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runrun\"/>
    </mc:Choice>
  </mc:AlternateContent>
  <bookViews>
    <workbookView xWindow="-15" yWindow="-15" windowWidth="15330" windowHeight="5775" firstSheet="3" activeTab="4"/>
  </bookViews>
  <sheets>
    <sheet name="COMP" sheetId="2" state="veryHidden" r:id="rId1"/>
    <sheet name="COMS" sheetId="7" state="veryHidden" r:id="rId2"/>
    <sheet name="OP" sheetId="5" state="veryHidden" r:id="rId3"/>
    <sheet name="輸入頁" sheetId="4" r:id="rId4"/>
    <sheet name="列印頁" sheetId="6" r:id="rId5"/>
    <sheet name="銷售過程紀錄單_具解約金" sheetId="12" state="veryHidden" r:id="rId6"/>
  </sheets>
  <definedNames>
    <definedName name="COMP">COMP!$F:$G</definedName>
    <definedName name="COMS">COMS!$H$129:$DO$250</definedName>
    <definedName name="COMV">COMS!$H$3:$DO$125</definedName>
    <definedName name="DDA">COMS!$H$503:$DO$625</definedName>
    <definedName name="DDB">COMS!$H$628:$DO$750</definedName>
    <definedName name="i">列印頁!$V:$IV</definedName>
    <definedName name="PI">OP!$BP:$BQ</definedName>
    <definedName name="_xlnm.Print_Area" localSheetId="4">列印頁!$A$1:$W$157</definedName>
    <definedName name="_xlnm.Print_Area" localSheetId="5">銷售過程紀錄單_具解約金!$A$1:$M$38</definedName>
    <definedName name="_xlnm.Print_Area" localSheetId="3">輸入頁!$A$1:$T$34</definedName>
    <definedName name="SUMP">OP!$AS$3:$BB$14</definedName>
    <definedName name="SUMY">OP!$AS$3:$AT$14</definedName>
    <definedName name="WORDING">OP!$N$2:$O$20</definedName>
    <definedName name="WORDINGP">OP!$AB$2:$AC$90</definedName>
    <definedName name="Z_F6C2A6AF_7CF5_4F93_A60F_C227FBD3AC5D_.wvu.PrintArea" localSheetId="5" hidden="1">銷售過程紀錄單_具解約金!$A$1:$M$38</definedName>
    <definedName name="Z_F6C2A6AF_7CF5_4F93_A60F_C227FBD3AC5D_.wvu.Rows" localSheetId="5" hidden="1">銷售過程紀錄單_具解約金!#REF!,銷售過程紀錄單_具解約金!#REF!,銷售過程紀錄單_具解約金!$30:$31</definedName>
    <definedName name="主約" localSheetId="2">OP!$H$43:$H$44</definedName>
    <definedName name="繳別首" localSheetId="2">OP!$H$31:$H$34</definedName>
    <definedName name="繳別續" localSheetId="2">OP!$H$32:$H$35</definedName>
    <definedName name="繳別續">OP!$H$32:$H$35</definedName>
  </definedNames>
  <calcPr calcId="162913" iterate="1"/>
</workbook>
</file>

<file path=xl/calcChain.xml><?xml version="1.0" encoding="utf-8"?>
<calcChain xmlns="http://schemas.openxmlformats.org/spreadsheetml/2006/main">
  <c r="B45" i="6" l="1"/>
  <c r="R43" i="6" l="1"/>
  <c r="R104" i="6"/>
  <c r="D10" i="5" l="1"/>
  <c r="C3" i="5"/>
  <c r="C10" i="5"/>
  <c r="C4" i="5"/>
  <c r="D3" i="5" s="1"/>
  <c r="C18" i="5"/>
  <c r="D18" i="5"/>
  <c r="F7"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D9" i="12"/>
  <c r="D25" i="12"/>
  <c r="D24" i="12"/>
  <c r="D11" i="12"/>
  <c r="D27" i="12"/>
  <c r="D15" i="12"/>
  <c r="D12" i="12"/>
  <c r="D10" i="12"/>
  <c r="D158" i="5"/>
  <c r="B156" i="5" s="1"/>
  <c r="D159" i="5"/>
  <c r="O15" i="4" s="1"/>
  <c r="E156" i="5"/>
  <c r="C159" i="5"/>
  <c r="E150" i="5"/>
  <c r="C150" i="5" s="1"/>
  <c r="O13" i="4"/>
  <c r="D13" i="4"/>
  <c r="C61" i="4"/>
  <c r="B69" i="5"/>
  <c r="BP90" i="5"/>
  <c r="BP89" i="5"/>
  <c r="BP88" i="5"/>
  <c r="BP87" i="5"/>
  <c r="BP86" i="5"/>
  <c r="BQ2" i="5"/>
  <c r="C86" i="5"/>
  <c r="D86" i="5"/>
  <c r="E86" i="5" s="1"/>
  <c r="M26" i="4" s="1"/>
  <c r="H750" i="7"/>
  <c r="H749" i="7"/>
  <c r="H748" i="7"/>
  <c r="H747" i="7"/>
  <c r="H746" i="7"/>
  <c r="H745" i="7"/>
  <c r="H744" i="7"/>
  <c r="H743" i="7"/>
  <c r="H742" i="7"/>
  <c r="H741" i="7"/>
  <c r="H740" i="7"/>
  <c r="H739" i="7"/>
  <c r="H738" i="7"/>
  <c r="H737" i="7"/>
  <c r="H736" i="7"/>
  <c r="H735" i="7"/>
  <c r="H734" i="7"/>
  <c r="H733" i="7"/>
  <c r="H732" i="7"/>
  <c r="H731" i="7"/>
  <c r="H730" i="7"/>
  <c r="H729" i="7"/>
  <c r="H728" i="7"/>
  <c r="H727" i="7"/>
  <c r="H726" i="7"/>
  <c r="H725" i="7"/>
  <c r="H724" i="7"/>
  <c r="H723" i="7"/>
  <c r="H722" i="7"/>
  <c r="H721" i="7"/>
  <c r="H720" i="7"/>
  <c r="H719" i="7"/>
  <c r="H718" i="7"/>
  <c r="H717" i="7"/>
  <c r="H716" i="7"/>
  <c r="H715" i="7"/>
  <c r="H714" i="7"/>
  <c r="H713" i="7"/>
  <c r="H712" i="7"/>
  <c r="H711" i="7"/>
  <c r="H710" i="7"/>
  <c r="H709" i="7"/>
  <c r="H708" i="7"/>
  <c r="H707" i="7"/>
  <c r="H706" i="7"/>
  <c r="H705" i="7"/>
  <c r="H704" i="7"/>
  <c r="H703" i="7"/>
  <c r="H702" i="7"/>
  <c r="H701" i="7"/>
  <c r="H700" i="7"/>
  <c r="H699" i="7"/>
  <c r="H698" i="7"/>
  <c r="H697" i="7"/>
  <c r="H696" i="7"/>
  <c r="H695" i="7"/>
  <c r="H694" i="7"/>
  <c r="H693" i="7"/>
  <c r="H692" i="7"/>
  <c r="H691" i="7"/>
  <c r="H690" i="7"/>
  <c r="H689" i="7"/>
  <c r="H688" i="7"/>
  <c r="H687" i="7"/>
  <c r="H686" i="7"/>
  <c r="H685" i="7"/>
  <c r="H684" i="7"/>
  <c r="H683" i="7"/>
  <c r="H682" i="7"/>
  <c r="H681" i="7"/>
  <c r="H680" i="7"/>
  <c r="H679" i="7"/>
  <c r="H678" i="7"/>
  <c r="H677" i="7"/>
  <c r="H676" i="7"/>
  <c r="H675" i="7"/>
  <c r="H674" i="7"/>
  <c r="H673" i="7"/>
  <c r="H672" i="7"/>
  <c r="H671" i="7"/>
  <c r="H670" i="7"/>
  <c r="H669" i="7"/>
  <c r="H668" i="7"/>
  <c r="H667" i="7"/>
  <c r="H666" i="7"/>
  <c r="H665" i="7"/>
  <c r="H664" i="7"/>
  <c r="H663" i="7"/>
  <c r="H662" i="7"/>
  <c r="H661" i="7"/>
  <c r="H660" i="7"/>
  <c r="H659" i="7"/>
  <c r="H658" i="7"/>
  <c r="H657" i="7"/>
  <c r="H656" i="7"/>
  <c r="H655" i="7"/>
  <c r="H654" i="7"/>
  <c r="H653" i="7"/>
  <c r="H652" i="7"/>
  <c r="H651" i="7"/>
  <c r="H650" i="7"/>
  <c r="H649" i="7"/>
  <c r="H648" i="7"/>
  <c r="H647" i="7"/>
  <c r="H646" i="7"/>
  <c r="H645" i="7"/>
  <c r="H644" i="7"/>
  <c r="H643" i="7"/>
  <c r="H642" i="7"/>
  <c r="H641" i="7"/>
  <c r="H640" i="7"/>
  <c r="H639" i="7"/>
  <c r="H638" i="7"/>
  <c r="H637" i="7"/>
  <c r="H636" i="7"/>
  <c r="H635" i="7"/>
  <c r="H634" i="7"/>
  <c r="H633" i="7"/>
  <c r="H632" i="7"/>
  <c r="H631" i="7"/>
  <c r="H630" i="7"/>
  <c r="H629" i="7"/>
  <c r="H628" i="7"/>
  <c r="H627" i="7"/>
  <c r="H626" i="7"/>
  <c r="H625" i="7"/>
  <c r="H624" i="7"/>
  <c r="H623" i="7"/>
  <c r="H622" i="7"/>
  <c r="H621" i="7"/>
  <c r="H620" i="7"/>
  <c r="H619" i="7"/>
  <c r="H618" i="7"/>
  <c r="H617" i="7"/>
  <c r="H616" i="7"/>
  <c r="H615" i="7"/>
  <c r="H614" i="7"/>
  <c r="H613" i="7"/>
  <c r="H612" i="7"/>
  <c r="H611" i="7"/>
  <c r="H610" i="7"/>
  <c r="H609" i="7"/>
  <c r="H608" i="7"/>
  <c r="H607" i="7"/>
  <c r="H606" i="7"/>
  <c r="H605" i="7"/>
  <c r="H604" i="7"/>
  <c r="H603" i="7"/>
  <c r="H602" i="7"/>
  <c r="H601" i="7"/>
  <c r="H600" i="7"/>
  <c r="H599" i="7"/>
  <c r="H598" i="7"/>
  <c r="H597" i="7"/>
  <c r="H596" i="7"/>
  <c r="H595" i="7"/>
  <c r="H594" i="7"/>
  <c r="H593" i="7"/>
  <c r="H592" i="7"/>
  <c r="H591" i="7"/>
  <c r="H590" i="7"/>
  <c r="H589" i="7"/>
  <c r="H588" i="7"/>
  <c r="H587" i="7"/>
  <c r="H586" i="7"/>
  <c r="H585" i="7"/>
  <c r="H584" i="7"/>
  <c r="H583" i="7"/>
  <c r="H582" i="7"/>
  <c r="H581" i="7"/>
  <c r="H580" i="7"/>
  <c r="H579" i="7"/>
  <c r="H578" i="7"/>
  <c r="H577" i="7"/>
  <c r="H576" i="7"/>
  <c r="H575" i="7"/>
  <c r="H574" i="7"/>
  <c r="H573" i="7"/>
  <c r="H572" i="7"/>
  <c r="H571" i="7"/>
  <c r="H570" i="7"/>
  <c r="H569" i="7"/>
  <c r="H568" i="7"/>
  <c r="H567" i="7"/>
  <c r="H566" i="7"/>
  <c r="H565" i="7"/>
  <c r="H564" i="7"/>
  <c r="H563" i="7"/>
  <c r="H562" i="7"/>
  <c r="H561" i="7"/>
  <c r="H560" i="7"/>
  <c r="H559" i="7"/>
  <c r="H558" i="7"/>
  <c r="H557" i="7"/>
  <c r="H556" i="7"/>
  <c r="H555" i="7"/>
  <c r="H554" i="7"/>
  <c r="H553" i="7"/>
  <c r="H552" i="7"/>
  <c r="H551" i="7"/>
  <c r="H550" i="7"/>
  <c r="H549" i="7"/>
  <c r="H548" i="7"/>
  <c r="H547" i="7"/>
  <c r="H546" i="7"/>
  <c r="H545" i="7"/>
  <c r="H544" i="7"/>
  <c r="H543" i="7"/>
  <c r="H542" i="7"/>
  <c r="H541" i="7"/>
  <c r="H540" i="7"/>
  <c r="H539" i="7"/>
  <c r="H538" i="7"/>
  <c r="H537" i="7"/>
  <c r="H536" i="7"/>
  <c r="H535" i="7"/>
  <c r="H534" i="7"/>
  <c r="H533" i="7"/>
  <c r="H532" i="7"/>
  <c r="H531" i="7"/>
  <c r="H530" i="7"/>
  <c r="H529" i="7"/>
  <c r="H528" i="7"/>
  <c r="H527" i="7"/>
  <c r="H526" i="7"/>
  <c r="H525" i="7"/>
  <c r="H524" i="7"/>
  <c r="H523" i="7"/>
  <c r="H522" i="7"/>
  <c r="H521" i="7"/>
  <c r="H520" i="7"/>
  <c r="H519" i="7"/>
  <c r="H518" i="7"/>
  <c r="H517" i="7"/>
  <c r="H516" i="7"/>
  <c r="H515" i="7"/>
  <c r="H514" i="7"/>
  <c r="H513" i="7"/>
  <c r="H512" i="7"/>
  <c r="H511" i="7"/>
  <c r="H510" i="7"/>
  <c r="H509" i="7"/>
  <c r="H508" i="7"/>
  <c r="H507" i="7"/>
  <c r="H506" i="7"/>
  <c r="H505" i="7"/>
  <c r="H504" i="7"/>
  <c r="H503" i="7"/>
  <c r="H502" i="7"/>
  <c r="H501" i="7"/>
  <c r="H500" i="7"/>
  <c r="H499" i="7"/>
  <c r="H498" i="7"/>
  <c r="H497" i="7"/>
  <c r="H496" i="7"/>
  <c r="H495" i="7"/>
  <c r="H494" i="7"/>
  <c r="H493" i="7"/>
  <c r="H492" i="7"/>
  <c r="H491" i="7"/>
  <c r="H490" i="7"/>
  <c r="H489" i="7"/>
  <c r="H488" i="7"/>
  <c r="H487" i="7"/>
  <c r="H486" i="7"/>
  <c r="H485" i="7"/>
  <c r="H484" i="7"/>
  <c r="H483" i="7"/>
  <c r="H482" i="7"/>
  <c r="H481" i="7"/>
  <c r="H480" i="7"/>
  <c r="H479" i="7"/>
  <c r="H478" i="7"/>
  <c r="H477" i="7"/>
  <c r="H476" i="7"/>
  <c r="H475" i="7"/>
  <c r="H474" i="7"/>
  <c r="H473" i="7"/>
  <c r="H472" i="7"/>
  <c r="H471" i="7"/>
  <c r="H470" i="7"/>
  <c r="H469" i="7"/>
  <c r="H468" i="7"/>
  <c r="H467" i="7"/>
  <c r="H466" i="7"/>
  <c r="H465" i="7"/>
  <c r="H464" i="7"/>
  <c r="H463" i="7"/>
  <c r="H462" i="7"/>
  <c r="H461" i="7"/>
  <c r="H460" i="7"/>
  <c r="H459" i="7"/>
  <c r="H458" i="7"/>
  <c r="H457" i="7"/>
  <c r="H456" i="7"/>
  <c r="H455" i="7"/>
  <c r="H454" i="7"/>
  <c r="H453" i="7"/>
  <c r="H452" i="7"/>
  <c r="H451" i="7"/>
  <c r="H450" i="7"/>
  <c r="H449" i="7"/>
  <c r="H448" i="7"/>
  <c r="H447" i="7"/>
  <c r="H446" i="7"/>
  <c r="H445" i="7"/>
  <c r="H444" i="7"/>
  <c r="H443" i="7"/>
  <c r="H442" i="7"/>
  <c r="H441" i="7"/>
  <c r="H440" i="7"/>
  <c r="H439" i="7"/>
  <c r="H438" i="7"/>
  <c r="H437" i="7"/>
  <c r="H436" i="7"/>
  <c r="H435" i="7"/>
  <c r="H434" i="7"/>
  <c r="H433" i="7"/>
  <c r="H432" i="7"/>
  <c r="H431" i="7"/>
  <c r="H430" i="7"/>
  <c r="H429" i="7"/>
  <c r="H428" i="7"/>
  <c r="H427" i="7"/>
  <c r="H426" i="7"/>
  <c r="H425" i="7"/>
  <c r="H424" i="7"/>
  <c r="H423" i="7"/>
  <c r="H422" i="7"/>
  <c r="H421" i="7"/>
  <c r="H420" i="7"/>
  <c r="H419" i="7"/>
  <c r="H418" i="7"/>
  <c r="H417" i="7"/>
  <c r="H416" i="7"/>
  <c r="H415" i="7"/>
  <c r="H414" i="7"/>
  <c r="H413" i="7"/>
  <c r="H412" i="7"/>
  <c r="H411" i="7"/>
  <c r="H410" i="7"/>
  <c r="H409" i="7"/>
  <c r="H408" i="7"/>
  <c r="H407" i="7"/>
  <c r="H406" i="7"/>
  <c r="H405" i="7"/>
  <c r="H404" i="7"/>
  <c r="H403" i="7"/>
  <c r="H402" i="7"/>
  <c r="H401" i="7"/>
  <c r="H400" i="7"/>
  <c r="H399" i="7"/>
  <c r="H398" i="7"/>
  <c r="H397" i="7"/>
  <c r="H396" i="7"/>
  <c r="H395" i="7"/>
  <c r="H394" i="7"/>
  <c r="H393" i="7"/>
  <c r="H392" i="7"/>
  <c r="H391" i="7"/>
  <c r="H390" i="7"/>
  <c r="H389" i="7"/>
  <c r="H388" i="7"/>
  <c r="H387" i="7"/>
  <c r="H386" i="7"/>
  <c r="H385" i="7"/>
  <c r="H384" i="7"/>
  <c r="H383" i="7"/>
  <c r="H382" i="7"/>
  <c r="H381" i="7"/>
  <c r="H380" i="7"/>
  <c r="H379" i="7"/>
  <c r="H378" i="7"/>
  <c r="H377" i="7"/>
  <c r="H376" i="7"/>
  <c r="H375" i="7"/>
  <c r="H374" i="7"/>
  <c r="H373" i="7"/>
  <c r="H372" i="7"/>
  <c r="H371" i="7"/>
  <c r="H370" i="7"/>
  <c r="H369" i="7"/>
  <c r="H368" i="7"/>
  <c r="H367" i="7"/>
  <c r="H366" i="7"/>
  <c r="H365" i="7"/>
  <c r="H364" i="7"/>
  <c r="H363" i="7"/>
  <c r="H362" i="7"/>
  <c r="H361" i="7"/>
  <c r="H360" i="7"/>
  <c r="H359" i="7"/>
  <c r="H358" i="7"/>
  <c r="H357" i="7"/>
  <c r="H356" i="7"/>
  <c r="H355" i="7"/>
  <c r="H354" i="7"/>
  <c r="H353" i="7"/>
  <c r="H352" i="7"/>
  <c r="H351" i="7"/>
  <c r="H350" i="7"/>
  <c r="H349" i="7"/>
  <c r="H348" i="7"/>
  <c r="H347" i="7"/>
  <c r="H346" i="7"/>
  <c r="H345" i="7"/>
  <c r="H344" i="7"/>
  <c r="H343" i="7"/>
  <c r="H342" i="7"/>
  <c r="H341" i="7"/>
  <c r="H340" i="7"/>
  <c r="H339" i="7"/>
  <c r="H338" i="7"/>
  <c r="H337" i="7"/>
  <c r="H336" i="7"/>
  <c r="H335" i="7"/>
  <c r="H334" i="7"/>
  <c r="H333" i="7"/>
  <c r="H332" i="7"/>
  <c r="H331" i="7"/>
  <c r="H330" i="7"/>
  <c r="H329" i="7"/>
  <c r="H328" i="7"/>
  <c r="H327" i="7"/>
  <c r="H326" i="7"/>
  <c r="H325" i="7"/>
  <c r="H324" i="7"/>
  <c r="H323" i="7"/>
  <c r="H322" i="7"/>
  <c r="H321" i="7"/>
  <c r="H320" i="7"/>
  <c r="H319" i="7"/>
  <c r="H318" i="7"/>
  <c r="H317" i="7"/>
  <c r="H316" i="7"/>
  <c r="H315" i="7"/>
  <c r="H314" i="7"/>
  <c r="H313" i="7"/>
  <c r="H312" i="7"/>
  <c r="H311" i="7"/>
  <c r="H310" i="7"/>
  <c r="H309" i="7"/>
  <c r="H308" i="7"/>
  <c r="H307" i="7"/>
  <c r="H306" i="7"/>
  <c r="H305" i="7"/>
  <c r="H304" i="7"/>
  <c r="H303" i="7"/>
  <c r="H302" i="7"/>
  <c r="H301" i="7"/>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H18" i="7"/>
  <c r="H17" i="7"/>
  <c r="H16" i="7"/>
  <c r="H15" i="7"/>
  <c r="H14" i="7"/>
  <c r="H13" i="7"/>
  <c r="H12" i="7"/>
  <c r="H11" i="7"/>
  <c r="H10" i="7"/>
  <c r="H9" i="7"/>
  <c r="H8" i="7"/>
  <c r="H7" i="7"/>
  <c r="H6" i="7"/>
  <c r="H5" i="7"/>
  <c r="H4" i="7"/>
  <c r="C58" i="5"/>
  <c r="E62" i="5"/>
  <c r="C24" i="5"/>
  <c r="C56" i="5"/>
  <c r="C28" i="5"/>
  <c r="C37" i="5"/>
  <c r="C32" i="5"/>
  <c r="T5" i="6"/>
  <c r="C41" i="5"/>
  <c r="C42" i="5"/>
  <c r="D42" i="5" s="1"/>
  <c r="C43" i="5"/>
  <c r="C44" i="5"/>
  <c r="D44" i="5" s="1"/>
  <c r="AB2" i="5"/>
  <c r="AB3" i="5"/>
  <c r="AB46" i="5"/>
  <c r="B2" i="4"/>
  <c r="B2" i="6" s="1"/>
  <c r="H55" i="5"/>
  <c r="D22" i="5"/>
  <c r="D11" i="5"/>
  <c r="D12" i="5"/>
  <c r="D21" i="5"/>
  <c r="D33" i="5"/>
  <c r="D40" i="5"/>
  <c r="D45" i="5"/>
  <c r="N3" i="5"/>
  <c r="N4" i="5"/>
  <c r="P11" i="6"/>
  <c r="P4" i="6"/>
  <c r="B33" i="4"/>
  <c r="N10" i="5"/>
  <c r="N11" i="5"/>
  <c r="N12" i="5"/>
  <c r="N13" i="5"/>
  <c r="N14" i="5"/>
  <c r="N15" i="5"/>
  <c r="B16" i="5"/>
  <c r="N16" i="5"/>
  <c r="N17" i="5"/>
  <c r="N18" i="5"/>
  <c r="N19" i="5"/>
  <c r="N20" i="5"/>
  <c r="N21" i="5"/>
  <c r="N22" i="5"/>
  <c r="S21" i="4"/>
  <c r="I31" i="4"/>
  <c r="Q33" i="4"/>
  <c r="E35" i="4"/>
  <c r="E36" i="4"/>
  <c r="AB30" i="5"/>
  <c r="AB31" i="5"/>
  <c r="AB33" i="5"/>
  <c r="AB34" i="5"/>
  <c r="AB35" i="5"/>
  <c r="AB36" i="5"/>
  <c r="AB37" i="5"/>
  <c r="AB38" i="5"/>
  <c r="AB39" i="5"/>
  <c r="AB40" i="5"/>
  <c r="AB41" i="5"/>
  <c r="AB42" i="5"/>
  <c r="AB43" i="5"/>
  <c r="AB44" i="5"/>
  <c r="AB45" i="5"/>
  <c r="AB47" i="5"/>
  <c r="AB48" i="5"/>
  <c r="AB49" i="5"/>
  <c r="AB50" i="5"/>
  <c r="AB51" i="5"/>
  <c r="AB52" i="5"/>
  <c r="AB53" i="5"/>
  <c r="AB32" i="5"/>
  <c r="AB4" i="5"/>
  <c r="AB21" i="5"/>
  <c r="AB22" i="5"/>
  <c r="AB23" i="5"/>
  <c r="AB24" i="5"/>
  <c r="AB25" i="5"/>
  <c r="AB26" i="5"/>
  <c r="AB27" i="5"/>
  <c r="AB28" i="5"/>
  <c r="AB29" i="5"/>
  <c r="C15" i="5"/>
  <c r="O4" i="4" s="1"/>
  <c r="C68" i="5"/>
  <c r="C153" i="5"/>
  <c r="C16" i="5"/>
  <c r="D14" i="12"/>
  <c r="C38" i="5"/>
  <c r="AZ31" i="5"/>
  <c r="BA31" i="5"/>
  <c r="AZ30" i="5"/>
  <c r="D24" i="5"/>
  <c r="D25" i="5" s="1"/>
  <c r="D19" i="5"/>
  <c r="D32" i="5"/>
  <c r="C50" i="5" s="1"/>
  <c r="D49" i="5" s="1"/>
  <c r="E19" i="4" s="1"/>
  <c r="P22" i="4"/>
  <c r="AZ32" i="5"/>
  <c r="BC31" i="5"/>
  <c r="AY30" i="5"/>
  <c r="AY31" i="5"/>
  <c r="AY29" i="5"/>
  <c r="BP43" i="5"/>
  <c r="BP42" i="5"/>
  <c r="BB30" i="5"/>
  <c r="AZ29" i="5"/>
  <c r="BP85" i="5"/>
  <c r="BP84" i="5"/>
  <c r="N5" i="5"/>
  <c r="N6" i="5"/>
  <c r="BP41" i="5"/>
  <c r="BP83" i="5"/>
  <c r="AY32" i="5"/>
  <c r="BD32" i="5"/>
  <c r="BA29" i="5"/>
  <c r="BD29" i="5"/>
  <c r="C59" i="5"/>
  <c r="D4" i="6" s="1"/>
  <c r="D11" i="6" s="1"/>
  <c r="E60" i="5"/>
  <c r="C26" i="5"/>
  <c r="J25" i="4" s="1"/>
  <c r="BP40" i="5"/>
  <c r="BP82" i="5"/>
  <c r="BB29" i="5"/>
  <c r="BP39" i="5"/>
  <c r="BP81" i="5"/>
  <c r="C67" i="5"/>
  <c r="BA30" i="5"/>
  <c r="BB32" i="5"/>
  <c r="BA32" i="5"/>
  <c r="BB31" i="5"/>
  <c r="BP4" i="5"/>
  <c r="BP38" i="5"/>
  <c r="BP80" i="5"/>
  <c r="BP45" i="5"/>
  <c r="BC30" i="5"/>
  <c r="BD31" i="5"/>
  <c r="BC29" i="5"/>
  <c r="BC32" i="5"/>
  <c r="BD30" i="5"/>
  <c r="E68" i="5"/>
  <c r="B60" i="5"/>
  <c r="C60" i="5" s="1"/>
  <c r="E61" i="5"/>
  <c r="BP44" i="5"/>
  <c r="D152" i="5"/>
  <c r="C34" i="5"/>
  <c r="BP5" i="5"/>
  <c r="AB7" i="5"/>
  <c r="BP6" i="5"/>
  <c r="BP8" i="5" s="1"/>
  <c r="BP7" i="5"/>
  <c r="AB8" i="5"/>
  <c r="AB9" i="5"/>
  <c r="AB10" i="5"/>
  <c r="AB11" i="5"/>
  <c r="AB12" i="5"/>
  <c r="AB13" i="5"/>
  <c r="AB14" i="5"/>
  <c r="AB15" i="5"/>
  <c r="AB16" i="5"/>
  <c r="AB17" i="5"/>
  <c r="AB18" i="5"/>
  <c r="AB19" i="5"/>
  <c r="AB20" i="5"/>
  <c r="C27" i="5"/>
  <c r="K25" i="4"/>
  <c r="D28" i="5" l="1"/>
  <c r="D29" i="5" s="1"/>
  <c r="M24" i="4"/>
  <c r="E3" i="5"/>
  <c r="D13" i="5" s="1"/>
  <c r="AB5" i="5"/>
  <c r="BP9" i="5"/>
  <c r="A24" i="4"/>
  <c r="N24" i="4"/>
  <c r="BP47" i="5"/>
  <c r="BP49" i="5"/>
  <c r="N7" i="5"/>
  <c r="N8" i="5" s="1"/>
  <c r="N9" i="5" s="1"/>
  <c r="C47" i="5"/>
  <c r="N28" i="4" s="1"/>
  <c r="BP48" i="5"/>
  <c r="BP50" i="5" s="1"/>
  <c r="B3" i="5"/>
  <c r="E4" i="5" s="1"/>
  <c r="AB6" i="5"/>
  <c r="B107" i="6"/>
  <c r="E157" i="5"/>
  <c r="B152" i="5"/>
  <c r="E153" i="5" s="1"/>
  <c r="C152" i="5"/>
  <c r="C156" i="5"/>
  <c r="D4" i="5"/>
  <c r="D156" i="5"/>
  <c r="E5" i="5" l="1"/>
  <c r="E6" i="5" s="1"/>
  <c r="B158" i="5"/>
  <c r="BP10" i="5"/>
  <c r="BP51" i="5"/>
  <c r="B110" i="6"/>
  <c r="BP52" i="5"/>
  <c r="B108" i="6"/>
  <c r="B109" i="6"/>
  <c r="E152" i="5"/>
  <c r="E154" i="5" s="1"/>
  <c r="E155" i="5" s="1"/>
  <c r="B157" i="5"/>
  <c r="D6" i="5" l="1"/>
  <c r="R6" i="4" s="1"/>
  <c r="S8" i="4" s="1"/>
  <c r="D5" i="5"/>
  <c r="O6" i="4" s="1"/>
  <c r="L11" i="6" s="1"/>
  <c r="S4" i="4"/>
  <c r="M20" i="4" s="1"/>
  <c r="D14" i="5"/>
  <c r="BP11" i="5"/>
  <c r="B112" i="6"/>
  <c r="B111" i="6"/>
  <c r="BP53" i="5"/>
  <c r="BP55" i="5"/>
  <c r="BP54" i="5"/>
  <c r="D154" i="5"/>
  <c r="I14" i="4" s="1"/>
  <c r="D155" i="5"/>
  <c r="L4" i="6" l="1"/>
  <c r="D16" i="5"/>
  <c r="D15" i="5"/>
  <c r="C55" i="5"/>
  <c r="C30" i="5" s="1"/>
  <c r="C31" i="5" s="1"/>
  <c r="C35" i="5" s="1"/>
  <c r="C49" i="5" s="1"/>
  <c r="BP12" i="5"/>
  <c r="B114" i="6"/>
  <c r="B113" i="6"/>
  <c r="BP56" i="5"/>
  <c r="B155" i="5"/>
  <c r="D53" i="5" l="1"/>
  <c r="A2" i="6" s="1"/>
  <c r="O6" i="6" s="1"/>
  <c r="D17" i="5"/>
  <c r="E7" i="4" s="1"/>
  <c r="C26" i="4" s="1"/>
  <c r="D13" i="12"/>
  <c r="R22" i="4"/>
  <c r="C36" i="5"/>
  <c r="C46" i="5" s="1"/>
  <c r="N26" i="4" s="1"/>
  <c r="B115" i="6"/>
  <c r="BP13" i="5"/>
  <c r="BP57" i="5"/>
  <c r="BP58" i="5"/>
  <c r="BP59" i="5" s="1"/>
  <c r="E15" i="4"/>
  <c r="B6" i="12"/>
  <c r="C52" i="5"/>
  <c r="R28" i="4"/>
  <c r="T6" i="6" l="1"/>
  <c r="B7" i="6"/>
  <c r="B6" i="6"/>
  <c r="Q6" i="6"/>
  <c r="G15" i="6" s="1"/>
  <c r="B22" i="6"/>
  <c r="D22" i="6" s="1"/>
  <c r="B23" i="6" s="1"/>
  <c r="D23" i="6" s="1"/>
  <c r="D6" i="6"/>
  <c r="C22" i="6"/>
  <c r="C48" i="5"/>
  <c r="R26" i="4" s="1"/>
  <c r="B8" i="6"/>
  <c r="B116" i="6"/>
  <c r="BP14" i="5"/>
  <c r="BP60" i="5"/>
  <c r="G13" i="6" l="1"/>
  <c r="C51" i="5"/>
  <c r="G16" i="6"/>
  <c r="C23" i="6"/>
  <c r="B24" i="6" s="1"/>
  <c r="G14" i="6"/>
  <c r="BP15" i="5"/>
  <c r="B118" i="6" s="1"/>
  <c r="BP61" i="5"/>
  <c r="BP16" i="5" l="1"/>
  <c r="BP17" i="5" s="1"/>
  <c r="BP18" i="5" s="1"/>
  <c r="BP19" i="5" s="1"/>
  <c r="BP20" i="5" s="1"/>
  <c r="BP21" i="5" s="1"/>
  <c r="BP22" i="5" s="1"/>
  <c r="BP23" i="5" s="1"/>
  <c r="BP24" i="5" s="1"/>
  <c r="BP25" i="5" s="1"/>
  <c r="BP26" i="5" s="1"/>
  <c r="BP27" i="5" s="1"/>
  <c r="BP28" i="5" s="1"/>
  <c r="BP29" i="5" s="1"/>
  <c r="BP30" i="5" s="1"/>
  <c r="BP31" i="5" s="1"/>
  <c r="BP32" i="5" s="1"/>
  <c r="BP33" i="5" s="1"/>
  <c r="BP34" i="5" s="1"/>
  <c r="BP35" i="5" s="1"/>
  <c r="BP36" i="5" s="1"/>
  <c r="BP37" i="5" s="1"/>
  <c r="BP62" i="5"/>
  <c r="BP63" i="5" s="1"/>
  <c r="BP64" i="5" s="1"/>
  <c r="BP65" i="5" s="1"/>
  <c r="BP66" i="5" s="1"/>
  <c r="BP67" i="5" s="1"/>
  <c r="BP68" i="5" s="1"/>
  <c r="BP69" i="5" s="1"/>
  <c r="BP70" i="5" s="1"/>
  <c r="BP71" i="5" s="1"/>
  <c r="BP72" i="5" s="1"/>
  <c r="BP73" i="5" s="1"/>
  <c r="BP74" i="5" s="1"/>
  <c r="BP75" i="5" s="1"/>
  <c r="BP76" i="5" s="1"/>
  <c r="BP77" i="5" s="1"/>
  <c r="BP78" i="5" s="1"/>
  <c r="BP79" i="5" s="1"/>
  <c r="D24" i="6"/>
  <c r="C24" i="6"/>
  <c r="B126" i="6" l="1"/>
  <c r="B127" i="6"/>
  <c r="B119" i="6"/>
  <c r="B135" i="6"/>
  <c r="B130" i="6"/>
  <c r="B121" i="6"/>
  <c r="B125" i="6"/>
  <c r="B122" i="6"/>
  <c r="B132" i="6"/>
  <c r="B123" i="6"/>
  <c r="B120" i="6"/>
  <c r="B117" i="6"/>
  <c r="B137" i="6"/>
  <c r="B133" i="6"/>
  <c r="B141" i="6"/>
  <c r="B134" i="6"/>
  <c r="B136" i="6"/>
  <c r="B124" i="6"/>
  <c r="B129" i="6"/>
  <c r="B128" i="6"/>
  <c r="B138" i="6"/>
  <c r="B131" i="6"/>
  <c r="B25" i="6"/>
  <c r="D25" i="6" l="1"/>
  <c r="C25" i="6"/>
  <c r="B26" i="6" l="1"/>
  <c r="C26" i="6" l="1"/>
  <c r="D26" i="6"/>
  <c r="B27" i="6" l="1"/>
  <c r="D27" i="6" l="1"/>
  <c r="C27" i="6"/>
  <c r="B28" i="6" l="1"/>
  <c r="D28" i="6" l="1"/>
  <c r="C28" i="6"/>
  <c r="B29" i="6" l="1"/>
  <c r="D29" i="6" l="1"/>
  <c r="C29" i="6"/>
  <c r="B30" i="6" l="1"/>
  <c r="D30" i="6" l="1"/>
  <c r="C30" i="6"/>
  <c r="B31" i="6" l="1"/>
  <c r="C31" i="6" l="1"/>
  <c r="D31" i="6"/>
  <c r="B32" i="6" l="1"/>
  <c r="D32" i="6" l="1"/>
  <c r="C32" i="6"/>
  <c r="B33" i="6" l="1"/>
  <c r="D33" i="6" l="1"/>
  <c r="C33" i="6"/>
  <c r="B34" i="6" l="1"/>
  <c r="D34" i="6" l="1"/>
  <c r="C34" i="6"/>
  <c r="B35" i="6" l="1"/>
  <c r="D35" i="6" l="1"/>
  <c r="C35" i="6"/>
  <c r="G22" i="6" l="1"/>
  <c r="I22" i="6" s="1"/>
  <c r="H22" i="6"/>
  <c r="G23" i="6" l="1"/>
  <c r="I23" i="6" l="1"/>
  <c r="H23" i="6"/>
  <c r="G24" i="6" l="1"/>
  <c r="I24" i="6" l="1"/>
  <c r="H24" i="6"/>
  <c r="G25" i="6" l="1"/>
  <c r="I25" i="6" l="1"/>
  <c r="H25" i="6"/>
  <c r="G26" i="6" l="1"/>
  <c r="H26" i="6" l="1"/>
  <c r="I26" i="6"/>
  <c r="G27" i="6" l="1"/>
  <c r="H27" i="6" l="1"/>
  <c r="I27" i="6"/>
  <c r="G28" i="6" l="1"/>
  <c r="I28" i="6" l="1"/>
  <c r="H28" i="6"/>
  <c r="G29" i="6" l="1"/>
  <c r="I29" i="6" l="1"/>
  <c r="H29" i="6"/>
  <c r="G30" i="6" l="1"/>
  <c r="H30" i="6" l="1"/>
  <c r="I30" i="6"/>
  <c r="G31" i="6" l="1"/>
  <c r="I31" i="6" l="1"/>
  <c r="H31" i="6"/>
  <c r="G32" i="6" l="1"/>
  <c r="I32" i="6" l="1"/>
  <c r="H32" i="6"/>
  <c r="G33" i="6" l="1"/>
  <c r="I33" i="6" l="1"/>
  <c r="H33" i="6"/>
  <c r="G34" i="6" l="1"/>
  <c r="I34" i="6" l="1"/>
  <c r="H34" i="6"/>
  <c r="G35" i="6" l="1"/>
  <c r="H35" i="6" l="1"/>
  <c r="I35" i="6"/>
  <c r="M22" i="6" l="1"/>
  <c r="O22" i="6" s="1"/>
  <c r="N22" i="6"/>
  <c r="M23" i="6" l="1"/>
  <c r="O23" i="6" s="1"/>
  <c r="N23" i="6" l="1"/>
  <c r="M24" i="6" s="1"/>
  <c r="O24" i="6" s="1"/>
  <c r="N24" i="6" l="1"/>
  <c r="M25" i="6" s="1"/>
  <c r="O25" i="6" s="1"/>
  <c r="N25" i="6" l="1"/>
  <c r="M26" i="6" s="1"/>
  <c r="O26" i="6" l="1"/>
  <c r="N26" i="6"/>
  <c r="M27" i="6" l="1"/>
  <c r="N27" i="6" s="1"/>
  <c r="O27" i="6" l="1"/>
  <c r="M28" i="6" s="1"/>
  <c r="O28" i="6" s="1"/>
  <c r="N28" i="6" l="1"/>
  <c r="M29" i="6" s="1"/>
  <c r="O29" i="6" s="1"/>
  <c r="N29" i="6" l="1"/>
  <c r="M30" i="6" s="1"/>
  <c r="N30" i="6" s="1"/>
  <c r="O30" i="6" l="1"/>
  <c r="M31" i="6" s="1"/>
  <c r="O31" i="6" l="1"/>
  <c r="N31" i="6"/>
  <c r="M32" i="6" l="1"/>
  <c r="N32" i="6" s="1"/>
  <c r="O32" i="6" l="1"/>
  <c r="M33" i="6" s="1"/>
  <c r="N33" i="6" s="1"/>
  <c r="O33" i="6" l="1"/>
  <c r="M34" i="6" s="1"/>
  <c r="N34" i="6" l="1"/>
  <c r="O34" i="6"/>
  <c r="M35" i="6" l="1"/>
  <c r="O35" i="6" s="1"/>
  <c r="N35" i="6" l="1"/>
  <c r="S22" i="6" s="1"/>
  <c r="R22" i="6" l="1"/>
  <c r="T22" i="6" s="1"/>
  <c r="R23" i="6" s="1"/>
  <c r="S23" i="6" s="1"/>
  <c r="T23" i="6" l="1"/>
  <c r="R24" i="6" s="1"/>
  <c r="T24" i="6" s="1"/>
  <c r="S24" i="6" l="1"/>
  <c r="R25" i="6" s="1"/>
  <c r="S25" i="6" s="1"/>
  <c r="T25" i="6" l="1"/>
  <c r="R26" i="6" s="1"/>
  <c r="T26" i="6" l="1"/>
  <c r="S26" i="6"/>
  <c r="R27" i="6" l="1"/>
  <c r="S27" i="6" l="1"/>
  <c r="T27" i="6"/>
  <c r="R28" i="6" l="1"/>
  <c r="T28" i="6" l="1"/>
  <c r="S28" i="6"/>
  <c r="R29" i="6" l="1"/>
  <c r="S29" i="6" l="1"/>
  <c r="T29" i="6"/>
  <c r="R30" i="6" l="1"/>
  <c r="S30" i="6" l="1"/>
  <c r="T30" i="6"/>
  <c r="R31" i="6" l="1"/>
  <c r="T31" i="6" l="1"/>
  <c r="S31" i="6"/>
  <c r="R32" i="6" l="1"/>
  <c r="T32" i="6" l="1"/>
  <c r="S32" i="6"/>
  <c r="R33" i="6" l="1"/>
  <c r="S33" i="6" l="1"/>
  <c r="T33" i="6"/>
  <c r="R34" i="6" l="1"/>
  <c r="S34" i="6" l="1"/>
  <c r="T34" i="6"/>
  <c r="T35" i="6" s="1"/>
</calcChain>
</file>

<file path=xl/comments1.xml><?xml version="1.0" encoding="utf-8"?>
<comments xmlns="http://schemas.openxmlformats.org/spreadsheetml/2006/main">
  <authors>
    <author>HAHA</author>
  </authors>
  <commentList>
    <comment ref="B3" authorId="0" shapeId="0">
      <text>
        <r>
          <rPr>
            <b/>
            <sz val="9"/>
            <color indexed="81"/>
            <rFont val="新細明體"/>
            <family val="1"/>
            <charset val="136"/>
          </rPr>
          <t>生日-月</t>
        </r>
      </text>
    </comment>
    <comment ref="E3" authorId="0" shapeId="0">
      <text>
        <r>
          <rPr>
            <b/>
            <sz val="9"/>
            <color indexed="81"/>
            <rFont val="新細明體"/>
            <family val="1"/>
            <charset val="136"/>
          </rPr>
          <t>生日月份最終日</t>
        </r>
      </text>
    </comment>
    <comment ref="E4" authorId="0" shapeId="0">
      <text>
        <r>
          <rPr>
            <b/>
            <sz val="9"/>
            <color indexed="81"/>
            <rFont val="新細明體"/>
            <family val="1"/>
            <charset val="136"/>
          </rPr>
          <t>月驗證</t>
        </r>
      </text>
    </comment>
    <comment ref="E5" authorId="0" shapeId="0">
      <text>
        <r>
          <rPr>
            <b/>
            <sz val="9"/>
            <color indexed="81"/>
            <rFont val="新細明體"/>
            <family val="1"/>
            <charset val="136"/>
          </rPr>
          <t>日驗證</t>
        </r>
      </text>
    </comment>
    <comment ref="E16" authorId="0" shapeId="0">
      <text>
        <r>
          <rPr>
            <b/>
            <sz val="9"/>
            <color indexed="81"/>
            <rFont val="新細明體"/>
            <family val="1"/>
            <charset val="136"/>
          </rPr>
          <t>1.足歲
2.保險年齡</t>
        </r>
      </text>
    </comment>
    <comment ref="C18" authorId="0" shapeId="0">
      <text>
        <r>
          <rPr>
            <b/>
            <sz val="9"/>
            <color indexed="81"/>
            <rFont val="新細明體"/>
            <family val="1"/>
            <charset val="136"/>
          </rPr>
          <t>1.男性 2.女性</t>
        </r>
      </text>
    </comment>
    <comment ref="C31" authorId="0" shapeId="0">
      <text>
        <r>
          <rPr>
            <b/>
            <sz val="9"/>
            <color indexed="81"/>
            <rFont val="新細明體"/>
            <family val="1"/>
            <charset val="136"/>
          </rPr>
          <t>台幣小數點下四捨五入，外幣小數點下1位四捨五入</t>
        </r>
      </text>
    </comment>
    <comment ref="C35" authorId="0" shapeId="0">
      <text>
        <r>
          <rPr>
            <b/>
            <sz val="9"/>
            <color indexed="81"/>
            <rFont val="新細明體"/>
            <family val="1"/>
            <charset val="136"/>
          </rPr>
          <t>台幣小數點下四捨五入，外幣小數點下捨去</t>
        </r>
      </text>
    </comment>
  </commentList>
</comments>
</file>

<file path=xl/sharedStrings.xml><?xml version="1.0" encoding="utf-8"?>
<sst xmlns="http://schemas.openxmlformats.org/spreadsheetml/2006/main" count="6991" uniqueCount="324">
  <si>
    <t>金融機構轉帳</t>
  </si>
  <si>
    <t>被保險人</t>
    <phoneticPr fontId="2" type="noConversion"/>
  </si>
  <si>
    <t>姓名：</t>
    <phoneticPr fontId="2" type="noConversion"/>
  </si>
  <si>
    <t>性別：</t>
    <phoneticPr fontId="2" type="noConversion"/>
  </si>
  <si>
    <t>專案投保年齡區間：</t>
    <phoneticPr fontId="2" type="noConversion"/>
  </si>
  <si>
    <t>生日：</t>
    <phoneticPr fontId="2" type="noConversion"/>
  </si>
  <si>
    <t>保險年齡：</t>
    <phoneticPr fontId="2" type="noConversion"/>
  </si>
  <si>
    <t>首期</t>
    <phoneticPr fontId="2" type="noConversion"/>
  </si>
  <si>
    <t>續期</t>
    <phoneticPr fontId="2" type="noConversion"/>
  </si>
  <si>
    <t>主約資料</t>
    <phoneticPr fontId="2" type="noConversion"/>
  </si>
  <si>
    <t>保額限制：</t>
    <phoneticPr fontId="2" type="noConversion"/>
  </si>
  <si>
    <t>主約：</t>
    <phoneticPr fontId="2" type="noConversion"/>
  </si>
  <si>
    <t>身高：</t>
    <phoneticPr fontId="2" type="noConversion"/>
  </si>
  <si>
    <t>體重：</t>
    <phoneticPr fontId="2" type="noConversion"/>
  </si>
  <si>
    <r>
      <t>BMI</t>
    </r>
    <r>
      <rPr>
        <b/>
        <sz val="12"/>
        <rFont val="細明體"/>
        <family val="3"/>
        <charset val="136"/>
      </rPr>
      <t>指數：</t>
    </r>
    <phoneticPr fontId="2" type="noConversion"/>
  </si>
  <si>
    <t>列印日：</t>
    <phoneticPr fontId="2" type="noConversion"/>
  </si>
  <si>
    <t>註：</t>
  </si>
  <si>
    <t>文字區域</t>
    <phoneticPr fontId="2" type="noConversion"/>
  </si>
  <si>
    <t>fubon</t>
    <phoneticPr fontId="2" type="noConversion"/>
  </si>
  <si>
    <t>試算日</t>
    <phoneticPr fontId="2" type="noConversion"/>
  </si>
  <si>
    <t>生日</t>
    <phoneticPr fontId="2" type="noConversion"/>
  </si>
  <si>
    <t>驗證</t>
    <phoneticPr fontId="2" type="noConversion"/>
  </si>
  <si>
    <t>彈性繳</t>
    <phoneticPr fontId="2" type="noConversion"/>
  </si>
  <si>
    <t>KEY</t>
    <phoneticPr fontId="2" type="noConversion"/>
  </si>
  <si>
    <t>躉繳</t>
    <phoneticPr fontId="2" type="noConversion"/>
  </si>
  <si>
    <t>年繳</t>
    <phoneticPr fontId="2" type="noConversion"/>
  </si>
  <si>
    <t>最高承保</t>
    <phoneticPr fontId="2" type="noConversion"/>
  </si>
  <si>
    <t>保險</t>
    <phoneticPr fontId="2" type="noConversion"/>
  </si>
  <si>
    <t>半年繳</t>
    <phoneticPr fontId="2" type="noConversion"/>
  </si>
  <si>
    <t>足歲</t>
    <phoneticPr fontId="2" type="noConversion"/>
  </si>
  <si>
    <t>季繳</t>
    <phoneticPr fontId="2" type="noConversion"/>
  </si>
  <si>
    <t>月繳</t>
    <phoneticPr fontId="2" type="noConversion"/>
  </si>
  <si>
    <t>輸入格式選項</t>
    <phoneticPr fontId="2" type="noConversion"/>
  </si>
  <si>
    <t>檢核欄位</t>
    <phoneticPr fontId="2" type="noConversion"/>
  </si>
  <si>
    <t>高保費級距</t>
    <phoneticPr fontId="2" type="noConversion"/>
  </si>
  <si>
    <t>1.輸入格式1-6或7位數字輸入</t>
    <phoneticPr fontId="2" type="noConversion"/>
  </si>
  <si>
    <t>代號</t>
    <phoneticPr fontId="2" type="noConversion"/>
  </si>
  <si>
    <t>高</t>
    <phoneticPr fontId="2" type="noConversion"/>
  </si>
  <si>
    <t>折扣率</t>
    <phoneticPr fontId="2" type="noConversion"/>
  </si>
  <si>
    <t>2.輸入格式2-年月日</t>
    <phoneticPr fontId="2" type="noConversion"/>
  </si>
  <si>
    <t>生日檢核</t>
    <phoneticPr fontId="2" type="noConversion"/>
  </si>
  <si>
    <t>最高承保(保險年齡)</t>
    <phoneticPr fontId="2" type="noConversion"/>
  </si>
  <si>
    <t>年齡檢核</t>
    <phoneticPr fontId="2" type="noConversion"/>
  </si>
  <si>
    <t>高保額級距</t>
    <phoneticPr fontId="2" type="noConversion"/>
  </si>
  <si>
    <t>性別 (1.男 2.女)</t>
    <phoneticPr fontId="2" type="noConversion"/>
  </si>
  <si>
    <t>性別檢核</t>
    <phoneticPr fontId="2" type="noConversion"/>
  </si>
  <si>
    <t>計價幣別(1.台幣 2.外幣)</t>
    <phoneticPr fontId="2" type="noConversion"/>
  </si>
  <si>
    <t>險種代號</t>
    <phoneticPr fontId="2" type="noConversion"/>
  </si>
  <si>
    <t>商品中文名稱</t>
    <phoneticPr fontId="2" type="noConversion"/>
  </si>
  <si>
    <t>年期</t>
    <phoneticPr fontId="2" type="noConversion"/>
  </si>
  <si>
    <t>年期檢核</t>
    <phoneticPr fontId="2" type="noConversion"/>
  </si>
  <si>
    <t>高單位級距</t>
    <phoneticPr fontId="2" type="noConversion"/>
  </si>
  <si>
    <t>最低保額</t>
    <phoneticPr fontId="2" type="noConversion"/>
  </si>
  <si>
    <t>最高保額</t>
    <phoneticPr fontId="2" type="noConversion"/>
  </si>
  <si>
    <t>保額</t>
    <phoneticPr fontId="2" type="noConversion"/>
  </si>
  <si>
    <t>保額檢核</t>
    <phoneticPr fontId="2" type="noConversion"/>
  </si>
  <si>
    <t>繳別</t>
    <phoneticPr fontId="2" type="noConversion"/>
  </si>
  <si>
    <t>原始應繳保費</t>
    <phoneticPr fontId="2" type="noConversion"/>
  </si>
  <si>
    <t>匯款</t>
    <phoneticPr fontId="2" type="noConversion"/>
  </si>
  <si>
    <t>↓首期</t>
    <phoneticPr fontId="2" type="noConversion"/>
  </si>
  <si>
    <t>續期↓</t>
    <phoneticPr fontId="2" type="noConversion"/>
  </si>
  <si>
    <t>換算格式1.傳統 2.直接除</t>
    <phoneticPr fontId="2" type="noConversion"/>
  </si>
  <si>
    <t>富邦信用卡</t>
    <phoneticPr fontId="2" type="noConversion"/>
  </si>
  <si>
    <t>繳別換算率</t>
    <phoneticPr fontId="2" type="noConversion"/>
  </si>
  <si>
    <t>一般信用卡</t>
    <phoneticPr fontId="2" type="noConversion"/>
  </si>
  <si>
    <t>↑首期</t>
    <phoneticPr fontId="2" type="noConversion"/>
  </si>
  <si>
    <t>應繳保費</t>
    <phoneticPr fontId="2" type="noConversion"/>
  </si>
  <si>
    <t>自行繳費</t>
    <phoneticPr fontId="2" type="noConversion"/>
  </si>
  <si>
    <t>高保費折扣</t>
    <phoneticPr fontId="2" type="noConversion"/>
  </si>
  <si>
    <t>低&lt;=保費&lt;高</t>
    <phoneticPr fontId="2" type="noConversion"/>
  </si>
  <si>
    <t>收費</t>
    <phoneticPr fontId="2" type="noConversion"/>
  </si>
  <si>
    <t>續期↑</t>
    <phoneticPr fontId="2" type="noConversion"/>
  </si>
  <si>
    <t>高保額折扣</t>
    <phoneticPr fontId="2" type="noConversion"/>
  </si>
  <si>
    <t>高單位折扣</t>
    <phoneticPr fontId="2" type="noConversion"/>
  </si>
  <si>
    <t>險種</t>
    <phoneticPr fontId="2" type="noConversion"/>
  </si>
  <si>
    <t>集彙折扣</t>
    <phoneticPr fontId="2" type="noConversion"/>
  </si>
  <si>
    <t>特殊折扣</t>
    <phoneticPr fontId="2" type="noConversion"/>
  </si>
  <si>
    <t>首期繳別</t>
    <phoneticPr fontId="2" type="noConversion"/>
  </si>
  <si>
    <t>自繳折扣-首期</t>
    <phoneticPr fontId="2" type="noConversion"/>
  </si>
  <si>
    <t>主約選項</t>
    <phoneticPr fontId="2" type="noConversion"/>
  </si>
  <si>
    <t>續期繳別</t>
    <phoneticPr fontId="2" type="noConversion"/>
  </si>
  <si>
    <t>自繳折扣-續期</t>
    <phoneticPr fontId="2" type="noConversion"/>
  </si>
  <si>
    <t>折扣率上限</t>
    <phoneticPr fontId="2" type="noConversion"/>
  </si>
  <si>
    <t>首期總折扣率</t>
    <phoneticPr fontId="2" type="noConversion"/>
  </si>
  <si>
    <t>續期總折扣率</t>
    <phoneticPr fontId="2" type="noConversion"/>
  </si>
  <si>
    <t>首期實繳保費</t>
    <phoneticPr fontId="2" type="noConversion"/>
  </si>
  <si>
    <t>續期實繳保費</t>
    <phoneticPr fontId="2" type="noConversion"/>
  </si>
  <si>
    <t>繳別回乘倍數</t>
    <phoneticPr fontId="2" type="noConversion"/>
  </si>
  <si>
    <t>←首期保費規則</t>
    <phoneticPr fontId="2" type="noConversion"/>
  </si>
  <si>
    <t>最低年齡</t>
    <phoneticPr fontId="2" type="noConversion"/>
  </si>
  <si>
    <t>最高年齡</t>
    <phoneticPr fontId="2" type="noConversion"/>
  </si>
  <si>
    <t>首年實繳保費</t>
    <phoneticPr fontId="2" type="noConversion"/>
  </si>
  <si>
    <t>續年實繳保費</t>
    <phoneticPr fontId="2" type="noConversion"/>
  </si>
  <si>
    <t>基本資料欄位檢核結果</t>
    <phoneticPr fontId="2" type="noConversion"/>
  </si>
  <si>
    <t>版次</t>
    <phoneticPr fontId="2" type="noConversion"/>
  </si>
  <si>
    <t>A險種+年期(2位)+性別(1位)+年齡(2位)</t>
    <phoneticPr fontId="2" type="noConversion"/>
  </si>
  <si>
    <t>SUMKEY</t>
    <phoneticPr fontId="2" type="noConversion"/>
  </si>
  <si>
    <t>F險種+年期(2位)+年齡(2位)</t>
    <phoneticPr fontId="2" type="noConversion"/>
  </si>
  <si>
    <t>COMDKEY</t>
    <phoneticPr fontId="2" type="noConversion"/>
  </si>
  <si>
    <t>被保人：</t>
    <phoneticPr fontId="2" type="noConversion"/>
  </si>
  <si>
    <t>保險種類</t>
    <phoneticPr fontId="2" type="noConversion"/>
  </si>
  <si>
    <t>險種代碼</t>
    <phoneticPr fontId="2" type="noConversion"/>
  </si>
  <si>
    <t>繳別：</t>
    <phoneticPr fontId="2" type="noConversion"/>
  </si>
  <si>
    <t>繳費方式：</t>
    <phoneticPr fontId="2" type="noConversion"/>
  </si>
  <si>
    <r>
      <t>&lt;</t>
    </r>
    <r>
      <rPr>
        <b/>
        <sz val="10"/>
        <color indexed="10"/>
        <rFont val="細明體"/>
        <family val="3"/>
        <charset val="136"/>
      </rPr>
      <t>本契約條款樣張須於訂立契約前提供要保人至少三日審閱期間</t>
    </r>
    <r>
      <rPr>
        <b/>
        <sz val="10"/>
        <color indexed="10"/>
        <rFont val="Arial"/>
        <family val="2"/>
      </rPr>
      <t>&gt;</t>
    </r>
    <phoneticPr fontId="2" type="noConversion"/>
  </si>
  <si>
    <t>每千元保費</t>
    <phoneticPr fontId="2" type="noConversion"/>
  </si>
  <si>
    <t>險種代號</t>
    <phoneticPr fontId="2" type="noConversion"/>
  </si>
  <si>
    <r>
      <t>保額</t>
    </r>
    <r>
      <rPr>
        <b/>
        <sz val="12"/>
        <color indexed="8"/>
        <rFont val="Arial"/>
        <family val="2"/>
      </rPr>
      <t>(</t>
    </r>
    <r>
      <rPr>
        <b/>
        <sz val="12"/>
        <color indexed="8"/>
        <rFont val="細明體"/>
        <family val="3"/>
        <charset val="136"/>
      </rPr>
      <t>萬元</t>
    </r>
    <r>
      <rPr>
        <b/>
        <sz val="12"/>
        <color indexed="8"/>
        <rFont val="Arial"/>
        <family val="2"/>
      </rPr>
      <t>)</t>
    </r>
    <r>
      <rPr>
        <b/>
        <sz val="12"/>
        <color indexed="8"/>
        <rFont val="細明體"/>
        <family val="3"/>
        <charset val="136"/>
      </rPr>
      <t>：</t>
    </r>
    <r>
      <rPr>
        <b/>
        <sz val="12"/>
        <color indexed="8"/>
        <rFont val="Arial"/>
        <family val="2"/>
      </rPr>
      <t/>
    </r>
    <phoneticPr fontId="2" type="noConversion"/>
  </si>
  <si>
    <t>保額(萬元)</t>
    <phoneticPr fontId="2" type="noConversion"/>
  </si>
  <si>
    <t>年度
實繳保費</t>
    <phoneticPr fontId="2" type="noConversion"/>
  </si>
  <si>
    <t>實際年齡：</t>
    <phoneticPr fontId="2" type="noConversion"/>
  </si>
  <si>
    <t>保額(以萬元為單位)</t>
    <phoneticPr fontId="2" type="noConversion"/>
  </si>
  <si>
    <t>曾健康</t>
    <phoneticPr fontId="2" type="noConversion"/>
  </si>
  <si>
    <t>性別</t>
  </si>
  <si>
    <t>‧富邦人壽保險股份有限公司 / 地址：台北市敦化南路一段108號14樓 / 電話：(02)8771-6699</t>
    <phoneticPr fontId="2" type="noConversion"/>
  </si>
  <si>
    <t>年繳</t>
  </si>
  <si>
    <t>‧本商品保險保障部份受「財團法人保險安定基金」之「人身保險安定基金專戶」保障，本商品並非存款，不受存款保險之保障。</t>
    <phoneticPr fontId="2" type="noConversion"/>
  </si>
  <si>
    <t>‧稅法相關規定或解釋之改變可能會影響本險之稅賦優惠。</t>
    <phoneticPr fontId="2" type="noConversion"/>
  </si>
  <si>
    <t>版次</t>
  </si>
  <si>
    <t>商品代號</t>
  </si>
  <si>
    <t>年齡</t>
  </si>
  <si>
    <t>60</t>
  </si>
  <si>
    <t>1</t>
  </si>
  <si>
    <t>2</t>
  </si>
  <si>
    <t>險種大類</t>
  </si>
  <si>
    <t>年期險種</t>
  </si>
  <si>
    <t>第5年度</t>
  </si>
  <si>
    <t>第10年度</t>
  </si>
  <si>
    <t>第15年度</t>
  </si>
  <si>
    <t>第20年度</t>
  </si>
  <si>
    <t>第25年度</t>
  </si>
  <si>
    <t>第30年度</t>
  </si>
  <si>
    <t>-</t>
  </si>
  <si>
    <t>一般信用卡</t>
  </si>
  <si>
    <t>其中一項保險金者，不再負各項保險金給付之責。</t>
    <phoneticPr fontId="2" type="noConversion"/>
  </si>
  <si>
    <t>‧本商品之保險契約由富邦人壽承保發單，招攬人員若為保險經紀人(或代理人) 所屬業務員仍應受保險業務員管理規則規範。</t>
    <phoneticPr fontId="2" type="noConversion"/>
  </si>
  <si>
    <t>姓名：</t>
    <phoneticPr fontId="2" type="noConversion"/>
  </si>
  <si>
    <t>←輸入頁資料</t>
    <phoneticPr fontId="2" type="noConversion"/>
  </si>
  <si>
    <t>帶入資料</t>
    <phoneticPr fontId="2" type="noConversion"/>
  </si>
  <si>
    <t>判別不顯示(不判別)</t>
    <phoneticPr fontId="2" type="noConversion"/>
  </si>
  <si>
    <t>ID-11碼數字</t>
    <phoneticPr fontId="2" type="noConversion"/>
  </si>
  <si>
    <t>*</t>
    <phoneticPr fontId="2" type="noConversion"/>
  </si>
  <si>
    <t>ID-10碼</t>
    <phoneticPr fontId="2" type="noConversion"/>
  </si>
  <si>
    <t>**</t>
  </si>
  <si>
    <t>護照-9碼</t>
    <phoneticPr fontId="2" type="noConversion"/>
  </si>
  <si>
    <t>***</t>
  </si>
  <si>
    <t>****</t>
  </si>
  <si>
    <t>*****</t>
  </si>
  <si>
    <t>******</t>
  </si>
  <si>
    <t>空格位置</t>
    <phoneticPr fontId="2" type="noConversion"/>
  </si>
  <si>
    <t>簡寫</t>
    <phoneticPr fontId="2" type="noConversion"/>
  </si>
  <si>
    <t>1-中文-0-混合</t>
    <phoneticPr fontId="2" type="noConversion"/>
  </si>
  <si>
    <t>◎第一類重大疾病暨特定傷病中第二目至第五目，限於保險年齡屆滿二十三歲前的有效期間內罹患。</t>
    <phoneticPr fontId="2" type="noConversion"/>
  </si>
  <si>
    <t>繳費方式</t>
  </si>
  <si>
    <t>宣告利率</t>
  </si>
  <si>
    <t>繳費金額</t>
  </si>
  <si>
    <t>保單年度</t>
  </si>
  <si>
    <t>揭露利率</t>
  </si>
  <si>
    <t>保額輸入檢核</t>
    <phoneticPr fontId="2" type="noConversion"/>
  </si>
  <si>
    <r>
      <rPr>
        <b/>
        <sz val="11"/>
        <color indexed="10"/>
        <rFont val="細明體"/>
        <family val="3"/>
        <charset val="136"/>
      </rPr>
      <t>請注意：如使用非微軟</t>
    </r>
    <r>
      <rPr>
        <b/>
        <sz val="11"/>
        <color indexed="10"/>
        <rFont val="Arial"/>
        <family val="2"/>
      </rPr>
      <t>OFFICE-PC</t>
    </r>
    <r>
      <rPr>
        <b/>
        <sz val="11"/>
        <color indexed="10"/>
        <rFont val="細明體"/>
        <family val="3"/>
        <charset val="136"/>
      </rPr>
      <t>版開啟本試算表，本試算表內容可能會因硬體系統升級或軟體更新問題導致數值誤差，業務同仁使用時請確實確認。</t>
    </r>
    <phoneticPr fontId="2" type="noConversion"/>
  </si>
  <si>
    <t>給付項目：癌症(輕度)保險金、重大疾病暨特定傷病保險金、完全失能保險金、完全失能生活扶助保險金、完全失能豁免保險費、</t>
  </si>
  <si>
    <t xml:space="preserve">        二至六級失能豁免保險費、所繳保險費加計利息的退還、身故保險金或喪葬費用保險金、祝壽保險金</t>
  </si>
  <si>
    <t>注意事項:</t>
    <phoneticPr fontId="2" type="noConversion"/>
  </si>
  <si>
    <t>富邦人壽保險股份有限公司履行個人資料保護法告知說明書</t>
  </si>
  <si>
    <t xml:space="preserve"> </t>
  </si>
  <si>
    <t>富邦人壽保險股份有限公司（下稱本公司）依據個人資料保護法（以下稱個資法）</t>
  </si>
  <si>
    <t>規定，向 台端告知下列事項，請 台端詳閱：</t>
  </si>
  <si>
    <t>一、蒐集之目的：</t>
  </si>
  <si>
    <t>（一）人身保險（００一）</t>
  </si>
  <si>
    <t>（二）其他經營合於營業登記項目或組織章程所定之業務（一八一）</t>
  </si>
  <si>
    <t>二、蒐集之個人資料類別：</t>
  </si>
  <si>
    <t>（一）姓名。</t>
  </si>
  <si>
    <t>（二）身分證統一編號。</t>
  </si>
  <si>
    <t>（三）地址。</t>
  </si>
  <si>
    <t>（四）病歷、醫療、健康檢查 。</t>
  </si>
  <si>
    <t>（五）要保書、要保文件等其他基於保險契約所提供之個人資料。</t>
  </si>
  <si>
    <t>三、個人資料利用之期間、地區、對象、方式：</t>
  </si>
  <si>
    <t>（一）期間：因執行業務所必須及依法令規定要求之期間。</t>
  </si>
  <si>
    <t>（二）對象：本公司、本公司的委外服務或委外業務之廠商、中華民國人壽保險</t>
  </si>
  <si>
    <t xml:space="preserve">      商業同業公會、財團法人保險事業發展中心、財團法人金融消費評議中心、</t>
  </si>
  <si>
    <t xml:space="preserve">      與本公司有再保業務往來之公司、本公司所屬金控公司、本公司之共同行</t>
  </si>
  <si>
    <t xml:space="preserve">      銷對象、依法有調查權機關或金融監理機關。</t>
  </si>
  <si>
    <t>（三）地區：上述對象所在之地區。</t>
  </si>
  <si>
    <t>（四）方式：合於法令規定之利用方式。</t>
  </si>
  <si>
    <t>四、依據個資法第三條規定，台端就本公司保有 台端之個人資料得行使之權利及</t>
  </si>
  <si>
    <t xml:space="preserve">    方式：</t>
  </si>
  <si>
    <t>（一）得向本公司行使之權利：</t>
  </si>
  <si>
    <t xml:space="preserve">      1.向本公司查詢、請求閱覽或請求製給複製本。</t>
  </si>
  <si>
    <t xml:space="preserve">      2.向本公司請求補充或更正。</t>
  </si>
  <si>
    <t xml:space="preserve">      3.向本公司請求停止蒐集、處理或利用及請求刪除。</t>
  </si>
  <si>
    <t>（二）行使權利之方式：</t>
  </si>
  <si>
    <t xml:space="preserve">      您可以透過書面（包含電子郵件、傳真、電子文件）或致電本公司客戶服</t>
  </si>
  <si>
    <t xml:space="preserve">      務專線（電話：0809-000-550）之方式行使權利。</t>
  </si>
  <si>
    <t>五、台端不提供個人資料所致權益之影響：</t>
  </si>
  <si>
    <t xml:space="preserve">    台端若未能提供相關個人資料時，本公司將可能延後或無法進行必要之審核</t>
  </si>
  <si>
    <t xml:space="preserve">    及處理作業，因此可能婉謝承保、遲延或無法承保。</t>
  </si>
  <si>
    <t>保經代</t>
  </si>
  <si>
    <t xml:space="preserve">      與本公司有再保業務往來之公司、依法有調查權機關或金融監理機關。</t>
  </si>
  <si>
    <t>業務、服展、北富銀</t>
    <phoneticPr fontId="2" type="noConversion"/>
  </si>
  <si>
    <t>富邦人壽保險股份有限公司（下稱本公司）依據個人資料保護法（以下稱個資法）</t>
    <phoneticPr fontId="2" type="noConversion"/>
  </si>
  <si>
    <t>‧消費者投保前應審慎瞭解本商品之承保範圍、除外責任、不保事項及商品風險，相關內容均詳列於保單條款及相關銷售</t>
    <phoneticPr fontId="2" type="noConversion"/>
  </si>
  <si>
    <t xml:space="preserve">  文件，如有疑義請洽詢銷售人員以詳細說明。</t>
  </si>
  <si>
    <t>要/被保人是否為同一人</t>
    <phoneticPr fontId="2" type="noConversion"/>
  </si>
  <si>
    <t>否</t>
  </si>
  <si>
    <t>投保需求</t>
    <phoneticPr fontId="108" type="noConversion"/>
  </si>
  <si>
    <t>提前提醒</t>
    <phoneticPr fontId="2" type="noConversion"/>
  </si>
  <si>
    <t>錄音提醒功能</t>
    <phoneticPr fontId="2" type="noConversion"/>
  </si>
  <si>
    <t>新臺幣</t>
  </si>
  <si>
    <t>保單銷售過程免付費錄音專線 : 0809-007-061</t>
    <phoneticPr fontId="108" type="noConversion"/>
  </si>
  <si>
    <t>要保人：</t>
    <phoneticPr fontId="2" type="noConversion"/>
  </si>
  <si>
    <t>要保人</t>
    <phoneticPr fontId="2" type="noConversion"/>
  </si>
  <si>
    <t>fubon</t>
    <phoneticPr fontId="2" type="noConversion"/>
  </si>
  <si>
    <t>試算日</t>
    <phoneticPr fontId="2" type="noConversion"/>
  </si>
  <si>
    <t>生日</t>
    <phoneticPr fontId="2" type="noConversion"/>
  </si>
  <si>
    <t>驗證</t>
    <phoneticPr fontId="2" type="noConversion"/>
  </si>
  <si>
    <t>提醒↓</t>
    <phoneticPr fontId="2" type="noConversion"/>
  </si>
  <si>
    <t>保險</t>
    <phoneticPr fontId="2" type="noConversion"/>
  </si>
  <si>
    <t>足歲</t>
    <phoneticPr fontId="2" type="noConversion"/>
  </si>
  <si>
    <t>1=提醒/0=不提醒</t>
    <phoneticPr fontId="2" type="noConversion"/>
  </si>
  <si>
    <t>要保人生日(民國)：</t>
  </si>
  <si>
    <t>繳款人：</t>
  </si>
  <si>
    <t>繳款人生日：</t>
  </si>
  <si>
    <t>繳款人生日</t>
  </si>
  <si>
    <t>投保本商品的目的及需求：</t>
  </si>
  <si>
    <t>其他(請自行填入)</t>
  </si>
  <si>
    <t>←銀保通路判別使用</t>
  </si>
  <si>
    <t>銀保通路</t>
  </si>
  <si>
    <t>解約金</t>
  </si>
  <si>
    <t>身故保險金</t>
    <phoneticPr fontId="2" type="noConversion"/>
  </si>
  <si>
    <t>祝壽保險金</t>
    <phoneticPr fontId="2" type="noConversion"/>
  </si>
  <si>
    <t>減額繳清保額</t>
    <phoneticPr fontId="2" type="noConversion"/>
  </si>
  <si>
    <t>重疾保險金DDB</t>
    <phoneticPr fontId="2" type="noConversion"/>
  </si>
  <si>
    <t>重疾保險金DDA</t>
    <phoneticPr fontId="2" type="noConversion"/>
  </si>
  <si>
    <t>＊富邦人壽新真心關懷重大疾病暨特定傷病終身健康保險 (保險範圍)</t>
    <phoneticPr fontId="2" type="noConversion"/>
  </si>
  <si>
    <t>◎依保單條款約定給付重大疾病暨特定傷病保險金、完全失能保險金、身故保險金或喪葬費用保險金及祝壽保險金</t>
    <phoneticPr fontId="2" type="noConversion"/>
  </si>
  <si>
    <t>‧保險給付之限制：</t>
    <phoneticPr fontId="2" type="noConversion"/>
  </si>
  <si>
    <t>「銷售過程紀錄錄音參考範本投保目的及需求須與業務人員報告書一致」</t>
  </si>
  <si>
    <t>保險
年齡</t>
    <phoneticPr fontId="2" type="noConversion"/>
  </si>
  <si>
    <t>保費</t>
  </si>
  <si>
    <t>【富邦人壽】銷售過程記錄錄音參考範本</t>
    <phoneticPr fontId="2" type="noConversion"/>
  </si>
  <si>
    <t>問題
1</t>
    <phoneticPr fontId="108" type="noConversion"/>
  </si>
  <si>
    <t>問題
2-1</t>
    <phoneticPr fontId="2" type="noConversion"/>
  </si>
  <si>
    <t>問題
2-2</t>
  </si>
  <si>
    <t>問題
2-3</t>
  </si>
  <si>
    <t>問題
2-4</t>
  </si>
  <si>
    <t>問題
2-5</t>
  </si>
  <si>
    <t>問題
3-1</t>
    <phoneticPr fontId="2" type="noConversion"/>
  </si>
  <si>
    <t>問題
3-2</t>
    <phoneticPr fontId="2" type="noConversion"/>
  </si>
  <si>
    <t>針對【除外責任】說明如下：
1. 要保人故意致被保險人於死
2. 被保險人故意自殺或自成完全失能
3. 被保險人因犯罪處死或拒捕或越獄致死或完全失能
有上述情況發生時，富邦人壽無須給付保險金。請問是否清楚 ?</t>
    <phoneticPr fontId="2" type="noConversion"/>
  </si>
  <si>
    <t>問題
4</t>
    <phoneticPr fontId="2" type="noConversion"/>
  </si>
  <si>
    <t>接下來有關撤銷權，說明如下：
自保單送達隔日起算，您有10日撤銷契約的權益，請問是否清楚？</t>
    <phoneticPr fontId="2" type="noConversion"/>
  </si>
  <si>
    <t>問題
5-1</t>
    <phoneticPr fontId="2" type="noConversion"/>
  </si>
  <si>
    <t>問題
5-2</t>
  </si>
  <si>
    <t>問題
6-1</t>
    <phoneticPr fontId="2" type="noConversion"/>
  </si>
  <si>
    <t>最後提醒您，投保此商品，您須自行承擔利率變動風險及日後仍有依實質課稅原則課徵遺產稅之可能，請您念出以下聲明文字以確認您的風險承擔與投保意願。</t>
    <phoneticPr fontId="2" type="noConversion"/>
  </si>
  <si>
    <t>問題
6-2</t>
    <phoneticPr fontId="2" type="noConversion"/>
  </si>
  <si>
    <t>(如欲重聽錄音內容，請於錄音完成10分鐘後，以市話撥打免付費重聽專線0809-006-157)</t>
    <phoneticPr fontId="2" type="noConversion"/>
  </si>
  <si>
    <t>【法規參考】
一、依照「保險業招攬及核保理賠辦法第六條」、「投資型保險商品銷售應注意事項第
        六點」及「投資型保險商品銷售自律規範第五條」規定，錄音內容至少包含以下項
        目：
(一)招攬之業務員出示其合格登錄證，說明其所屬公司及獲授權招攬保險商品。
(二)告知保戶其購買之商品類型為投資型保險商品、保險公司名稱及招攬人員與保險公
       司之關係、繳費年期、繳費金額、保單相關費用（包括保險成本等保險費用）及其
       收取方式。
(三)說明商品重要條款內容、投資風險、除外責任、建議書內容及保險商品說明書重要
       內容。
(四)說明契約撤銷之權利。
(五)詢問客戶是否瞭解每年必需繳交之保費及在較差情境下之可能損失金額，並確認客
       戶是否可負擔保費及承受損失。
二、請留意：與客戶進行銷售過程錄音作業時，請以「淺顯」、「易懂」的口語化方
        式向客戶進行相關內容解說。</t>
    <phoneticPr fontId="2" type="noConversion"/>
  </si>
  <si>
    <t>銷售紀錄單使用版本</t>
    <phoneticPr fontId="2" type="noConversion"/>
  </si>
  <si>
    <t>公版</t>
  </si>
  <si>
    <t>‧本公司資訊公開說明文件放置網址www.fubon.com/life/，歡迎上網查詢。</t>
  </si>
  <si>
    <t>經過以上說明，請問您對商品內容是否需要我再額外補充說明嗎?</t>
  </si>
  <si>
    <t>1. 有關【保險單借款及契約效力的停止】
    若您申請保險單借款，於本契約累積的未償還借款本息超過保單帳戶價值時，
    將造成契約停效。
2. 有關【契約效力的恢復】
    本契約停效日起兩年內，要保人可以申請復效。
3. 有關【不分紅保單】
    本保險為不分紅保單，不參加紅利分配，並無紅利給付項目。
請問是否清楚 ?</t>
    <phoneticPr fontId="2" type="noConversion"/>
  </si>
  <si>
    <r>
      <t>*** 錄音結束</t>
    </r>
    <r>
      <rPr>
        <b/>
        <sz val="18"/>
        <color theme="3"/>
        <rFont val="微軟正黑體"/>
        <family val="2"/>
        <charset val="136"/>
      </rPr>
      <t>請務必按#</t>
    </r>
    <r>
      <rPr>
        <b/>
        <sz val="14"/>
        <color theme="3"/>
        <rFont val="微軟正黑體"/>
        <family val="2"/>
        <charset val="136"/>
      </rPr>
      <t>，並抄寫</t>
    </r>
    <r>
      <rPr>
        <b/>
        <sz val="18"/>
        <color theme="3"/>
        <rFont val="微軟正黑體"/>
        <family val="2"/>
        <charset val="136"/>
      </rPr>
      <t>完整</t>
    </r>
    <r>
      <rPr>
        <b/>
        <sz val="14"/>
        <color theme="3"/>
        <rFont val="微軟正黑體"/>
        <family val="2"/>
        <charset val="136"/>
      </rPr>
      <t>「</t>
    </r>
    <r>
      <rPr>
        <b/>
        <sz val="18"/>
        <color theme="3"/>
        <rFont val="微軟正黑體"/>
        <family val="2"/>
        <charset val="136"/>
      </rPr>
      <t>錄音編號」</t>
    </r>
    <r>
      <rPr>
        <b/>
        <sz val="14"/>
        <color theme="3"/>
        <rFont val="微軟正黑體"/>
        <family val="2"/>
        <charset val="136"/>
      </rPr>
      <t>後可掛斷電話 ***</t>
    </r>
    <phoneticPr fontId="2" type="noConversion"/>
  </si>
  <si>
    <t>PRM_11104版</t>
  </si>
  <si>
    <t>SWW</t>
  </si>
  <si>
    <t>繳費年度</t>
  </si>
  <si>
    <t>重大疾病保險金</t>
    <phoneticPr fontId="2" type="noConversion"/>
  </si>
  <si>
    <t>特定傷病保險金</t>
    <phoneticPr fontId="2" type="noConversion"/>
  </si>
  <si>
    <t>身故保險金或喪葬費用保險金/完全失能保險金</t>
    <phoneticPr fontId="2" type="noConversion"/>
  </si>
  <si>
    <t>20SWW</t>
  </si>
  <si>
    <t>SWW</t>
    <phoneticPr fontId="2" type="noConversion"/>
  </si>
  <si>
    <t>富邦人壽丰彩人生重大疾病一年定期保險</t>
    <phoneticPr fontId="2" type="noConversion"/>
  </si>
  <si>
    <t>保單
年度</t>
    <phoneticPr fontId="2" type="noConversion"/>
  </si>
  <si>
    <t xml:space="preserve">各  年  度  實  繳  保  費  表 </t>
    <phoneticPr fontId="2" type="noConversion"/>
  </si>
  <si>
    <t>同被保險人</t>
  </si>
  <si>
    <t>累積總保費</t>
    <phoneticPr fontId="2" type="noConversion"/>
  </si>
  <si>
    <t>本試算表僅供參考，詳細商品內容及變更，以投保當時保單條款內容及本公司核保、保全作業等規定為準。</t>
    <phoneticPr fontId="2" type="noConversion"/>
  </si>
  <si>
    <t>給付項目：重大疾病保險金、特定傷病保險金、身故保險金或喪葬費用保險金、完全失能保險金</t>
    <phoneticPr fontId="2" type="noConversion"/>
  </si>
  <si>
    <t>（一）癌症（重度）、（二）急性心肌梗塞(重度)、（三）冠狀動脈繞道手術、（四）腦中風後障礙（重度）、</t>
    <phoneticPr fontId="2" type="noConversion"/>
  </si>
  <si>
    <t>（五）末期腎病變、（六）癱瘓（重度）、（七）重大器官移植或造血幹細胞移植。</t>
    <phoneticPr fontId="2" type="noConversion"/>
  </si>
  <si>
    <t>（一）心臟瓣膜開心手術、（二）主動脈外科置換手術、（三）腦血管動脈瘤開顱手術、（四）嚴重頭部創傷、</t>
    <phoneticPr fontId="2" type="noConversion"/>
  </si>
  <si>
    <t>（五）嚴重第三度燒燙傷。</t>
    <phoneticPr fontId="2" type="noConversion"/>
  </si>
  <si>
    <t xml:space="preserve">               但因遭受意外傷害事故所致者，不受前述等待期間之限制:</t>
    <phoneticPr fontId="2" type="noConversion"/>
  </si>
  <si>
    <t xml:space="preserve">  不再負各項保險金給付之責。</t>
    <phoneticPr fontId="2" type="noConversion"/>
  </si>
  <si>
    <t>‧依保單條款約定給付重大疾病保險金、特定傷病保險金、完全失能保險金、身故保險金或喪葬費用保險金其中一項保險金者，</t>
    <phoneticPr fontId="2" type="noConversion"/>
  </si>
  <si>
    <t>幣別/單位：新台幣/元</t>
    <phoneticPr fontId="2" type="noConversion"/>
  </si>
  <si>
    <t>重大疾病保險金
不含投保當年度-
癌症（重度）</t>
    <phoneticPr fontId="2" type="noConversion"/>
  </si>
  <si>
    <t>重大疾病保險金
投保當年度-
癌症（重度）</t>
    <phoneticPr fontId="2" type="noConversion"/>
  </si>
  <si>
    <t>男</t>
  </si>
  <si>
    <t>被保險人於等待期間屆滿後或復效日起之本契約有效期間內，經醫院醫師診斷，確認首次罹患條款約定之重大疾病者，本公司按罹患重大疾病時之保險金額給付重大疾病保險金後，本契約效力即行終止。
被保險人於本契約有效期間內，本公司給付重大疾病保險金之責任，以一次為限。</t>
    <phoneticPr fontId="2" type="noConversion"/>
  </si>
  <si>
    <t>被保險人係於投保本契約當年度之保險期間內（不含續保年度之保險期間），於本契約有效期間內且等待期間屆滿後或復效日起，經醫院醫師診斷，確認係罹患條款約定之「癌症（重度）」者，本公司改按罹患「癌症（重度）」時之保險金額的百分之十給付重大疾病保險金後，本契約效力即行終止。
被保險人於本契約有效期間內，本公司給付重大疾病保險金之責任，以一次為限。</t>
    <phoneticPr fontId="2" type="noConversion"/>
  </si>
  <si>
    <t>被保險人於等待期間屆滿後或復效日起之本契約有效期間內，經醫院醫師診斷確定罹患條款所約定之特定傷病者，本公司按罹患特定傷病時之保險金額給付特定傷病保險金後，本契約效力即行終止。
被保險人於本契約有效期間內，本公司給付特定傷病保險金之責任，以一次為限。</t>
    <phoneticPr fontId="2" type="noConversion"/>
  </si>
  <si>
    <t>‧保險契約各項權利義務皆詳列於保單條款，消費者務必詳加閱讀了解。</t>
    <phoneticPr fontId="2" type="noConversion"/>
  </si>
  <si>
    <t>‧免費申訴電話:0809-000550</t>
    <phoneticPr fontId="2" type="noConversion"/>
  </si>
  <si>
    <t>‧本商品各項保險金給付詳細內容及其限制請詳閱保單條款說明。</t>
    <phoneticPr fontId="2" type="noConversion"/>
  </si>
  <si>
    <t>‧投保後解約或不繼續繳費可能不利消費者，請慎選符合需求之保險商品。</t>
    <phoneticPr fontId="2" type="noConversion"/>
  </si>
  <si>
    <t>被保險人於本契約有效期間內身故/致成條款所列完全失能程度之一者，本公司按身故/完全失能診斷確定時之保險金額給付身故/完全失能保險金後，本契約效力即行終止。</t>
    <phoneticPr fontId="2" type="noConversion"/>
  </si>
  <si>
    <t>‧本商品為一年期保證續保商品(非保證費率)，依保單條款約定於符合一定條件下費率可能調整(調升或調降)。</t>
    <phoneticPr fontId="2" type="noConversion"/>
  </si>
  <si>
    <t>‧本保險為不分紅保險單，不參加紅利分配，並無紅利給付項目。</t>
    <phoneticPr fontId="2" type="noConversion"/>
  </si>
  <si>
    <t>‧「重大疾病」：係指被保險人自本契約等待期間屆滿後或復效日起，經醫院醫師診斷確定罹患下列各目所定義之疾病之一者。</t>
    <phoneticPr fontId="2" type="noConversion"/>
  </si>
  <si>
    <t>‧「傷害」：係指被保險人於本契約有效期間內，遭受意外傷害事故，因而蒙受之傷害。</t>
    <phoneticPr fontId="2" type="noConversion"/>
  </si>
  <si>
    <t>‧「意外傷害事故」：係指非由疾病引起之外來突發事故。</t>
    <phoneticPr fontId="2" type="noConversion"/>
  </si>
  <si>
    <t>※本契約條款樣張須於訂立契約前提供要保人至少三日審閱期間。</t>
    <phoneticPr fontId="2" type="noConversion"/>
  </si>
  <si>
    <r>
      <t>‧</t>
    </r>
    <r>
      <rPr>
        <b/>
        <sz val="10"/>
        <color rgb="FF0000FF"/>
        <rFont val="細明體"/>
        <family val="3"/>
        <charset val="136"/>
      </rPr>
      <t>上表續保保險費僅供參考</t>
    </r>
    <r>
      <rPr>
        <b/>
        <sz val="9"/>
        <color rgb="FF0000FF"/>
        <rFont val="細明體"/>
        <family val="3"/>
        <charset val="136"/>
      </rPr>
      <t>，實際續保保險費，按續保生效當時依規定陳報主管機關之費率、保險金額及被保險人保險年齡</t>
    </r>
    <phoneticPr fontId="142" type="noConversion"/>
  </si>
  <si>
    <t>‧「等待期間」：如為重大疾病者，係指自本契約生效日起持續有效九十天之期間；如為特定傷病者，則係指本契約生效日起</t>
    <phoneticPr fontId="2" type="noConversion"/>
  </si>
  <si>
    <t xml:space="preserve">               持續有效三十天之期間。但本契約續保時，不受前述等待期間之限制。</t>
    <phoneticPr fontId="2" type="noConversion"/>
  </si>
  <si>
    <t>‧「特定傷病」：係指被保險人自本契約等待期間屆滿後或復效日起，經醫院醫師診斷確定符合下列各目定義之特定傷病項目</t>
    <phoneticPr fontId="2" type="noConversion"/>
  </si>
  <si>
    <t xml:space="preserve">               之一。但被保險人因遭受意外傷害事故所致或續保者，不受前述等待期間之限制：</t>
    <phoneticPr fontId="2" type="noConversion"/>
  </si>
  <si>
    <t>　本公司依保單條款約定給付重大疾病保險金、特定傷病保險金、完全失能保險金、身故保險金或喪葬費用保險金其中一項保</t>
    <phoneticPr fontId="2" type="noConversion"/>
  </si>
  <si>
    <t xml:space="preserve">  險金者，不再負各項保險金給付之責。</t>
    <phoneticPr fontId="2" type="noConversion"/>
  </si>
  <si>
    <t>‧本商品經富邦人壽合格簽署人員檢視其內容業已符合一般精算原則及保險法令，惟為確保權益，基於保險公司與消費者衡平</t>
    <phoneticPr fontId="2" type="noConversion"/>
  </si>
  <si>
    <t xml:space="preserve">  對等原則，消費者仍應詳加閱讀保險單條款與相關文件，審慎選擇保險商品。本商品如有虛偽不實或違法情事，應由富邦人</t>
    <phoneticPr fontId="2" type="noConversion"/>
  </si>
  <si>
    <t xml:space="preserve">  壽及負責人依法負責。</t>
    <phoneticPr fontId="2" type="noConversion"/>
  </si>
  <si>
    <t>‧消費者於購買前，應詳閱各種銷售文件內容，本商品之預定附加費用率，壽險部分最高74.30%，最低21.99%，健康險部分最</t>
    <phoneticPr fontId="2" type="noConversion"/>
  </si>
  <si>
    <t xml:space="preserve">  高39%，最低21.99%；如要詳細了解其他相關資訊，請洽本公司業務員、服務據點(免費服務及申訴電話：0809-000-550)或</t>
    <phoneticPr fontId="2" type="noConversion"/>
  </si>
  <si>
    <t xml:space="preserve">  網站(www.fubon.com/life/)，以保障您的權益。</t>
    <phoneticPr fontId="2" type="noConversion"/>
  </si>
  <si>
    <t xml:space="preserve">  重新計算保險費，但不得針對個別被保險人身體狀況調整之。</t>
    <phoneticPr fontId="142" type="noConversion"/>
  </si>
  <si>
    <t>‧人壽保險之死亡給付及年金保險之確定年金給付於被保險人死亡後給付於指定受益人者，依保險法第一百十二條規定</t>
  </si>
  <si>
    <t>業務、服展、北富銀</t>
  </si>
  <si>
    <t>V1.1-1111001</t>
    <phoneticPr fontId="2" type="noConversion"/>
  </si>
  <si>
    <t>投     保     利     益     表</t>
  </si>
  <si>
    <t xml:space="preserve">  不得作為被保險人之遺產，惟如涉有規避遺產稅等稅捐情事者，稽徵機關仍得依據有關稅法規定或納稅者權利保護法</t>
  </si>
  <si>
    <t xml:space="preserve">  第七條所定實質課稅原則辦理。相關實務案例請至富邦人壽官網詳閱。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</si>
</sst>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76" formatCode="_(* #,##0_);_(* \(#,##0\);_(* &quot;-&quot;_);_(@_)"/>
    <numFmt numFmtId="177" formatCode="_(* #,##0.00_);_(* \(#,##0.00\);_(* &quot;-&quot;??_);_(@_)"/>
    <numFmt numFmtId="178" formatCode="#,##0&quot;元&quot;"/>
    <numFmt numFmtId="179" formatCode="0_);[Red]\(0\)"/>
    <numFmt numFmtId="180" formatCode="#,##0_);[Red]\(#,##0\)"/>
    <numFmt numFmtId="181" formatCode="#,##0_ "/>
    <numFmt numFmtId="182" formatCode="###\ &quot;年&quot;"/>
    <numFmt numFmtId="183" formatCode="0.0%"/>
    <numFmt numFmtId="184" formatCode="0_ "/>
    <numFmt numFmtId="185" formatCode="#,##0\ &quot;歲&quot;"/>
    <numFmt numFmtId="186" formatCode="#,##0_ &quot;元&quot;"/>
    <numFmt numFmtId="187" formatCode="0\ &quot;歲&quot;"/>
    <numFmt numFmtId="188" formatCode="\(\1\)&quot;安&quot;&quot;泰&quot;&quot;人&quot;&quot;壽&quot;&quot;富&quot;&quot;貴&quot;&quot;保&quot;&quot;本&quot;&quot;終&quot;&quot;身&quot;&quot;壽&quot;&quot;險&quot;\ \(&quot;繳&quot;&quot;費&quot;\ 0\ &quot;年&quot;\)"/>
    <numFmt numFmtId="189" formatCode="0\ &quot;XRLD&quot;"/>
    <numFmt numFmtId="190" formatCode="#,##0\ &quot;歲&quot;;[Red]\ \-#,##0\ &quot;歲&quot;"/>
    <numFmt numFmtId="191" formatCode="0.00_ "/>
    <numFmt numFmtId="192" formatCode="0\ &quot;公&quot;&quot;分&quot;\ "/>
    <numFmt numFmtId="193" formatCode="0.0\ &quot;公&quot;&quot;斤&quot;"/>
    <numFmt numFmtId="194" formatCode="0.00_);[Red]\(0.00\)"/>
    <numFmt numFmtId="195" formatCode="0\ &quot;級&quot;"/>
    <numFmt numFmtId="196" formatCode="_-* #,##0_-;\-* #,##0_-;_-* &quot;&quot;??_-;_-@_-"/>
    <numFmt numFmtId="197" formatCode="#,##0.00_ "/>
    <numFmt numFmtId="198" formatCode="#,##0.0_ "/>
    <numFmt numFmtId="199" formatCode="#,##0&quot;萬元 &quot;"/>
    <numFmt numFmtId="200" formatCode="0.00000_ "/>
    <numFmt numFmtId="201" formatCode="##.##"/>
    <numFmt numFmtId="202" formatCode="#,##0&quot;萬元&quot;"/>
  </numFmts>
  <fonts count="147">
    <font>
      <sz val="12"/>
      <name val="新細明體"/>
      <family val="1"/>
      <charset val="136"/>
    </font>
    <font>
      <sz val="12"/>
      <name val="新細明體"/>
      <family val="1"/>
      <charset val="136"/>
    </font>
    <font>
      <sz val="9"/>
      <name val="新細明體"/>
      <family val="1"/>
      <charset val="136"/>
    </font>
    <font>
      <b/>
      <sz val="12"/>
      <color indexed="9"/>
      <name val="新細明體"/>
      <family val="1"/>
      <charset val="136"/>
    </font>
    <font>
      <sz val="12"/>
      <color indexed="9"/>
      <name val="新細明體"/>
      <family val="1"/>
      <charset val="136"/>
    </font>
    <font>
      <sz val="12"/>
      <color indexed="10"/>
      <name val="新細明體"/>
      <family val="1"/>
      <charset val="136"/>
    </font>
    <font>
      <sz val="12"/>
      <color indexed="20"/>
      <name val="新細明體"/>
      <family val="1"/>
      <charset val="136"/>
    </font>
    <font>
      <sz val="12"/>
      <color indexed="60"/>
      <name val="新細明體"/>
      <family val="1"/>
      <charset val="136"/>
    </font>
    <font>
      <b/>
      <sz val="9"/>
      <color indexed="81"/>
      <name val="新細明體"/>
      <family val="1"/>
      <charset val="136"/>
    </font>
    <font>
      <sz val="10"/>
      <name val="Arial"/>
      <family val="2"/>
    </font>
    <font>
      <b/>
      <sz val="12"/>
      <name val="Arial"/>
      <family val="2"/>
    </font>
    <font>
      <b/>
      <sz val="12"/>
      <name val="新細明體"/>
      <family val="1"/>
      <charset val="136"/>
    </font>
    <font>
      <sz val="12"/>
      <name val="Arial"/>
      <family val="2"/>
    </font>
    <font>
      <sz val="12"/>
      <color indexed="8"/>
      <name val="新細明體"/>
      <family val="1"/>
      <charset val="136"/>
    </font>
    <font>
      <b/>
      <sz val="12"/>
      <color indexed="8"/>
      <name val="新細明體"/>
      <family val="1"/>
      <charset val="136"/>
    </font>
    <font>
      <sz val="12"/>
      <color indexed="18"/>
      <name val="Arial"/>
      <family val="2"/>
    </font>
    <font>
      <sz val="10"/>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24"/>
      <name val="標楷體"/>
      <family val="4"/>
      <charset val="136"/>
    </font>
    <font>
      <b/>
      <sz val="24"/>
      <name val="Arial"/>
      <family val="2"/>
    </font>
    <font>
      <b/>
      <sz val="16"/>
      <color indexed="9"/>
      <name val="Arial"/>
      <family val="2"/>
    </font>
    <font>
      <b/>
      <sz val="16"/>
      <name val="新細明體"/>
      <family val="1"/>
      <charset val="136"/>
    </font>
    <font>
      <b/>
      <sz val="16"/>
      <name val="Arial"/>
      <family val="2"/>
    </font>
    <font>
      <b/>
      <sz val="12"/>
      <color indexed="12"/>
      <name val="新細明體"/>
      <family val="1"/>
      <charset val="136"/>
    </font>
    <font>
      <b/>
      <sz val="12"/>
      <color indexed="12"/>
      <name val="Arial"/>
      <family val="2"/>
    </font>
    <font>
      <b/>
      <sz val="12"/>
      <color indexed="9"/>
      <name val="Arial"/>
      <family val="2"/>
    </font>
    <font>
      <b/>
      <sz val="12"/>
      <color indexed="10"/>
      <name val="Arial"/>
      <family val="2"/>
    </font>
    <font>
      <sz val="12"/>
      <color indexed="9"/>
      <name val="Arial"/>
      <family val="2"/>
    </font>
    <font>
      <b/>
      <sz val="10"/>
      <color indexed="10"/>
      <name val="新細明體"/>
      <family val="1"/>
      <charset val="136"/>
    </font>
    <font>
      <sz val="12"/>
      <color indexed="12"/>
      <name val="Arial"/>
      <family val="2"/>
    </font>
    <font>
      <b/>
      <sz val="10"/>
      <color indexed="10"/>
      <name val="Arial"/>
      <family val="2"/>
    </font>
    <font>
      <b/>
      <sz val="12"/>
      <name val="細明體"/>
      <family val="3"/>
      <charset val="136"/>
    </font>
    <font>
      <sz val="12"/>
      <color indexed="10"/>
      <name val="Arial"/>
      <family val="2"/>
    </font>
    <font>
      <sz val="12"/>
      <color indexed="8"/>
      <name val="Arial"/>
      <family val="2"/>
    </font>
    <font>
      <sz val="12"/>
      <name val="細明體"/>
      <family val="3"/>
      <charset val="136"/>
    </font>
    <font>
      <b/>
      <sz val="12"/>
      <color indexed="8"/>
      <name val="細明體"/>
      <family val="3"/>
      <charset val="136"/>
    </font>
    <font>
      <b/>
      <sz val="12"/>
      <color indexed="53"/>
      <name val="Arial"/>
      <family val="2"/>
    </font>
    <font>
      <b/>
      <sz val="12"/>
      <color indexed="8"/>
      <name val="Arial"/>
      <family val="2"/>
    </font>
    <font>
      <b/>
      <sz val="14"/>
      <color indexed="10"/>
      <name val="Arial"/>
      <family val="2"/>
    </font>
    <font>
      <b/>
      <sz val="14"/>
      <color indexed="12"/>
      <name val="Arial"/>
      <family val="2"/>
    </font>
    <font>
      <b/>
      <sz val="12"/>
      <color indexed="10"/>
      <name val="細明體"/>
      <family val="3"/>
      <charset val="136"/>
    </font>
    <font>
      <b/>
      <sz val="12"/>
      <color indexed="21"/>
      <name val="細明體"/>
      <family val="3"/>
      <charset val="136"/>
    </font>
    <font>
      <b/>
      <sz val="12"/>
      <color indexed="21"/>
      <name val="Arial"/>
      <family val="2"/>
    </font>
    <font>
      <sz val="9"/>
      <color indexed="8"/>
      <name val="新細明體"/>
      <family val="1"/>
      <charset val="136"/>
    </font>
    <font>
      <sz val="10"/>
      <name val="細明體"/>
      <family val="3"/>
      <charset val="136"/>
    </font>
    <font>
      <b/>
      <sz val="12"/>
      <color indexed="10"/>
      <name val="新細明體"/>
      <family val="1"/>
      <charset val="136"/>
    </font>
    <font>
      <sz val="10"/>
      <color indexed="9"/>
      <name val="新細明體"/>
      <family val="1"/>
      <charset val="136"/>
    </font>
    <font>
      <b/>
      <sz val="16"/>
      <name val="標楷體"/>
      <family val="4"/>
      <charset val="136"/>
    </font>
    <font>
      <b/>
      <sz val="10"/>
      <name val="新細明體"/>
      <family val="1"/>
      <charset val="136"/>
    </font>
    <font>
      <b/>
      <sz val="9"/>
      <name val="新細明體"/>
      <family val="1"/>
      <charset val="136"/>
    </font>
    <font>
      <b/>
      <sz val="10"/>
      <name val="Arial"/>
      <family val="2"/>
    </font>
    <font>
      <b/>
      <sz val="8"/>
      <name val="Arial"/>
      <family val="2"/>
    </font>
    <font>
      <b/>
      <sz val="8"/>
      <name val="新細明體"/>
      <family val="1"/>
      <charset val="136"/>
    </font>
    <font>
      <sz val="8"/>
      <name val="Arial"/>
      <family val="2"/>
    </font>
    <font>
      <sz val="9"/>
      <color indexed="9"/>
      <name val="新細明體"/>
      <family val="1"/>
      <charset val="136"/>
    </font>
    <font>
      <sz val="8.5"/>
      <name val="細明體"/>
      <family val="3"/>
      <charset val="136"/>
    </font>
    <font>
      <sz val="8.5"/>
      <name val="新細明體"/>
      <family val="1"/>
      <charset val="136"/>
    </font>
    <font>
      <sz val="8.5"/>
      <name val="Arial"/>
      <family val="2"/>
    </font>
    <font>
      <sz val="8.5"/>
      <color indexed="9"/>
      <name val="Arial"/>
      <family val="2"/>
    </font>
    <font>
      <b/>
      <sz val="8.5"/>
      <name val="Arial"/>
      <family val="2"/>
    </font>
    <font>
      <sz val="8.5"/>
      <color indexed="8"/>
      <name val="Arial"/>
      <family val="2"/>
    </font>
    <font>
      <b/>
      <sz val="8.5"/>
      <name val="新細明體"/>
      <family val="1"/>
      <charset val="136"/>
    </font>
    <font>
      <b/>
      <sz val="10"/>
      <color indexed="10"/>
      <name val="細明體"/>
      <family val="3"/>
      <charset val="136"/>
    </font>
    <font>
      <sz val="8"/>
      <name val="Comic Sans MS"/>
      <family val="4"/>
    </font>
    <font>
      <sz val="11"/>
      <color indexed="10"/>
      <name val="細明體"/>
      <family val="3"/>
      <charset val="136"/>
    </font>
    <font>
      <sz val="10"/>
      <name val="Helv"/>
      <family val="2"/>
    </font>
    <font>
      <b/>
      <sz val="11"/>
      <name val="新細明體"/>
      <family val="1"/>
      <charset val="136"/>
    </font>
    <font>
      <sz val="7"/>
      <name val="細明體"/>
      <family val="3"/>
      <charset val="136"/>
    </font>
    <font>
      <sz val="7"/>
      <name val="Arial"/>
      <family val="2"/>
    </font>
    <font>
      <sz val="8"/>
      <color indexed="8"/>
      <name val="新細明體"/>
      <family val="1"/>
      <charset val="136"/>
    </font>
    <font>
      <sz val="8.5"/>
      <color indexed="10"/>
      <name val="新細明體"/>
      <family val="1"/>
      <charset val="136"/>
    </font>
    <font>
      <sz val="8.5"/>
      <color indexed="10"/>
      <name val="Arial"/>
      <family val="2"/>
    </font>
    <font>
      <b/>
      <sz val="8.5"/>
      <color indexed="10"/>
      <name val="Arial"/>
      <family val="2"/>
    </font>
    <font>
      <b/>
      <sz val="9"/>
      <color indexed="10"/>
      <name val="細明體"/>
      <family val="3"/>
      <charset val="136"/>
    </font>
    <font>
      <b/>
      <sz val="8"/>
      <name val="細明體"/>
      <family val="3"/>
      <charset val="136"/>
    </font>
    <font>
      <b/>
      <sz val="9"/>
      <name val="Times New Roman"/>
      <family val="1"/>
    </font>
    <font>
      <b/>
      <sz val="14"/>
      <name val="新細明體"/>
      <family val="1"/>
      <charset val="136"/>
    </font>
    <font>
      <b/>
      <sz val="14"/>
      <name val="Arial"/>
      <family val="2"/>
    </font>
    <font>
      <b/>
      <sz val="12"/>
      <name val="標楷體"/>
      <family val="4"/>
      <charset val="136"/>
    </font>
    <font>
      <sz val="8"/>
      <name val="新細明體"/>
      <family val="1"/>
      <charset val="136"/>
    </font>
    <font>
      <sz val="12"/>
      <color indexed="8"/>
      <name val="新細明體"/>
      <family val="1"/>
      <charset val="136"/>
    </font>
    <font>
      <sz val="9"/>
      <color indexed="8"/>
      <name val="新細明體"/>
      <family val="1"/>
      <charset val="136"/>
    </font>
    <font>
      <sz val="8.5"/>
      <color indexed="8"/>
      <name val="細明體"/>
      <family val="3"/>
      <charset val="136"/>
    </font>
    <font>
      <sz val="12"/>
      <name val="新細明體"/>
      <family val="1"/>
      <charset val="136"/>
    </font>
    <font>
      <b/>
      <sz val="11"/>
      <color indexed="10"/>
      <name val="Arial"/>
      <family val="2"/>
    </font>
    <font>
      <b/>
      <sz val="11"/>
      <color indexed="10"/>
      <name val="細明體"/>
      <family val="3"/>
      <charset val="136"/>
    </font>
    <font>
      <b/>
      <sz val="9"/>
      <name val="細明體"/>
      <family val="3"/>
      <charset val="136"/>
    </font>
    <font>
      <b/>
      <u/>
      <sz val="9"/>
      <color indexed="10"/>
      <name val="細明體"/>
      <family val="3"/>
      <charset val="136"/>
    </font>
    <font>
      <b/>
      <sz val="9"/>
      <color indexed="12"/>
      <name val="細明體"/>
      <family val="3"/>
      <charset val="136"/>
    </font>
    <font>
      <sz val="9"/>
      <name val="Arial"/>
      <family val="2"/>
    </font>
    <font>
      <sz val="8"/>
      <color indexed="9"/>
      <name val="新細明體"/>
      <family val="1"/>
      <charset val="136"/>
    </font>
    <font>
      <sz val="9"/>
      <name val="細明體"/>
      <family val="3"/>
      <charset val="136"/>
    </font>
    <font>
      <b/>
      <sz val="18"/>
      <name val="標楷體"/>
      <family val="4"/>
      <charset val="136"/>
    </font>
    <font>
      <sz val="12"/>
      <color rgb="FF000000"/>
      <name val="Times New Roman"/>
      <family val="1"/>
    </font>
    <font>
      <b/>
      <sz val="11"/>
      <color rgb="FFFF0000"/>
      <name val="Arial"/>
      <family val="2"/>
    </font>
    <font>
      <b/>
      <sz val="9"/>
      <color rgb="FFFF0000"/>
      <name val="細明體"/>
      <family val="3"/>
      <charset val="136"/>
    </font>
    <font>
      <b/>
      <u/>
      <sz val="9"/>
      <color rgb="FFFF0000"/>
      <name val="細明體"/>
      <family val="3"/>
      <charset val="136"/>
    </font>
    <font>
      <sz val="12"/>
      <color theme="1"/>
      <name val="新細明體"/>
      <family val="1"/>
      <charset val="136"/>
      <scheme val="minor"/>
    </font>
    <font>
      <sz val="12"/>
      <color theme="1"/>
      <name val="新細明體"/>
      <family val="2"/>
      <charset val="136"/>
      <scheme val="minor"/>
    </font>
    <font>
      <sz val="9"/>
      <name val="新細明體"/>
      <family val="2"/>
      <charset val="136"/>
      <scheme val="minor"/>
    </font>
    <font>
      <b/>
      <sz val="10"/>
      <color theme="1"/>
      <name val="微軟正黑體"/>
      <family val="2"/>
      <charset val="136"/>
    </font>
    <font>
      <b/>
      <sz val="12"/>
      <color rgb="FFFF0000"/>
      <name val="新細明體"/>
      <family val="1"/>
      <charset val="136"/>
      <scheme val="minor"/>
    </font>
    <font>
      <sz val="10"/>
      <color theme="1"/>
      <name val="微軟正黑體"/>
      <family val="2"/>
      <charset val="136"/>
    </font>
    <font>
      <b/>
      <u/>
      <sz val="14"/>
      <color theme="1"/>
      <name val="微軟正黑體"/>
      <family val="2"/>
      <charset val="136"/>
    </font>
    <font>
      <b/>
      <sz val="14"/>
      <color theme="1"/>
      <name val="微軟正黑體"/>
      <family val="2"/>
      <charset val="136"/>
    </font>
    <font>
      <u/>
      <sz val="10"/>
      <color theme="1"/>
      <name val="微軟正黑體"/>
      <family val="2"/>
      <charset val="136"/>
    </font>
    <font>
      <b/>
      <sz val="12"/>
      <color theme="1"/>
      <name val="微軟正黑體"/>
      <family val="2"/>
      <charset val="136"/>
    </font>
    <font>
      <sz val="12"/>
      <color theme="1"/>
      <name val="微軟正黑體"/>
      <family val="2"/>
      <charset val="136"/>
    </font>
    <font>
      <b/>
      <sz val="7"/>
      <color rgb="FFFFFFFF"/>
      <name val="微軟正黑體"/>
      <family val="2"/>
      <charset val="136"/>
    </font>
    <font>
      <sz val="12"/>
      <name val="微軟正黑體"/>
      <family val="2"/>
      <charset val="136"/>
    </font>
    <font>
      <b/>
      <sz val="11"/>
      <color theme="1"/>
      <name val="微軟正黑體"/>
      <family val="2"/>
      <charset val="136"/>
    </font>
    <font>
      <sz val="12"/>
      <color rgb="FFFF0000"/>
      <name val="微軟正黑體"/>
      <family val="2"/>
      <charset val="136"/>
    </font>
    <font>
      <b/>
      <sz val="8"/>
      <color theme="1"/>
      <name val="微軟正黑體"/>
      <family val="2"/>
      <charset val="136"/>
    </font>
    <font>
      <b/>
      <sz val="4.5"/>
      <color theme="1"/>
      <name val="微軟正黑體"/>
      <family val="2"/>
      <charset val="136"/>
    </font>
    <font>
      <sz val="9"/>
      <color theme="1"/>
      <name val="微軟正黑體"/>
      <family val="2"/>
      <charset val="136"/>
    </font>
    <font>
      <sz val="14.5"/>
      <color theme="1"/>
      <name val="微軟正黑體"/>
      <family val="2"/>
      <charset val="136"/>
    </font>
    <font>
      <sz val="11"/>
      <color theme="1"/>
      <name val="微軟正黑體"/>
      <family val="2"/>
      <charset val="136"/>
    </font>
    <font>
      <sz val="12"/>
      <color rgb="FF000000"/>
      <name val="微軟正黑體"/>
      <family val="2"/>
      <charset val="136"/>
    </font>
    <font>
      <b/>
      <sz val="12"/>
      <color rgb="FF0000FF"/>
      <name val="Arial"/>
      <family val="2"/>
    </font>
    <font>
      <b/>
      <sz val="12"/>
      <color rgb="FF0000FF"/>
      <name val="細明體"/>
      <family val="3"/>
      <charset val="136"/>
    </font>
    <font>
      <b/>
      <sz val="12"/>
      <color rgb="FFFF0000"/>
      <name val="Arial"/>
      <family val="2"/>
    </font>
    <font>
      <b/>
      <sz val="12"/>
      <color theme="1"/>
      <name val="新細明體"/>
      <family val="1"/>
      <charset val="136"/>
      <scheme val="minor"/>
    </font>
    <font>
      <sz val="10"/>
      <color theme="0"/>
      <name val="新細明體"/>
      <family val="1"/>
      <charset val="136"/>
    </font>
    <font>
      <b/>
      <sz val="12"/>
      <color theme="3"/>
      <name val="微軟正黑體"/>
      <family val="2"/>
      <charset val="136"/>
    </font>
    <font>
      <b/>
      <sz val="14"/>
      <color theme="3"/>
      <name val="微軟正黑體"/>
      <family val="2"/>
      <charset val="136"/>
    </font>
    <font>
      <b/>
      <sz val="18"/>
      <color theme="3"/>
      <name val="微軟正黑體"/>
      <family val="2"/>
      <charset val="136"/>
    </font>
    <font>
      <b/>
      <sz val="9"/>
      <color indexed="8"/>
      <name val="Arial"/>
      <family val="2"/>
    </font>
    <font>
      <b/>
      <sz val="14"/>
      <name val="標楷體"/>
      <family val="4"/>
      <charset val="136"/>
    </font>
    <font>
      <b/>
      <sz val="11"/>
      <name val="Arial"/>
      <family val="2"/>
    </font>
    <font>
      <b/>
      <sz val="11"/>
      <color indexed="8"/>
      <name val="Arial"/>
      <family val="2"/>
    </font>
    <font>
      <b/>
      <sz val="12"/>
      <color theme="0"/>
      <name val="新細明體"/>
      <family val="1"/>
      <charset val="136"/>
    </font>
    <font>
      <b/>
      <sz val="9"/>
      <color rgb="FF0000FF"/>
      <name val="細明體"/>
      <family val="3"/>
      <charset val="136"/>
    </font>
    <font>
      <b/>
      <sz val="10"/>
      <color rgb="FF0000FF"/>
      <name val="細明體"/>
      <family val="3"/>
      <charset val="136"/>
    </font>
    <font>
      <sz val="9"/>
      <name val="新細明體"/>
      <family val="3"/>
      <charset val="136"/>
    </font>
    <font>
      <sz val="11"/>
      <color indexed="8"/>
      <name val="細明體"/>
      <family val="3"/>
      <charset val="136"/>
    </font>
    <font>
      <sz val="11"/>
      <color indexed="8"/>
      <name val="Arial"/>
      <family val="2"/>
    </font>
    <font>
      <b/>
      <sz val="10"/>
      <name val="細明體"/>
      <family val="3"/>
      <charset val="136"/>
    </font>
    <font>
      <b/>
      <sz val="9"/>
      <color indexed="10"/>
      <name val="Arial"/>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bgColor indexed="64"/>
      </patternFill>
    </fill>
    <fill>
      <patternFill patternType="solid">
        <fgColor indexed="9"/>
        <bgColor indexed="64"/>
      </patternFill>
    </fill>
    <fill>
      <patternFill patternType="solid">
        <fgColor indexed="22"/>
        <bgColor indexed="0"/>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53"/>
        <bgColor indexed="64"/>
      </patternFill>
    </fill>
    <fill>
      <patternFill patternType="solid">
        <fgColor indexed="10"/>
        <bgColor indexed="64"/>
      </patternFill>
    </fill>
    <fill>
      <patternFill patternType="solid">
        <fgColor indexed="52"/>
        <bgColor indexed="64"/>
      </patternFill>
    </fill>
    <fill>
      <patternFill patternType="solid">
        <fgColor indexed="26"/>
        <bgColor indexed="64"/>
      </patternFill>
    </fill>
    <fill>
      <patternFill patternType="solid">
        <fgColor indexed="44"/>
        <bgColor indexed="64"/>
      </patternFill>
    </fill>
    <fill>
      <patternFill patternType="solid">
        <fgColor rgb="FF92D050"/>
        <bgColor indexed="64"/>
      </patternFill>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6" tint="0.79995117038483843"/>
        <bgColor indexed="64"/>
      </patternFill>
    </fill>
    <fill>
      <patternFill patternType="solid">
        <fgColor theme="8" tint="0.79995117038483843"/>
        <bgColor indexed="64"/>
      </patternFill>
    </fill>
    <fill>
      <patternFill patternType="solid">
        <fgColor theme="0"/>
        <bgColor indexed="64"/>
      </patternFill>
    </fill>
    <fill>
      <patternFill patternType="solid">
        <fgColor theme="8" tint="0.79998168889431442"/>
        <bgColor indexed="64"/>
      </patternFill>
    </fill>
  </fills>
  <borders count="8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ck">
        <color indexed="48"/>
      </left>
      <right/>
      <top style="thick">
        <color indexed="48"/>
      </top>
      <bottom/>
      <diagonal/>
    </border>
    <border>
      <left/>
      <right/>
      <top style="thick">
        <color indexed="48"/>
      </top>
      <bottom/>
      <diagonal/>
    </border>
    <border>
      <left/>
      <right style="thick">
        <color indexed="48"/>
      </right>
      <top style="thick">
        <color indexed="48"/>
      </top>
      <bottom/>
      <diagonal/>
    </border>
    <border>
      <left/>
      <right style="thin">
        <color indexed="9"/>
      </right>
      <top/>
      <bottom/>
      <diagonal/>
    </border>
    <border>
      <left/>
      <right style="thick">
        <color indexed="48"/>
      </right>
      <top/>
      <bottom/>
      <diagonal/>
    </border>
    <border>
      <left style="thick">
        <color indexed="48"/>
      </left>
      <right/>
      <top/>
      <bottom/>
      <diagonal/>
    </border>
    <border>
      <left/>
      <right/>
      <top style="medium">
        <color indexed="21"/>
      </top>
      <bottom/>
      <diagonal/>
    </border>
    <border>
      <left/>
      <right/>
      <top/>
      <bottom style="thick">
        <color indexed="53"/>
      </bottom>
      <diagonal/>
    </border>
    <border>
      <left/>
      <right style="thick">
        <color indexed="48"/>
      </right>
      <top/>
      <bottom style="thick">
        <color indexed="53"/>
      </bottom>
      <diagonal/>
    </border>
    <border>
      <left/>
      <right/>
      <top style="thick">
        <color indexed="9"/>
      </top>
      <bottom/>
      <diagonal/>
    </border>
    <border>
      <left style="thick">
        <color indexed="48"/>
      </left>
      <right/>
      <top/>
      <bottom style="thick">
        <color indexed="48"/>
      </bottom>
      <diagonal/>
    </border>
    <border>
      <left/>
      <right/>
      <top/>
      <bottom style="thick">
        <color indexed="48"/>
      </bottom>
      <diagonal/>
    </border>
    <border>
      <left/>
      <right style="thick">
        <color indexed="48"/>
      </right>
      <top/>
      <bottom style="thick">
        <color indexed="4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double">
        <color indexed="10"/>
      </left>
      <right style="double">
        <color indexed="10"/>
      </right>
      <top style="double">
        <color indexed="10"/>
      </top>
      <bottom style="thin">
        <color indexed="10"/>
      </bottom>
      <diagonal/>
    </border>
    <border>
      <left/>
      <right style="thin">
        <color indexed="64"/>
      </right>
      <top style="thin">
        <color indexed="64"/>
      </top>
      <bottom style="thin">
        <color indexed="64"/>
      </bottom>
      <diagonal/>
    </border>
    <border>
      <left style="double">
        <color indexed="53"/>
      </left>
      <right style="double">
        <color indexed="53"/>
      </right>
      <top style="thin">
        <color indexed="10"/>
      </top>
      <bottom style="thin">
        <color indexed="53"/>
      </bottom>
      <diagonal/>
    </border>
    <border>
      <left style="double">
        <color indexed="53"/>
      </left>
      <right style="double">
        <color indexed="53"/>
      </right>
      <top style="thin">
        <color indexed="53"/>
      </top>
      <bottom style="thin">
        <color indexed="53"/>
      </bottom>
      <diagonal/>
    </border>
    <border>
      <left/>
      <right/>
      <top style="thin">
        <color indexed="64"/>
      </top>
      <bottom/>
      <diagonal/>
    </border>
    <border>
      <left style="double">
        <color indexed="53"/>
      </left>
      <right style="double">
        <color indexed="53"/>
      </right>
      <top style="thin">
        <color indexed="53"/>
      </top>
      <bottom style="thin">
        <color indexed="48"/>
      </bottom>
      <diagonal/>
    </border>
    <border>
      <left style="double">
        <color indexed="48"/>
      </left>
      <right style="double">
        <color indexed="48"/>
      </right>
      <top style="thin">
        <color indexed="48"/>
      </top>
      <bottom style="thin">
        <color indexed="48"/>
      </bottom>
      <diagonal/>
    </border>
    <border>
      <left style="double">
        <color indexed="48"/>
      </left>
      <right style="double">
        <color indexed="48"/>
      </right>
      <top style="thin">
        <color indexed="48"/>
      </top>
      <bottom style="double">
        <color indexed="48"/>
      </bottom>
      <diagonal/>
    </border>
    <border>
      <left style="thin">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double">
        <color indexed="64"/>
      </left>
      <right style="medium">
        <color indexed="64"/>
      </right>
      <top/>
      <bottom style="medium">
        <color indexed="64"/>
      </bottom>
      <diagonal/>
    </border>
    <border>
      <left style="thick">
        <color indexed="48"/>
      </left>
      <right/>
      <top/>
      <bottom style="thick">
        <color indexed="53"/>
      </bottom>
      <diagonal/>
    </border>
    <border>
      <left style="medium">
        <color indexed="40"/>
      </left>
      <right/>
      <top style="medium">
        <color indexed="40"/>
      </top>
      <bottom style="medium">
        <color indexed="40"/>
      </bottom>
      <diagonal/>
    </border>
    <border>
      <left/>
      <right/>
      <top style="medium">
        <color indexed="40"/>
      </top>
      <bottom style="medium">
        <color indexed="40"/>
      </bottom>
      <diagonal/>
    </border>
    <border>
      <left/>
      <right style="medium">
        <color indexed="40"/>
      </right>
      <top style="medium">
        <color indexed="40"/>
      </top>
      <bottom style="medium">
        <color indexed="40"/>
      </bottom>
      <diagonal/>
    </border>
    <border>
      <left/>
      <right style="medium">
        <color indexed="40"/>
      </right>
      <top/>
      <bottom/>
      <diagonal/>
    </border>
    <border>
      <left style="medium">
        <color indexed="53"/>
      </left>
      <right/>
      <top style="medium">
        <color indexed="53"/>
      </top>
      <bottom/>
      <diagonal/>
    </border>
    <border>
      <left/>
      <right/>
      <top style="medium">
        <color indexed="53"/>
      </top>
      <bottom/>
      <diagonal/>
    </border>
    <border>
      <left/>
      <right style="medium">
        <color indexed="53"/>
      </right>
      <top style="medium">
        <color indexed="53"/>
      </top>
      <bottom/>
      <diagonal/>
    </border>
    <border>
      <left style="thin">
        <color indexed="9"/>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auto="1"/>
      </top>
      <bottom/>
      <diagonal/>
    </border>
    <border>
      <left style="thick">
        <color theme="3"/>
      </left>
      <right style="medium">
        <color theme="3"/>
      </right>
      <top style="thick">
        <color theme="3"/>
      </top>
      <bottom style="medium">
        <color theme="3"/>
      </bottom>
      <diagonal/>
    </border>
    <border>
      <left style="medium">
        <color theme="3"/>
      </left>
      <right style="medium">
        <color theme="3"/>
      </right>
      <top style="thick">
        <color theme="3"/>
      </top>
      <bottom style="medium">
        <color theme="3"/>
      </bottom>
      <diagonal/>
    </border>
    <border>
      <left style="medium">
        <color theme="3"/>
      </left>
      <right style="thick">
        <color theme="3"/>
      </right>
      <top style="thick">
        <color theme="3"/>
      </top>
      <bottom style="medium">
        <color theme="3"/>
      </bottom>
      <diagonal/>
    </border>
    <border>
      <left style="thick">
        <color theme="3"/>
      </left>
      <right style="medium">
        <color theme="3"/>
      </right>
      <top style="medium">
        <color theme="3"/>
      </top>
      <bottom style="medium">
        <color theme="3"/>
      </bottom>
      <diagonal/>
    </border>
    <border>
      <left style="medium">
        <color theme="3"/>
      </left>
      <right style="medium">
        <color theme="3"/>
      </right>
      <top style="medium">
        <color theme="3"/>
      </top>
      <bottom style="medium">
        <color theme="3"/>
      </bottom>
      <diagonal/>
    </border>
    <border>
      <left style="medium">
        <color theme="3"/>
      </left>
      <right style="thick">
        <color theme="3"/>
      </right>
      <top style="medium">
        <color theme="3"/>
      </top>
      <bottom style="medium">
        <color theme="3"/>
      </bottom>
      <diagonal/>
    </border>
    <border>
      <left style="medium">
        <color theme="3"/>
      </left>
      <right style="medium">
        <color theme="3"/>
      </right>
      <top style="medium">
        <color theme="3"/>
      </top>
      <bottom/>
      <diagonal/>
    </border>
    <border>
      <left style="medium">
        <color theme="3"/>
      </left>
      <right style="thick">
        <color theme="3"/>
      </right>
      <top style="medium">
        <color theme="3"/>
      </top>
      <bottom/>
      <diagonal/>
    </border>
    <border>
      <left style="medium">
        <color theme="3"/>
      </left>
      <right style="medium">
        <color theme="3"/>
      </right>
      <top/>
      <bottom style="medium">
        <color theme="3"/>
      </bottom>
      <diagonal/>
    </border>
    <border>
      <left style="medium">
        <color theme="3"/>
      </left>
      <right style="thick">
        <color theme="3"/>
      </right>
      <top/>
      <bottom style="medium">
        <color theme="3"/>
      </bottom>
      <diagonal/>
    </border>
    <border>
      <left style="thick">
        <color theme="3"/>
      </left>
      <right style="medium">
        <color theme="3"/>
      </right>
      <top style="medium">
        <color theme="3"/>
      </top>
      <bottom style="thick">
        <color theme="3"/>
      </bottom>
      <diagonal/>
    </border>
    <border>
      <left style="medium">
        <color theme="3"/>
      </left>
      <right style="medium">
        <color theme="3"/>
      </right>
      <top style="medium">
        <color theme="3"/>
      </top>
      <bottom style="thick">
        <color theme="3"/>
      </bottom>
      <diagonal/>
    </border>
    <border>
      <left style="medium">
        <color theme="3"/>
      </left>
      <right style="thick">
        <color theme="3"/>
      </right>
      <top style="medium">
        <color theme="3"/>
      </top>
      <bottom style="thick">
        <color theme="3"/>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69">
    <xf numFmtId="0" fontId="0" fillId="0" borderId="0">
      <alignment vertical="center"/>
    </xf>
    <xf numFmtId="0" fontId="16" fillId="0" borderId="0"/>
    <xf numFmtId="0" fontId="9"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3" fillId="0" borderId="0"/>
    <xf numFmtId="0" fontId="89" fillId="0" borderId="0"/>
    <xf numFmtId="0" fontId="13" fillId="0" borderId="0"/>
    <xf numFmtId="0" fontId="13" fillId="0" borderId="0"/>
    <xf numFmtId="0" fontId="13" fillId="0" borderId="0"/>
    <xf numFmtId="0" fontId="89" fillId="0" borderId="0"/>
    <xf numFmtId="0" fontId="13" fillId="0" borderId="0"/>
    <xf numFmtId="0" fontId="72" fillId="0" borderId="0"/>
    <xf numFmtId="0" fontId="16" fillId="0" borderId="0"/>
    <xf numFmtId="0" fontId="89" fillId="0" borderId="0"/>
    <xf numFmtId="0" fontId="1" fillId="0" borderId="0">
      <alignment vertical="center"/>
    </xf>
    <xf numFmtId="0" fontId="9" fillId="0" borderId="0"/>
    <xf numFmtId="0" fontId="89" fillId="0" borderId="0"/>
    <xf numFmtId="0" fontId="89" fillId="0" borderId="0"/>
    <xf numFmtId="0" fontId="74" fillId="0" borderId="0"/>
    <xf numFmtId="177" fontId="1" fillId="0" borderId="0" applyFont="0" applyFill="0" applyBorder="0" applyAlignment="0" applyProtection="0">
      <alignment vertical="center"/>
    </xf>
    <xf numFmtId="176" fontId="1" fillId="0" borderId="0" applyFont="0" applyFill="0" applyBorder="0" applyAlignment="0" applyProtection="0">
      <alignment vertical="center"/>
    </xf>
    <xf numFmtId="0" fontId="7" fillId="16" borderId="0" applyNumberFormat="0" applyBorder="0" applyAlignment="0" applyProtection="0">
      <alignment vertical="center"/>
    </xf>
    <xf numFmtId="0" fontId="14" fillId="0" borderId="1" applyNumberFormat="0" applyFill="0" applyAlignment="0" applyProtection="0">
      <alignment vertical="center"/>
    </xf>
    <xf numFmtId="0" fontId="17" fillId="4" borderId="0" applyNumberFormat="0" applyBorder="0" applyAlignment="0" applyProtection="0">
      <alignment vertical="center"/>
    </xf>
    <xf numFmtId="9" fontId="1" fillId="0" borderId="0" applyFont="0" applyFill="0" applyBorder="0" applyAlignment="0" applyProtection="0">
      <alignment vertical="center"/>
    </xf>
    <xf numFmtId="0" fontId="18" fillId="17" borderId="2" applyNumberFormat="0" applyAlignment="0" applyProtection="0">
      <alignment vertical="center"/>
    </xf>
    <xf numFmtId="0" fontId="19" fillId="0" borderId="3" applyNumberFormat="0" applyFill="0" applyAlignment="0" applyProtection="0">
      <alignment vertical="center"/>
    </xf>
    <xf numFmtId="0" fontId="16" fillId="18" borderId="4" applyNumberFormat="0" applyFont="0" applyAlignment="0" applyProtection="0">
      <alignment vertical="center"/>
    </xf>
    <xf numFmtId="0" fontId="2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5" applyNumberFormat="0" applyFill="0" applyAlignment="0" applyProtection="0">
      <alignment vertical="center"/>
    </xf>
    <xf numFmtId="0" fontId="23" fillId="0" borderId="6" applyNumberFormat="0" applyFill="0" applyAlignment="0" applyProtection="0">
      <alignment vertical="center"/>
    </xf>
    <xf numFmtId="0" fontId="24" fillId="0" borderId="7" applyNumberFormat="0" applyFill="0" applyAlignment="0" applyProtection="0">
      <alignment vertical="center"/>
    </xf>
    <xf numFmtId="0" fontId="24" fillId="0" borderId="0" applyNumberFormat="0" applyFill="0" applyBorder="0" applyAlignment="0" applyProtection="0">
      <alignment vertical="center"/>
    </xf>
    <xf numFmtId="0" fontId="74" fillId="0" borderId="0"/>
    <xf numFmtId="0" fontId="25" fillId="7" borderId="2" applyNumberFormat="0" applyAlignment="0" applyProtection="0">
      <alignment vertical="center"/>
    </xf>
    <xf numFmtId="0" fontId="26" fillId="17" borderId="8" applyNumberFormat="0" applyAlignment="0" applyProtection="0">
      <alignment vertical="center"/>
    </xf>
    <xf numFmtId="0" fontId="3" fillId="23" borderId="9" applyNumberFormat="0" applyAlignment="0" applyProtection="0">
      <alignment vertical="center"/>
    </xf>
    <xf numFmtId="0" fontId="6" fillId="3" borderId="0" applyNumberFormat="0" applyBorder="0" applyAlignment="0" applyProtection="0">
      <alignment vertical="center"/>
    </xf>
    <xf numFmtId="0" fontId="5" fillId="0" borderId="0" applyNumberFormat="0" applyFill="0" applyBorder="0" applyAlignment="0" applyProtection="0">
      <alignment vertical="center"/>
    </xf>
    <xf numFmtId="0" fontId="107" fillId="0" borderId="0">
      <alignment vertical="center"/>
    </xf>
    <xf numFmtId="0" fontId="107" fillId="0" borderId="0">
      <alignment vertical="center"/>
    </xf>
    <xf numFmtId="0" fontId="16" fillId="0" borderId="0"/>
    <xf numFmtId="0" fontId="13" fillId="0" borderId="0"/>
    <xf numFmtId="0" fontId="107" fillId="0" borderId="0">
      <alignment vertical="center"/>
    </xf>
    <xf numFmtId="0" fontId="16" fillId="0" borderId="0"/>
  </cellStyleXfs>
  <cellXfs count="573">
    <xf numFmtId="0" fontId="0" fillId="0" borderId="0" xfId="0">
      <alignment vertical="center"/>
    </xf>
    <xf numFmtId="0" fontId="0" fillId="24" borderId="0" xfId="0" applyFill="1">
      <alignment vertical="center"/>
    </xf>
    <xf numFmtId="1" fontId="0" fillId="0" borderId="0" xfId="0" applyNumberFormat="1">
      <alignment vertical="center"/>
    </xf>
    <xf numFmtId="0" fontId="13" fillId="0" borderId="0" xfId="21" applyFont="1" applyFill="1" applyBorder="1" applyAlignment="1">
      <alignment horizontal="right" wrapText="1"/>
    </xf>
    <xf numFmtId="0" fontId="1" fillId="25" borderId="0" xfId="32" applyFont="1" applyFill="1" applyBorder="1" applyAlignment="1" applyProtection="1">
      <alignment vertical="center"/>
      <protection hidden="1"/>
    </xf>
    <xf numFmtId="0" fontId="1" fillId="25" borderId="0" xfId="32" applyFont="1" applyFill="1" applyAlignment="1" applyProtection="1">
      <alignment vertical="center"/>
      <protection hidden="1"/>
    </xf>
    <xf numFmtId="0" fontId="1" fillId="0" borderId="0" xfId="32" applyFont="1" applyAlignment="1" applyProtection="1">
      <alignment vertical="center"/>
      <protection hidden="1"/>
    </xf>
    <xf numFmtId="0" fontId="4" fillId="25" borderId="0" xfId="32" applyFont="1" applyFill="1" applyBorder="1" applyAlignment="1" applyProtection="1">
      <alignment vertical="center"/>
      <protection hidden="1"/>
    </xf>
    <xf numFmtId="0" fontId="29" fillId="25" borderId="10" xfId="32" applyFont="1" applyFill="1" applyBorder="1" applyAlignment="1" applyProtection="1">
      <protection hidden="1"/>
    </xf>
    <xf numFmtId="0" fontId="29" fillId="25" borderId="11" xfId="32" applyFont="1" applyFill="1" applyBorder="1" applyAlignment="1" applyProtection="1">
      <protection hidden="1"/>
    </xf>
    <xf numFmtId="0" fontId="29" fillId="25" borderId="12" xfId="32" applyFont="1" applyFill="1" applyBorder="1" applyAlignment="1" applyProtection="1">
      <protection hidden="1"/>
    </xf>
    <xf numFmtId="0" fontId="11" fillId="25" borderId="0" xfId="32" applyFont="1" applyFill="1" applyBorder="1" applyAlignment="1" applyProtection="1">
      <alignment horizontal="center" vertical="center"/>
      <protection hidden="1"/>
    </xf>
    <xf numFmtId="0" fontId="10" fillId="25" borderId="0" xfId="32" applyFont="1" applyFill="1" applyBorder="1" applyAlignment="1" applyProtection="1">
      <alignment horizontal="center" vertical="center"/>
      <protection hidden="1"/>
    </xf>
    <xf numFmtId="0" fontId="34" fillId="25" borderId="0" xfId="32" applyFont="1" applyFill="1" applyBorder="1" applyAlignment="1" applyProtection="1">
      <alignment horizontal="center" vertical="center"/>
      <protection hidden="1"/>
    </xf>
    <xf numFmtId="0" fontId="11" fillId="25" borderId="13" xfId="32" applyFont="1" applyFill="1" applyBorder="1" applyAlignment="1" applyProtection="1">
      <alignment horizontal="center" vertical="center"/>
      <protection hidden="1"/>
    </xf>
    <xf numFmtId="187" fontId="35" fillId="25" borderId="13" xfId="32" applyNumberFormat="1" applyFont="1" applyFill="1" applyBorder="1" applyAlignment="1" applyProtection="1">
      <alignment horizontal="left" vertical="center"/>
      <protection hidden="1"/>
    </xf>
    <xf numFmtId="0" fontId="12" fillId="25" borderId="0" xfId="32" applyFont="1" applyFill="1" applyBorder="1" applyAlignment="1" applyProtection="1">
      <alignment horizontal="center" vertical="center"/>
      <protection hidden="1"/>
    </xf>
    <xf numFmtId="0" fontId="36" fillId="25" borderId="14" xfId="32" applyFont="1" applyFill="1" applyBorder="1" applyAlignment="1" applyProtection="1">
      <alignment horizontal="center" vertical="center"/>
      <protection hidden="1"/>
    </xf>
    <xf numFmtId="0" fontId="12" fillId="25" borderId="14" xfId="32" applyFont="1" applyFill="1" applyBorder="1" applyAlignment="1" applyProtection="1">
      <alignment horizontal="center" vertical="center"/>
      <protection hidden="1"/>
    </xf>
    <xf numFmtId="185" fontId="33" fillId="25" borderId="0" xfId="32" applyNumberFormat="1" applyFont="1" applyFill="1" applyBorder="1" applyAlignment="1" applyProtection="1">
      <alignment horizontal="center" vertical="center"/>
      <protection hidden="1"/>
    </xf>
    <xf numFmtId="190" fontId="10" fillId="25" borderId="0" xfId="32" applyNumberFormat="1" applyFont="1" applyFill="1" applyBorder="1" applyAlignment="1" applyProtection="1">
      <alignment horizontal="center" vertical="center" shrinkToFit="1"/>
      <protection hidden="1"/>
    </xf>
    <xf numFmtId="0" fontId="31" fillId="25" borderId="15" xfId="32" applyFont="1" applyFill="1" applyBorder="1" applyAlignment="1" applyProtection="1">
      <alignment horizontal="center" vertical="center"/>
      <protection hidden="1"/>
    </xf>
    <xf numFmtId="0" fontId="31" fillId="25" borderId="0" xfId="32" applyFont="1" applyFill="1" applyBorder="1" applyAlignment="1" applyProtection="1">
      <alignment horizontal="center" vertical="center"/>
      <protection hidden="1"/>
    </xf>
    <xf numFmtId="0" fontId="35" fillId="25" borderId="0" xfId="32" applyFont="1" applyFill="1" applyBorder="1" applyAlignment="1" applyProtection="1">
      <alignment horizontal="left" vertical="center"/>
      <protection hidden="1"/>
    </xf>
    <xf numFmtId="0" fontId="35" fillId="25" borderId="0" xfId="32" applyFont="1" applyFill="1" applyBorder="1" applyAlignment="1" applyProtection="1">
      <alignment horizontal="center" vertical="center"/>
      <protection hidden="1"/>
    </xf>
    <xf numFmtId="190" fontId="33" fillId="25" borderId="0" xfId="32" applyNumberFormat="1" applyFont="1" applyFill="1" applyBorder="1" applyAlignment="1" applyProtection="1">
      <alignment horizontal="center" vertical="center"/>
      <protection hidden="1"/>
    </xf>
    <xf numFmtId="0" fontId="1" fillId="25" borderId="15" xfId="32" applyFont="1" applyFill="1" applyBorder="1" applyAlignment="1" applyProtection="1">
      <alignment vertical="center"/>
      <protection hidden="1"/>
    </xf>
    <xf numFmtId="0" fontId="1" fillId="25" borderId="16" xfId="32" applyFont="1" applyFill="1" applyBorder="1" applyAlignment="1" applyProtection="1">
      <alignment vertical="center"/>
      <protection hidden="1"/>
    </xf>
    <xf numFmtId="0" fontId="37" fillId="25" borderId="16" xfId="32" applyFont="1" applyFill="1" applyBorder="1" applyAlignment="1" applyProtection="1">
      <alignment vertical="center"/>
      <protection hidden="1"/>
    </xf>
    <xf numFmtId="0" fontId="12" fillId="25" borderId="16" xfId="32" applyFont="1" applyFill="1" applyBorder="1" applyAlignment="1" applyProtection="1">
      <alignment horizontal="center" vertical="center"/>
      <protection hidden="1"/>
    </xf>
    <xf numFmtId="0" fontId="33" fillId="25" borderId="16" xfId="32" applyFont="1" applyFill="1" applyBorder="1" applyAlignment="1" applyProtection="1">
      <alignment horizontal="center" vertical="center"/>
      <protection hidden="1"/>
    </xf>
    <xf numFmtId="0" fontId="1" fillId="25" borderId="16" xfId="32" applyFont="1" applyFill="1" applyBorder="1" applyAlignment="1" applyProtection="1">
      <alignment horizontal="center" vertical="center"/>
      <protection hidden="1"/>
    </xf>
    <xf numFmtId="0" fontId="35" fillId="25" borderId="16" xfId="32" applyFont="1" applyFill="1" applyBorder="1" applyAlignment="1" applyProtection="1">
      <alignment horizontal="center" vertical="center"/>
      <protection hidden="1"/>
    </xf>
    <xf numFmtId="0" fontId="38" fillId="25" borderId="16" xfId="32" applyFont="1" applyFill="1" applyBorder="1" applyAlignment="1" applyProtection="1">
      <alignment horizontal="center" vertical="center"/>
      <protection hidden="1"/>
    </xf>
    <xf numFmtId="0" fontId="39" fillId="25" borderId="14" xfId="32" applyFont="1" applyFill="1" applyBorder="1" applyAlignment="1" applyProtection="1">
      <alignment horizontal="right" vertical="center"/>
      <protection hidden="1"/>
    </xf>
    <xf numFmtId="0" fontId="10" fillId="25" borderId="15" xfId="32" applyFont="1" applyFill="1" applyBorder="1" applyAlignment="1" applyProtection="1">
      <alignment horizontal="center" vertical="center"/>
      <protection hidden="1"/>
    </xf>
    <xf numFmtId="0" fontId="33" fillId="25" borderId="0" xfId="32" applyFont="1" applyFill="1" applyBorder="1" applyAlignment="1" applyProtection="1">
      <alignment horizontal="center" vertical="center"/>
      <protection hidden="1"/>
    </xf>
    <xf numFmtId="0" fontId="40" fillId="25" borderId="0" xfId="32" applyFont="1" applyFill="1" applyBorder="1" applyAlignment="1" applyProtection="1">
      <alignment horizontal="right" vertical="center"/>
      <protection hidden="1"/>
    </xf>
    <xf numFmtId="0" fontId="31" fillId="25" borderId="0" xfId="32" applyFont="1" applyFill="1" applyBorder="1" applyAlignment="1" applyProtection="1">
      <alignment vertical="center"/>
      <protection hidden="1"/>
    </xf>
    <xf numFmtId="0" fontId="10" fillId="25" borderId="10" xfId="32" applyFont="1" applyFill="1" applyBorder="1" applyAlignment="1" applyProtection="1">
      <alignment horizontal="center" vertical="center"/>
      <protection hidden="1"/>
    </xf>
    <xf numFmtId="0" fontId="12" fillId="25" borderId="11" xfId="32" applyFont="1" applyFill="1" applyBorder="1" applyAlignment="1" applyProtection="1">
      <alignment horizontal="center" vertical="center"/>
      <protection hidden="1"/>
    </xf>
    <xf numFmtId="0" fontId="15" fillId="25" borderId="11" xfId="32" applyFont="1" applyFill="1" applyBorder="1" applyAlignment="1" applyProtection="1">
      <alignment horizontal="center" vertical="center"/>
      <protection hidden="1"/>
    </xf>
    <xf numFmtId="0" fontId="12" fillId="25" borderId="12" xfId="32" applyFont="1" applyFill="1" applyBorder="1" applyAlignment="1" applyProtection="1">
      <alignment horizontal="center" vertical="center"/>
      <protection hidden="1"/>
    </xf>
    <xf numFmtId="0" fontId="11" fillId="25" borderId="15" xfId="32" applyFont="1" applyFill="1" applyBorder="1" applyAlignment="1" applyProtection="1">
      <alignment horizontal="center" vertical="center"/>
      <protection hidden="1"/>
    </xf>
    <xf numFmtId="0" fontId="1" fillId="25" borderId="0" xfId="32" applyFont="1" applyFill="1" applyBorder="1" applyAlignment="1" applyProtection="1">
      <alignment horizontal="center" vertical="center"/>
      <protection hidden="1"/>
    </xf>
    <xf numFmtId="0" fontId="42" fillId="25" borderId="14" xfId="32" applyFont="1" applyFill="1" applyBorder="1" applyAlignment="1" applyProtection="1">
      <alignment horizontal="center" vertical="center" wrapText="1"/>
      <protection hidden="1"/>
    </xf>
    <xf numFmtId="0" fontId="32" fillId="25" borderId="0" xfId="32" applyFont="1" applyFill="1" applyBorder="1" applyAlignment="1" applyProtection="1">
      <alignment horizontal="center" vertical="center" shrinkToFit="1"/>
      <protection hidden="1"/>
    </xf>
    <xf numFmtId="0" fontId="11" fillId="25" borderId="15" xfId="32" applyFont="1" applyFill="1" applyBorder="1" applyAlignment="1" applyProtection="1">
      <alignment vertical="center"/>
      <protection hidden="1"/>
    </xf>
    <xf numFmtId="0" fontId="11" fillId="25" borderId="0" xfId="32" applyFont="1" applyFill="1" applyBorder="1" applyAlignment="1" applyProtection="1">
      <alignment vertical="center"/>
      <protection hidden="1"/>
    </xf>
    <xf numFmtId="195" fontId="35" fillId="25" borderId="0" xfId="32" applyNumberFormat="1" applyFont="1" applyFill="1" applyBorder="1" applyAlignment="1" applyProtection="1">
      <alignment horizontal="left" vertical="center"/>
      <protection hidden="1"/>
    </xf>
    <xf numFmtId="195" fontId="10" fillId="25" borderId="0" xfId="32" applyNumberFormat="1" applyFont="1" applyFill="1" applyBorder="1" applyAlignment="1" applyProtection="1">
      <alignment vertical="center"/>
      <protection hidden="1"/>
    </xf>
    <xf numFmtId="0" fontId="43" fillId="25" borderId="0" xfId="32" applyFont="1" applyFill="1" applyBorder="1" applyAlignment="1" applyProtection="1">
      <alignment vertical="center"/>
      <protection hidden="1"/>
    </xf>
    <xf numFmtId="0" fontId="42" fillId="25" borderId="0" xfId="32" applyFont="1" applyFill="1" applyBorder="1" applyAlignment="1" applyProtection="1">
      <alignment horizontal="center" vertical="center" wrapText="1"/>
      <protection hidden="1"/>
    </xf>
    <xf numFmtId="0" fontId="44" fillId="25" borderId="0" xfId="32" applyFont="1" applyFill="1" applyBorder="1" applyAlignment="1" applyProtection="1">
      <alignment horizontal="center" vertical="center" wrapText="1"/>
      <protection hidden="1"/>
    </xf>
    <xf numFmtId="0" fontId="45" fillId="25" borderId="11" xfId="32" applyFont="1" applyFill="1" applyBorder="1" applyAlignment="1" applyProtection="1">
      <alignment horizontal="center" vertical="center"/>
      <protection hidden="1"/>
    </xf>
    <xf numFmtId="0" fontId="42" fillId="25" borderId="11" xfId="32" applyFont="1" applyFill="1" applyBorder="1" applyAlignment="1" applyProtection="1">
      <alignment horizontal="center" vertical="center" wrapText="1"/>
      <protection hidden="1"/>
    </xf>
    <xf numFmtId="0" fontId="36" fillId="25" borderId="12" xfId="32" applyFont="1" applyFill="1" applyBorder="1" applyAlignment="1" applyProtection="1">
      <alignment horizontal="center" vertical="center"/>
      <protection hidden="1"/>
    </xf>
    <xf numFmtId="0" fontId="10" fillId="25" borderId="15" xfId="32" applyFont="1" applyFill="1" applyBorder="1" applyAlignment="1" applyProtection="1">
      <alignment horizontal="right" vertical="center"/>
      <protection hidden="1"/>
    </xf>
    <xf numFmtId="0" fontId="41" fillId="25" borderId="0" xfId="32" applyFont="1" applyFill="1" applyBorder="1" applyAlignment="1" applyProtection="1">
      <alignment horizontal="center" vertical="center"/>
      <protection hidden="1"/>
    </xf>
    <xf numFmtId="181" fontId="10" fillId="25" borderId="0" xfId="32" applyNumberFormat="1" applyFont="1" applyFill="1" applyBorder="1" applyAlignment="1" applyProtection="1">
      <alignment horizontal="center" vertical="center" shrinkToFit="1"/>
      <protection hidden="1"/>
    </xf>
    <xf numFmtId="0" fontId="12" fillId="25" borderId="0" xfId="32" applyFont="1" applyFill="1" applyBorder="1" applyAlignment="1" applyProtection="1">
      <alignment horizontal="right" vertical="center"/>
      <protection hidden="1"/>
    </xf>
    <xf numFmtId="0" fontId="45" fillId="25" borderId="0" xfId="32" applyFont="1" applyFill="1" applyBorder="1" applyAlignment="1" applyProtection="1">
      <alignment horizontal="center" vertical="center"/>
      <protection hidden="1"/>
    </xf>
    <xf numFmtId="0" fontId="10" fillId="25" borderId="0" xfId="32" applyFont="1" applyFill="1" applyBorder="1" applyAlignment="1" applyProtection="1">
      <alignment horizontal="right" vertical="center"/>
      <protection hidden="1"/>
    </xf>
    <xf numFmtId="0" fontId="35" fillId="25" borderId="0" xfId="32" applyNumberFormat="1" applyFont="1" applyFill="1" applyBorder="1" applyAlignment="1" applyProtection="1">
      <alignment horizontal="center" vertical="center" shrinkToFit="1"/>
      <protection hidden="1"/>
    </xf>
    <xf numFmtId="0" fontId="42" fillId="25" borderId="0" xfId="32" applyFont="1" applyFill="1" applyBorder="1" applyAlignment="1" applyProtection="1">
      <alignment horizontal="center" vertical="center"/>
      <protection hidden="1"/>
    </xf>
    <xf numFmtId="0" fontId="36" fillId="25" borderId="0" xfId="32" applyFont="1" applyFill="1" applyBorder="1" applyAlignment="1" applyProtection="1">
      <alignment horizontal="center" vertical="center"/>
      <protection hidden="1"/>
    </xf>
    <xf numFmtId="0" fontId="11" fillId="25" borderId="0" xfId="32" applyFont="1" applyFill="1" applyBorder="1" applyAlignment="1" applyProtection="1">
      <alignment horizontal="right" vertical="center"/>
      <protection hidden="1"/>
    </xf>
    <xf numFmtId="181" fontId="10" fillId="25" borderId="0" xfId="32" applyNumberFormat="1" applyFont="1" applyFill="1" applyBorder="1" applyAlignment="1" applyProtection="1">
      <alignment horizontal="center" vertical="center"/>
      <protection hidden="1"/>
    </xf>
    <xf numFmtId="0" fontId="4" fillId="25" borderId="0" xfId="32" applyFont="1" applyFill="1" applyAlignment="1" applyProtection="1">
      <alignment vertical="center"/>
      <protection hidden="1"/>
    </xf>
    <xf numFmtId="181" fontId="33" fillId="25" borderId="0" xfId="32" applyNumberFormat="1" applyFont="1" applyFill="1" applyBorder="1" applyAlignment="1" applyProtection="1">
      <alignment horizontal="center" vertical="center"/>
      <protection hidden="1"/>
    </xf>
    <xf numFmtId="0" fontId="41" fillId="25" borderId="0" xfId="32" applyFont="1" applyFill="1" applyBorder="1" applyAlignment="1" applyProtection="1">
      <alignment horizontal="left" vertical="center"/>
      <protection hidden="1"/>
    </xf>
    <xf numFmtId="0" fontId="42" fillId="25" borderId="17" xfId="32" applyFont="1" applyFill="1" applyBorder="1" applyAlignment="1" applyProtection="1">
      <alignment horizontal="center" vertical="center" wrapText="1"/>
      <protection hidden="1"/>
    </xf>
    <xf numFmtId="0" fontId="12" fillId="25" borderId="17" xfId="32" applyFont="1" applyFill="1" applyBorder="1" applyAlignment="1" applyProtection="1">
      <alignment horizontal="center" vertical="center"/>
      <protection hidden="1"/>
    </xf>
    <xf numFmtId="0" fontId="45" fillId="25" borderId="17" xfId="32" applyFont="1" applyFill="1" applyBorder="1" applyAlignment="1" applyProtection="1">
      <alignment horizontal="center" vertical="center"/>
      <protection hidden="1"/>
    </xf>
    <xf numFmtId="0" fontId="11" fillId="25" borderId="17" xfId="32" applyFont="1" applyFill="1" applyBorder="1" applyAlignment="1" applyProtection="1">
      <alignment horizontal="center" vertical="center"/>
      <protection hidden="1"/>
    </xf>
    <xf numFmtId="181" fontId="33" fillId="25" borderId="17" xfId="32" applyNumberFormat="1" applyFont="1" applyFill="1" applyBorder="1" applyAlignment="1" applyProtection="1">
      <alignment horizontal="center" vertical="center" wrapText="1"/>
      <protection hidden="1"/>
    </xf>
    <xf numFmtId="0" fontId="12" fillId="25" borderId="18" xfId="32" applyFont="1" applyFill="1" applyBorder="1" applyAlignment="1" applyProtection="1">
      <alignment horizontal="center" vertical="center"/>
      <protection hidden="1"/>
    </xf>
    <xf numFmtId="192" fontId="34" fillId="25" borderId="0" xfId="32" applyNumberFormat="1" applyFont="1" applyFill="1" applyBorder="1" applyAlignment="1" applyProtection="1">
      <alignment horizontal="center" vertical="center"/>
      <protection hidden="1"/>
    </xf>
    <xf numFmtId="0" fontId="40" fillId="25" borderId="0" xfId="32" applyFont="1" applyFill="1" applyBorder="1" applyAlignment="1" applyProtection="1">
      <alignment horizontal="center" vertical="center"/>
      <protection hidden="1"/>
    </xf>
    <xf numFmtId="193" fontId="34" fillId="25" borderId="19" xfId="32" applyNumberFormat="1" applyFont="1" applyFill="1" applyBorder="1" applyAlignment="1" applyProtection="1">
      <alignment horizontal="center" vertical="center" shrinkToFit="1"/>
      <protection hidden="1"/>
    </xf>
    <xf numFmtId="0" fontId="10" fillId="25" borderId="0" xfId="32" applyFont="1" applyFill="1" applyBorder="1" applyAlignment="1" applyProtection="1">
      <alignment horizontal="center" vertical="center" shrinkToFit="1"/>
      <protection hidden="1"/>
    </xf>
    <xf numFmtId="186" fontId="46" fillId="25" borderId="0" xfId="32" applyNumberFormat="1" applyFont="1" applyFill="1" applyBorder="1" applyAlignment="1" applyProtection="1">
      <alignment horizontal="center" vertical="center"/>
      <protection hidden="1"/>
    </xf>
    <xf numFmtId="194" fontId="46" fillId="25" borderId="0" xfId="32" applyNumberFormat="1" applyFont="1" applyFill="1" applyBorder="1" applyAlignment="1" applyProtection="1">
      <alignment horizontal="center" vertical="center"/>
      <protection hidden="1"/>
    </xf>
    <xf numFmtId="186" fontId="47" fillId="25" borderId="0" xfId="32" applyNumberFormat="1" applyFont="1" applyFill="1" applyBorder="1" applyAlignment="1" applyProtection="1">
      <alignment horizontal="center" vertical="center"/>
      <protection hidden="1"/>
    </xf>
    <xf numFmtId="0" fontId="10" fillId="25" borderId="11" xfId="32" applyFont="1" applyFill="1" applyBorder="1" applyAlignment="1" applyProtection="1">
      <alignment horizontal="center" vertical="center"/>
      <protection hidden="1"/>
    </xf>
    <xf numFmtId="186" fontId="48" fillId="25" borderId="11" xfId="32" applyNumberFormat="1" applyFont="1" applyFill="1" applyBorder="1" applyAlignment="1" applyProtection="1">
      <alignment horizontal="center" vertical="center" shrinkToFit="1"/>
      <protection hidden="1"/>
    </xf>
    <xf numFmtId="49" fontId="10" fillId="25" borderId="20" xfId="32" applyNumberFormat="1" applyFont="1" applyFill="1" applyBorder="1" applyAlignment="1" applyProtection="1">
      <alignment horizontal="left" vertical="center"/>
      <protection hidden="1"/>
    </xf>
    <xf numFmtId="0" fontId="12" fillId="25" borderId="21" xfId="32" applyFont="1" applyFill="1" applyBorder="1" applyAlignment="1" applyProtection="1">
      <alignment horizontal="center" vertical="center"/>
      <protection hidden="1"/>
    </xf>
    <xf numFmtId="0" fontId="49" fillId="25" borderId="21" xfId="32" applyFont="1" applyFill="1" applyBorder="1" applyAlignment="1" applyProtection="1">
      <alignment horizontal="left" vertical="center"/>
      <protection hidden="1"/>
    </xf>
    <xf numFmtId="0" fontId="35" fillId="25" borderId="21" xfId="32" applyFont="1" applyFill="1" applyBorder="1" applyAlignment="1" applyProtection="1">
      <alignment horizontal="center" vertical="center" shrinkToFit="1"/>
      <protection hidden="1"/>
    </xf>
    <xf numFmtId="0" fontId="49" fillId="25" borderId="21" xfId="32" applyFont="1" applyFill="1" applyBorder="1" applyAlignment="1" applyProtection="1">
      <alignment horizontal="center" vertical="center"/>
      <protection hidden="1"/>
    </xf>
    <xf numFmtId="0" fontId="36" fillId="25" borderId="22" xfId="32" applyFont="1" applyFill="1" applyBorder="1" applyAlignment="1" applyProtection="1">
      <alignment horizontal="center" vertical="center"/>
      <protection hidden="1"/>
    </xf>
    <xf numFmtId="179" fontId="4" fillId="25" borderId="0" xfId="32" applyNumberFormat="1" applyFont="1" applyFill="1" applyAlignment="1" applyProtection="1">
      <alignment vertical="center"/>
      <protection hidden="1"/>
    </xf>
    <xf numFmtId="0" fontId="1" fillId="0" borderId="0" xfId="31" applyAlignment="1">
      <alignment horizontal="center" vertical="center"/>
    </xf>
    <xf numFmtId="0" fontId="1" fillId="0" borderId="0" xfId="31">
      <alignment vertical="center"/>
    </xf>
    <xf numFmtId="0" fontId="1" fillId="0" borderId="0" xfId="31" applyFont="1">
      <alignment vertical="center"/>
    </xf>
    <xf numFmtId="0" fontId="13" fillId="0" borderId="0" xfId="24" applyFont="1"/>
    <xf numFmtId="0" fontId="13" fillId="0" borderId="0" xfId="24"/>
    <xf numFmtId="0" fontId="1" fillId="0" borderId="23" xfId="31" applyBorder="1" applyAlignment="1">
      <alignment horizontal="center" vertical="center"/>
    </xf>
    <xf numFmtId="0" fontId="1" fillId="0" borderId="23" xfId="31" applyBorder="1">
      <alignment vertical="center"/>
    </xf>
    <xf numFmtId="0" fontId="12" fillId="0" borderId="0" xfId="29" applyFont="1"/>
    <xf numFmtId="0" fontId="16" fillId="0" borderId="0" xfId="29"/>
    <xf numFmtId="0" fontId="52" fillId="26" borderId="24" xfId="29" applyFont="1" applyFill="1" applyBorder="1" applyAlignment="1">
      <alignment horizontal="center"/>
    </xf>
    <xf numFmtId="14" fontId="1" fillId="27" borderId="23" xfId="31" applyNumberFormat="1" applyFill="1" applyBorder="1" applyAlignment="1">
      <alignment horizontal="center" vertical="center"/>
    </xf>
    <xf numFmtId="179" fontId="1" fillId="0" borderId="23" xfId="31" applyNumberFormat="1" applyBorder="1" applyAlignment="1">
      <alignment horizontal="center" vertical="center"/>
    </xf>
    <xf numFmtId="0" fontId="12" fillId="0" borderId="23" xfId="29" applyFont="1" applyBorder="1"/>
    <xf numFmtId="0" fontId="16" fillId="0" borderId="0" xfId="31" applyFont="1">
      <alignment vertical="center"/>
    </xf>
    <xf numFmtId="0" fontId="52" fillId="0" borderId="4" xfId="29" applyFont="1" applyFill="1" applyBorder="1" applyAlignment="1">
      <alignment wrapText="1"/>
    </xf>
    <xf numFmtId="0" fontId="52" fillId="0" borderId="4" xfId="29" applyFont="1" applyFill="1" applyBorder="1" applyAlignment="1">
      <alignment horizontal="right" wrapText="1"/>
    </xf>
    <xf numFmtId="179" fontId="1" fillId="0" borderId="23" xfId="31" applyNumberFormat="1" applyFill="1" applyBorder="1" applyAlignment="1">
      <alignment horizontal="center" vertical="center"/>
    </xf>
    <xf numFmtId="14" fontId="1" fillId="0" borderId="23" xfId="31" applyNumberFormat="1" applyBorder="1" applyAlignment="1">
      <alignment horizontal="center" vertical="center"/>
    </xf>
    <xf numFmtId="0" fontId="53" fillId="0" borderId="0" xfId="29" applyFont="1"/>
    <xf numFmtId="0" fontId="1" fillId="24" borderId="23" xfId="31" applyFill="1" applyBorder="1" applyAlignment="1">
      <alignment horizontal="center" vertical="center"/>
    </xf>
    <xf numFmtId="0" fontId="1" fillId="28" borderId="23" xfId="31" applyFill="1" applyBorder="1" applyAlignment="1">
      <alignment horizontal="center" vertical="center"/>
    </xf>
    <xf numFmtId="0" fontId="1" fillId="29" borderId="23" xfId="31" applyFill="1" applyBorder="1" applyAlignment="1">
      <alignment horizontal="center" vertical="center"/>
    </xf>
    <xf numFmtId="0" fontId="1" fillId="0" borderId="23" xfId="31" applyFill="1" applyBorder="1" applyAlignment="1">
      <alignment horizontal="center" vertical="center"/>
    </xf>
    <xf numFmtId="0" fontId="1" fillId="28" borderId="23" xfId="31" applyFill="1" applyBorder="1">
      <alignment vertical="center"/>
    </xf>
    <xf numFmtId="181" fontId="1" fillId="0" borderId="23" xfId="31" applyNumberFormat="1" applyBorder="1" applyAlignment="1">
      <alignment horizontal="center" vertical="center"/>
    </xf>
    <xf numFmtId="183" fontId="1" fillId="0" borderId="23" xfId="31" applyNumberFormat="1" applyBorder="1" applyAlignment="1">
      <alignment horizontal="center" vertical="center"/>
    </xf>
    <xf numFmtId="0" fontId="16" fillId="0" borderId="0" xfId="31" applyFont="1" applyAlignment="1">
      <alignment vertical="center"/>
    </xf>
    <xf numFmtId="0" fontId="43" fillId="0" borderId="0" xfId="29" applyFont="1"/>
    <xf numFmtId="0" fontId="1" fillId="24" borderId="25" xfId="31" applyFill="1" applyBorder="1" applyAlignment="1">
      <alignment horizontal="center" vertical="center"/>
    </xf>
    <xf numFmtId="0" fontId="1" fillId="28" borderId="25" xfId="31" applyFill="1" applyBorder="1">
      <alignment vertical="center"/>
    </xf>
    <xf numFmtId="0" fontId="1" fillId="30" borderId="23" xfId="31" applyFill="1" applyBorder="1" applyAlignment="1">
      <alignment horizontal="center" vertical="center"/>
    </xf>
    <xf numFmtId="0" fontId="1" fillId="30" borderId="23" xfId="31" applyFill="1" applyBorder="1">
      <alignment vertical="center"/>
    </xf>
    <xf numFmtId="0" fontId="16" fillId="0" borderId="0" xfId="29" applyFont="1"/>
    <xf numFmtId="0" fontId="1" fillId="0" borderId="26" xfId="31" applyFont="1" applyFill="1" applyBorder="1" applyAlignment="1">
      <alignment horizontal="center" vertical="center"/>
    </xf>
    <xf numFmtId="0" fontId="1" fillId="0" borderId="27" xfId="31" applyFont="1" applyFill="1" applyBorder="1" applyAlignment="1">
      <alignment horizontal="center" vertical="center"/>
    </xf>
    <xf numFmtId="0" fontId="1" fillId="30" borderId="23" xfId="31" applyFont="1" applyFill="1" applyBorder="1" applyAlignment="1">
      <alignment horizontal="center" vertical="center"/>
    </xf>
    <xf numFmtId="0" fontId="1" fillId="24" borderId="28" xfId="31" applyFill="1" applyBorder="1" applyAlignment="1">
      <alignment horizontal="center" vertical="center"/>
    </xf>
    <xf numFmtId="0" fontId="1" fillId="28" borderId="28" xfId="31" applyFill="1" applyBorder="1">
      <alignment vertical="center"/>
    </xf>
    <xf numFmtId="0" fontId="16" fillId="0" borderId="0" xfId="29" applyFont="1" applyAlignment="1" applyProtection="1">
      <alignment horizontal="left"/>
      <protection hidden="1"/>
    </xf>
    <xf numFmtId="0" fontId="1" fillId="30" borderId="0" xfId="31" applyFill="1" applyAlignment="1">
      <alignment horizontal="center" vertical="center"/>
    </xf>
    <xf numFmtId="0" fontId="1" fillId="30" borderId="0" xfId="31" applyFill="1" applyBorder="1">
      <alignment vertical="center"/>
    </xf>
    <xf numFmtId="0" fontId="9" fillId="0" borderId="0" xfId="29" applyFont="1" applyBorder="1" applyAlignment="1" applyProtection="1">
      <alignment vertical="center"/>
      <protection hidden="1"/>
    </xf>
    <xf numFmtId="0" fontId="1" fillId="0" borderId="29" xfId="31" applyFill="1" applyBorder="1">
      <alignment vertical="center"/>
    </xf>
    <xf numFmtId="0" fontId="9" fillId="0" borderId="0" xfId="29" applyFont="1"/>
    <xf numFmtId="0" fontId="1" fillId="0" borderId="0" xfId="31" applyBorder="1">
      <alignment vertical="center"/>
    </xf>
    <xf numFmtId="0" fontId="1" fillId="0" borderId="0" xfId="31" applyFont="1" applyAlignment="1">
      <alignment horizontal="center" vertical="center"/>
    </xf>
    <xf numFmtId="0" fontId="1" fillId="0" borderId="0" xfId="29" applyFont="1" applyAlignment="1"/>
    <xf numFmtId="0" fontId="1" fillId="30" borderId="30" xfId="31" applyFill="1" applyBorder="1" applyAlignment="1">
      <alignment horizontal="center" vertical="center"/>
    </xf>
    <xf numFmtId="0" fontId="1" fillId="0" borderId="0" xfId="31" applyFill="1" applyAlignment="1">
      <alignment horizontal="center" vertical="center"/>
    </xf>
    <xf numFmtId="0" fontId="1" fillId="0" borderId="31" xfId="31" applyFill="1" applyBorder="1">
      <alignment vertical="center"/>
    </xf>
    <xf numFmtId="0" fontId="1" fillId="0" borderId="32" xfId="31" applyFill="1" applyBorder="1">
      <alignment vertical="center"/>
    </xf>
    <xf numFmtId="0" fontId="1" fillId="30" borderId="0" xfId="31" applyFill="1" applyBorder="1" applyAlignment="1">
      <alignment horizontal="center" vertical="center"/>
    </xf>
    <xf numFmtId="181" fontId="1" fillId="0" borderId="0" xfId="31" applyNumberFormat="1" applyAlignment="1">
      <alignment horizontal="center" vertical="center"/>
    </xf>
    <xf numFmtId="0" fontId="1" fillId="0" borderId="0" xfId="31" applyFill="1" applyBorder="1">
      <alignment vertical="center"/>
    </xf>
    <xf numFmtId="0" fontId="1" fillId="0" borderId="25" xfId="31" applyBorder="1">
      <alignment vertical="center"/>
    </xf>
    <xf numFmtId="0" fontId="1" fillId="0" borderId="33" xfId="31" applyBorder="1">
      <alignment vertical="center"/>
    </xf>
    <xf numFmtId="183" fontId="1" fillId="0" borderId="34" xfId="31" applyNumberFormat="1" applyBorder="1" applyAlignment="1">
      <alignment horizontal="center" vertical="center"/>
    </xf>
    <xf numFmtId="0" fontId="1" fillId="0" borderId="35" xfId="31" applyBorder="1">
      <alignment vertical="center"/>
    </xf>
    <xf numFmtId="0" fontId="1" fillId="0" borderId="0" xfId="31" applyFont="1" applyAlignment="1">
      <alignment horizontal="right" vertical="center"/>
    </xf>
    <xf numFmtId="0" fontId="1" fillId="0" borderId="36" xfId="31" applyBorder="1">
      <alignment vertical="center"/>
    </xf>
    <xf numFmtId="0" fontId="1" fillId="0" borderId="37" xfId="31" applyFill="1" applyBorder="1">
      <alignment vertical="center"/>
    </xf>
    <xf numFmtId="0" fontId="1" fillId="0" borderId="38" xfId="31" applyBorder="1">
      <alignment vertical="center"/>
    </xf>
    <xf numFmtId="0" fontId="1" fillId="0" borderId="39" xfId="31" applyBorder="1">
      <alignment vertical="center"/>
    </xf>
    <xf numFmtId="0" fontId="1" fillId="0" borderId="0" xfId="31" applyBorder="1" applyAlignment="1">
      <alignment horizontal="center" vertical="center"/>
    </xf>
    <xf numFmtId="10" fontId="1" fillId="0" borderId="0" xfId="31" applyNumberFormat="1" applyBorder="1" applyAlignment="1">
      <alignment horizontal="center" vertical="center"/>
    </xf>
    <xf numFmtId="0" fontId="1" fillId="0" borderId="40" xfId="31" applyBorder="1">
      <alignment vertical="center"/>
    </xf>
    <xf numFmtId="0" fontId="52" fillId="0" borderId="4" xfId="25" applyFont="1" applyFill="1" applyBorder="1" applyAlignment="1">
      <alignment wrapText="1"/>
    </xf>
    <xf numFmtId="0" fontId="1" fillId="0" borderId="23" xfId="31" applyFont="1" applyBorder="1" applyAlignment="1">
      <alignment horizontal="center" vertical="center"/>
    </xf>
    <xf numFmtId="184" fontId="1" fillId="0" borderId="23" xfId="31" applyNumberFormat="1" applyFill="1" applyBorder="1" applyAlignment="1">
      <alignment horizontal="center" vertical="center"/>
    </xf>
    <xf numFmtId="0" fontId="1" fillId="0" borderId="41" xfId="31" applyBorder="1" applyAlignment="1">
      <alignment horizontal="center" vertical="center"/>
    </xf>
    <xf numFmtId="10" fontId="1" fillId="29" borderId="23" xfId="31" applyNumberFormat="1" applyFill="1" applyBorder="1" applyAlignment="1">
      <alignment horizontal="center" vertical="center"/>
    </xf>
    <xf numFmtId="10" fontId="1" fillId="0" borderId="0" xfId="31" applyNumberFormat="1" applyAlignment="1">
      <alignment horizontal="center" vertical="center"/>
    </xf>
    <xf numFmtId="0" fontId="1" fillId="0" borderId="30" xfId="31" applyFill="1" applyBorder="1">
      <alignment vertical="center"/>
    </xf>
    <xf numFmtId="0" fontId="1" fillId="0" borderId="23" xfId="31" applyFont="1" applyBorder="1">
      <alignment vertical="center"/>
    </xf>
    <xf numFmtId="10" fontId="1" fillId="31" borderId="23" xfId="31" applyNumberFormat="1" applyFill="1" applyBorder="1" applyAlignment="1">
      <alignment horizontal="center" vertical="center"/>
    </xf>
    <xf numFmtId="183" fontId="1" fillId="0" borderId="0" xfId="31" applyNumberFormat="1" applyAlignment="1">
      <alignment horizontal="center" vertical="center"/>
    </xf>
    <xf numFmtId="0" fontId="54" fillId="0" borderId="0" xfId="31" applyFont="1">
      <alignment vertical="center"/>
    </xf>
    <xf numFmtId="0" fontId="1" fillId="0" borderId="0" xfId="31" applyFont="1" applyFill="1" applyBorder="1">
      <alignment vertical="center"/>
    </xf>
    <xf numFmtId="0" fontId="54" fillId="0" borderId="0" xfId="31" applyFont="1" applyFill="1" applyBorder="1">
      <alignment vertical="center"/>
    </xf>
    <xf numFmtId="0" fontId="1" fillId="32" borderId="23" xfId="31" applyFill="1" applyBorder="1">
      <alignment vertical="center"/>
    </xf>
    <xf numFmtId="0" fontId="1" fillId="24" borderId="23" xfId="31" applyFill="1" applyBorder="1">
      <alignment vertical="center"/>
    </xf>
    <xf numFmtId="0" fontId="5" fillId="25" borderId="0" xfId="32" applyFont="1" applyFill="1" applyBorder="1" applyAlignment="1" applyProtection="1">
      <alignment vertical="center"/>
      <protection hidden="1"/>
    </xf>
    <xf numFmtId="0" fontId="16" fillId="0" borderId="0" xfId="29" applyProtection="1">
      <protection hidden="1"/>
    </xf>
    <xf numFmtId="0" fontId="55" fillId="0" borderId="0" xfId="29" applyFont="1" applyAlignment="1" applyProtection="1">
      <alignment horizontal="right"/>
      <protection hidden="1"/>
    </xf>
    <xf numFmtId="0" fontId="55" fillId="0" borderId="0" xfId="29" applyFont="1" applyProtection="1">
      <protection hidden="1"/>
    </xf>
    <xf numFmtId="0" fontId="57" fillId="0" borderId="0" xfId="29" applyFont="1" applyAlignment="1" applyProtection="1">
      <alignment horizontal="right"/>
      <protection hidden="1"/>
    </xf>
    <xf numFmtId="0" fontId="58" fillId="0" borderId="0" xfId="29" applyFont="1" applyAlignment="1" applyProtection="1">
      <alignment horizontal="right" shrinkToFit="1"/>
      <protection hidden="1"/>
    </xf>
    <xf numFmtId="187" fontId="57" fillId="0" borderId="0" xfId="29" applyNumberFormat="1" applyFont="1" applyAlignment="1" applyProtection="1">
      <alignment horizontal="left"/>
      <protection hidden="1"/>
    </xf>
    <xf numFmtId="0" fontId="57" fillId="0" borderId="0" xfId="29" applyFont="1" applyBorder="1" applyAlignment="1" applyProtection="1">
      <alignment horizontal="right"/>
      <protection hidden="1"/>
    </xf>
    <xf numFmtId="0" fontId="57" fillId="0" borderId="0" xfId="29" applyFont="1" applyProtection="1">
      <protection hidden="1"/>
    </xf>
    <xf numFmtId="0" fontId="60" fillId="0" borderId="0" xfId="29" applyFont="1" applyBorder="1" applyAlignment="1" applyProtection="1">
      <alignment horizontal="center" vertical="center" shrinkToFit="1"/>
      <protection hidden="1"/>
    </xf>
    <xf numFmtId="188" fontId="60" fillId="0" borderId="0" xfId="29" applyNumberFormat="1" applyFont="1" applyBorder="1" applyAlignment="1" applyProtection="1">
      <alignment horizontal="left" vertical="center"/>
      <protection hidden="1"/>
    </xf>
    <xf numFmtId="189" fontId="60" fillId="0" borderId="0" xfId="29" applyNumberFormat="1" applyFont="1" applyBorder="1" applyAlignment="1" applyProtection="1">
      <alignment horizontal="center" vertical="center"/>
      <protection hidden="1"/>
    </xf>
    <xf numFmtId="180" fontId="60" fillId="0" borderId="0" xfId="29" applyNumberFormat="1" applyFont="1" applyBorder="1" applyAlignment="1" applyProtection="1">
      <alignment horizontal="center" vertical="center" shrinkToFit="1"/>
      <protection hidden="1"/>
    </xf>
    <xf numFmtId="176" fontId="60" fillId="0" borderId="0" xfId="37" applyFont="1" applyBorder="1" applyAlignment="1" applyProtection="1">
      <alignment horizontal="center" vertical="center" shrinkToFit="1"/>
      <protection hidden="1"/>
    </xf>
    <xf numFmtId="176" fontId="59" fillId="0" borderId="0" xfId="37" applyFont="1" applyBorder="1" applyAlignment="1" applyProtection="1">
      <alignment horizontal="center" vertical="center" shrinkToFit="1"/>
      <protection hidden="1"/>
    </xf>
    <xf numFmtId="176" fontId="59" fillId="0" borderId="0" xfId="37" applyFont="1" applyBorder="1" applyAlignment="1" applyProtection="1">
      <alignment horizontal="right" vertical="center"/>
      <protection hidden="1"/>
    </xf>
    <xf numFmtId="57" fontId="16" fillId="0" borderId="0" xfId="29" applyNumberFormat="1" applyAlignment="1" applyProtection="1">
      <protection hidden="1"/>
    </xf>
    <xf numFmtId="0" fontId="57" fillId="0" borderId="0" xfId="29" applyFont="1" applyAlignment="1" applyProtection="1">
      <alignment horizontal="right" vertical="center"/>
      <protection hidden="1"/>
    </xf>
    <xf numFmtId="0" fontId="57" fillId="0" borderId="0" xfId="29" applyFont="1" applyAlignment="1" applyProtection="1">
      <alignment horizontal="left" vertical="center"/>
      <protection hidden="1"/>
    </xf>
    <xf numFmtId="0" fontId="16" fillId="0" borderId="0" xfId="29" applyAlignment="1" applyProtection="1">
      <alignment horizontal="right"/>
      <protection hidden="1"/>
    </xf>
    <xf numFmtId="57" fontId="16" fillId="0" borderId="0" xfId="29" applyNumberFormat="1" applyAlignment="1" applyProtection="1">
      <alignment horizontal="center"/>
      <protection hidden="1"/>
    </xf>
    <xf numFmtId="57" fontId="57" fillId="0" borderId="0" xfId="29" applyNumberFormat="1" applyFont="1" applyAlignment="1" applyProtection="1">
      <alignment horizontal="right"/>
      <protection hidden="1"/>
    </xf>
    <xf numFmtId="0" fontId="55" fillId="0" borderId="0" xfId="29" applyFont="1" applyAlignment="1" applyProtection="1">
      <alignment vertical="center"/>
      <protection hidden="1"/>
    </xf>
    <xf numFmtId="181" fontId="62" fillId="0" borderId="0" xfId="29" applyNumberFormat="1" applyFont="1" applyBorder="1" applyAlignment="1" applyProtection="1">
      <alignment horizontal="center" vertical="center" shrinkToFit="1"/>
      <protection hidden="1"/>
    </xf>
    <xf numFmtId="57" fontId="16" fillId="0" borderId="0" xfId="29" applyNumberFormat="1" applyFont="1" applyAlignment="1" applyProtection="1">
      <alignment vertical="center"/>
      <protection hidden="1"/>
    </xf>
    <xf numFmtId="0" fontId="16" fillId="0" borderId="0" xfId="29" applyFont="1" applyAlignment="1" applyProtection="1">
      <alignment vertical="center"/>
      <protection hidden="1"/>
    </xf>
    <xf numFmtId="0" fontId="16" fillId="0" borderId="0" xfId="29" applyFont="1" applyProtection="1">
      <protection hidden="1"/>
    </xf>
    <xf numFmtId="49" fontId="59" fillId="0" borderId="0" xfId="29" applyNumberFormat="1" applyFont="1" applyAlignment="1" applyProtection="1">
      <alignment horizontal="left"/>
      <protection hidden="1"/>
    </xf>
    <xf numFmtId="0" fontId="59" fillId="0" borderId="0" xfId="29" applyFont="1" applyAlignment="1" applyProtection="1">
      <alignment horizontal="center"/>
      <protection hidden="1"/>
    </xf>
    <xf numFmtId="0" fontId="59" fillId="0" borderId="0" xfId="29" applyFont="1" applyProtection="1">
      <protection hidden="1"/>
    </xf>
    <xf numFmtId="57" fontId="59" fillId="0" borderId="0" xfId="29" applyNumberFormat="1" applyFont="1" applyAlignment="1" applyProtection="1">
      <alignment horizontal="center" shrinkToFit="1"/>
      <protection hidden="1"/>
    </xf>
    <xf numFmtId="0" fontId="59" fillId="0" borderId="0" xfId="29" applyFont="1" applyAlignment="1" applyProtection="1">
      <alignment horizontal="left"/>
      <protection hidden="1"/>
    </xf>
    <xf numFmtId="0" fontId="63" fillId="0" borderId="0" xfId="29" applyFont="1" applyProtection="1">
      <protection hidden="1"/>
    </xf>
    <xf numFmtId="0" fontId="2" fillId="0" borderId="0" xfId="29" applyFont="1" applyProtection="1">
      <protection hidden="1"/>
    </xf>
    <xf numFmtId="0" fontId="63" fillId="0" borderId="0" xfId="29" applyFont="1" applyBorder="1" applyProtection="1">
      <protection hidden="1"/>
    </xf>
    <xf numFmtId="0" fontId="2" fillId="0" borderId="0" xfId="29" applyFont="1" applyBorder="1" applyProtection="1">
      <protection hidden="1"/>
    </xf>
    <xf numFmtId="0" fontId="64" fillId="0" borderId="0" xfId="29" applyFont="1" applyProtection="1">
      <protection hidden="1"/>
    </xf>
    <xf numFmtId="0" fontId="65" fillId="0" borderId="0" xfId="29" applyFont="1" applyProtection="1">
      <protection hidden="1"/>
    </xf>
    <xf numFmtId="0" fontId="66" fillId="0" borderId="0" xfId="29" applyFont="1" applyProtection="1">
      <protection hidden="1"/>
    </xf>
    <xf numFmtId="0" fontId="67" fillId="0" borderId="0" xfId="29" applyFont="1" applyBorder="1" applyProtection="1">
      <protection hidden="1"/>
    </xf>
    <xf numFmtId="0" fontId="66" fillId="0" borderId="0" xfId="29" applyFont="1" applyBorder="1" applyAlignment="1" applyProtection="1">
      <protection hidden="1"/>
    </xf>
    <xf numFmtId="10" fontId="69" fillId="0" borderId="0" xfId="29" applyNumberFormat="1" applyFont="1" applyBorder="1" applyAlignment="1">
      <alignment wrapText="1"/>
    </xf>
    <xf numFmtId="0" fontId="68" fillId="0" borderId="0" xfId="29" applyFont="1" applyProtection="1">
      <protection hidden="1"/>
    </xf>
    <xf numFmtId="49" fontId="68" fillId="0" borderId="0" xfId="29" applyNumberFormat="1" applyFont="1" applyAlignment="1" applyProtection="1">
      <alignment horizontal="left"/>
      <protection hidden="1"/>
    </xf>
    <xf numFmtId="0" fontId="66" fillId="0" borderId="0" xfId="29" applyFont="1" applyAlignment="1" applyProtection="1">
      <alignment horizontal="center"/>
      <protection hidden="1"/>
    </xf>
    <xf numFmtId="0" fontId="70" fillId="0" borderId="0" xfId="29" applyFont="1" applyAlignment="1" applyProtection="1">
      <alignment horizontal="right"/>
      <protection hidden="1"/>
    </xf>
    <xf numFmtId="197" fontId="1" fillId="0" borderId="0" xfId="31" applyNumberFormat="1" applyAlignment="1">
      <alignment horizontal="center" vertical="center"/>
    </xf>
    <xf numFmtId="0" fontId="59" fillId="25" borderId="0" xfId="32" applyFont="1" applyFill="1" applyBorder="1" applyAlignment="1" applyProtection="1">
      <alignment horizontal="center" vertical="center"/>
      <protection hidden="1"/>
    </xf>
    <xf numFmtId="0" fontId="39" fillId="25" borderId="21" xfId="32" applyFont="1" applyFill="1" applyBorder="1" applyAlignment="1" applyProtection="1">
      <alignment vertical="center" shrinkToFit="1"/>
      <protection hidden="1"/>
    </xf>
    <xf numFmtId="0" fontId="16" fillId="0" borderId="0" xfId="32" applyFont="1" applyAlignment="1" applyProtection="1">
      <alignment vertical="center"/>
      <protection hidden="1"/>
    </xf>
    <xf numFmtId="0" fontId="39" fillId="25" borderId="21" xfId="32" applyFont="1" applyFill="1" applyBorder="1" applyAlignment="1" applyProtection="1">
      <alignment vertical="center" wrapText="1"/>
      <protection hidden="1"/>
    </xf>
    <xf numFmtId="0" fontId="39" fillId="25" borderId="15" xfId="32" applyFont="1" applyFill="1" applyBorder="1" applyAlignment="1" applyProtection="1">
      <alignment horizontal="left" vertical="center"/>
      <protection hidden="1"/>
    </xf>
    <xf numFmtId="0" fontId="12" fillId="0" borderId="42" xfId="28" applyFont="1" applyBorder="1" applyAlignment="1">
      <alignment horizontal="center" vertical="center"/>
    </xf>
    <xf numFmtId="0" fontId="12" fillId="0" borderId="43" xfId="28" applyFont="1" applyBorder="1" applyAlignment="1">
      <alignment horizontal="center" vertical="center"/>
    </xf>
    <xf numFmtId="0" fontId="73" fillId="25" borderId="15" xfId="32" applyFont="1" applyFill="1" applyBorder="1" applyAlignment="1" applyProtection="1">
      <alignment horizontal="left" vertical="center"/>
      <protection hidden="1"/>
    </xf>
    <xf numFmtId="0" fontId="0" fillId="0" borderId="0" xfId="0" applyAlignment="1">
      <alignment horizontal="center" vertical="center"/>
    </xf>
    <xf numFmtId="0" fontId="0" fillId="0" borderId="0" xfId="0" applyAlignment="1">
      <alignment horizontal="center"/>
    </xf>
    <xf numFmtId="0" fontId="10" fillId="25" borderId="0" xfId="32" applyFont="1" applyFill="1" applyBorder="1" applyAlignment="1" applyProtection="1">
      <alignment vertical="center"/>
      <protection hidden="1"/>
    </xf>
    <xf numFmtId="0" fontId="0" fillId="27" borderId="0" xfId="0" applyFill="1" applyAlignment="1">
      <alignment horizontal="center" vertical="center"/>
    </xf>
    <xf numFmtId="0" fontId="74" fillId="0" borderId="0" xfId="57" applyAlignment="1">
      <alignment horizontal="center"/>
    </xf>
    <xf numFmtId="0" fontId="74" fillId="0" borderId="0" xfId="35" applyAlignment="1">
      <alignment horizontal="center"/>
    </xf>
    <xf numFmtId="9" fontId="12" fillId="0" borderId="23" xfId="41" applyNumberFormat="1" applyFont="1" applyFill="1" applyBorder="1" applyAlignment="1">
      <alignment horizontal="center" vertical="center"/>
    </xf>
    <xf numFmtId="0" fontId="74" fillId="0" borderId="0" xfId="35"/>
    <xf numFmtId="198" fontId="1" fillId="24" borderId="23" xfId="31" applyNumberFormat="1" applyFill="1" applyBorder="1" applyAlignment="1">
      <alignment horizontal="center" vertical="center"/>
    </xf>
    <xf numFmtId="0" fontId="74" fillId="0" borderId="0" xfId="35" applyFont="1"/>
    <xf numFmtId="0" fontId="75" fillId="25" borderId="0" xfId="32" applyFont="1" applyFill="1" applyBorder="1" applyAlignment="1" applyProtection="1">
      <alignment horizontal="center" vertical="center"/>
      <protection hidden="1"/>
    </xf>
    <xf numFmtId="0" fontId="0" fillId="29" borderId="23" xfId="31" applyFont="1" applyFill="1" applyBorder="1" applyAlignment="1">
      <alignment horizontal="center" vertical="center"/>
    </xf>
    <xf numFmtId="0" fontId="13" fillId="0" borderId="0" xfId="21" applyFont="1" applyFill="1" applyBorder="1" applyAlignment="1">
      <alignment horizontal="center" wrapText="1"/>
    </xf>
    <xf numFmtId="0" fontId="0" fillId="0" borderId="0" xfId="0" applyFill="1">
      <alignment vertical="center"/>
    </xf>
    <xf numFmtId="0" fontId="13" fillId="0" borderId="0" xfId="23" applyFont="1" applyFill="1" applyBorder="1" applyAlignment="1">
      <alignment wrapText="1"/>
    </xf>
    <xf numFmtId="0" fontId="13" fillId="0" borderId="0" xfId="23" applyFont="1" applyFill="1" applyBorder="1" applyAlignment="1">
      <alignment horizontal="right" wrapText="1"/>
    </xf>
    <xf numFmtId="0" fontId="77" fillId="0" borderId="0" xfId="29" applyFont="1" applyBorder="1" applyProtection="1">
      <protection hidden="1"/>
    </xf>
    <xf numFmtId="0" fontId="79" fillId="0" borderId="0" xfId="29" applyFont="1" applyProtection="1">
      <protection hidden="1"/>
    </xf>
    <xf numFmtId="0" fontId="80" fillId="0" borderId="0" xfId="29" applyFont="1" applyProtection="1">
      <protection hidden="1"/>
    </xf>
    <xf numFmtId="0" fontId="81" fillId="0" borderId="0" xfId="29" applyFont="1" applyProtection="1">
      <protection hidden="1"/>
    </xf>
    <xf numFmtId="0" fontId="76" fillId="0" borderId="0" xfId="29" applyFont="1" applyBorder="1" applyAlignment="1" applyProtection="1">
      <alignment horizontal="center"/>
      <protection hidden="1"/>
    </xf>
    <xf numFmtId="10" fontId="78" fillId="0" borderId="0" xfId="27" applyNumberFormat="1" applyFont="1" applyFill="1" applyBorder="1" applyAlignment="1">
      <alignment horizontal="center" wrapText="1"/>
    </xf>
    <xf numFmtId="0" fontId="78" fillId="0" borderId="0" xfId="27" applyFont="1" applyFill="1" applyBorder="1" applyAlignment="1">
      <alignment horizontal="center" wrapText="1"/>
    </xf>
    <xf numFmtId="49" fontId="0" fillId="0" borderId="0" xfId="31" applyNumberFormat="1" applyFont="1" applyAlignment="1">
      <alignment horizontal="center" vertical="center"/>
    </xf>
    <xf numFmtId="0" fontId="61" fillId="0" borderId="0" xfId="29" applyNumberFormat="1" applyFont="1" applyBorder="1" applyAlignment="1" applyProtection="1">
      <alignment vertical="center"/>
      <protection hidden="1"/>
    </xf>
    <xf numFmtId="0" fontId="60" fillId="0" borderId="0" xfId="29" applyNumberFormat="1" applyFont="1" applyBorder="1" applyAlignment="1" applyProtection="1">
      <alignment vertical="center"/>
      <protection hidden="1"/>
    </xf>
    <xf numFmtId="0" fontId="49" fillId="25" borderId="0" xfId="32" applyFont="1" applyFill="1" applyBorder="1" applyAlignment="1" applyProtection="1">
      <alignment horizontal="center" vertical="center"/>
      <protection hidden="1"/>
    </xf>
    <xf numFmtId="0" fontId="88" fillId="0" borderId="0" xfId="29" applyFont="1" applyBorder="1" applyAlignment="1" applyProtection="1">
      <alignment vertical="center"/>
      <protection hidden="1"/>
    </xf>
    <xf numFmtId="181" fontId="62" fillId="0" borderId="0" xfId="29" applyNumberFormat="1" applyFont="1" applyFill="1" applyBorder="1" applyAlignment="1" applyProtection="1">
      <alignment horizontal="center" vertical="center"/>
      <protection hidden="1"/>
    </xf>
    <xf numFmtId="181" fontId="62" fillId="0" borderId="0" xfId="29" applyNumberFormat="1" applyFont="1" applyBorder="1" applyAlignment="1" applyProtection="1">
      <alignment horizontal="center" vertical="center"/>
      <protection hidden="1"/>
    </xf>
    <xf numFmtId="181" fontId="62" fillId="0" borderId="0" xfId="29" applyNumberFormat="1" applyFont="1" applyBorder="1" applyAlignment="1" applyProtection="1">
      <alignment vertical="center" shrinkToFit="1"/>
      <protection hidden="1"/>
    </xf>
    <xf numFmtId="0" fontId="0" fillId="0" borderId="23" xfId="31" applyFont="1" applyBorder="1">
      <alignment vertical="center"/>
    </xf>
    <xf numFmtId="0" fontId="0" fillId="0" borderId="23" xfId="31" applyFont="1" applyBorder="1" applyAlignment="1">
      <alignment horizontal="center" vertical="center"/>
    </xf>
    <xf numFmtId="0" fontId="90" fillId="26" borderId="24" xfId="26" applyFont="1" applyFill="1" applyBorder="1" applyAlignment="1">
      <alignment horizontal="center"/>
    </xf>
    <xf numFmtId="0" fontId="90" fillId="0" borderId="4" xfId="26" applyFont="1" applyFill="1" applyBorder="1" applyAlignment="1">
      <alignment wrapText="1"/>
    </xf>
    <xf numFmtId="10" fontId="91" fillId="0" borderId="0" xfId="29" applyNumberFormat="1" applyFont="1" applyBorder="1" applyAlignment="1">
      <alignment horizontal="left" wrapText="1"/>
    </xf>
    <xf numFmtId="10" fontId="84" fillId="0" borderId="0" xfId="0" applyNumberFormat="1" applyFont="1" applyBorder="1" applyAlignment="1">
      <alignment horizontal="center" vertical="center"/>
    </xf>
    <xf numFmtId="0" fontId="0" fillId="0" borderId="23" xfId="1" applyFont="1" applyBorder="1" applyAlignment="1" applyProtection="1">
      <alignment shrinkToFit="1"/>
      <protection hidden="1"/>
    </xf>
    <xf numFmtId="0" fontId="0" fillId="0" borderId="23" xfId="0" applyBorder="1">
      <alignment vertical="center"/>
    </xf>
    <xf numFmtId="0" fontId="0" fillId="0" borderId="23" xfId="0" applyFill="1" applyBorder="1">
      <alignment vertical="center"/>
    </xf>
    <xf numFmtId="0" fontId="0" fillId="35" borderId="23" xfId="0" applyFill="1" applyBorder="1">
      <alignment vertical="center"/>
    </xf>
    <xf numFmtId="0" fontId="0" fillId="36" borderId="23" xfId="0" applyFill="1" applyBorder="1" applyAlignment="1">
      <alignment horizontal="center" vertical="center"/>
    </xf>
    <xf numFmtId="0" fontId="0" fillId="36" borderId="23" xfId="0" applyFill="1" applyBorder="1">
      <alignment vertical="center"/>
    </xf>
    <xf numFmtId="0" fontId="0" fillId="37" borderId="23" xfId="0" applyFill="1" applyBorder="1">
      <alignment vertical="center"/>
    </xf>
    <xf numFmtId="0" fontId="0" fillId="0" borderId="23" xfId="0" applyBorder="1" applyAlignment="1">
      <alignment horizontal="center" vertical="center"/>
    </xf>
    <xf numFmtId="0" fontId="1" fillId="0" borderId="23" xfId="1" applyFont="1" applyBorder="1" applyAlignment="1" applyProtection="1">
      <alignment horizontal="center" shrinkToFit="1"/>
      <protection hidden="1"/>
    </xf>
    <xf numFmtId="10" fontId="102" fillId="0" borderId="44" xfId="0" applyNumberFormat="1" applyFont="1" applyBorder="1" applyAlignment="1">
      <alignment horizontal="center" vertical="center"/>
    </xf>
    <xf numFmtId="0" fontId="52" fillId="26" borderId="24" xfId="33" applyFont="1" applyFill="1" applyBorder="1" applyAlignment="1">
      <alignment horizontal="center"/>
    </xf>
    <xf numFmtId="0" fontId="52" fillId="0" borderId="4" xfId="33" applyFont="1" applyFill="1" applyBorder="1" applyAlignment="1">
      <alignment horizontal="right" wrapText="1"/>
    </xf>
    <xf numFmtId="0" fontId="52" fillId="26" borderId="24" xfId="34" applyFont="1" applyFill="1" applyBorder="1" applyAlignment="1">
      <alignment horizontal="center"/>
    </xf>
    <xf numFmtId="0" fontId="52" fillId="0" borderId="4" xfId="34" applyFont="1" applyFill="1" applyBorder="1" applyAlignment="1">
      <alignment horizontal="right" wrapText="1"/>
    </xf>
    <xf numFmtId="0" fontId="92" fillId="38" borderId="23" xfId="1" applyFont="1" applyFill="1" applyBorder="1" applyAlignment="1" applyProtection="1">
      <alignment shrinkToFit="1"/>
      <protection hidden="1"/>
    </xf>
    <xf numFmtId="0" fontId="83" fillId="0" borderId="0" xfId="29" applyFont="1" applyProtection="1">
      <protection hidden="1"/>
    </xf>
    <xf numFmtId="0" fontId="52" fillId="26" borderId="24" xfId="30" applyFont="1" applyFill="1" applyBorder="1" applyAlignment="1">
      <alignment horizontal="center"/>
    </xf>
    <xf numFmtId="0" fontId="52" fillId="0" borderId="4" xfId="30" applyFont="1" applyFill="1" applyBorder="1" applyAlignment="1">
      <alignment wrapText="1"/>
    </xf>
    <xf numFmtId="0" fontId="52" fillId="0" borderId="4" xfId="30" applyFont="1" applyFill="1" applyBorder="1" applyAlignment="1">
      <alignment horizontal="right" wrapText="1"/>
    </xf>
    <xf numFmtId="0" fontId="1" fillId="39" borderId="23" xfId="31" applyFill="1" applyBorder="1" applyAlignment="1">
      <alignment horizontal="center" vertical="center"/>
    </xf>
    <xf numFmtId="200" fontId="1" fillId="39" borderId="23" xfId="31" applyNumberFormat="1" applyFill="1" applyBorder="1" applyAlignment="1">
      <alignment horizontal="center" vertical="center"/>
    </xf>
    <xf numFmtId="0" fontId="1" fillId="39" borderId="23" xfId="31" applyFill="1" applyBorder="1">
      <alignment vertical="center"/>
    </xf>
    <xf numFmtId="0" fontId="103" fillId="25" borderId="45" xfId="32" applyFont="1" applyFill="1" applyBorder="1" applyAlignment="1" applyProtection="1">
      <alignment horizontal="left" vertical="center"/>
      <protection hidden="1"/>
    </xf>
    <xf numFmtId="0" fontId="95" fillId="0" borderId="0" xfId="0" applyFont="1" applyFill="1" applyProtection="1">
      <alignment vertical="center"/>
      <protection hidden="1"/>
    </xf>
    <xf numFmtId="0" fontId="82" fillId="0" borderId="0" xfId="0" applyFont="1" applyFill="1" applyProtection="1">
      <alignment vertical="center"/>
      <protection hidden="1"/>
    </xf>
    <xf numFmtId="0" fontId="96" fillId="0" borderId="0" xfId="0" applyFont="1" applyFill="1" applyProtection="1">
      <alignment vertical="center"/>
      <protection hidden="1"/>
    </xf>
    <xf numFmtId="0" fontId="97" fillId="0" borderId="0" xfId="0" applyFont="1" applyFill="1" applyProtection="1">
      <alignment vertical="center"/>
      <protection hidden="1"/>
    </xf>
    <xf numFmtId="0" fontId="105" fillId="0" borderId="0" xfId="0" applyFont="1" applyFill="1" applyProtection="1">
      <alignment vertical="center"/>
      <protection hidden="1"/>
    </xf>
    <xf numFmtId="0" fontId="98" fillId="0" borderId="0" xfId="29" applyFont="1" applyProtection="1">
      <protection hidden="1"/>
    </xf>
    <xf numFmtId="0" fontId="99" fillId="0" borderId="0" xfId="29" applyFont="1" applyProtection="1">
      <protection hidden="1"/>
    </xf>
    <xf numFmtId="0" fontId="88" fillId="0" borderId="0" xfId="29" applyFont="1" applyProtection="1">
      <protection hidden="1"/>
    </xf>
    <xf numFmtId="0" fontId="62" fillId="0" borderId="0" xfId="29" applyFont="1" applyProtection="1">
      <protection hidden="1"/>
    </xf>
    <xf numFmtId="0" fontId="100" fillId="0" borderId="0" xfId="0" applyFont="1" applyFill="1" applyProtection="1">
      <alignment vertical="center"/>
      <protection hidden="1"/>
    </xf>
    <xf numFmtId="0" fontId="104" fillId="0" borderId="0" xfId="29" applyFont="1" applyProtection="1">
      <protection hidden="1"/>
    </xf>
    <xf numFmtId="0" fontId="52" fillId="26" borderId="24" xfId="21" applyFont="1" applyFill="1" applyBorder="1" applyAlignment="1">
      <alignment horizontal="center"/>
    </xf>
    <xf numFmtId="0" fontId="52" fillId="0" borderId="4" xfId="21" applyFont="1" applyFill="1" applyBorder="1" applyAlignment="1">
      <alignment wrapText="1"/>
    </xf>
    <xf numFmtId="0" fontId="52" fillId="0" borderId="4" xfId="21" applyFont="1" applyFill="1" applyBorder="1" applyAlignment="1">
      <alignment horizontal="right" wrapText="1"/>
    </xf>
    <xf numFmtId="0" fontId="52" fillId="26" borderId="24" xfId="25" applyFont="1" applyFill="1" applyBorder="1" applyAlignment="1">
      <alignment horizontal="center"/>
    </xf>
    <xf numFmtId="0" fontId="52" fillId="0" borderId="4" xfId="25" applyFont="1" applyFill="1" applyBorder="1" applyAlignment="1">
      <alignment horizontal="right" wrapText="1"/>
    </xf>
    <xf numFmtId="0" fontId="1" fillId="40" borderId="23" xfId="31" applyFill="1" applyBorder="1">
      <alignment vertical="center"/>
    </xf>
    <xf numFmtId="0" fontId="1" fillId="38" borderId="23" xfId="31" applyFill="1" applyBorder="1">
      <alignment vertical="center"/>
    </xf>
    <xf numFmtId="0" fontId="1" fillId="41" borderId="0" xfId="31" applyFill="1">
      <alignment vertical="center"/>
    </xf>
    <xf numFmtId="0" fontId="106" fillId="39" borderId="0" xfId="31" applyFont="1" applyFill="1">
      <alignment vertical="center"/>
    </xf>
    <xf numFmtId="0" fontId="1" fillId="39" borderId="0" xfId="31" applyFill="1">
      <alignment vertical="center"/>
    </xf>
    <xf numFmtId="0" fontId="1" fillId="24" borderId="23" xfId="31" applyFont="1" applyFill="1" applyBorder="1" applyAlignment="1">
      <alignment horizontal="left" vertical="center"/>
    </xf>
    <xf numFmtId="0" fontId="101" fillId="0" borderId="0" xfId="29" applyFont="1" applyAlignment="1" applyProtection="1">
      <alignment horizontal="left"/>
      <protection hidden="1"/>
    </xf>
    <xf numFmtId="0" fontId="1" fillId="41" borderId="0" xfId="31" applyFont="1" applyFill="1">
      <alignment vertical="center"/>
    </xf>
    <xf numFmtId="0" fontId="87" fillId="0" borderId="0" xfId="29" applyFont="1" applyAlignment="1" applyProtection="1">
      <alignment horizontal="left"/>
      <protection hidden="1"/>
    </xf>
    <xf numFmtId="0" fontId="10" fillId="25" borderId="0" xfId="32" applyFont="1" applyFill="1" applyBorder="1" applyAlignment="1" applyProtection="1">
      <alignment horizontal="center" vertical="center"/>
      <protection hidden="1"/>
    </xf>
    <xf numFmtId="0" fontId="30" fillId="25" borderId="15" xfId="32" applyFont="1" applyFill="1" applyBorder="1" applyAlignment="1" applyProtection="1">
      <alignment vertical="center"/>
      <protection hidden="1"/>
    </xf>
    <xf numFmtId="0" fontId="30" fillId="25" borderId="0" xfId="32" applyFont="1" applyFill="1" applyBorder="1" applyAlignment="1" applyProtection="1">
      <alignment vertical="center"/>
      <protection hidden="1"/>
    </xf>
    <xf numFmtId="0" fontId="10" fillId="0" borderId="0" xfId="32" applyFont="1" applyFill="1" applyBorder="1" applyAlignment="1" applyProtection="1">
      <alignment horizontal="center" vertical="center"/>
      <protection hidden="1"/>
    </xf>
    <xf numFmtId="0" fontId="12" fillId="0" borderId="0" xfId="32" applyFont="1" applyFill="1" applyBorder="1" applyAlignment="1" applyProtection="1">
      <alignment horizontal="center" vertical="center"/>
      <protection hidden="1"/>
    </xf>
    <xf numFmtId="0" fontId="34" fillId="0" borderId="0" xfId="32" applyFont="1" applyFill="1" applyBorder="1" applyAlignment="1" applyProtection="1">
      <alignment horizontal="center" vertical="center"/>
      <protection hidden="1"/>
    </xf>
    <xf numFmtId="0" fontId="40" fillId="0" borderId="0" xfId="32" applyFont="1" applyFill="1" applyBorder="1" applyAlignment="1" applyProtection="1">
      <alignment horizontal="right" vertical="center"/>
      <protection hidden="1"/>
    </xf>
    <xf numFmtId="0" fontId="31" fillId="0" borderId="0" xfId="32" applyFont="1" applyFill="1" applyBorder="1" applyAlignment="1" applyProtection="1">
      <alignment vertical="center"/>
      <protection hidden="1"/>
    </xf>
    <xf numFmtId="0" fontId="0" fillId="0" borderId="0" xfId="1" applyFont="1" applyProtection="1">
      <protection hidden="1"/>
    </xf>
    <xf numFmtId="0" fontId="11" fillId="0" borderId="0" xfId="32" applyFont="1" applyFill="1" applyBorder="1" applyAlignment="1" applyProtection="1">
      <alignment horizontal="center" vertical="center"/>
      <protection hidden="1"/>
    </xf>
    <xf numFmtId="0" fontId="43" fillId="0" borderId="0" xfId="1" applyFont="1"/>
    <xf numFmtId="0" fontId="12" fillId="0" borderId="0" xfId="1" applyFont="1" applyFill="1" applyBorder="1"/>
    <xf numFmtId="14" fontId="1" fillId="27" borderId="23" xfId="31" applyNumberFormat="1" applyFont="1" applyFill="1" applyBorder="1" applyAlignment="1">
      <alignment horizontal="center" vertical="center"/>
    </xf>
    <xf numFmtId="179" fontId="1" fillId="0" borderId="23" xfId="31" applyNumberFormat="1" applyFont="1" applyBorder="1" applyAlignment="1">
      <alignment horizontal="center" vertical="center"/>
    </xf>
    <xf numFmtId="179" fontId="1" fillId="0" borderId="23" xfId="31" applyNumberFormat="1" applyFont="1" applyFill="1" applyBorder="1" applyAlignment="1">
      <alignment horizontal="center" vertical="center"/>
    </xf>
    <xf numFmtId="14" fontId="1" fillId="0" borderId="23" xfId="31" applyNumberFormat="1" applyFont="1" applyBorder="1" applyAlignment="1">
      <alignment horizontal="center" vertical="center"/>
    </xf>
    <xf numFmtId="0" fontId="1" fillId="24" borderId="23" xfId="31" applyFont="1" applyFill="1" applyBorder="1" applyAlignment="1">
      <alignment horizontal="center" vertical="center"/>
    </xf>
    <xf numFmtId="0" fontId="0" fillId="39" borderId="23" xfId="0" applyFill="1" applyBorder="1" applyAlignment="1"/>
    <xf numFmtId="0" fontId="1" fillId="28" borderId="23" xfId="31" applyFont="1" applyFill="1" applyBorder="1" applyAlignment="1">
      <alignment horizontal="center" vertical="center"/>
    </xf>
    <xf numFmtId="0" fontId="1" fillId="0" borderId="25" xfId="31" applyFill="1" applyBorder="1" applyAlignment="1">
      <alignment horizontal="center" vertical="center"/>
    </xf>
    <xf numFmtId="0" fontId="1" fillId="0" borderId="25" xfId="31" applyNumberFormat="1" applyFill="1" applyBorder="1" applyAlignment="1">
      <alignment horizontal="center" vertical="center"/>
    </xf>
    <xf numFmtId="0" fontId="1" fillId="0" borderId="0" xfId="31" applyFont="1" applyFill="1" applyAlignment="1">
      <alignment horizontal="center" vertical="center"/>
    </xf>
    <xf numFmtId="0" fontId="1" fillId="0" borderId="23" xfId="31" applyFill="1" applyBorder="1">
      <alignment vertical="center"/>
    </xf>
    <xf numFmtId="0" fontId="1" fillId="0" borderId="23" xfId="31" applyNumberFormat="1" applyFill="1" applyBorder="1">
      <alignment vertical="center"/>
    </xf>
    <xf numFmtId="0" fontId="1" fillId="0" borderId="23" xfId="31" applyFont="1" applyFill="1" applyBorder="1" applyAlignment="1">
      <alignment horizontal="center" vertical="center"/>
    </xf>
    <xf numFmtId="0" fontId="1" fillId="38" borderId="23" xfId="31" applyFill="1" applyBorder="1" applyAlignment="1">
      <alignment horizontal="center" vertical="center"/>
    </xf>
    <xf numFmtId="0" fontId="11" fillId="0" borderId="0" xfId="32" applyFont="1" applyFill="1" applyBorder="1" applyAlignment="1" applyProtection="1">
      <alignment horizontal="right" vertical="center"/>
      <protection hidden="1"/>
    </xf>
    <xf numFmtId="0" fontId="93" fillId="0" borderId="0" xfId="32" applyFont="1" applyFill="1" applyBorder="1" applyAlignment="1" applyProtection="1">
      <alignment vertical="center"/>
      <protection hidden="1"/>
    </xf>
    <xf numFmtId="0" fontId="12" fillId="0" borderId="0" xfId="1" applyFont="1" applyFill="1" applyBorder="1" applyAlignment="1">
      <alignment horizontal="right"/>
    </xf>
    <xf numFmtId="0" fontId="11" fillId="0" borderId="0" xfId="32" applyFont="1" applyFill="1" applyBorder="1" applyAlignment="1" applyProtection="1">
      <alignment vertical="center"/>
      <protection hidden="1"/>
    </xf>
    <xf numFmtId="0" fontId="129" fillId="0" borderId="0" xfId="32" applyFont="1" applyFill="1" applyBorder="1" applyAlignment="1" applyProtection="1">
      <alignment horizontal="left" vertical="center"/>
      <protection hidden="1"/>
    </xf>
    <xf numFmtId="0" fontId="1" fillId="44" borderId="23" xfId="31" applyNumberFormat="1" applyFill="1" applyBorder="1" applyAlignment="1">
      <alignment horizontal="center" vertical="center"/>
    </xf>
    <xf numFmtId="0" fontId="1" fillId="38" borderId="23" xfId="31" applyFill="1" applyBorder="1" applyProtection="1">
      <alignment vertical="center"/>
      <protection locked="0" hidden="1"/>
    </xf>
    <xf numFmtId="0" fontId="52" fillId="0" borderId="0" xfId="33" applyFont="1" applyFill="1" applyBorder="1" applyAlignment="1">
      <alignment wrapText="1"/>
    </xf>
    <xf numFmtId="0" fontId="52" fillId="0" borderId="0" xfId="22" applyFont="1" applyFill="1" applyBorder="1" applyAlignment="1">
      <alignment wrapText="1"/>
    </xf>
    <xf numFmtId="0" fontId="52" fillId="26" borderId="24" xfId="66" applyFont="1" applyFill="1" applyBorder="1" applyAlignment="1">
      <alignment horizontal="center"/>
    </xf>
    <xf numFmtId="0" fontId="52" fillId="0" borderId="4" xfId="66" applyFont="1" applyFill="1" applyBorder="1" applyAlignment="1">
      <alignment wrapText="1"/>
    </xf>
    <xf numFmtId="0" fontId="52" fillId="0" borderId="4" xfId="66" applyFont="1" applyFill="1" applyBorder="1" applyAlignment="1">
      <alignment horizontal="right" wrapText="1"/>
    </xf>
    <xf numFmtId="57" fontId="68" fillId="0" borderId="0" xfId="29" applyNumberFormat="1" applyFont="1" applyAlignment="1" applyProtection="1">
      <alignment horizontal="center" shrinkToFit="1"/>
      <protection hidden="1"/>
    </xf>
    <xf numFmtId="0" fontId="100" fillId="0" borderId="0" xfId="29" applyFont="1" applyProtection="1">
      <protection hidden="1"/>
    </xf>
    <xf numFmtId="0" fontId="131" fillId="45" borderId="0" xfId="29" applyFont="1" applyFill="1" applyProtection="1">
      <protection hidden="1"/>
    </xf>
    <xf numFmtId="201" fontId="52" fillId="0" borderId="4" xfId="25" applyNumberFormat="1" applyFont="1" applyFill="1" applyBorder="1" applyAlignment="1">
      <alignment horizontal="right" wrapText="1"/>
    </xf>
    <xf numFmtId="0" fontId="107" fillId="0" borderId="0" xfId="67">
      <alignment vertical="center"/>
    </xf>
    <xf numFmtId="0" fontId="109" fillId="0" borderId="0" xfId="67" applyFont="1" applyAlignment="1">
      <alignment horizontal="right" wrapText="1"/>
    </xf>
    <xf numFmtId="0" fontId="115" fillId="0" borderId="0" xfId="67" applyFont="1" applyAlignment="1">
      <alignment horizontal="right"/>
    </xf>
    <xf numFmtId="0" fontId="111" fillId="0" borderId="0" xfId="67" applyFont="1" applyAlignment="1">
      <alignment horizontal="left" vertical="center" indent="15"/>
    </xf>
    <xf numFmtId="0" fontId="118" fillId="0" borderId="66" xfId="67" applyFont="1" applyFill="1" applyBorder="1" applyAlignment="1">
      <alignment horizontal="center" vertical="center" wrapText="1"/>
    </xf>
    <xf numFmtId="0" fontId="116" fillId="0" borderId="0" xfId="67" applyFont="1">
      <alignment vertical="center"/>
    </xf>
    <xf numFmtId="0" fontId="16" fillId="0" borderId="0" xfId="68" applyAlignment="1">
      <alignment horizontal="left" vertical="center" wrapText="1"/>
    </xf>
    <xf numFmtId="0" fontId="115" fillId="0" borderId="0" xfId="67" applyFont="1" applyAlignment="1">
      <alignment horizontal="left" vertical="center" indent="7"/>
    </xf>
    <xf numFmtId="0" fontId="118" fillId="0" borderId="69" xfId="67" applyFont="1" applyFill="1" applyBorder="1" applyAlignment="1">
      <alignment horizontal="center" vertical="center" wrapText="1"/>
    </xf>
    <xf numFmtId="0" fontId="116" fillId="0" borderId="0" xfId="67" applyFont="1" applyAlignment="1">
      <alignment horizontal="left" vertical="center" indent="9"/>
    </xf>
    <xf numFmtId="0" fontId="116" fillId="0" borderId="0" xfId="67" applyFont="1" applyAlignment="1">
      <alignment horizontal="left" vertical="center" indent="6"/>
    </xf>
    <xf numFmtId="0" fontId="126" fillId="0" borderId="0" xfId="68" applyFont="1" applyAlignment="1">
      <alignment horizontal="left" vertical="center" wrapText="1"/>
    </xf>
    <xf numFmtId="0" fontId="117" fillId="0" borderId="0" xfId="67" applyFont="1" applyAlignment="1">
      <alignment horizontal="left" vertical="center" indent="6"/>
    </xf>
    <xf numFmtId="0" fontId="119" fillId="0" borderId="0" xfId="67" applyFont="1">
      <alignment vertical="center"/>
    </xf>
    <xf numFmtId="0" fontId="16" fillId="0" borderId="0" xfId="68" applyAlignment="1">
      <alignment horizontal="left" vertical="center"/>
    </xf>
    <xf numFmtId="0" fontId="118" fillId="0" borderId="76" xfId="67" applyFont="1" applyFill="1" applyBorder="1" applyAlignment="1">
      <alignment horizontal="center" vertical="center" wrapText="1"/>
    </xf>
    <xf numFmtId="0" fontId="116" fillId="0" borderId="0" xfId="67" applyFont="1" applyAlignment="1">
      <alignment horizontal="justify" vertical="center"/>
    </xf>
    <xf numFmtId="0" fontId="118" fillId="0" borderId="0" xfId="67" applyFont="1" applyFill="1" applyAlignment="1">
      <alignment horizontal="center" vertical="center" wrapText="1"/>
    </xf>
    <xf numFmtId="0" fontId="116" fillId="0" borderId="0" xfId="67" applyFont="1" applyAlignment="1">
      <alignment horizontal="left" vertical="center" wrapText="1"/>
    </xf>
    <xf numFmtId="0" fontId="116" fillId="0" borderId="0" xfId="67" applyFont="1" applyAlignment="1">
      <alignment horizontal="right" vertical="center"/>
    </xf>
    <xf numFmtId="0" fontId="117" fillId="0" borderId="0" xfId="67" applyFont="1" applyAlignment="1">
      <alignment horizontal="left" vertical="center" indent="8"/>
    </xf>
    <xf numFmtId="0" fontId="121" fillId="0" borderId="0" xfId="67" applyFont="1">
      <alignment vertical="center"/>
    </xf>
    <xf numFmtId="0" fontId="122" fillId="0" borderId="0" xfId="67" applyFont="1">
      <alignment vertical="center"/>
    </xf>
    <xf numFmtId="0" fontId="123" fillId="0" borderId="0" xfId="67" applyFont="1" applyAlignment="1">
      <alignment horizontal="right" vertical="center"/>
    </xf>
    <xf numFmtId="0" fontId="115" fillId="0" borderId="0" xfId="67" applyFont="1" applyAlignment="1">
      <alignment vertical="center" wrapText="1"/>
    </xf>
    <xf numFmtId="0" fontId="111" fillId="0" borderId="0" xfId="67" applyFont="1">
      <alignment vertical="center"/>
    </xf>
    <xf numFmtId="0" fontId="124" fillId="0" borderId="0" xfId="67" applyFont="1">
      <alignment vertical="center"/>
    </xf>
    <xf numFmtId="0" fontId="125" fillId="0" borderId="0" xfId="67" applyFont="1" applyAlignment="1">
      <alignment horizontal="left" vertical="center" indent="6"/>
    </xf>
    <xf numFmtId="0" fontId="119" fillId="0" borderId="0" xfId="67" applyFont="1" applyAlignment="1">
      <alignment horizontal="left" vertical="center" indent="6"/>
    </xf>
    <xf numFmtId="0" fontId="1" fillId="38" borderId="23" xfId="0" applyFont="1" applyFill="1" applyBorder="1" applyAlignment="1">
      <alignment horizontal="center" vertical="center"/>
    </xf>
    <xf numFmtId="0" fontId="58" fillId="0" borderId="0" xfId="29" applyFont="1" applyBorder="1" applyAlignment="1" applyProtection="1">
      <alignment horizontal="center" vertical="center" wrapText="1"/>
      <protection hidden="1"/>
    </xf>
    <xf numFmtId="0" fontId="58" fillId="0" borderId="0" xfId="29" applyFont="1" applyBorder="1" applyAlignment="1" applyProtection="1">
      <alignment horizontal="left" vertical="center" wrapText="1"/>
      <protection hidden="1"/>
    </xf>
    <xf numFmtId="0" fontId="135" fillId="0" borderId="0" xfId="29" applyFont="1" applyBorder="1" applyAlignment="1" applyProtection="1">
      <alignment horizontal="left" vertical="center"/>
      <protection hidden="1"/>
    </xf>
    <xf numFmtId="198" fontId="1" fillId="0" borderId="0" xfId="31" applyNumberFormat="1" applyAlignment="1">
      <alignment horizontal="center" vertical="center"/>
    </xf>
    <xf numFmtId="181" fontId="139" fillId="25" borderId="0" xfId="32" applyNumberFormat="1" applyFont="1" applyFill="1" applyBorder="1" applyAlignment="1" applyProtection="1">
      <alignment horizontal="center" vertical="center" wrapText="1"/>
      <protection hidden="1"/>
    </xf>
    <xf numFmtId="0" fontId="137" fillId="42" borderId="23" xfId="29" applyFont="1" applyFill="1" applyBorder="1" applyAlignment="1" applyProtection="1">
      <alignment horizontal="center" vertical="center" shrinkToFit="1"/>
      <protection hidden="1"/>
    </xf>
    <xf numFmtId="0" fontId="138" fillId="42" borderId="23" xfId="29" applyFont="1" applyFill="1" applyBorder="1" applyAlignment="1" applyProtection="1">
      <alignment horizontal="center" vertical="center" shrinkToFit="1"/>
      <protection hidden="1"/>
    </xf>
    <xf numFmtId="0" fontId="140" fillId="0" borderId="0" xfId="0" applyFont="1" applyFill="1" applyAlignment="1" applyProtection="1">
      <alignment vertical="center"/>
      <protection hidden="1"/>
    </xf>
    <xf numFmtId="0" fontId="16" fillId="0" borderId="0" xfId="29" applyAlignment="1" applyProtection="1">
      <alignment vertical="center"/>
      <protection hidden="1"/>
    </xf>
    <xf numFmtId="0" fontId="57" fillId="0" borderId="0" xfId="29" applyFont="1" applyAlignment="1" applyProtection="1">
      <alignment vertical="center"/>
      <protection hidden="1"/>
    </xf>
    <xf numFmtId="0" fontId="95" fillId="0" borderId="0" xfId="29" applyFont="1" applyProtection="1">
      <protection hidden="1"/>
    </xf>
    <xf numFmtId="0" fontId="57" fillId="0" borderId="0" xfId="29" applyFont="1"/>
    <xf numFmtId="0" fontId="145" fillId="0" borderId="0" xfId="29" applyFont="1" applyProtection="1">
      <protection hidden="1"/>
    </xf>
    <xf numFmtId="0" fontId="104" fillId="0" borderId="0" xfId="0" applyFont="1" applyFill="1" applyAlignment="1" applyProtection="1">
      <alignment vertical="center"/>
      <protection hidden="1"/>
    </xf>
    <xf numFmtId="0" fontId="104" fillId="0" borderId="0" xfId="0" applyFont="1" applyFill="1" applyProtection="1">
      <alignment vertical="center"/>
      <protection hidden="1"/>
    </xf>
    <xf numFmtId="57" fontId="68" fillId="0" borderId="0" xfId="29" applyNumberFormat="1" applyFont="1" applyAlignment="1" applyProtection="1">
      <alignment shrinkToFit="1"/>
      <protection hidden="1"/>
    </xf>
    <xf numFmtId="0" fontId="70" fillId="0" borderId="0" xfId="29" applyFont="1" applyAlignment="1" applyProtection="1">
      <alignment horizontal="left"/>
      <protection hidden="1"/>
    </xf>
    <xf numFmtId="57" fontId="59" fillId="0" borderId="0" xfId="29" applyNumberFormat="1" applyFont="1" applyAlignment="1" applyProtection="1">
      <alignment shrinkToFit="1"/>
      <protection hidden="1"/>
    </xf>
    <xf numFmtId="0" fontId="33" fillId="0" borderId="0" xfId="32" applyNumberFormat="1" applyFont="1" applyFill="1" applyBorder="1" applyAlignment="1" applyProtection="1">
      <alignment horizontal="center" vertical="center" shrinkToFit="1"/>
      <protection hidden="1"/>
    </xf>
    <xf numFmtId="0" fontId="35" fillId="25" borderId="0" xfId="32" applyFont="1" applyFill="1" applyBorder="1" applyAlignment="1" applyProtection="1">
      <alignment horizontal="center" vertical="center" shrinkToFit="1"/>
      <protection hidden="1"/>
    </xf>
    <xf numFmtId="0" fontId="33" fillId="42" borderId="23" xfId="32" applyFont="1" applyFill="1" applyBorder="1" applyAlignment="1" applyProtection="1">
      <alignment horizontal="center" vertical="center"/>
      <protection locked="0" hidden="1"/>
    </xf>
    <xf numFmtId="185" fontId="10" fillId="25" borderId="0" xfId="32" applyNumberFormat="1" applyFont="1" applyFill="1" applyBorder="1" applyAlignment="1" applyProtection="1">
      <alignment horizontal="center" vertical="center" shrinkToFit="1"/>
      <protection hidden="1"/>
    </xf>
    <xf numFmtId="0" fontId="35" fillId="25" borderId="21" xfId="32" applyFont="1" applyFill="1" applyBorder="1" applyAlignment="1" applyProtection="1">
      <alignment horizontal="right" vertical="center" wrapText="1"/>
      <protection hidden="1"/>
    </xf>
    <xf numFmtId="0" fontId="35" fillId="25" borderId="22" xfId="32" applyFont="1" applyFill="1" applyBorder="1" applyAlignment="1" applyProtection="1">
      <alignment horizontal="right" vertical="center" wrapText="1"/>
      <protection hidden="1"/>
    </xf>
    <xf numFmtId="0" fontId="32" fillId="0" borderId="0" xfId="32" applyFont="1" applyFill="1" applyBorder="1" applyAlignment="1" applyProtection="1">
      <alignment horizontal="center" vertical="center"/>
      <protection hidden="1"/>
    </xf>
    <xf numFmtId="0" fontId="32" fillId="33" borderId="46" xfId="32" applyFont="1" applyFill="1" applyBorder="1" applyAlignment="1" applyProtection="1">
      <alignment horizontal="center" vertical="center" shrinkToFit="1"/>
      <protection locked="0" hidden="1"/>
    </xf>
    <xf numFmtId="0" fontId="32" fillId="33" borderId="48" xfId="32" applyFont="1" applyFill="1" applyBorder="1" applyAlignment="1" applyProtection="1">
      <alignment horizontal="center" vertical="center" shrinkToFit="1"/>
      <protection locked="0" hidden="1"/>
    </xf>
    <xf numFmtId="0" fontId="10" fillId="0" borderId="0" xfId="32" applyFont="1" applyFill="1" applyBorder="1" applyAlignment="1" applyProtection="1">
      <alignment horizontal="left" vertical="center" shrinkToFit="1"/>
      <protection hidden="1"/>
    </xf>
    <xf numFmtId="0" fontId="1" fillId="25" borderId="0" xfId="32" applyFont="1" applyFill="1" applyBorder="1" applyAlignment="1" applyProtection="1">
      <alignment vertical="center" wrapText="1"/>
      <protection hidden="1"/>
    </xf>
    <xf numFmtId="0" fontId="16" fillId="25" borderId="0" xfId="29" applyFill="1" applyBorder="1" applyAlignment="1">
      <alignment vertical="center" wrapText="1"/>
    </xf>
    <xf numFmtId="0" fontId="40" fillId="25" borderId="0" xfId="32" applyFont="1" applyFill="1" applyBorder="1" applyAlignment="1" applyProtection="1">
      <alignment horizontal="right" vertical="center"/>
      <protection hidden="1"/>
    </xf>
    <xf numFmtId="0" fontId="50" fillId="25" borderId="21" xfId="32" applyFont="1" applyFill="1" applyBorder="1" applyAlignment="1" applyProtection="1">
      <alignment horizontal="right" vertical="center"/>
      <protection hidden="1"/>
    </xf>
    <xf numFmtId="0" fontId="50" fillId="25" borderId="21" xfId="32" applyFont="1" applyFill="1" applyBorder="1" applyAlignment="1" applyProtection="1">
      <alignment horizontal="left" vertical="center"/>
      <protection hidden="1"/>
    </xf>
    <xf numFmtId="0" fontId="51" fillId="25" borderId="21" xfId="32" applyFont="1" applyFill="1" applyBorder="1" applyAlignment="1" applyProtection="1">
      <alignment horizontal="left" vertical="center"/>
      <protection hidden="1"/>
    </xf>
    <xf numFmtId="57" fontId="35" fillId="25" borderId="21" xfId="32" applyNumberFormat="1" applyFont="1" applyFill="1" applyBorder="1" applyAlignment="1" applyProtection="1">
      <alignment horizontal="center" vertical="center"/>
      <protection hidden="1"/>
    </xf>
    <xf numFmtId="191" fontId="10" fillId="25" borderId="0" xfId="32" applyNumberFormat="1" applyFont="1" applyFill="1" applyBorder="1" applyAlignment="1" applyProtection="1">
      <alignment horizontal="center" vertical="center"/>
      <protection hidden="1"/>
    </xf>
    <xf numFmtId="0" fontId="35" fillId="25" borderId="0" xfId="32" applyFont="1" applyFill="1" applyBorder="1" applyAlignment="1" applyProtection="1">
      <alignment horizontal="left" vertical="center"/>
      <protection hidden="1"/>
    </xf>
    <xf numFmtId="0" fontId="35" fillId="25" borderId="14" xfId="32" applyFont="1" applyFill="1" applyBorder="1" applyAlignment="1" applyProtection="1">
      <alignment horizontal="left" vertical="center"/>
      <protection hidden="1"/>
    </xf>
    <xf numFmtId="0" fontId="11" fillId="25" borderId="0" xfId="32" applyFont="1" applyFill="1" applyBorder="1" applyAlignment="1" applyProtection="1">
      <alignment horizontal="right" vertical="center"/>
      <protection hidden="1"/>
    </xf>
    <xf numFmtId="0" fontId="139" fillId="25" borderId="0" xfId="32" applyFont="1" applyFill="1" applyBorder="1" applyAlignment="1" applyProtection="1">
      <alignment horizontal="right" vertical="center"/>
      <protection hidden="1"/>
    </xf>
    <xf numFmtId="191" fontId="33" fillId="25" borderId="50" xfId="32" applyNumberFormat="1" applyFont="1" applyFill="1" applyBorder="1" applyAlignment="1" applyProtection="1">
      <alignment horizontal="center" vertical="center" shrinkToFit="1"/>
      <protection hidden="1"/>
    </xf>
    <xf numFmtId="191" fontId="33" fillId="25" borderId="51" xfId="32" applyNumberFormat="1" applyFont="1" applyFill="1" applyBorder="1" applyAlignment="1" applyProtection="1">
      <alignment horizontal="center" vertical="center" shrinkToFit="1"/>
      <protection hidden="1"/>
    </xf>
    <xf numFmtId="191" fontId="33" fillId="25" borderId="52" xfId="32" applyNumberFormat="1" applyFont="1" applyFill="1" applyBorder="1" applyAlignment="1" applyProtection="1">
      <alignment horizontal="center" vertical="center" shrinkToFit="1"/>
      <protection hidden="1"/>
    </xf>
    <xf numFmtId="0" fontId="40" fillId="25" borderId="15" xfId="32" applyFont="1" applyFill="1" applyBorder="1" applyAlignment="1" applyProtection="1">
      <alignment horizontal="right" vertical="center"/>
      <protection hidden="1"/>
    </xf>
    <xf numFmtId="0" fontId="10" fillId="25" borderId="0" xfId="32" applyFont="1" applyFill="1" applyBorder="1" applyAlignment="1" applyProtection="1">
      <alignment horizontal="right" vertical="center"/>
      <protection hidden="1"/>
    </xf>
    <xf numFmtId="182" fontId="33" fillId="0" borderId="0" xfId="32" applyNumberFormat="1" applyFont="1" applyFill="1" applyBorder="1" applyAlignment="1" applyProtection="1">
      <alignment horizontal="center" vertical="center" shrinkToFit="1"/>
      <protection hidden="1"/>
    </xf>
    <xf numFmtId="0" fontId="46" fillId="25" borderId="0" xfId="32" applyFont="1" applyFill="1" applyBorder="1" applyAlignment="1" applyProtection="1">
      <alignment horizontal="right" vertical="center" wrapText="1"/>
      <protection hidden="1"/>
    </xf>
    <xf numFmtId="0" fontId="40" fillId="25" borderId="0" xfId="32" applyFont="1" applyFill="1" applyBorder="1" applyAlignment="1" applyProtection="1">
      <alignment horizontal="center" vertical="center"/>
      <protection hidden="1"/>
    </xf>
    <xf numFmtId="0" fontId="10" fillId="25" borderId="0" xfId="32" applyFont="1" applyFill="1" applyBorder="1" applyAlignment="1" applyProtection="1">
      <alignment horizontal="center" vertical="center"/>
      <protection hidden="1"/>
    </xf>
    <xf numFmtId="199" fontId="33" fillId="33" borderId="46" xfId="32" applyNumberFormat="1" applyFont="1" applyFill="1" applyBorder="1" applyAlignment="1" applyProtection="1">
      <alignment horizontal="center" vertical="center" shrinkToFit="1"/>
      <protection locked="0" hidden="1"/>
    </xf>
    <xf numFmtId="199" fontId="33" fillId="33" borderId="47" xfId="32" applyNumberFormat="1" applyFont="1" applyFill="1" applyBorder="1" applyAlignment="1" applyProtection="1">
      <alignment horizontal="center" vertical="center" shrinkToFit="1"/>
      <protection locked="0" hidden="1"/>
    </xf>
    <xf numFmtId="199" fontId="33" fillId="33" borderId="48" xfId="32" applyNumberFormat="1" applyFont="1" applyFill="1" applyBorder="1" applyAlignment="1" applyProtection="1">
      <alignment horizontal="center" vertical="center" shrinkToFit="1"/>
      <protection locked="0" hidden="1"/>
    </xf>
    <xf numFmtId="0" fontId="44" fillId="25" borderId="0" xfId="32" applyFont="1" applyFill="1" applyBorder="1" applyAlignment="1" applyProtection="1">
      <alignment horizontal="left" vertical="center" wrapText="1"/>
      <protection hidden="1"/>
    </xf>
    <xf numFmtId="0" fontId="46" fillId="25" borderId="0" xfId="32" applyFont="1" applyFill="1" applyBorder="1" applyAlignment="1" applyProtection="1">
      <alignment horizontal="left" vertical="center" wrapText="1"/>
      <protection hidden="1"/>
    </xf>
    <xf numFmtId="0" fontId="46" fillId="25" borderId="49" xfId="32" applyFont="1" applyFill="1" applyBorder="1" applyAlignment="1" applyProtection="1">
      <alignment horizontal="left" vertical="center" wrapText="1"/>
      <protection hidden="1"/>
    </xf>
    <xf numFmtId="0" fontId="27" fillId="34" borderId="10" xfId="32" applyFont="1" applyFill="1" applyBorder="1" applyAlignment="1" applyProtection="1">
      <alignment horizontal="center" vertical="center" shrinkToFit="1"/>
      <protection hidden="1"/>
    </xf>
    <xf numFmtId="0" fontId="28" fillId="34" borderId="11" xfId="32" applyFont="1" applyFill="1" applyBorder="1" applyAlignment="1" applyProtection="1">
      <alignment horizontal="center" vertical="center" shrinkToFit="1"/>
      <protection hidden="1"/>
    </xf>
    <xf numFmtId="0" fontId="28" fillId="34" borderId="12" xfId="32" applyFont="1" applyFill="1" applyBorder="1" applyAlignment="1" applyProtection="1">
      <alignment horizontal="center" vertical="center" shrinkToFit="1"/>
      <protection hidden="1"/>
    </xf>
    <xf numFmtId="0" fontId="11" fillId="25" borderId="15" xfId="32" applyFont="1" applyFill="1" applyBorder="1" applyAlignment="1" applyProtection="1">
      <alignment horizontal="right" vertical="center"/>
      <protection hidden="1"/>
    </xf>
    <xf numFmtId="187" fontId="10" fillId="25" borderId="53" xfId="32" applyNumberFormat="1" applyFont="1" applyFill="1" applyBorder="1" applyAlignment="1" applyProtection="1">
      <alignment horizontal="center" vertical="center"/>
      <protection hidden="1"/>
    </xf>
    <xf numFmtId="187" fontId="10" fillId="25" borderId="0" xfId="32" applyNumberFormat="1" applyFont="1" applyFill="1" applyBorder="1" applyAlignment="1" applyProtection="1">
      <alignment horizontal="center" vertical="center"/>
      <protection hidden="1"/>
    </xf>
    <xf numFmtId="0" fontId="32" fillId="33" borderId="46" xfId="32" applyFont="1" applyFill="1" applyBorder="1" applyAlignment="1" applyProtection="1">
      <alignment horizontal="center" vertical="center"/>
      <protection locked="0" hidden="1"/>
    </xf>
    <xf numFmtId="0" fontId="33" fillId="33" borderId="47" xfId="32" applyFont="1" applyFill="1" applyBorder="1" applyAlignment="1" applyProtection="1">
      <alignment horizontal="center" vertical="center"/>
      <protection locked="0" hidden="1"/>
    </xf>
    <xf numFmtId="0" fontId="33" fillId="33" borderId="48" xfId="32" applyFont="1" applyFill="1" applyBorder="1" applyAlignment="1" applyProtection="1">
      <alignment horizontal="center" vertical="center"/>
      <protection locked="0" hidden="1"/>
    </xf>
    <xf numFmtId="0" fontId="85" fillId="25" borderId="15" xfId="32" applyFont="1" applyFill="1" applyBorder="1" applyAlignment="1" applyProtection="1">
      <alignment horizontal="right" vertical="center"/>
      <protection hidden="1"/>
    </xf>
    <xf numFmtId="0" fontId="86" fillId="25" borderId="0" xfId="32" applyFont="1" applyFill="1" applyBorder="1" applyAlignment="1" applyProtection="1">
      <alignment horizontal="right" vertical="center"/>
      <protection hidden="1"/>
    </xf>
    <xf numFmtId="0" fontId="86" fillId="25" borderId="15" xfId="32" applyFont="1" applyFill="1" applyBorder="1" applyAlignment="1" applyProtection="1">
      <alignment horizontal="right" vertical="center"/>
      <protection hidden="1"/>
    </xf>
    <xf numFmtId="0" fontId="33" fillId="0" borderId="0" xfId="32" applyFont="1" applyFill="1" applyBorder="1" applyAlignment="1" applyProtection="1">
      <alignment horizontal="center" vertical="center"/>
      <protection hidden="1"/>
    </xf>
    <xf numFmtId="0" fontId="128" fillId="42" borderId="23" xfId="32" applyFont="1" applyFill="1" applyBorder="1" applyAlignment="1" applyProtection="1">
      <alignment horizontal="center" vertical="center"/>
      <protection locked="0" hidden="1"/>
    </xf>
    <xf numFmtId="0" fontId="127" fillId="42" borderId="23" xfId="32" applyFont="1" applyFill="1" applyBorder="1" applyAlignment="1" applyProtection="1">
      <alignment horizontal="center" vertical="center"/>
      <protection locked="0" hidden="1"/>
    </xf>
    <xf numFmtId="0" fontId="33" fillId="42" borderId="41" xfId="32" applyFont="1" applyFill="1" applyBorder="1" applyAlignment="1" applyProtection="1">
      <alignment horizontal="center" vertical="center" shrinkToFit="1"/>
      <protection locked="0"/>
    </xf>
    <xf numFmtId="0" fontId="33" fillId="42" borderId="30" xfId="32" applyFont="1" applyFill="1" applyBorder="1" applyAlignment="1" applyProtection="1">
      <alignment horizontal="center" vertical="center" shrinkToFit="1"/>
      <protection locked="0"/>
    </xf>
    <xf numFmtId="0" fontId="33" fillId="42" borderId="34" xfId="32" applyFont="1" applyFill="1" applyBorder="1" applyAlignment="1" applyProtection="1">
      <alignment horizontal="center" vertical="center" shrinkToFit="1"/>
      <protection locked="0"/>
    </xf>
    <xf numFmtId="0" fontId="127" fillId="43" borderId="41" xfId="32" applyNumberFormat="1" applyFont="1" applyFill="1" applyBorder="1" applyAlignment="1" applyProtection="1">
      <alignment horizontal="center" vertical="center"/>
      <protection locked="0" hidden="1"/>
    </xf>
    <xf numFmtId="0" fontId="127" fillId="43" borderId="30" xfId="32" applyNumberFormat="1" applyFont="1" applyFill="1" applyBorder="1" applyAlignment="1" applyProtection="1">
      <alignment horizontal="center" vertical="center"/>
      <protection locked="0" hidden="1"/>
    </xf>
    <xf numFmtId="0" fontId="127" fillId="43" borderId="34" xfId="32" applyNumberFormat="1" applyFont="1" applyFill="1" applyBorder="1" applyAlignment="1" applyProtection="1">
      <alignment horizontal="center" vertical="center"/>
      <protection locked="0" hidden="1"/>
    </xf>
    <xf numFmtId="0" fontId="127" fillId="43" borderId="41" xfId="32" applyNumberFormat="1" applyFont="1" applyFill="1" applyBorder="1" applyAlignment="1" applyProtection="1">
      <alignment horizontal="center" vertical="center" shrinkToFit="1"/>
      <protection locked="0" hidden="1"/>
    </xf>
    <xf numFmtId="0" fontId="127" fillId="43" borderId="34" xfId="32" applyNumberFormat="1" applyFont="1" applyFill="1" applyBorder="1" applyAlignment="1" applyProtection="1">
      <alignment horizontal="center" vertical="center" shrinkToFit="1"/>
      <protection locked="0" hidden="1"/>
    </xf>
    <xf numFmtId="0" fontId="1" fillId="0" borderId="41" xfId="0" applyFont="1" applyBorder="1" applyAlignment="1">
      <alignment vertical="center"/>
    </xf>
    <xf numFmtId="0" fontId="1" fillId="0" borderId="34" xfId="0" applyFont="1" applyBorder="1" applyAlignment="1">
      <alignment vertical="center"/>
    </xf>
    <xf numFmtId="0" fontId="1" fillId="42" borderId="41" xfId="0" applyFont="1" applyFill="1" applyBorder="1" applyAlignment="1" applyProtection="1">
      <alignment horizontal="center" vertical="center"/>
      <protection locked="0"/>
    </xf>
    <xf numFmtId="0" fontId="1" fillId="42" borderId="30" xfId="0" applyFont="1" applyFill="1" applyBorder="1" applyAlignment="1" applyProtection="1">
      <alignment horizontal="center" vertical="center"/>
      <protection locked="0"/>
    </xf>
    <xf numFmtId="0" fontId="1" fillId="42" borderId="34" xfId="0" applyFont="1" applyFill="1" applyBorder="1" applyAlignment="1" applyProtection="1">
      <alignment horizontal="center" vertical="center"/>
      <protection locked="0"/>
    </xf>
    <xf numFmtId="0" fontId="107" fillId="0" borderId="41" xfId="64" applyBorder="1">
      <alignment vertical="center"/>
    </xf>
    <xf numFmtId="0" fontId="107" fillId="0" borderId="34" xfId="64" applyBorder="1">
      <alignment vertical="center"/>
    </xf>
    <xf numFmtId="0" fontId="107" fillId="42" borderId="41" xfId="64" applyFill="1" applyBorder="1" applyAlignment="1" applyProtection="1">
      <alignment horizontal="center" vertical="center"/>
      <protection locked="0"/>
    </xf>
    <xf numFmtId="0" fontId="107" fillId="42" borderId="30" xfId="64" applyFill="1" applyBorder="1" applyAlignment="1" applyProtection="1">
      <alignment horizontal="center" vertical="center"/>
      <protection locked="0"/>
    </xf>
    <xf numFmtId="0" fontId="107" fillId="42" borderId="34" xfId="64" applyFill="1" applyBorder="1" applyAlignment="1" applyProtection="1">
      <alignment horizontal="center" vertical="center"/>
      <protection locked="0"/>
    </xf>
    <xf numFmtId="0" fontId="82" fillId="0" borderId="0" xfId="0" applyFont="1" applyFill="1" applyAlignment="1" applyProtection="1">
      <alignment horizontal="center" vertical="center" shrinkToFit="1"/>
      <protection hidden="1"/>
    </xf>
    <xf numFmtId="0" fontId="146" fillId="0" borderId="0" xfId="0" applyFont="1" applyFill="1" applyAlignment="1" applyProtection="1">
      <alignment horizontal="center" vertical="center" shrinkToFit="1"/>
      <protection hidden="1"/>
    </xf>
    <xf numFmtId="196" fontId="137" fillId="25" borderId="23" xfId="36" applyNumberFormat="1" applyFont="1" applyFill="1" applyBorder="1" applyAlignment="1" applyProtection="1">
      <alignment horizontal="center" vertical="center" shrinkToFit="1"/>
      <protection hidden="1"/>
    </xf>
    <xf numFmtId="0" fontId="71" fillId="0" borderId="0" xfId="0" applyFont="1" applyFill="1" applyAlignment="1" applyProtection="1">
      <alignment horizontal="center" vertical="center"/>
      <protection hidden="1"/>
    </xf>
    <xf numFmtId="0" fontId="56" fillId="29" borderId="54" xfId="32" applyFont="1" applyFill="1" applyBorder="1" applyAlignment="1" applyProtection="1">
      <alignment horizontal="center" vertical="center" shrinkToFit="1"/>
      <protection hidden="1"/>
    </xf>
    <xf numFmtId="0" fontId="56" fillId="29" borderId="55" xfId="32" applyFont="1" applyFill="1" applyBorder="1" applyAlignment="1" applyProtection="1">
      <alignment horizontal="center" vertical="center" shrinkToFit="1"/>
      <protection hidden="1"/>
    </xf>
    <xf numFmtId="0" fontId="56" fillId="29" borderId="56" xfId="32" applyFont="1" applyFill="1" applyBorder="1" applyAlignment="1" applyProtection="1">
      <alignment horizontal="center" vertical="center" shrinkToFit="1"/>
      <protection hidden="1"/>
    </xf>
    <xf numFmtId="196" fontId="137" fillId="25" borderId="79" xfId="36" applyNumberFormat="1" applyFont="1" applyFill="1" applyBorder="1" applyAlignment="1" applyProtection="1">
      <alignment horizontal="center" vertical="center" shrinkToFit="1"/>
      <protection hidden="1"/>
    </xf>
    <xf numFmtId="196" fontId="137" fillId="25" borderId="80" xfId="36" applyNumberFormat="1" applyFont="1" applyFill="1" applyBorder="1" applyAlignment="1" applyProtection="1">
      <alignment horizontal="center" vertical="center" shrinkToFit="1"/>
      <protection hidden="1"/>
    </xf>
    <xf numFmtId="196" fontId="137" fillId="25" borderId="81" xfId="36" applyNumberFormat="1" applyFont="1" applyFill="1" applyBorder="1" applyAlignment="1" applyProtection="1">
      <alignment horizontal="center" vertical="center" shrinkToFit="1"/>
      <protection hidden="1"/>
    </xf>
    <xf numFmtId="0" fontId="143" fillId="42" borderId="41" xfId="29" applyFont="1" applyFill="1" applyBorder="1" applyAlignment="1" applyProtection="1">
      <alignment horizontal="center" vertical="center" shrinkToFit="1"/>
      <protection hidden="1"/>
    </xf>
    <xf numFmtId="0" fontId="144" fillId="42" borderId="81" xfId="29" applyFont="1" applyFill="1" applyBorder="1" applyAlignment="1" applyProtection="1">
      <alignment horizontal="center" vertical="center" shrinkToFit="1"/>
      <protection hidden="1"/>
    </xf>
    <xf numFmtId="196" fontId="137" fillId="25" borderId="41" xfId="36" applyNumberFormat="1" applyFont="1" applyFill="1" applyBorder="1" applyAlignment="1" applyProtection="1">
      <alignment horizontal="center" vertical="center" shrinkToFit="1"/>
      <protection hidden="1"/>
    </xf>
    <xf numFmtId="202" fontId="137" fillId="0" borderId="59" xfId="29" applyNumberFormat="1" applyFont="1" applyFill="1" applyBorder="1" applyAlignment="1" applyProtection="1">
      <alignment horizontal="center" vertical="center" shrinkToFit="1"/>
      <protection hidden="1"/>
    </xf>
    <xf numFmtId="178" fontId="59" fillId="0" borderId="23" xfId="37" applyNumberFormat="1" applyFont="1" applyFill="1" applyBorder="1" applyAlignment="1" applyProtection="1">
      <alignment horizontal="center" vertical="center" shrinkToFit="1"/>
      <protection hidden="1"/>
    </xf>
    <xf numFmtId="0" fontId="58" fillId="0" borderId="41" xfId="29" applyFont="1" applyBorder="1" applyAlignment="1" applyProtection="1">
      <alignment horizontal="left" vertical="center" wrapText="1" shrinkToFit="1"/>
      <protection hidden="1"/>
    </xf>
    <xf numFmtId="0" fontId="58" fillId="0" borderId="30" xfId="29" applyFont="1" applyBorder="1" applyAlignment="1" applyProtection="1">
      <alignment horizontal="left" vertical="center" wrapText="1" shrinkToFit="1"/>
      <protection hidden="1"/>
    </xf>
    <xf numFmtId="0" fontId="58" fillId="0" borderId="34" xfId="29" applyFont="1" applyBorder="1" applyAlignment="1" applyProtection="1">
      <alignment horizontal="left" vertical="center" wrapText="1" shrinkToFit="1"/>
      <protection hidden="1"/>
    </xf>
    <xf numFmtId="178" fontId="137" fillId="0" borderId="59" xfId="37" applyNumberFormat="1" applyFont="1" applyFill="1" applyBorder="1" applyAlignment="1" applyProtection="1">
      <alignment horizontal="center" vertical="center" shrinkToFit="1"/>
      <protection hidden="1"/>
    </xf>
    <xf numFmtId="178" fontId="137" fillId="0" borderId="60" xfId="37" applyNumberFormat="1" applyFont="1" applyFill="1" applyBorder="1" applyAlignment="1" applyProtection="1">
      <alignment horizontal="center" vertical="center" shrinkToFit="1"/>
      <protection hidden="1"/>
    </xf>
    <xf numFmtId="0" fontId="57" fillId="0" borderId="61" xfId="29" applyFont="1" applyFill="1" applyBorder="1" applyAlignment="1" applyProtection="1">
      <alignment horizontal="center" vertical="center" shrinkToFit="1"/>
      <protection hidden="1"/>
    </xf>
    <xf numFmtId="0" fontId="57" fillId="0" borderId="59" xfId="29" applyFont="1" applyFill="1" applyBorder="1" applyAlignment="1" applyProtection="1">
      <alignment horizontal="center" vertical="center" shrinkToFit="1"/>
      <protection hidden="1"/>
    </xf>
    <xf numFmtId="0" fontId="58" fillId="28" borderId="31" xfId="29" applyFont="1" applyFill="1" applyBorder="1" applyAlignment="1" applyProtection="1">
      <alignment horizontal="center" vertical="center" wrapText="1"/>
      <protection hidden="1"/>
    </xf>
    <xf numFmtId="0" fontId="58" fillId="28" borderId="37" xfId="29" applyFont="1" applyFill="1" applyBorder="1" applyAlignment="1" applyProtection="1">
      <alignment horizontal="center" vertical="center" wrapText="1"/>
      <protection hidden="1"/>
    </xf>
    <xf numFmtId="0" fontId="58" fillId="28" borderId="26" xfId="29" applyFont="1" applyFill="1" applyBorder="1" applyAlignment="1" applyProtection="1">
      <alignment horizontal="center" vertical="center" wrapText="1"/>
      <protection hidden="1"/>
    </xf>
    <xf numFmtId="0" fontId="58" fillId="28" borderId="32" xfId="29" applyFont="1" applyFill="1" applyBorder="1" applyAlignment="1" applyProtection="1">
      <alignment horizontal="center" vertical="center" wrapText="1"/>
      <protection hidden="1"/>
    </xf>
    <xf numFmtId="0" fontId="58" fillId="28" borderId="29" xfId="29" applyFont="1" applyFill="1" applyBorder="1" applyAlignment="1" applyProtection="1">
      <alignment horizontal="center" vertical="center" wrapText="1"/>
      <protection hidden="1"/>
    </xf>
    <xf numFmtId="0" fontId="58" fillId="28" borderId="27" xfId="29" applyFont="1" applyFill="1" applyBorder="1" applyAlignment="1" applyProtection="1">
      <alignment horizontal="center" vertical="center" wrapText="1"/>
      <protection hidden="1"/>
    </xf>
    <xf numFmtId="0" fontId="136" fillId="29" borderId="54" xfId="29" applyFont="1" applyFill="1" applyBorder="1" applyAlignment="1" applyProtection="1">
      <alignment horizontal="center" vertical="center"/>
      <protection hidden="1"/>
    </xf>
    <xf numFmtId="0" fontId="136" fillId="29" borderId="55" xfId="29" applyFont="1" applyFill="1" applyBorder="1" applyAlignment="1" applyProtection="1">
      <alignment horizontal="center" vertical="center"/>
      <protection hidden="1"/>
    </xf>
    <xf numFmtId="0" fontId="136" fillId="29" borderId="56" xfId="29" applyFont="1" applyFill="1" applyBorder="1" applyAlignment="1" applyProtection="1">
      <alignment horizontal="center" vertical="center"/>
      <protection hidden="1"/>
    </xf>
    <xf numFmtId="178" fontId="59" fillId="0" borderId="41" xfId="37" applyNumberFormat="1" applyFont="1" applyFill="1" applyBorder="1" applyAlignment="1" applyProtection="1">
      <alignment horizontal="center" vertical="center" wrapText="1" shrinkToFit="1"/>
      <protection hidden="1"/>
    </xf>
    <xf numFmtId="178" fontId="59" fillId="0" borderId="30" xfId="37" applyNumberFormat="1" applyFont="1" applyFill="1" applyBorder="1" applyAlignment="1" applyProtection="1">
      <alignment horizontal="center" vertical="center" wrapText="1" shrinkToFit="1"/>
      <protection hidden="1"/>
    </xf>
    <xf numFmtId="178" fontId="59" fillId="0" borderId="34" xfId="37" applyNumberFormat="1" applyFont="1" applyFill="1" applyBorder="1" applyAlignment="1" applyProtection="1">
      <alignment horizontal="center" vertical="center" wrapText="1" shrinkToFit="1"/>
      <protection hidden="1"/>
    </xf>
    <xf numFmtId="0" fontId="37" fillId="0" borderId="0" xfId="29" applyFont="1" applyBorder="1" applyAlignment="1" applyProtection="1">
      <alignment horizontal="center" vertical="center" shrinkToFit="1"/>
      <protection hidden="1"/>
    </xf>
    <xf numFmtId="0" fontId="58" fillId="42" borderId="25" xfId="29" applyFont="1" applyFill="1" applyBorder="1" applyAlignment="1" applyProtection="1">
      <alignment horizontal="center" vertical="center" wrapText="1"/>
      <protection hidden="1"/>
    </xf>
    <xf numFmtId="0" fontId="58" fillId="42" borderId="28" xfId="29" applyFont="1" applyFill="1" applyBorder="1" applyAlignment="1" applyProtection="1">
      <alignment horizontal="center" vertical="center"/>
      <protection hidden="1"/>
    </xf>
    <xf numFmtId="0" fontId="58" fillId="46" borderId="23" xfId="29" applyFont="1" applyFill="1" applyBorder="1" applyAlignment="1" applyProtection="1">
      <alignment horizontal="center" vertical="center" textRotation="255"/>
      <protection hidden="1"/>
    </xf>
    <xf numFmtId="0" fontId="58" fillId="46" borderId="23" xfId="29" applyFont="1" applyFill="1" applyBorder="1" applyAlignment="1" applyProtection="1">
      <alignment horizontal="center" vertical="center" wrapText="1"/>
      <protection hidden="1"/>
    </xf>
    <xf numFmtId="0" fontId="58" fillId="46" borderId="23" xfId="29" applyFont="1" applyFill="1" applyBorder="1" applyAlignment="1" applyProtection="1">
      <alignment horizontal="center" vertical="center"/>
      <protection hidden="1"/>
    </xf>
    <xf numFmtId="0" fontId="58" fillId="42" borderId="28" xfId="29" applyFont="1" applyFill="1" applyBorder="1" applyAlignment="1" applyProtection="1">
      <alignment horizontal="center" vertical="center" wrapText="1"/>
      <protection hidden="1"/>
    </xf>
    <xf numFmtId="0" fontId="58" fillId="46" borderId="41" xfId="29" applyFont="1" applyFill="1" applyBorder="1" applyAlignment="1" applyProtection="1">
      <alignment horizontal="center" vertical="center" wrapText="1"/>
      <protection hidden="1"/>
    </xf>
    <xf numFmtId="0" fontId="58" fillId="46" borderId="30" xfId="29" applyFont="1" applyFill="1" applyBorder="1" applyAlignment="1" applyProtection="1">
      <alignment horizontal="center" vertical="center" wrapText="1"/>
      <protection hidden="1"/>
    </xf>
    <xf numFmtId="0" fontId="58" fillId="46" borderId="34" xfId="29" applyFont="1" applyFill="1" applyBorder="1" applyAlignment="1" applyProtection="1">
      <alignment horizontal="center" vertical="center" wrapText="1"/>
      <protection hidden="1"/>
    </xf>
    <xf numFmtId="0" fontId="58" fillId="46" borderId="41" xfId="29" applyFont="1" applyFill="1" applyBorder="1" applyAlignment="1" applyProtection="1">
      <alignment horizontal="center" vertical="center"/>
      <protection hidden="1"/>
    </xf>
    <xf numFmtId="0" fontId="58" fillId="46" borderId="30" xfId="29" applyFont="1" applyFill="1" applyBorder="1" applyAlignment="1" applyProtection="1">
      <alignment horizontal="center" vertical="center"/>
      <protection hidden="1"/>
    </xf>
    <xf numFmtId="0" fontId="58" fillId="46" borderId="34" xfId="29" applyFont="1" applyFill="1" applyBorder="1" applyAlignment="1" applyProtection="1">
      <alignment horizontal="center" vertical="center"/>
      <protection hidden="1"/>
    </xf>
    <xf numFmtId="0" fontId="58" fillId="0" borderId="57" xfId="29" applyFont="1" applyFill="1" applyBorder="1" applyAlignment="1" applyProtection="1">
      <alignment horizontal="center" vertical="center" wrapText="1"/>
      <protection hidden="1"/>
    </xf>
    <xf numFmtId="0" fontId="58" fillId="0" borderId="58" xfId="29" applyFont="1" applyFill="1" applyBorder="1" applyAlignment="1" applyProtection="1">
      <alignment horizontal="center" vertical="center" wrapText="1"/>
      <protection hidden="1"/>
    </xf>
    <xf numFmtId="189" fontId="137" fillId="0" borderId="59" xfId="29" applyNumberFormat="1" applyFont="1" applyFill="1" applyBorder="1" applyAlignment="1" applyProtection="1">
      <alignment horizontal="center" vertical="center"/>
      <protection hidden="1"/>
    </xf>
    <xf numFmtId="0" fontId="57" fillId="0" borderId="0" xfId="29" applyFont="1" applyAlignment="1" applyProtection="1">
      <alignment horizontal="right" vertical="center"/>
      <protection hidden="1"/>
    </xf>
    <xf numFmtId="0" fontId="57" fillId="0" borderId="0" xfId="29" applyFont="1" applyAlignment="1" applyProtection="1">
      <alignment horizontal="left" vertical="center"/>
      <protection hidden="1"/>
    </xf>
    <xf numFmtId="0" fontId="58" fillId="0" borderId="0" xfId="29" applyFont="1" applyAlignment="1" applyProtection="1">
      <alignment horizontal="right" vertical="center" shrinkToFit="1"/>
      <protection hidden="1"/>
    </xf>
    <xf numFmtId="187" fontId="57" fillId="0" borderId="0" xfId="29" applyNumberFormat="1" applyFont="1" applyAlignment="1" applyProtection="1">
      <alignment horizontal="left" vertical="center"/>
      <protection hidden="1"/>
    </xf>
    <xf numFmtId="0" fontId="57" fillId="0" borderId="0" xfId="29" applyFont="1" applyBorder="1" applyAlignment="1" applyProtection="1">
      <alignment horizontal="right" vertical="center"/>
      <protection hidden="1"/>
    </xf>
    <xf numFmtId="0" fontId="57" fillId="0" borderId="0" xfId="29" applyFont="1" applyBorder="1" applyAlignment="1" applyProtection="1">
      <alignment horizontal="right"/>
      <protection hidden="1"/>
    </xf>
    <xf numFmtId="0" fontId="59" fillId="0" borderId="62" xfId="29" applyFont="1" applyFill="1" applyBorder="1" applyAlignment="1" applyProtection="1">
      <alignment horizontal="center" vertical="center" shrinkToFit="1"/>
      <protection hidden="1"/>
    </xf>
    <xf numFmtId="0" fontId="58" fillId="0" borderId="63" xfId="29" applyFont="1" applyFill="1" applyBorder="1" applyAlignment="1" applyProtection="1">
      <alignment horizontal="center" vertical="center" wrapText="1"/>
      <protection hidden="1"/>
    </xf>
    <xf numFmtId="0" fontId="58" fillId="0" borderId="64" xfId="29" applyFont="1" applyFill="1" applyBorder="1" applyAlignment="1" applyProtection="1">
      <alignment horizontal="center" vertical="center" wrapText="1"/>
      <protection hidden="1"/>
    </xf>
    <xf numFmtId="187" fontId="57" fillId="0" borderId="0" xfId="29" applyNumberFormat="1" applyFont="1" applyAlignment="1" applyProtection="1">
      <alignment horizontal="left"/>
      <protection hidden="1"/>
    </xf>
    <xf numFmtId="0" fontId="58" fillId="0" borderId="0" xfId="29" applyFont="1" applyAlignment="1" applyProtection="1">
      <alignment horizontal="right" shrinkToFit="1"/>
      <protection hidden="1"/>
    </xf>
    <xf numFmtId="0" fontId="75" fillId="46" borderId="79" xfId="29" applyFont="1" applyFill="1" applyBorder="1" applyAlignment="1" applyProtection="1">
      <alignment horizontal="center" vertical="center" wrapText="1"/>
      <protection hidden="1"/>
    </xf>
    <xf numFmtId="0" fontId="75" fillId="46" borderId="80" xfId="29" applyFont="1" applyFill="1" applyBorder="1" applyAlignment="1" applyProtection="1">
      <alignment horizontal="center" vertical="center" wrapText="1"/>
      <protection hidden="1"/>
    </xf>
    <xf numFmtId="0" fontId="75" fillId="46" borderId="81" xfId="29" applyFont="1" applyFill="1" applyBorder="1" applyAlignment="1" applyProtection="1">
      <alignment horizontal="center" vertical="center" wrapText="1"/>
      <protection hidden="1"/>
    </xf>
    <xf numFmtId="0" fontId="58" fillId="42" borderId="84" xfId="29" applyFont="1" applyFill="1" applyBorder="1" applyAlignment="1" applyProtection="1">
      <alignment horizontal="center" vertical="center" wrapText="1"/>
      <protection hidden="1"/>
    </xf>
    <xf numFmtId="0" fontId="58" fillId="28" borderId="82" xfId="29" applyFont="1" applyFill="1" applyBorder="1" applyAlignment="1" applyProtection="1">
      <alignment horizontal="center" vertical="center" wrapText="1"/>
      <protection hidden="1"/>
    </xf>
    <xf numFmtId="0" fontId="58" fillId="28" borderId="65" xfId="29" applyFont="1" applyFill="1" applyBorder="1" applyAlignment="1" applyProtection="1">
      <alignment horizontal="center" vertical="center" wrapText="1"/>
      <protection hidden="1"/>
    </xf>
    <xf numFmtId="0" fontId="58" fillId="28" borderId="83" xfId="29" applyFont="1" applyFill="1" applyBorder="1" applyAlignment="1" applyProtection="1">
      <alignment horizontal="center" vertical="center" wrapText="1"/>
      <protection hidden="1"/>
    </xf>
    <xf numFmtId="0" fontId="115" fillId="0" borderId="0" xfId="67" applyFont="1" applyAlignment="1">
      <alignment vertical="center" wrapText="1"/>
    </xf>
    <xf numFmtId="0" fontId="116" fillId="0" borderId="70" xfId="67" applyFont="1" applyFill="1" applyBorder="1" applyAlignment="1">
      <alignment horizontal="left" vertical="center" wrapText="1"/>
    </xf>
    <xf numFmtId="0" fontId="116" fillId="0" borderId="71" xfId="67" applyFont="1" applyFill="1" applyBorder="1" applyAlignment="1">
      <alignment horizontal="left" vertical="center" wrapText="1"/>
    </xf>
    <xf numFmtId="0" fontId="118" fillId="0" borderId="70" xfId="67" applyFont="1" applyBorder="1" applyAlignment="1">
      <alignment vertical="center" wrapText="1"/>
    </xf>
    <xf numFmtId="0" fontId="120" fillId="0" borderId="70" xfId="67" applyFont="1" applyBorder="1" applyAlignment="1">
      <alignment vertical="center" wrapText="1"/>
    </xf>
    <xf numFmtId="0" fontId="120" fillId="0" borderId="71" xfId="67" applyFont="1" applyBorder="1" applyAlignment="1">
      <alignment vertical="center" wrapText="1"/>
    </xf>
    <xf numFmtId="0" fontId="116" fillId="0" borderId="70" xfId="67" applyFont="1" applyBorder="1" applyAlignment="1">
      <alignment horizontal="left" vertical="center" wrapText="1"/>
    </xf>
    <xf numFmtId="0" fontId="116" fillId="0" borderId="71" xfId="67" applyFont="1" applyBorder="1" applyAlignment="1">
      <alignment horizontal="left" vertical="center" wrapText="1"/>
    </xf>
    <xf numFmtId="0" fontId="133" fillId="0" borderId="76" xfId="67" applyFont="1" applyBorder="1" applyAlignment="1">
      <alignment horizontal="center" vertical="center"/>
    </xf>
    <xf numFmtId="0" fontId="132" fillId="0" borderId="77" xfId="67" applyFont="1" applyBorder="1" applyAlignment="1">
      <alignment horizontal="center" vertical="center"/>
    </xf>
    <xf numFmtId="0" fontId="132" fillId="0" borderId="78" xfId="67" applyFont="1" applyBorder="1" applyAlignment="1">
      <alignment horizontal="center" vertical="center"/>
    </xf>
    <xf numFmtId="0" fontId="132" fillId="0" borderId="0" xfId="67" applyFont="1">
      <alignment vertical="center"/>
    </xf>
    <xf numFmtId="0" fontId="118" fillId="0" borderId="69" xfId="67" applyFont="1" applyFill="1" applyBorder="1" applyAlignment="1">
      <alignment horizontal="center" vertical="center" wrapText="1"/>
    </xf>
    <xf numFmtId="0" fontId="118" fillId="0" borderId="72" xfId="67" applyFont="1" applyBorder="1" applyAlignment="1">
      <alignment horizontal="left" vertical="center" wrapText="1"/>
    </xf>
    <xf numFmtId="0" fontId="118" fillId="0" borderId="73" xfId="67" applyFont="1" applyBorder="1" applyAlignment="1">
      <alignment horizontal="left" vertical="center" wrapText="1"/>
    </xf>
    <xf numFmtId="0" fontId="118" fillId="0" borderId="74" xfId="67" applyFont="1" applyBorder="1" applyAlignment="1">
      <alignment horizontal="left" vertical="center" wrapText="1"/>
    </xf>
    <xf numFmtId="0" fontId="118" fillId="0" borderId="75" xfId="67" applyFont="1" applyBorder="1" applyAlignment="1">
      <alignment horizontal="left" vertical="center" wrapText="1"/>
    </xf>
    <xf numFmtId="0" fontId="118" fillId="0" borderId="77" xfId="67" applyFont="1" applyBorder="1" applyAlignment="1">
      <alignment horizontal="left" vertical="center" wrapText="1"/>
    </xf>
    <xf numFmtId="0" fontId="118" fillId="0" borderId="78" xfId="67" applyFont="1" applyBorder="1" applyAlignment="1">
      <alignment horizontal="left" vertical="center" wrapText="1"/>
    </xf>
    <xf numFmtId="0" fontId="116" fillId="0" borderId="67" xfId="67" applyFont="1" applyBorder="1" applyAlignment="1">
      <alignment horizontal="left" vertical="center" wrapText="1"/>
    </xf>
    <xf numFmtId="0" fontId="116" fillId="0" borderId="68" xfId="67" applyFont="1" applyBorder="1" applyAlignment="1">
      <alignment horizontal="left" vertical="center" wrapText="1"/>
    </xf>
    <xf numFmtId="0" fontId="113" fillId="0" borderId="0" xfId="67" applyFont="1" applyAlignment="1">
      <alignment horizontal="center" vertical="center"/>
    </xf>
    <xf numFmtId="0" fontId="130" fillId="0" borderId="0" xfId="67" applyFont="1">
      <alignment vertical="center"/>
    </xf>
    <xf numFmtId="0" fontId="107" fillId="0" borderId="0" xfId="67">
      <alignment vertical="center"/>
    </xf>
    <xf numFmtId="0" fontId="130" fillId="38" borderId="23" xfId="67" applyFont="1" applyFill="1" applyBorder="1" applyProtection="1">
      <alignment vertical="center"/>
      <protection locked="0" hidden="1"/>
    </xf>
    <xf numFmtId="0" fontId="107" fillId="38" borderId="23" xfId="67" applyFill="1" applyBorder="1" applyProtection="1">
      <alignment vertical="center"/>
      <protection locked="0" hidden="1"/>
    </xf>
    <xf numFmtId="0" fontId="112" fillId="0" borderId="0" xfId="67" applyFont="1" applyAlignment="1">
      <alignment horizontal="center" vertical="center"/>
    </xf>
    <xf numFmtId="0" fontId="110" fillId="0" borderId="65" xfId="67" applyFont="1" applyBorder="1" applyAlignment="1">
      <alignment vertical="top" wrapText="1"/>
    </xf>
    <xf numFmtId="0" fontId="110" fillId="0" borderId="0" xfId="67" applyFont="1" applyAlignment="1">
      <alignment vertical="top" wrapText="1"/>
    </xf>
    <xf numFmtId="0" fontId="114" fillId="0" borderId="0" xfId="67" applyFont="1" applyAlignment="1">
      <alignment vertical="center"/>
    </xf>
    <xf numFmtId="0" fontId="115" fillId="0" borderId="0" xfId="67" applyFont="1" applyAlignment="1">
      <alignment horizontal="center" vertical="center"/>
    </xf>
  </cellXfs>
  <cellStyles count="69">
    <cellStyle name="_x000e__x0008__x000a_ 2" xfId="1"/>
    <cellStyle name="_x000a_386grabber=v"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 2" xfId="63"/>
    <cellStyle name="一般 3" xfId="65"/>
    <cellStyle name="一般 4 3" xfId="68"/>
    <cellStyle name="一般 8" xfId="64"/>
    <cellStyle name="一般 8 3 2 2" xfId="67"/>
    <cellStyle name="一般_COMP" xfId="66"/>
    <cellStyle name="一般_COMS" xfId="21"/>
    <cellStyle name="一般_COMS_1" xfId="22"/>
    <cellStyle name="一般_COMV" xfId="23"/>
    <cellStyle name="一般_data" xfId="24"/>
    <cellStyle name="一般_OP" xfId="25"/>
    <cellStyle name="一般_OP_1" xfId="26"/>
    <cellStyle name="一般_Sheet1" xfId="27"/>
    <cellStyle name="一般_XEA_pricing_vba_for IB filling_Final2" xfId="28"/>
    <cellStyle name="一般_XWE-年年高升增額終身壽險專案試算表V1.00-ul" xfId="29"/>
    <cellStyle name="一般_工作表1" xfId="30"/>
    <cellStyle name="一般_我用的-年齡計算函數e" xfId="31"/>
    <cellStyle name="一般_頁面" xfId="32"/>
    <cellStyle name="一般_精算01" xfId="33"/>
    <cellStyle name="一般_精算表" xfId="34"/>
    <cellStyle name="一般_癌症醫療試算成本991220(94-98年發生率)(門診限60日義乳)(Duration修正)(Final)" xfId="35"/>
    <cellStyle name="千分位" xfId="36" builtinId="3"/>
    <cellStyle name="千分位[0]" xfId="37" builtinId="6"/>
    <cellStyle name="中等" xfId="38" builtinId="28" customBuiltin="1"/>
    <cellStyle name="合計" xfId="39" builtinId="25" customBuiltin="1"/>
    <cellStyle name="好" xfId="40" builtinId="26" customBuiltin="1"/>
    <cellStyle name="百分比" xfId="41" builtinId="5"/>
    <cellStyle name="計算方式" xfId="42" builtinId="22" customBuiltin="1"/>
    <cellStyle name="連結的儲存格" xfId="43" builtinId="24" customBuiltin="1"/>
    <cellStyle name="備註" xfId="44" builtinId="10" customBuiltin="1"/>
    <cellStyle name="說明文字" xfId="45" builtinId="53" customBuiltin="1"/>
    <cellStyle name="輔色1" xfId="46" builtinId="29" customBuiltin="1"/>
    <cellStyle name="輔色2" xfId="47" builtinId="33" customBuiltin="1"/>
    <cellStyle name="輔色3" xfId="48" builtinId="37" customBuiltin="1"/>
    <cellStyle name="輔色4" xfId="49" builtinId="41" customBuiltin="1"/>
    <cellStyle name="輔色5" xfId="50" builtinId="45" customBuiltin="1"/>
    <cellStyle name="輔色6" xfId="51" builtinId="49" customBuiltin="1"/>
    <cellStyle name="標題" xfId="52" builtinId="15" customBuiltin="1"/>
    <cellStyle name="標題 1" xfId="53" builtinId="16" customBuiltin="1"/>
    <cellStyle name="標題 2" xfId="54" builtinId="17" customBuiltin="1"/>
    <cellStyle name="標題 3" xfId="55" builtinId="18" customBuiltin="1"/>
    <cellStyle name="標題 4" xfId="56" builtinId="19" customBuiltin="1"/>
    <cellStyle name="樣式 1" xfId="57"/>
    <cellStyle name="輸入" xfId="58" builtinId="20" customBuiltin="1"/>
    <cellStyle name="輸出" xfId="59" builtinId="21" customBuiltin="1"/>
    <cellStyle name="檢查儲存格" xfId="60" builtinId="23" customBuiltin="1"/>
    <cellStyle name="壞" xfId="61" builtinId="27" customBuiltin="1"/>
    <cellStyle name="警告文字" xfId="62" builtinId="11" customBuiltin="1"/>
  </cellStyles>
  <dxfs count="34">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b/>
        <i val="0"/>
        <strike val="0"/>
        <color rgb="FFFF0000"/>
      </font>
    </dxf>
    <dxf>
      <font>
        <strike val="0"/>
        <condense val="0"/>
        <extend val="0"/>
        <color indexed="9"/>
      </font>
      <border>
        <left/>
        <right/>
        <top/>
        <bottom/>
      </border>
    </dxf>
    <dxf>
      <font>
        <strike val="0"/>
        <condense val="0"/>
        <extend val="0"/>
        <color indexed="9"/>
      </font>
      <border>
        <left/>
        <right/>
        <top/>
        <bottom/>
      </border>
    </dxf>
    <dxf>
      <font>
        <strike val="0"/>
        <condense val="0"/>
        <extend val="0"/>
        <color indexed="9"/>
      </font>
      <border>
        <left/>
        <right/>
        <top/>
        <bottom/>
      </border>
    </dxf>
    <dxf>
      <font>
        <strike val="0"/>
        <condense val="0"/>
        <extend val="0"/>
        <color indexed="9"/>
      </font>
      <border>
        <left/>
        <right/>
        <top/>
        <bottom/>
      </border>
    </dxf>
    <dxf>
      <font>
        <strike val="0"/>
        <condense val="0"/>
        <extend val="0"/>
        <color indexed="9"/>
      </font>
      <border>
        <left/>
        <right/>
        <top/>
        <bottom/>
      </border>
    </dxf>
    <dxf>
      <font>
        <strike val="0"/>
        <condense val="0"/>
        <extend val="0"/>
        <color indexed="9"/>
      </font>
      <border>
        <left/>
        <right/>
        <top/>
        <bottom/>
      </border>
    </dxf>
    <dxf>
      <font>
        <condense val="0"/>
        <extend val="0"/>
        <color indexed="9"/>
      </font>
      <fill>
        <patternFill patternType="none">
          <bgColor indexed="65"/>
        </patternFill>
      </fill>
    </dxf>
    <dxf>
      <font>
        <condense val="0"/>
        <extend val="0"/>
        <color indexed="9"/>
      </font>
      <fill>
        <patternFill patternType="none">
          <bgColor indexed="65"/>
        </patternFill>
      </fill>
    </dxf>
    <dxf>
      <font>
        <strike val="0"/>
        <condense val="0"/>
        <extend val="0"/>
        <color indexed="9"/>
      </font>
      <border>
        <left/>
        <right/>
        <top/>
        <bottom/>
      </border>
    </dxf>
    <dxf>
      <font>
        <strike val="0"/>
        <condense val="0"/>
        <extend val="0"/>
        <color indexed="9"/>
      </font>
      <border>
        <left/>
        <right/>
        <top/>
        <bottom/>
      </border>
    </dxf>
    <dxf>
      <fill>
        <patternFill>
          <bgColor indexed="10"/>
        </patternFill>
      </fill>
    </dxf>
    <dxf>
      <font>
        <condense val="0"/>
        <extend val="0"/>
        <color auto="1"/>
      </font>
      <fill>
        <patternFill>
          <bgColor indexed="10"/>
        </patternFill>
      </fill>
    </dxf>
    <dxf>
      <font>
        <color theme="0"/>
      </font>
      <fill>
        <patternFill>
          <fgColor indexed="64"/>
          <bgColor theme="0"/>
        </patternFill>
      </fill>
      <border>
        <left/>
        <right/>
      </border>
    </dxf>
    <dxf>
      <font>
        <color theme="0"/>
      </font>
      <fill>
        <patternFill>
          <bgColor theme="0"/>
        </patternFill>
      </fill>
      <border>
        <left/>
        <right/>
        <top/>
        <bottom/>
        <vertical/>
        <horizontal/>
      </border>
    </dxf>
    <dxf>
      <font>
        <strike val="0"/>
        <color theme="0"/>
      </font>
      <fill>
        <patternFill>
          <bgColor theme="0"/>
        </patternFill>
      </fill>
      <border>
        <left/>
        <right/>
        <top/>
        <bottom/>
        <vertical/>
        <horizontal/>
      </border>
    </dxf>
    <dxf>
      <font>
        <condense val="0"/>
        <extend val="0"/>
        <color indexed="12"/>
      </font>
    </dxf>
    <dxf>
      <font>
        <condense val="0"/>
        <extend val="0"/>
        <color indexed="9"/>
      </font>
      <fill>
        <patternFill>
          <bgColor indexed="9"/>
        </patternFill>
      </fill>
      <border>
        <left/>
        <right/>
        <top/>
        <bottom/>
      </border>
    </dxf>
    <dxf>
      <font>
        <color theme="0"/>
      </font>
      <fill>
        <patternFill>
          <bgColor theme="0"/>
        </patternFill>
      </fill>
    </dxf>
    <dxf>
      <fill>
        <patternFill>
          <bgColor indexed="10"/>
        </patternFill>
      </fill>
    </dxf>
    <dxf>
      <font>
        <b/>
        <i val="0"/>
        <strike/>
        <condense val="0"/>
        <extend val="0"/>
        <color indexed="9"/>
      </font>
      <fill>
        <patternFill>
          <bgColor indexed="10"/>
        </patternFill>
      </fill>
    </dxf>
    <dxf>
      <fill>
        <patternFill>
          <bgColor indexed="10"/>
        </patternFill>
      </fill>
    </dxf>
    <dxf>
      <font>
        <b/>
        <i val="0"/>
        <strike/>
        <condense val="0"/>
        <extend val="0"/>
        <color indexed="9"/>
      </font>
      <fill>
        <patternFill>
          <bgColor indexed="10"/>
        </patternFill>
      </fill>
    </dxf>
    <dxf>
      <fill>
        <patternFill>
          <bgColor indexed="10"/>
        </patternFill>
      </fill>
    </dxf>
    <dxf>
      <font>
        <b/>
        <i val="0"/>
        <condense val="0"/>
        <extend val="0"/>
        <color indexed="9"/>
      </font>
      <fill>
        <patternFill>
          <bgColor indexed="10"/>
        </patternFill>
      </fill>
    </dxf>
    <dxf>
      <font>
        <condense val="0"/>
        <extend val="0"/>
        <color auto="1"/>
      </font>
      <fill>
        <patternFill>
          <bgColor indexed="10"/>
        </patternFill>
      </fill>
    </dxf>
    <dxf>
      <fill>
        <patternFill>
          <bgColor indexed="10"/>
        </patternFill>
      </fill>
    </dxf>
    <dxf>
      <font>
        <b/>
        <i val="0"/>
        <condense val="0"/>
        <extend val="0"/>
        <color indexed="9"/>
      </font>
      <fill>
        <patternFill>
          <bgColor indexed="53"/>
        </patternFill>
      </fill>
      <border>
        <left style="thin">
          <color indexed="9"/>
        </left>
        <bottom style="thin">
          <color indexed="64"/>
        </bottom>
      </border>
    </dxf>
    <dxf>
      <font>
        <b/>
        <i val="0"/>
        <condense val="0"/>
        <extend val="0"/>
        <color indexed="12"/>
      </font>
    </dxf>
    <dxf>
      <font>
        <condense val="0"/>
        <extend val="0"/>
        <color indexed="9"/>
      </font>
      <fill>
        <patternFill patternType="none">
          <bgColor indexed="65"/>
        </patternFill>
      </fill>
    </dxf>
    <dxf>
      <font>
        <condense val="0"/>
        <extend val="0"/>
        <color indexed="9"/>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21015;&#21360;&#38913;!A1"/></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hyperlink" Target="#&#36664;&#20837;&#38913;!E4"/></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12</xdr:col>
      <xdr:colOff>238125</xdr:colOff>
      <xdr:row>31</xdr:row>
      <xdr:rowOff>19050</xdr:rowOff>
    </xdr:from>
    <xdr:to>
      <xdr:col>13</xdr:col>
      <xdr:colOff>447675</xdr:colOff>
      <xdr:row>33</xdr:row>
      <xdr:rowOff>19050</xdr:rowOff>
    </xdr:to>
    <xdr:pic>
      <xdr:nvPicPr>
        <xdr:cNvPr id="4451" name="Picture 1" descr="PRINT">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10175" y="3648075"/>
          <a:ext cx="14763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131886</xdr:colOff>
      <xdr:row>2</xdr:row>
      <xdr:rowOff>33704</xdr:rowOff>
    </xdr:from>
    <xdr:to>
      <xdr:col>20</xdr:col>
      <xdr:colOff>417635</xdr:colOff>
      <xdr:row>3</xdr:row>
      <xdr:rowOff>244019</xdr:rowOff>
    </xdr:to>
    <xdr:pic>
      <xdr:nvPicPr>
        <xdr:cNvPr id="6780" name="Picture 1" descr="R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1" y="407377"/>
          <a:ext cx="783980" cy="246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AI5730"/>
  <sheetViews>
    <sheetView topLeftCell="A1767" workbookViewId="0">
      <selection activeCell="F7" sqref="F7"/>
    </sheetView>
  </sheetViews>
  <sheetFormatPr defaultRowHeight="16.5"/>
  <cols>
    <col min="2" max="2" width="7.5" customWidth="1"/>
    <col min="3" max="4" width="8.125" customWidth="1"/>
    <col min="6" max="6" width="19" customWidth="1"/>
    <col min="17" max="17" width="11.625" customWidth="1"/>
    <col min="18" max="18" width="14" customWidth="1"/>
    <col min="29" max="29" width="13.875" customWidth="1"/>
  </cols>
  <sheetData>
    <row r="1" spans="2:35">
      <c r="B1" s="229"/>
    </row>
    <row r="2" spans="2:35">
      <c r="B2" s="229"/>
      <c r="C2" s="232"/>
      <c r="D2" s="232"/>
      <c r="G2" s="1"/>
      <c r="H2" s="1"/>
      <c r="I2" s="1"/>
    </row>
    <row r="3" spans="2:35">
      <c r="B3" s="229"/>
    </row>
    <row r="4" spans="2:35">
      <c r="B4" s="229"/>
    </row>
    <row r="5" spans="2:35">
      <c r="B5" s="229"/>
      <c r="C5" s="229"/>
      <c r="D5" s="229"/>
      <c r="E5" s="229"/>
      <c r="F5" s="229"/>
      <c r="G5" s="230"/>
      <c r="H5" s="230"/>
      <c r="I5" s="230"/>
      <c r="J5" s="230"/>
      <c r="M5" s="229"/>
      <c r="N5" s="229"/>
      <c r="O5" s="229"/>
      <c r="P5" s="229"/>
      <c r="Q5" s="233"/>
      <c r="AG5" s="242"/>
      <c r="AH5" s="242"/>
      <c r="AI5" s="242"/>
    </row>
    <row r="6" spans="2:35">
      <c r="B6" s="349" t="s">
        <v>119</v>
      </c>
      <c r="C6" s="349" t="s">
        <v>113</v>
      </c>
      <c r="D6" s="349" t="s">
        <v>120</v>
      </c>
      <c r="E6" s="349" t="s">
        <v>266</v>
      </c>
      <c r="F6" s="278"/>
      <c r="G6" s="349" t="s">
        <v>238</v>
      </c>
      <c r="H6" s="2"/>
      <c r="I6" s="2"/>
      <c r="J6" s="230"/>
      <c r="M6" s="241"/>
      <c r="N6" s="241"/>
      <c r="O6" s="241"/>
      <c r="P6" s="241"/>
      <c r="Q6" s="234"/>
      <c r="R6" s="3"/>
      <c r="S6" s="3"/>
      <c r="T6" s="3"/>
      <c r="U6" s="3"/>
      <c r="Y6" s="243"/>
      <c r="Z6" s="2"/>
      <c r="AA6" s="2"/>
      <c r="AB6" s="2"/>
      <c r="AC6" s="2"/>
      <c r="AD6" s="2"/>
      <c r="AE6" s="2"/>
      <c r="AF6" s="2"/>
      <c r="AG6" s="2"/>
      <c r="AH6" s="2"/>
      <c r="AI6" s="2"/>
    </row>
    <row r="7" spans="2:35">
      <c r="B7" s="350" t="s">
        <v>265</v>
      </c>
      <c r="C7" s="350" t="s">
        <v>122</v>
      </c>
      <c r="D7" s="351">
        <v>20</v>
      </c>
      <c r="E7" s="351">
        <v>1</v>
      </c>
      <c r="F7" s="279" t="str">
        <f>B7&amp;TEXT(C7,"00")&amp;TEXT(D7,"00")&amp;TEXT(E7,"00")</f>
        <v>SWW012001</v>
      </c>
      <c r="G7" s="351">
        <v>13.6</v>
      </c>
      <c r="J7" s="230"/>
      <c r="M7" s="241"/>
      <c r="N7" s="241"/>
      <c r="O7" s="241"/>
      <c r="P7" s="241"/>
      <c r="Q7" s="234"/>
      <c r="R7" s="3"/>
      <c r="S7" s="3"/>
      <c r="T7" s="3"/>
      <c r="U7" s="3"/>
      <c r="Y7" s="243"/>
      <c r="Z7" s="2"/>
      <c r="AA7" s="2"/>
      <c r="AB7" s="2"/>
      <c r="AC7" s="2"/>
      <c r="AD7" s="2"/>
      <c r="AE7" s="2"/>
      <c r="AF7" s="2"/>
      <c r="AG7" s="2"/>
      <c r="AH7" s="2"/>
      <c r="AI7" s="2"/>
    </row>
    <row r="8" spans="2:35">
      <c r="B8" s="350" t="s">
        <v>265</v>
      </c>
      <c r="C8" s="350" t="s">
        <v>122</v>
      </c>
      <c r="D8" s="351">
        <v>20</v>
      </c>
      <c r="E8" s="351">
        <v>2</v>
      </c>
      <c r="F8" s="279" t="str">
        <f t="shared" ref="F8:F71" si="0">B8&amp;TEXT(C8,"00")&amp;TEXT(D8,"00")&amp;TEXT(E8,"00")</f>
        <v>SWW012002</v>
      </c>
      <c r="G8" s="351">
        <v>22.1</v>
      </c>
      <c r="J8" s="230"/>
      <c r="M8" s="241"/>
      <c r="N8" s="241"/>
      <c r="O8" s="241"/>
      <c r="P8" s="241"/>
      <c r="Q8" s="234"/>
      <c r="R8" s="3"/>
      <c r="S8" s="3"/>
      <c r="T8" s="3"/>
      <c r="U8" s="3"/>
      <c r="Y8" s="243"/>
      <c r="Z8" s="2"/>
      <c r="AA8" s="2"/>
      <c r="AB8" s="2"/>
      <c r="AC8" s="2"/>
      <c r="AD8" s="2"/>
      <c r="AE8" s="2"/>
      <c r="AF8" s="2"/>
      <c r="AG8" s="2"/>
      <c r="AH8" s="2"/>
      <c r="AI8" s="2"/>
    </row>
    <row r="9" spans="2:35">
      <c r="B9" s="350" t="s">
        <v>265</v>
      </c>
      <c r="C9" s="350" t="s">
        <v>122</v>
      </c>
      <c r="D9" s="351">
        <v>20</v>
      </c>
      <c r="E9" s="351">
        <v>3</v>
      </c>
      <c r="F9" s="279" t="str">
        <f t="shared" si="0"/>
        <v>SWW012003</v>
      </c>
      <c r="G9" s="351">
        <v>22.8</v>
      </c>
      <c r="J9" s="230"/>
      <c r="M9" s="241"/>
      <c r="N9" s="241"/>
      <c r="O9" s="241"/>
      <c r="P9" s="241"/>
      <c r="Q9" s="234"/>
      <c r="R9" s="3"/>
      <c r="S9" s="3"/>
      <c r="T9" s="3"/>
      <c r="U9" s="3"/>
      <c r="Y9" s="243"/>
      <c r="Z9" s="2"/>
      <c r="AA9" s="2"/>
      <c r="AB9" s="2"/>
      <c r="AC9" s="2"/>
      <c r="AD9" s="2"/>
      <c r="AE9" s="2"/>
      <c r="AF9" s="2"/>
      <c r="AG9" s="2"/>
      <c r="AH9" s="2"/>
      <c r="AI9" s="2"/>
    </row>
    <row r="10" spans="2:35">
      <c r="B10" s="350" t="s">
        <v>265</v>
      </c>
      <c r="C10" s="350" t="s">
        <v>122</v>
      </c>
      <c r="D10" s="351">
        <v>20</v>
      </c>
      <c r="E10" s="351">
        <v>4</v>
      </c>
      <c r="F10" s="279" t="str">
        <f t="shared" si="0"/>
        <v>SWW012004</v>
      </c>
      <c r="G10" s="351">
        <v>24.6</v>
      </c>
      <c r="J10" s="230"/>
      <c r="M10" s="241"/>
      <c r="N10" s="241"/>
      <c r="O10" s="241"/>
      <c r="P10" s="241"/>
      <c r="Q10" s="234"/>
      <c r="R10" s="3"/>
      <c r="S10" s="3"/>
      <c r="T10" s="3"/>
      <c r="U10" s="3"/>
      <c r="Y10" s="243"/>
      <c r="Z10" s="2"/>
      <c r="AA10" s="2"/>
      <c r="AB10" s="2"/>
      <c r="AC10" s="2"/>
      <c r="AD10" s="2"/>
      <c r="AE10" s="2"/>
      <c r="AF10" s="2"/>
      <c r="AG10" s="2"/>
      <c r="AH10" s="2"/>
      <c r="AI10" s="2"/>
    </row>
    <row r="11" spans="2:35">
      <c r="B11" s="350" t="s">
        <v>265</v>
      </c>
      <c r="C11" s="350" t="s">
        <v>122</v>
      </c>
      <c r="D11" s="351">
        <v>20</v>
      </c>
      <c r="E11" s="351">
        <v>5</v>
      </c>
      <c r="F11" s="279" t="str">
        <f t="shared" si="0"/>
        <v>SWW012005</v>
      </c>
      <c r="G11" s="351">
        <v>25.5</v>
      </c>
      <c r="J11" s="230"/>
      <c r="M11" s="241"/>
      <c r="N11" s="241"/>
      <c r="O11" s="241"/>
      <c r="P11" s="241"/>
      <c r="Q11" s="234"/>
      <c r="R11" s="3"/>
      <c r="S11" s="3"/>
      <c r="T11" s="3"/>
      <c r="U11" s="3"/>
      <c r="Y11" s="243"/>
      <c r="Z11" s="2"/>
      <c r="AA11" s="2"/>
      <c r="AB11" s="2"/>
      <c r="AC11" s="2"/>
      <c r="AD11" s="2"/>
      <c r="AE11" s="2"/>
      <c r="AF11" s="2"/>
      <c r="AG11" s="2"/>
      <c r="AH11" s="2"/>
      <c r="AI11" s="2"/>
    </row>
    <row r="12" spans="2:35">
      <c r="B12" s="350" t="s">
        <v>265</v>
      </c>
      <c r="C12" s="350" t="s">
        <v>122</v>
      </c>
      <c r="D12" s="351">
        <v>20</v>
      </c>
      <c r="E12" s="351">
        <v>6</v>
      </c>
      <c r="F12" s="279" t="str">
        <f t="shared" si="0"/>
        <v>SWW012006</v>
      </c>
      <c r="G12" s="351">
        <v>26.1</v>
      </c>
      <c r="J12" s="230"/>
      <c r="M12" s="241"/>
      <c r="N12" s="241"/>
      <c r="O12" s="241"/>
      <c r="P12" s="241"/>
      <c r="Q12" s="234"/>
      <c r="R12" s="3"/>
      <c r="S12" s="3"/>
      <c r="T12" s="3"/>
      <c r="U12" s="3"/>
      <c r="Y12" s="243"/>
      <c r="Z12" s="2"/>
      <c r="AA12" s="2"/>
      <c r="AB12" s="2"/>
      <c r="AC12" s="2"/>
      <c r="AD12" s="2"/>
      <c r="AE12" s="2"/>
      <c r="AF12" s="2"/>
      <c r="AG12" s="2"/>
      <c r="AH12" s="2"/>
      <c r="AI12" s="2"/>
    </row>
    <row r="13" spans="2:35">
      <c r="B13" s="350" t="s">
        <v>265</v>
      </c>
      <c r="C13" s="350" t="s">
        <v>122</v>
      </c>
      <c r="D13" s="351">
        <v>20</v>
      </c>
      <c r="E13" s="351">
        <v>7</v>
      </c>
      <c r="F13" s="279" t="str">
        <f t="shared" si="0"/>
        <v>SWW012007</v>
      </c>
      <c r="G13" s="351">
        <v>27.3</v>
      </c>
      <c r="J13" s="230"/>
      <c r="M13" s="241"/>
      <c r="N13" s="241"/>
      <c r="O13" s="241"/>
      <c r="P13" s="241"/>
      <c r="Q13" s="234"/>
      <c r="R13" s="3"/>
      <c r="S13" s="3"/>
      <c r="T13" s="3"/>
      <c r="U13" s="3"/>
      <c r="Y13" s="243"/>
      <c r="Z13" s="2"/>
      <c r="AA13" s="2"/>
      <c r="AB13" s="2"/>
      <c r="AC13" s="2"/>
      <c r="AD13" s="2"/>
      <c r="AE13" s="2"/>
      <c r="AF13" s="2"/>
      <c r="AG13" s="2"/>
      <c r="AH13" s="2"/>
      <c r="AI13" s="2"/>
    </row>
    <row r="14" spans="2:35">
      <c r="B14" s="350" t="s">
        <v>265</v>
      </c>
      <c r="C14" s="350" t="s">
        <v>122</v>
      </c>
      <c r="D14" s="351">
        <v>20</v>
      </c>
      <c r="E14" s="351">
        <v>8</v>
      </c>
      <c r="F14" s="279" t="str">
        <f t="shared" si="0"/>
        <v>SWW012008</v>
      </c>
      <c r="G14" s="351">
        <v>29.5</v>
      </c>
      <c r="J14" s="230"/>
      <c r="M14" s="241"/>
      <c r="N14" s="241"/>
      <c r="O14" s="241"/>
      <c r="P14" s="241"/>
      <c r="Q14" s="234"/>
      <c r="R14" s="3"/>
      <c r="S14" s="3"/>
      <c r="T14" s="3"/>
      <c r="U14" s="3"/>
      <c r="Y14" s="243"/>
      <c r="Z14" s="2"/>
      <c r="AA14" s="2"/>
      <c r="AB14" s="2"/>
      <c r="AC14" s="2"/>
      <c r="AD14" s="2"/>
      <c r="AE14" s="2"/>
      <c r="AF14" s="2"/>
      <c r="AG14" s="2"/>
      <c r="AH14" s="2"/>
      <c r="AI14" s="2"/>
    </row>
    <row r="15" spans="2:35">
      <c r="B15" s="350" t="s">
        <v>265</v>
      </c>
      <c r="C15" s="350" t="s">
        <v>122</v>
      </c>
      <c r="D15" s="351">
        <v>20</v>
      </c>
      <c r="E15" s="351">
        <v>9</v>
      </c>
      <c r="F15" s="279" t="str">
        <f t="shared" si="0"/>
        <v>SWW012009</v>
      </c>
      <c r="G15" s="351">
        <v>31.8</v>
      </c>
      <c r="J15" s="230"/>
      <c r="M15" s="241"/>
      <c r="N15" s="241"/>
      <c r="O15" s="241"/>
      <c r="P15" s="241"/>
      <c r="Q15" s="234"/>
      <c r="R15" s="3"/>
      <c r="S15" s="3"/>
      <c r="T15" s="3"/>
      <c r="U15" s="3"/>
      <c r="Y15" s="243"/>
      <c r="Z15" s="2"/>
      <c r="AA15" s="2"/>
      <c r="AB15" s="2"/>
      <c r="AC15" s="2"/>
      <c r="AD15" s="2"/>
      <c r="AE15" s="2"/>
      <c r="AF15" s="2"/>
      <c r="AG15" s="2"/>
      <c r="AH15" s="2"/>
      <c r="AI15" s="2"/>
    </row>
    <row r="16" spans="2:35">
      <c r="B16" s="350" t="s">
        <v>265</v>
      </c>
      <c r="C16" s="350" t="s">
        <v>122</v>
      </c>
      <c r="D16" s="351">
        <v>20</v>
      </c>
      <c r="E16" s="351">
        <v>10</v>
      </c>
      <c r="F16" s="279" t="str">
        <f t="shared" si="0"/>
        <v>SWW012010</v>
      </c>
      <c r="G16" s="351">
        <v>35.200000000000003</v>
      </c>
      <c r="J16" s="230"/>
      <c r="M16" s="241"/>
      <c r="N16" s="241"/>
      <c r="O16" s="241"/>
      <c r="P16" s="241"/>
      <c r="Q16" s="234"/>
      <c r="R16" s="3"/>
      <c r="S16" s="3"/>
      <c r="T16" s="3"/>
      <c r="U16" s="3"/>
      <c r="Y16" s="243"/>
      <c r="Z16" s="2"/>
      <c r="AA16" s="2"/>
      <c r="AB16" s="2"/>
      <c r="AC16" s="2"/>
      <c r="AD16" s="2"/>
      <c r="AE16" s="2"/>
      <c r="AF16" s="2"/>
      <c r="AG16" s="2"/>
      <c r="AH16" s="2"/>
      <c r="AI16" s="2"/>
    </row>
    <row r="17" spans="2:35">
      <c r="B17" s="350" t="s">
        <v>265</v>
      </c>
      <c r="C17" s="350" t="s">
        <v>122</v>
      </c>
      <c r="D17" s="351">
        <v>20</v>
      </c>
      <c r="E17" s="351">
        <v>11</v>
      </c>
      <c r="F17" s="279" t="str">
        <f t="shared" si="0"/>
        <v>SWW012011</v>
      </c>
      <c r="G17" s="351">
        <v>38.6</v>
      </c>
      <c r="J17" s="230"/>
      <c r="M17" s="241"/>
      <c r="N17" s="241"/>
      <c r="O17" s="241"/>
      <c r="P17" s="241"/>
      <c r="Q17" s="234"/>
      <c r="R17" s="3"/>
      <c r="S17" s="3"/>
      <c r="T17" s="3"/>
      <c r="U17" s="3"/>
      <c r="Y17" s="243"/>
      <c r="Z17" s="2"/>
      <c r="AA17" s="2"/>
      <c r="AB17" s="2"/>
      <c r="AC17" s="2"/>
      <c r="AD17" s="2"/>
      <c r="AE17" s="2"/>
      <c r="AF17" s="2"/>
      <c r="AG17" s="2"/>
      <c r="AH17" s="2"/>
      <c r="AI17" s="2"/>
    </row>
    <row r="18" spans="2:35">
      <c r="B18" s="350" t="s">
        <v>265</v>
      </c>
      <c r="C18" s="350" t="s">
        <v>122</v>
      </c>
      <c r="D18" s="351">
        <v>20</v>
      </c>
      <c r="E18" s="351">
        <v>12</v>
      </c>
      <c r="F18" s="279" t="str">
        <f t="shared" si="0"/>
        <v>SWW012012</v>
      </c>
      <c r="G18" s="351">
        <v>42.2</v>
      </c>
      <c r="J18" s="230"/>
      <c r="M18" s="241"/>
      <c r="N18" s="241"/>
      <c r="O18" s="241"/>
      <c r="P18" s="241"/>
      <c r="Q18" s="234"/>
      <c r="R18" s="3"/>
      <c r="S18" s="3"/>
      <c r="T18" s="3"/>
      <c r="U18" s="3"/>
      <c r="Y18" s="243"/>
      <c r="Z18" s="2"/>
      <c r="AA18" s="2"/>
      <c r="AB18" s="2"/>
      <c r="AC18" s="2"/>
      <c r="AD18" s="2"/>
      <c r="AE18" s="2"/>
      <c r="AF18" s="2"/>
      <c r="AG18" s="2"/>
      <c r="AH18" s="2"/>
      <c r="AI18" s="2"/>
    </row>
    <row r="19" spans="2:35">
      <c r="B19" s="350" t="s">
        <v>265</v>
      </c>
      <c r="C19" s="350" t="s">
        <v>122</v>
      </c>
      <c r="D19" s="351">
        <v>20</v>
      </c>
      <c r="E19" s="351">
        <v>13</v>
      </c>
      <c r="F19" s="279" t="str">
        <f t="shared" si="0"/>
        <v>SWW012013</v>
      </c>
      <c r="G19" s="351">
        <v>45.3</v>
      </c>
      <c r="J19" s="230"/>
      <c r="M19" s="241"/>
      <c r="N19" s="241"/>
      <c r="O19" s="241"/>
      <c r="P19" s="241"/>
      <c r="Q19" s="234"/>
      <c r="R19" s="3"/>
      <c r="S19" s="3"/>
      <c r="T19" s="3"/>
      <c r="U19" s="3"/>
      <c r="Y19" s="243"/>
      <c r="Z19" s="2"/>
      <c r="AA19" s="2"/>
      <c r="AB19" s="2"/>
      <c r="AC19" s="2"/>
      <c r="AD19" s="2"/>
      <c r="AE19" s="2"/>
      <c r="AF19" s="2"/>
      <c r="AG19" s="2"/>
      <c r="AH19" s="2"/>
      <c r="AI19" s="2"/>
    </row>
    <row r="20" spans="2:35">
      <c r="B20" s="350" t="s">
        <v>265</v>
      </c>
      <c r="C20" s="350" t="s">
        <v>122</v>
      </c>
      <c r="D20" s="351">
        <v>20</v>
      </c>
      <c r="E20" s="351">
        <v>14</v>
      </c>
      <c r="F20" s="279" t="str">
        <f t="shared" si="0"/>
        <v>SWW012014</v>
      </c>
      <c r="G20" s="351">
        <v>49</v>
      </c>
      <c r="J20" s="230"/>
      <c r="M20" s="241"/>
      <c r="N20" s="241"/>
      <c r="O20" s="241"/>
      <c r="P20" s="241"/>
      <c r="Q20" s="234"/>
      <c r="R20" s="3"/>
      <c r="S20" s="3"/>
      <c r="T20" s="3"/>
      <c r="U20" s="3"/>
      <c r="Y20" s="243"/>
      <c r="Z20" s="2"/>
      <c r="AA20" s="2"/>
      <c r="AB20" s="2"/>
      <c r="AC20" s="2"/>
      <c r="AD20" s="2"/>
      <c r="AE20" s="2"/>
      <c r="AF20" s="2"/>
      <c r="AG20" s="2"/>
      <c r="AH20" s="2"/>
      <c r="AI20" s="2"/>
    </row>
    <row r="21" spans="2:35">
      <c r="B21" s="350" t="s">
        <v>265</v>
      </c>
      <c r="C21" s="350" t="s">
        <v>122</v>
      </c>
      <c r="D21" s="351">
        <v>20</v>
      </c>
      <c r="E21" s="351">
        <v>15</v>
      </c>
      <c r="F21" s="279" t="str">
        <f t="shared" si="0"/>
        <v>SWW012015</v>
      </c>
      <c r="G21" s="351">
        <v>52.5</v>
      </c>
      <c r="J21" s="230"/>
      <c r="M21" s="241"/>
      <c r="N21" s="241"/>
      <c r="O21" s="229"/>
      <c r="P21" s="229"/>
      <c r="Q21" s="234"/>
      <c r="Y21" s="243"/>
      <c r="Z21" s="2"/>
      <c r="AA21" s="2"/>
      <c r="AB21" s="2"/>
      <c r="AC21" s="2"/>
      <c r="AD21" s="2"/>
      <c r="AE21" s="2"/>
      <c r="AF21" s="2"/>
      <c r="AG21" s="2"/>
      <c r="AH21" s="2"/>
      <c r="AI21" s="2"/>
    </row>
    <row r="22" spans="2:35">
      <c r="B22" s="350" t="s">
        <v>265</v>
      </c>
      <c r="C22" s="350" t="s">
        <v>122</v>
      </c>
      <c r="D22" s="351">
        <v>20</v>
      </c>
      <c r="E22" s="351">
        <v>16</v>
      </c>
      <c r="F22" s="279" t="str">
        <f t="shared" si="0"/>
        <v>SWW012016</v>
      </c>
      <c r="G22" s="351">
        <v>57.4</v>
      </c>
      <c r="J22" s="230"/>
      <c r="M22" s="241"/>
      <c r="N22" s="241"/>
      <c r="O22" s="229"/>
      <c r="P22" s="229"/>
      <c r="Q22" s="234"/>
      <c r="Y22" s="243"/>
      <c r="Z22" s="2"/>
      <c r="AA22" s="2"/>
      <c r="AB22" s="2"/>
      <c r="AC22" s="2"/>
      <c r="AD22" s="2"/>
      <c r="AE22" s="2"/>
      <c r="AF22" s="2"/>
      <c r="AG22" s="2"/>
      <c r="AH22" s="2"/>
      <c r="AI22" s="2"/>
    </row>
    <row r="23" spans="2:35">
      <c r="B23" s="350" t="s">
        <v>265</v>
      </c>
      <c r="C23" s="350" t="s">
        <v>122</v>
      </c>
      <c r="D23" s="351">
        <v>20</v>
      </c>
      <c r="E23" s="351">
        <v>17</v>
      </c>
      <c r="F23" s="279" t="str">
        <f t="shared" si="0"/>
        <v>SWW012017</v>
      </c>
      <c r="G23" s="351">
        <v>62.8</v>
      </c>
      <c r="J23" s="230"/>
      <c r="M23" s="241"/>
      <c r="N23" s="241"/>
      <c r="O23" s="229"/>
      <c r="P23" s="229"/>
      <c r="Q23" s="234"/>
      <c r="Y23" s="243"/>
      <c r="Z23" s="2"/>
      <c r="AA23" s="2"/>
      <c r="AB23" s="2"/>
      <c r="AC23" s="2"/>
      <c r="AD23" s="2"/>
      <c r="AE23" s="2"/>
      <c r="AF23" s="2"/>
      <c r="AG23" s="2"/>
      <c r="AH23" s="2"/>
      <c r="AI23" s="2"/>
    </row>
    <row r="24" spans="2:35">
      <c r="B24" s="350" t="s">
        <v>265</v>
      </c>
      <c r="C24" s="350" t="s">
        <v>122</v>
      </c>
      <c r="D24" s="351">
        <v>20</v>
      </c>
      <c r="E24" s="351">
        <v>18</v>
      </c>
      <c r="F24" s="279" t="str">
        <f t="shared" si="0"/>
        <v>SWW012018</v>
      </c>
      <c r="G24" s="351">
        <v>68.400000000000006</v>
      </c>
      <c r="J24" s="230"/>
      <c r="M24" s="241"/>
      <c r="N24" s="241"/>
      <c r="O24" s="229"/>
      <c r="P24" s="229"/>
      <c r="Q24" s="234"/>
      <c r="Y24" s="243"/>
      <c r="Z24" s="2"/>
      <c r="AA24" s="2"/>
      <c r="AB24" s="2"/>
      <c r="AC24" s="2"/>
      <c r="AD24" s="2"/>
      <c r="AE24" s="2"/>
      <c r="AF24" s="2"/>
      <c r="AG24" s="2"/>
      <c r="AH24" s="2"/>
      <c r="AI24" s="2"/>
    </row>
    <row r="25" spans="2:35">
      <c r="B25" s="350" t="s">
        <v>265</v>
      </c>
      <c r="C25" s="350" t="s">
        <v>122</v>
      </c>
      <c r="D25" s="351">
        <v>20</v>
      </c>
      <c r="E25" s="351">
        <v>19</v>
      </c>
      <c r="F25" s="279" t="str">
        <f t="shared" si="0"/>
        <v>SWW012019</v>
      </c>
      <c r="G25" s="351">
        <v>74.099999999999994</v>
      </c>
      <c r="J25" s="230"/>
      <c r="M25" s="241"/>
      <c r="N25" s="241"/>
      <c r="O25" s="229"/>
      <c r="P25" s="229"/>
      <c r="Q25" s="234"/>
      <c r="Y25" s="243"/>
      <c r="Z25" s="2"/>
      <c r="AA25" s="2"/>
      <c r="AB25" s="2"/>
      <c r="AC25" s="2"/>
      <c r="AD25" s="2"/>
      <c r="AE25" s="2"/>
      <c r="AF25" s="2"/>
      <c r="AG25" s="2"/>
      <c r="AH25" s="2"/>
      <c r="AI25" s="2"/>
    </row>
    <row r="26" spans="2:35">
      <c r="B26" s="350" t="s">
        <v>265</v>
      </c>
      <c r="C26" s="350" t="s">
        <v>122</v>
      </c>
      <c r="D26" s="351">
        <v>20</v>
      </c>
      <c r="E26" s="351">
        <v>20</v>
      </c>
      <c r="F26" s="279" t="str">
        <f t="shared" si="0"/>
        <v>SWW012020</v>
      </c>
      <c r="G26" s="351">
        <v>80.099999999999994</v>
      </c>
      <c r="J26" s="230"/>
      <c r="M26" s="241"/>
      <c r="N26" s="241"/>
      <c r="O26" s="229"/>
      <c r="P26" s="229"/>
      <c r="Q26" s="234"/>
      <c r="Y26" s="243"/>
      <c r="Z26" s="2"/>
      <c r="AA26" s="2"/>
      <c r="AB26" s="2"/>
      <c r="AC26" s="2"/>
      <c r="AD26" s="2"/>
      <c r="AE26" s="2"/>
      <c r="AF26" s="2"/>
      <c r="AG26" s="2"/>
      <c r="AH26" s="2"/>
      <c r="AI26" s="2"/>
    </row>
    <row r="27" spans="2:35">
      <c r="B27" s="350" t="s">
        <v>265</v>
      </c>
      <c r="C27" s="350" t="s">
        <v>122</v>
      </c>
      <c r="D27" s="351">
        <v>20</v>
      </c>
      <c r="E27" s="351">
        <v>21</v>
      </c>
      <c r="F27" s="279" t="str">
        <f t="shared" si="0"/>
        <v>SWW012021</v>
      </c>
      <c r="G27" s="351">
        <v>86.2</v>
      </c>
      <c r="J27" s="230"/>
      <c r="M27" s="241"/>
      <c r="N27" s="241"/>
      <c r="O27" s="229"/>
      <c r="P27" s="229"/>
      <c r="Q27" s="234"/>
      <c r="Y27" s="243"/>
      <c r="Z27" s="2"/>
      <c r="AA27" s="2"/>
      <c r="AB27" s="2"/>
      <c r="AC27" s="2"/>
      <c r="AD27" s="2"/>
      <c r="AE27" s="2"/>
      <c r="AF27" s="2"/>
      <c r="AG27" s="2"/>
      <c r="AH27" s="2"/>
      <c r="AI27" s="2"/>
    </row>
    <row r="28" spans="2:35">
      <c r="B28" s="350" t="s">
        <v>265</v>
      </c>
      <c r="C28" s="350" t="s">
        <v>122</v>
      </c>
      <c r="D28" s="351">
        <v>20</v>
      </c>
      <c r="E28" s="351">
        <v>22</v>
      </c>
      <c r="F28" s="279" t="str">
        <f t="shared" si="0"/>
        <v>SWW012022</v>
      </c>
      <c r="G28" s="351">
        <v>92.8</v>
      </c>
      <c r="J28" s="230"/>
      <c r="M28" s="241"/>
      <c r="N28" s="241"/>
      <c r="O28" s="229"/>
      <c r="P28" s="229"/>
      <c r="Q28" s="234"/>
      <c r="Y28" s="243"/>
      <c r="Z28" s="2"/>
      <c r="AA28" s="2"/>
      <c r="AB28" s="2"/>
      <c r="AC28" s="2"/>
      <c r="AD28" s="2"/>
      <c r="AE28" s="2"/>
      <c r="AF28" s="2"/>
      <c r="AG28" s="2"/>
      <c r="AH28" s="2"/>
      <c r="AI28" s="2"/>
    </row>
    <row r="29" spans="2:35">
      <c r="B29" s="350" t="s">
        <v>265</v>
      </c>
      <c r="C29" s="350" t="s">
        <v>122</v>
      </c>
      <c r="D29" s="351">
        <v>20</v>
      </c>
      <c r="E29" s="351">
        <v>23</v>
      </c>
      <c r="F29" s="279" t="str">
        <f t="shared" si="0"/>
        <v>SWW012023</v>
      </c>
      <c r="G29" s="351">
        <v>99.2</v>
      </c>
      <c r="J29" s="230"/>
      <c r="M29" s="241"/>
      <c r="N29" s="241"/>
      <c r="O29" s="229"/>
      <c r="P29" s="229"/>
      <c r="Q29" s="234"/>
      <c r="Y29" s="243"/>
      <c r="Z29" s="2"/>
      <c r="AA29" s="2"/>
      <c r="AB29" s="2"/>
      <c r="AC29" s="2"/>
      <c r="AD29" s="2"/>
      <c r="AE29" s="2"/>
      <c r="AF29" s="2"/>
      <c r="AG29" s="2"/>
      <c r="AH29" s="2"/>
      <c r="AI29" s="2"/>
    </row>
    <row r="30" spans="2:35">
      <c r="B30" s="350" t="s">
        <v>265</v>
      </c>
      <c r="C30" s="350" t="s">
        <v>122</v>
      </c>
      <c r="D30" s="351">
        <v>20</v>
      </c>
      <c r="E30" s="351">
        <v>24</v>
      </c>
      <c r="F30" s="279" t="str">
        <f t="shared" si="0"/>
        <v>SWW012024</v>
      </c>
      <c r="G30" s="351">
        <v>109.8</v>
      </c>
      <c r="J30" s="230"/>
      <c r="M30" s="241"/>
      <c r="N30" s="241"/>
      <c r="O30" s="229"/>
      <c r="P30" s="229"/>
      <c r="Q30" s="234"/>
      <c r="Y30" s="243"/>
      <c r="Z30" s="2"/>
      <c r="AA30" s="2"/>
      <c r="AB30" s="2"/>
      <c r="AC30" s="2"/>
      <c r="AD30" s="2"/>
      <c r="AE30" s="2"/>
      <c r="AF30" s="2"/>
      <c r="AG30" s="2"/>
      <c r="AH30" s="2"/>
      <c r="AI30" s="2"/>
    </row>
    <row r="31" spans="2:35">
      <c r="B31" s="350" t="s">
        <v>265</v>
      </c>
      <c r="C31" s="350" t="s">
        <v>122</v>
      </c>
      <c r="D31" s="351">
        <v>20</v>
      </c>
      <c r="E31" s="351">
        <v>25</v>
      </c>
      <c r="F31" s="279" t="str">
        <f t="shared" si="0"/>
        <v>SWW012025</v>
      </c>
      <c r="G31" s="351">
        <v>122.2</v>
      </c>
      <c r="J31" s="230"/>
      <c r="M31" s="241"/>
      <c r="N31" s="241"/>
      <c r="O31" s="229"/>
      <c r="P31" s="229"/>
      <c r="Q31" s="234"/>
      <c r="Y31" s="243"/>
      <c r="Z31" s="2"/>
      <c r="AA31" s="2"/>
      <c r="AB31" s="2"/>
      <c r="AC31" s="2"/>
      <c r="AD31" s="2"/>
      <c r="AE31" s="2"/>
      <c r="AF31" s="2"/>
      <c r="AG31" s="2"/>
      <c r="AH31" s="2"/>
      <c r="AI31" s="2"/>
    </row>
    <row r="32" spans="2:35">
      <c r="B32" s="350" t="s">
        <v>265</v>
      </c>
      <c r="C32" s="350" t="s">
        <v>122</v>
      </c>
      <c r="D32" s="351">
        <v>20</v>
      </c>
      <c r="E32" s="351">
        <v>26</v>
      </c>
      <c r="F32" s="279" t="str">
        <f t="shared" si="0"/>
        <v>SWW012026</v>
      </c>
      <c r="G32" s="351">
        <v>134.80000000000001</v>
      </c>
      <c r="J32" s="230"/>
      <c r="M32" s="241"/>
      <c r="N32" s="241"/>
      <c r="O32" s="229"/>
      <c r="P32" s="229"/>
      <c r="Q32" s="234"/>
      <c r="Y32" s="243"/>
      <c r="Z32" s="2"/>
      <c r="AA32" s="2"/>
      <c r="AB32" s="2"/>
      <c r="AC32" s="2"/>
      <c r="AD32" s="2"/>
      <c r="AE32" s="2"/>
      <c r="AF32" s="2"/>
      <c r="AG32" s="2"/>
      <c r="AH32" s="2"/>
      <c r="AI32" s="2"/>
    </row>
    <row r="33" spans="2:35">
      <c r="B33" s="350" t="s">
        <v>265</v>
      </c>
      <c r="C33" s="350" t="s">
        <v>122</v>
      </c>
      <c r="D33" s="351">
        <v>20</v>
      </c>
      <c r="E33" s="351">
        <v>27</v>
      </c>
      <c r="F33" s="279" t="str">
        <f t="shared" si="0"/>
        <v>SWW012027</v>
      </c>
      <c r="G33" s="351">
        <v>147.80000000000001</v>
      </c>
      <c r="J33" s="230"/>
      <c r="M33" s="241"/>
      <c r="N33" s="241"/>
      <c r="O33" s="229"/>
      <c r="P33" s="229"/>
      <c r="Q33" s="234"/>
      <c r="Y33" s="243"/>
      <c r="Z33" s="2"/>
      <c r="AA33" s="2"/>
      <c r="AB33" s="2"/>
      <c r="AC33" s="2"/>
      <c r="AD33" s="2"/>
      <c r="AE33" s="2"/>
      <c r="AF33" s="2"/>
      <c r="AG33" s="2"/>
      <c r="AH33" s="2"/>
      <c r="AI33" s="2"/>
    </row>
    <row r="34" spans="2:35">
      <c r="B34" s="350" t="s">
        <v>265</v>
      </c>
      <c r="C34" s="350" t="s">
        <v>122</v>
      </c>
      <c r="D34" s="351">
        <v>20</v>
      </c>
      <c r="E34" s="351">
        <v>28</v>
      </c>
      <c r="F34" s="279" t="str">
        <f t="shared" si="0"/>
        <v>SWW012028</v>
      </c>
      <c r="G34" s="351">
        <v>161.6</v>
      </c>
      <c r="J34" s="230"/>
      <c r="M34" s="241"/>
      <c r="N34" s="241"/>
      <c r="O34" s="229"/>
      <c r="P34" s="229"/>
      <c r="Q34" s="234"/>
      <c r="Y34" s="243"/>
      <c r="Z34" s="2"/>
      <c r="AA34" s="2"/>
      <c r="AB34" s="2"/>
      <c r="AC34" s="2"/>
      <c r="AD34" s="2"/>
      <c r="AE34" s="2"/>
      <c r="AF34" s="2"/>
      <c r="AG34" s="2"/>
      <c r="AH34" s="2"/>
      <c r="AI34" s="2"/>
    </row>
    <row r="35" spans="2:35">
      <c r="B35" s="350" t="s">
        <v>265</v>
      </c>
      <c r="C35" s="350" t="s">
        <v>122</v>
      </c>
      <c r="D35" s="351">
        <v>20</v>
      </c>
      <c r="E35" s="351">
        <v>29</v>
      </c>
      <c r="F35" s="279" t="str">
        <f t="shared" si="0"/>
        <v>SWW012029</v>
      </c>
      <c r="G35" s="351">
        <v>176.8</v>
      </c>
      <c r="J35" s="230"/>
      <c r="M35" s="241"/>
      <c r="N35" s="241"/>
      <c r="O35" s="229"/>
      <c r="P35" s="229"/>
      <c r="Q35" s="234"/>
      <c r="Y35" s="243"/>
      <c r="Z35" s="2"/>
      <c r="AA35" s="2"/>
      <c r="AB35" s="2"/>
      <c r="AC35" s="2"/>
      <c r="AD35" s="2"/>
      <c r="AE35" s="2"/>
      <c r="AF35" s="2"/>
      <c r="AG35" s="2"/>
      <c r="AH35" s="2"/>
      <c r="AI35" s="2"/>
    </row>
    <row r="36" spans="2:35">
      <c r="B36" s="350" t="s">
        <v>265</v>
      </c>
      <c r="C36" s="350" t="s">
        <v>122</v>
      </c>
      <c r="D36" s="351">
        <v>20</v>
      </c>
      <c r="E36" s="351">
        <v>30</v>
      </c>
      <c r="F36" s="279" t="str">
        <f t="shared" si="0"/>
        <v>SWW012030</v>
      </c>
      <c r="G36" s="351">
        <v>193.6</v>
      </c>
      <c r="J36" s="230"/>
      <c r="M36" s="241"/>
      <c r="N36" s="241"/>
      <c r="O36" s="229"/>
      <c r="P36" s="229"/>
      <c r="Q36" s="234"/>
      <c r="Y36" s="243"/>
      <c r="Z36" s="2"/>
      <c r="AA36" s="2"/>
      <c r="AB36" s="2"/>
      <c r="AC36" s="2"/>
      <c r="AD36" s="2"/>
      <c r="AE36" s="2"/>
      <c r="AF36" s="2"/>
      <c r="AG36" s="2"/>
      <c r="AH36" s="2"/>
      <c r="AI36" s="2"/>
    </row>
    <row r="37" spans="2:35">
      <c r="B37" s="350" t="s">
        <v>265</v>
      </c>
      <c r="C37" s="350" t="s">
        <v>122</v>
      </c>
      <c r="D37" s="351">
        <v>20</v>
      </c>
      <c r="E37" s="351">
        <v>31</v>
      </c>
      <c r="F37" s="279" t="str">
        <f t="shared" si="0"/>
        <v>SWW012031</v>
      </c>
      <c r="G37" s="351">
        <v>212.7</v>
      </c>
      <c r="J37" s="230"/>
      <c r="M37" s="241"/>
      <c r="N37" s="241"/>
      <c r="O37" s="229"/>
      <c r="P37" s="229"/>
      <c r="Q37" s="234"/>
      <c r="Y37" s="243"/>
      <c r="Z37" s="2"/>
      <c r="AA37" s="2"/>
      <c r="AB37" s="2"/>
      <c r="AC37" s="2"/>
      <c r="AD37" s="2"/>
      <c r="AE37" s="2"/>
      <c r="AF37" s="2"/>
      <c r="AG37" s="2"/>
      <c r="AH37" s="2"/>
      <c r="AI37" s="2"/>
    </row>
    <row r="38" spans="2:35">
      <c r="B38" s="350" t="s">
        <v>265</v>
      </c>
      <c r="C38" s="350" t="s">
        <v>122</v>
      </c>
      <c r="D38" s="351">
        <v>20</v>
      </c>
      <c r="E38" s="351">
        <v>32</v>
      </c>
      <c r="F38" s="279" t="str">
        <f t="shared" si="0"/>
        <v>SWW012032</v>
      </c>
      <c r="G38" s="351">
        <v>231.6</v>
      </c>
      <c r="J38" s="230"/>
      <c r="M38" s="241"/>
      <c r="N38" s="241"/>
      <c r="O38" s="229"/>
      <c r="P38" s="229"/>
      <c r="Q38" s="234"/>
      <c r="Y38" s="243"/>
      <c r="Z38" s="2"/>
      <c r="AA38" s="2"/>
      <c r="AB38" s="2"/>
      <c r="AC38" s="2"/>
      <c r="AD38" s="2"/>
      <c r="AE38" s="2"/>
      <c r="AF38" s="2"/>
      <c r="AG38" s="2"/>
      <c r="AH38" s="2"/>
      <c r="AI38" s="2"/>
    </row>
    <row r="39" spans="2:35">
      <c r="B39" s="350" t="s">
        <v>265</v>
      </c>
      <c r="C39" s="350" t="s">
        <v>122</v>
      </c>
      <c r="D39" s="351">
        <v>20</v>
      </c>
      <c r="E39" s="351">
        <v>33</v>
      </c>
      <c r="F39" s="279" t="str">
        <f t="shared" si="0"/>
        <v>SWW012033</v>
      </c>
      <c r="G39" s="351">
        <v>250.7</v>
      </c>
      <c r="J39" s="230"/>
      <c r="M39" s="241"/>
      <c r="N39" s="241"/>
      <c r="O39" s="229"/>
      <c r="P39" s="229"/>
      <c r="Q39" s="234"/>
      <c r="Y39" s="243"/>
      <c r="Z39" s="2"/>
      <c r="AA39" s="2"/>
      <c r="AB39" s="2"/>
      <c r="AC39" s="2"/>
      <c r="AD39" s="2"/>
      <c r="AE39" s="2"/>
      <c r="AF39" s="2"/>
      <c r="AG39" s="2"/>
      <c r="AH39" s="2"/>
      <c r="AI39" s="2"/>
    </row>
    <row r="40" spans="2:35">
      <c r="B40" s="350" t="s">
        <v>265</v>
      </c>
      <c r="C40" s="350" t="s">
        <v>122</v>
      </c>
      <c r="D40" s="351">
        <v>20</v>
      </c>
      <c r="E40" s="351">
        <v>34</v>
      </c>
      <c r="F40" s="279" t="str">
        <f t="shared" si="0"/>
        <v>SWW012034</v>
      </c>
      <c r="G40" s="351">
        <v>266.89999999999998</v>
      </c>
      <c r="J40" s="230"/>
      <c r="M40" s="241"/>
      <c r="N40" s="241"/>
      <c r="O40" s="229"/>
      <c r="P40" s="229"/>
      <c r="Q40" s="234"/>
      <c r="Y40" s="243"/>
      <c r="Z40" s="2"/>
      <c r="AA40" s="2"/>
      <c r="AB40" s="2"/>
      <c r="AC40" s="2"/>
      <c r="AD40" s="2"/>
      <c r="AE40" s="2"/>
      <c r="AF40" s="2"/>
      <c r="AG40" s="2"/>
      <c r="AH40" s="2"/>
      <c r="AI40" s="2"/>
    </row>
    <row r="41" spans="2:35">
      <c r="B41" s="350" t="s">
        <v>265</v>
      </c>
      <c r="C41" s="350" t="s">
        <v>122</v>
      </c>
      <c r="D41" s="351">
        <v>20</v>
      </c>
      <c r="E41" s="351">
        <v>35</v>
      </c>
      <c r="F41" s="279" t="str">
        <f t="shared" si="0"/>
        <v>SWW012035</v>
      </c>
      <c r="G41" s="351">
        <v>285.10000000000002</v>
      </c>
      <c r="J41" s="230"/>
      <c r="M41" s="241"/>
      <c r="N41" s="241"/>
      <c r="O41" s="229"/>
      <c r="P41" s="229"/>
      <c r="Q41" s="234"/>
      <c r="Y41" s="243"/>
      <c r="Z41" s="2"/>
      <c r="AA41" s="2"/>
      <c r="AB41" s="2"/>
      <c r="AC41" s="2"/>
      <c r="AD41" s="2"/>
      <c r="AE41" s="2"/>
      <c r="AF41" s="2"/>
      <c r="AG41" s="2"/>
      <c r="AH41" s="2"/>
      <c r="AI41" s="2"/>
    </row>
    <row r="42" spans="2:35">
      <c r="B42" s="350" t="s">
        <v>265</v>
      </c>
      <c r="C42" s="350" t="s">
        <v>122</v>
      </c>
      <c r="D42" s="351">
        <v>20</v>
      </c>
      <c r="E42" s="351">
        <v>36</v>
      </c>
      <c r="F42" s="279" t="str">
        <f t="shared" si="0"/>
        <v>SWW012036</v>
      </c>
      <c r="G42" s="351">
        <v>306.10000000000002</v>
      </c>
      <c r="J42" s="230"/>
      <c r="M42" s="241"/>
      <c r="N42" s="241"/>
      <c r="O42" s="229"/>
      <c r="P42" s="229"/>
      <c r="Q42" s="234"/>
      <c r="Y42" s="243"/>
      <c r="Z42" s="2"/>
      <c r="AA42" s="2"/>
      <c r="AB42" s="2"/>
      <c r="AC42" s="2"/>
      <c r="AD42" s="2"/>
      <c r="AE42" s="2"/>
      <c r="AF42" s="2"/>
      <c r="AG42" s="2"/>
      <c r="AH42" s="2"/>
      <c r="AI42" s="2"/>
    </row>
    <row r="43" spans="2:35">
      <c r="B43" s="350" t="s">
        <v>265</v>
      </c>
      <c r="C43" s="350" t="s">
        <v>122</v>
      </c>
      <c r="D43" s="351">
        <v>20</v>
      </c>
      <c r="E43" s="351">
        <v>37</v>
      </c>
      <c r="F43" s="279" t="str">
        <f t="shared" si="0"/>
        <v>SWW012037</v>
      </c>
      <c r="G43" s="351">
        <v>330.7</v>
      </c>
      <c r="J43" s="230"/>
      <c r="M43" s="241"/>
      <c r="N43" s="241"/>
      <c r="O43" s="229"/>
      <c r="P43" s="229"/>
      <c r="Q43" s="234"/>
      <c r="Y43" s="243"/>
      <c r="Z43" s="2"/>
      <c r="AA43" s="2"/>
      <c r="AB43" s="2"/>
      <c r="AC43" s="2"/>
      <c r="AD43" s="2"/>
      <c r="AE43" s="2"/>
      <c r="AF43" s="2"/>
      <c r="AG43" s="2"/>
      <c r="AH43" s="2"/>
      <c r="AI43" s="2"/>
    </row>
    <row r="44" spans="2:35">
      <c r="B44" s="350" t="s">
        <v>265</v>
      </c>
      <c r="C44" s="350" t="s">
        <v>122</v>
      </c>
      <c r="D44" s="351">
        <v>20</v>
      </c>
      <c r="E44" s="351">
        <v>38</v>
      </c>
      <c r="F44" s="279" t="str">
        <f t="shared" si="0"/>
        <v>SWW012038</v>
      </c>
      <c r="G44" s="351">
        <v>358.3</v>
      </c>
      <c r="J44" s="230"/>
      <c r="M44" s="241"/>
      <c r="N44" s="241"/>
      <c r="O44" s="229"/>
      <c r="P44" s="229"/>
      <c r="Q44" s="234"/>
      <c r="Y44" s="243"/>
      <c r="Z44" s="2"/>
      <c r="AA44" s="2"/>
      <c r="AB44" s="2"/>
      <c r="AC44" s="2"/>
      <c r="AD44" s="2"/>
      <c r="AE44" s="2"/>
      <c r="AF44" s="2"/>
      <c r="AG44" s="2"/>
      <c r="AH44" s="2"/>
      <c r="AI44" s="2"/>
    </row>
    <row r="45" spans="2:35">
      <c r="B45" s="350" t="s">
        <v>265</v>
      </c>
      <c r="C45" s="350" t="s">
        <v>122</v>
      </c>
      <c r="D45" s="351">
        <v>20</v>
      </c>
      <c r="E45" s="351">
        <v>39</v>
      </c>
      <c r="F45" s="279" t="str">
        <f t="shared" si="0"/>
        <v>SWW012039</v>
      </c>
      <c r="G45" s="351">
        <v>381.4</v>
      </c>
      <c r="J45" s="230"/>
      <c r="M45" s="241"/>
      <c r="N45" s="241"/>
      <c r="O45" s="229"/>
      <c r="P45" s="229"/>
      <c r="Q45" s="234"/>
      <c r="Y45" s="243"/>
      <c r="Z45" s="2"/>
      <c r="AA45" s="2"/>
      <c r="AB45" s="2"/>
      <c r="AC45" s="2"/>
      <c r="AD45" s="2"/>
      <c r="AE45" s="2"/>
      <c r="AF45" s="2"/>
      <c r="AG45" s="2"/>
      <c r="AH45" s="2"/>
      <c r="AI45" s="2"/>
    </row>
    <row r="46" spans="2:35">
      <c r="B46" s="350" t="s">
        <v>265</v>
      </c>
      <c r="C46" s="350" t="s">
        <v>122</v>
      </c>
      <c r="D46" s="351">
        <v>20</v>
      </c>
      <c r="E46" s="351">
        <v>40</v>
      </c>
      <c r="F46" s="279" t="str">
        <f t="shared" si="0"/>
        <v>SWW012040</v>
      </c>
      <c r="G46" s="351">
        <v>407.6</v>
      </c>
      <c r="J46" s="230"/>
      <c r="M46" s="241"/>
      <c r="N46" s="241"/>
      <c r="O46" s="229"/>
      <c r="P46" s="229"/>
      <c r="Q46" s="234"/>
      <c r="Y46" s="243"/>
      <c r="Z46" s="2"/>
      <c r="AA46" s="2"/>
      <c r="AB46" s="2"/>
      <c r="AC46" s="2"/>
      <c r="AD46" s="2"/>
      <c r="AE46" s="2"/>
      <c r="AF46" s="2"/>
      <c r="AG46" s="2"/>
      <c r="AH46" s="2"/>
      <c r="AI46" s="2"/>
    </row>
    <row r="47" spans="2:35">
      <c r="B47" s="350" t="s">
        <v>265</v>
      </c>
      <c r="C47" s="350" t="s">
        <v>122</v>
      </c>
      <c r="D47" s="351">
        <v>20</v>
      </c>
      <c r="E47" s="351">
        <v>41</v>
      </c>
      <c r="F47" s="279" t="str">
        <f t="shared" si="0"/>
        <v>SWW012041</v>
      </c>
      <c r="G47" s="351">
        <v>443.6</v>
      </c>
      <c r="J47" s="230"/>
      <c r="M47" s="241"/>
      <c r="N47" s="241"/>
      <c r="O47" s="229"/>
      <c r="P47" s="229"/>
      <c r="Q47" s="234"/>
      <c r="Y47" s="243"/>
      <c r="Z47" s="2"/>
      <c r="AA47" s="2"/>
      <c r="AB47" s="2"/>
      <c r="AC47" s="2"/>
      <c r="AD47" s="2"/>
      <c r="AE47" s="2"/>
      <c r="AF47" s="2"/>
      <c r="AG47" s="2"/>
      <c r="AH47" s="2"/>
      <c r="AI47" s="2"/>
    </row>
    <row r="48" spans="2:35">
      <c r="B48" s="350" t="s">
        <v>265</v>
      </c>
      <c r="C48" s="350" t="s">
        <v>122</v>
      </c>
      <c r="D48" s="351">
        <v>20</v>
      </c>
      <c r="E48" s="351">
        <v>42</v>
      </c>
      <c r="F48" s="279" t="str">
        <f t="shared" si="0"/>
        <v>SWW012042</v>
      </c>
      <c r="G48" s="351">
        <v>471.2</v>
      </c>
      <c r="J48" s="230"/>
      <c r="M48" s="241"/>
      <c r="N48" s="241"/>
      <c r="O48" s="229"/>
      <c r="P48" s="229"/>
      <c r="Q48" s="234"/>
      <c r="Y48" s="243"/>
      <c r="Z48" s="2"/>
      <c r="AA48" s="2"/>
      <c r="AB48" s="2"/>
      <c r="AC48" s="2"/>
      <c r="AD48" s="2"/>
      <c r="AE48" s="2"/>
      <c r="AF48" s="2"/>
      <c r="AG48" s="2"/>
      <c r="AH48" s="2"/>
      <c r="AI48" s="2"/>
    </row>
    <row r="49" spans="2:35">
      <c r="B49" s="350" t="s">
        <v>265</v>
      </c>
      <c r="C49" s="350" t="s">
        <v>122</v>
      </c>
      <c r="D49" s="351">
        <v>20</v>
      </c>
      <c r="E49" s="351">
        <v>43</v>
      </c>
      <c r="F49" s="279" t="str">
        <f t="shared" si="0"/>
        <v>SWW012043</v>
      </c>
      <c r="G49" s="351">
        <v>499.6</v>
      </c>
      <c r="J49" s="230"/>
      <c r="M49" s="241"/>
      <c r="N49" s="241"/>
      <c r="O49" s="229"/>
      <c r="P49" s="229"/>
      <c r="Q49" s="234"/>
      <c r="Y49" s="243"/>
      <c r="Z49" s="2"/>
      <c r="AA49" s="2"/>
      <c r="AB49" s="2"/>
      <c r="AC49" s="2"/>
      <c r="AD49" s="2"/>
      <c r="AE49" s="2"/>
      <c r="AF49" s="2"/>
      <c r="AG49" s="2"/>
      <c r="AH49" s="2"/>
      <c r="AI49" s="2"/>
    </row>
    <row r="50" spans="2:35">
      <c r="B50" s="350" t="s">
        <v>265</v>
      </c>
      <c r="C50" s="350" t="s">
        <v>122</v>
      </c>
      <c r="D50" s="351">
        <v>20</v>
      </c>
      <c r="E50" s="351">
        <v>44</v>
      </c>
      <c r="F50" s="279" t="str">
        <f t="shared" si="0"/>
        <v>SWW012044</v>
      </c>
      <c r="G50" s="351">
        <v>527.4</v>
      </c>
      <c r="J50" s="230"/>
      <c r="M50" s="241"/>
      <c r="N50" s="241"/>
      <c r="O50" s="229"/>
      <c r="P50" s="229"/>
      <c r="Q50" s="234"/>
      <c r="Y50" s="243"/>
      <c r="Z50" s="2"/>
      <c r="AA50" s="2"/>
      <c r="AB50" s="2"/>
      <c r="AC50" s="2"/>
      <c r="AD50" s="2"/>
      <c r="AE50" s="2"/>
      <c r="AF50" s="2"/>
      <c r="AG50" s="2"/>
      <c r="AH50" s="2"/>
      <c r="AI50" s="2"/>
    </row>
    <row r="51" spans="2:35">
      <c r="B51" s="350" t="s">
        <v>265</v>
      </c>
      <c r="C51" s="350" t="s">
        <v>122</v>
      </c>
      <c r="D51" s="351">
        <v>20</v>
      </c>
      <c r="E51" s="351">
        <v>45</v>
      </c>
      <c r="F51" s="279" t="str">
        <f t="shared" si="0"/>
        <v>SWW012045</v>
      </c>
      <c r="G51" s="351">
        <v>556.20000000000005</v>
      </c>
      <c r="J51" s="230"/>
      <c r="M51" s="241"/>
      <c r="N51" s="241"/>
      <c r="O51" s="229"/>
      <c r="P51" s="229"/>
      <c r="Q51" s="234"/>
      <c r="Y51" s="243"/>
      <c r="Z51" s="2"/>
      <c r="AA51" s="2"/>
      <c r="AB51" s="2"/>
      <c r="AC51" s="2"/>
      <c r="AD51" s="2"/>
      <c r="AE51" s="2"/>
      <c r="AF51" s="2"/>
      <c r="AG51" s="2"/>
      <c r="AH51" s="2"/>
      <c r="AI51" s="2"/>
    </row>
    <row r="52" spans="2:35">
      <c r="B52" s="350" t="s">
        <v>265</v>
      </c>
      <c r="C52" s="350" t="s">
        <v>122</v>
      </c>
      <c r="D52" s="351">
        <v>20</v>
      </c>
      <c r="E52" s="351">
        <v>46</v>
      </c>
      <c r="F52" s="279" t="str">
        <f t="shared" si="0"/>
        <v>SWW012046</v>
      </c>
      <c r="G52" s="351">
        <v>591.1</v>
      </c>
      <c r="J52" s="230"/>
      <c r="M52" s="241"/>
      <c r="N52" s="241"/>
      <c r="O52" s="229"/>
      <c r="P52" s="229"/>
      <c r="Q52" s="234"/>
      <c r="Y52" s="243"/>
      <c r="Z52" s="2"/>
      <c r="AA52" s="2"/>
      <c r="AB52" s="2"/>
      <c r="AC52" s="2"/>
      <c r="AD52" s="2"/>
      <c r="AE52" s="2"/>
      <c r="AF52" s="2"/>
      <c r="AG52" s="2"/>
      <c r="AH52" s="2"/>
      <c r="AI52" s="2"/>
    </row>
    <row r="53" spans="2:35">
      <c r="B53" s="350" t="s">
        <v>265</v>
      </c>
      <c r="C53" s="350" t="s">
        <v>122</v>
      </c>
      <c r="D53" s="351">
        <v>20</v>
      </c>
      <c r="E53" s="351">
        <v>47</v>
      </c>
      <c r="F53" s="279" t="str">
        <f t="shared" si="0"/>
        <v>SWW012047</v>
      </c>
      <c r="G53" s="351">
        <v>622.6</v>
      </c>
      <c r="J53" s="230"/>
      <c r="M53" s="241"/>
      <c r="N53" s="241"/>
      <c r="O53" s="229"/>
      <c r="P53" s="229"/>
      <c r="Q53" s="234"/>
      <c r="Y53" s="243"/>
      <c r="Z53" s="2"/>
      <c r="AA53" s="2"/>
      <c r="AB53" s="2"/>
      <c r="AC53" s="2"/>
      <c r="AD53" s="2"/>
      <c r="AE53" s="2"/>
      <c r="AF53" s="2"/>
      <c r="AG53" s="2"/>
      <c r="AH53" s="2"/>
      <c r="AI53" s="2"/>
    </row>
    <row r="54" spans="2:35">
      <c r="B54" s="350" t="s">
        <v>265</v>
      </c>
      <c r="C54" s="350" t="s">
        <v>122</v>
      </c>
      <c r="D54" s="351">
        <v>20</v>
      </c>
      <c r="E54" s="351">
        <v>48</v>
      </c>
      <c r="F54" s="279" t="str">
        <f t="shared" si="0"/>
        <v>SWW012048</v>
      </c>
      <c r="G54" s="351">
        <v>656.1</v>
      </c>
      <c r="J54" s="230"/>
      <c r="M54" s="241"/>
      <c r="N54" s="241"/>
      <c r="O54" s="229"/>
      <c r="P54" s="229"/>
      <c r="Q54" s="234"/>
      <c r="Y54" s="243"/>
      <c r="Z54" s="2"/>
      <c r="AA54" s="2"/>
      <c r="AB54" s="2"/>
      <c r="AC54" s="2"/>
      <c r="AD54" s="2"/>
      <c r="AE54" s="2"/>
      <c r="AF54" s="2"/>
      <c r="AG54" s="2"/>
      <c r="AH54" s="2"/>
      <c r="AI54" s="2"/>
    </row>
    <row r="55" spans="2:35">
      <c r="B55" s="350" t="s">
        <v>265</v>
      </c>
      <c r="C55" s="350" t="s">
        <v>122</v>
      </c>
      <c r="D55" s="351">
        <v>20</v>
      </c>
      <c r="E55" s="351">
        <v>49</v>
      </c>
      <c r="F55" s="279" t="str">
        <f t="shared" si="0"/>
        <v>SWW012049</v>
      </c>
      <c r="G55" s="351">
        <v>713.5</v>
      </c>
      <c r="J55" s="230"/>
      <c r="M55" s="241"/>
      <c r="N55" s="241"/>
      <c r="O55" s="229"/>
      <c r="P55" s="229"/>
      <c r="Q55" s="234"/>
      <c r="Y55" s="243"/>
      <c r="Z55" s="2"/>
      <c r="AA55" s="2"/>
      <c r="AB55" s="2"/>
      <c r="AC55" s="2"/>
      <c r="AD55" s="2"/>
      <c r="AE55" s="2"/>
      <c r="AF55" s="2"/>
      <c r="AG55" s="2"/>
      <c r="AH55" s="2"/>
      <c r="AI55" s="2"/>
    </row>
    <row r="56" spans="2:35">
      <c r="B56" s="350" t="s">
        <v>265</v>
      </c>
      <c r="C56" s="350" t="s">
        <v>122</v>
      </c>
      <c r="D56" s="351">
        <v>20</v>
      </c>
      <c r="E56" s="351">
        <v>50</v>
      </c>
      <c r="F56" s="279" t="str">
        <f t="shared" si="0"/>
        <v>SWW012050</v>
      </c>
      <c r="G56" s="351">
        <v>764.3</v>
      </c>
      <c r="J56" s="230"/>
      <c r="M56" s="241"/>
      <c r="N56" s="241"/>
      <c r="O56" s="229"/>
      <c r="P56" s="229"/>
      <c r="Q56" s="234"/>
      <c r="Y56" s="243"/>
      <c r="Z56" s="2"/>
      <c r="AA56" s="2"/>
      <c r="AB56" s="2"/>
      <c r="AC56" s="2"/>
      <c r="AD56" s="2"/>
      <c r="AE56" s="2"/>
      <c r="AF56" s="2"/>
      <c r="AG56" s="2"/>
      <c r="AH56" s="2"/>
      <c r="AI56" s="2"/>
    </row>
    <row r="57" spans="2:35">
      <c r="B57" s="350" t="s">
        <v>265</v>
      </c>
      <c r="C57" s="350" t="s">
        <v>122</v>
      </c>
      <c r="D57" s="351">
        <v>20</v>
      </c>
      <c r="E57" s="351">
        <v>51</v>
      </c>
      <c r="F57" s="279" t="str">
        <f t="shared" si="0"/>
        <v>SWW012051</v>
      </c>
      <c r="G57" s="351">
        <v>828.8</v>
      </c>
      <c r="J57" s="230"/>
      <c r="M57" s="241"/>
      <c r="N57" s="241"/>
      <c r="O57" s="229"/>
      <c r="P57" s="229"/>
      <c r="Q57" s="234"/>
      <c r="Y57" s="243"/>
      <c r="Z57" s="2"/>
      <c r="AA57" s="2"/>
      <c r="AB57" s="2"/>
      <c r="AC57" s="2"/>
      <c r="AD57" s="2"/>
      <c r="AE57" s="2"/>
      <c r="AF57" s="2"/>
      <c r="AG57" s="2"/>
      <c r="AH57" s="2"/>
      <c r="AI57" s="2"/>
    </row>
    <row r="58" spans="2:35">
      <c r="B58" s="350" t="s">
        <v>265</v>
      </c>
      <c r="C58" s="350" t="s">
        <v>122</v>
      </c>
      <c r="D58" s="351">
        <v>21</v>
      </c>
      <c r="E58" s="351">
        <v>1</v>
      </c>
      <c r="F58" s="279" t="str">
        <f t="shared" si="0"/>
        <v>SWW012101</v>
      </c>
      <c r="G58" s="351">
        <v>14.2</v>
      </c>
      <c r="J58" s="230"/>
      <c r="M58" s="241"/>
      <c r="N58" s="241"/>
      <c r="O58" s="229"/>
      <c r="P58" s="229"/>
      <c r="Q58" s="234"/>
      <c r="Y58" s="243"/>
      <c r="Z58" s="2"/>
      <c r="AA58" s="2"/>
      <c r="AB58" s="2"/>
      <c r="AC58" s="2"/>
      <c r="AD58" s="2"/>
      <c r="AE58" s="2"/>
      <c r="AF58" s="2"/>
      <c r="AG58" s="2"/>
      <c r="AH58" s="2"/>
      <c r="AI58" s="2"/>
    </row>
    <row r="59" spans="2:35">
      <c r="B59" s="350" t="s">
        <v>265</v>
      </c>
      <c r="C59" s="350" t="s">
        <v>122</v>
      </c>
      <c r="D59" s="351">
        <v>21</v>
      </c>
      <c r="E59" s="351">
        <v>2</v>
      </c>
      <c r="F59" s="279" t="str">
        <f t="shared" si="0"/>
        <v>SWW012102</v>
      </c>
      <c r="G59" s="351">
        <v>22.8</v>
      </c>
      <c r="J59" s="230"/>
      <c r="M59" s="241"/>
      <c r="N59" s="241"/>
      <c r="O59" s="229"/>
      <c r="P59" s="229"/>
      <c r="Q59" s="234"/>
      <c r="Y59" s="243"/>
      <c r="Z59" s="2"/>
      <c r="AA59" s="2"/>
      <c r="AB59" s="2"/>
      <c r="AC59" s="2"/>
      <c r="AD59" s="2"/>
      <c r="AE59" s="2"/>
      <c r="AF59" s="2"/>
      <c r="AG59" s="2"/>
      <c r="AH59" s="2"/>
      <c r="AI59" s="2"/>
    </row>
    <row r="60" spans="2:35">
      <c r="B60" s="350" t="s">
        <v>265</v>
      </c>
      <c r="C60" s="350" t="s">
        <v>122</v>
      </c>
      <c r="D60" s="351">
        <v>21</v>
      </c>
      <c r="E60" s="351">
        <v>3</v>
      </c>
      <c r="F60" s="279" t="str">
        <f t="shared" si="0"/>
        <v>SWW012103</v>
      </c>
      <c r="G60" s="351">
        <v>24.6</v>
      </c>
      <c r="J60" s="230"/>
      <c r="M60" s="241"/>
      <c r="N60" s="241"/>
      <c r="O60" s="229"/>
      <c r="P60" s="229"/>
      <c r="Q60" s="234"/>
      <c r="Y60" s="243"/>
      <c r="Z60" s="2"/>
      <c r="AA60" s="2"/>
      <c r="AB60" s="2"/>
      <c r="AC60" s="2"/>
      <c r="AD60" s="2"/>
      <c r="AE60" s="2"/>
      <c r="AF60" s="2"/>
      <c r="AG60" s="2"/>
      <c r="AH60" s="2"/>
      <c r="AI60" s="2"/>
    </row>
    <row r="61" spans="2:35">
      <c r="B61" s="350" t="s">
        <v>265</v>
      </c>
      <c r="C61" s="350" t="s">
        <v>122</v>
      </c>
      <c r="D61" s="351">
        <v>21</v>
      </c>
      <c r="E61" s="351">
        <v>4</v>
      </c>
      <c r="F61" s="279" t="str">
        <f t="shared" si="0"/>
        <v>SWW012104</v>
      </c>
      <c r="G61" s="351">
        <v>25.5</v>
      </c>
      <c r="J61" s="230"/>
      <c r="M61" s="241"/>
      <c r="N61" s="241"/>
      <c r="O61" s="229"/>
      <c r="P61" s="229"/>
      <c r="Q61" s="234"/>
      <c r="Y61" s="243"/>
      <c r="Z61" s="2"/>
      <c r="AA61" s="2"/>
      <c r="AB61" s="2"/>
      <c r="AC61" s="2"/>
      <c r="AD61" s="2"/>
      <c r="AE61" s="2"/>
      <c r="AF61" s="2"/>
      <c r="AG61" s="2"/>
      <c r="AH61" s="2"/>
      <c r="AI61" s="2"/>
    </row>
    <row r="62" spans="2:35">
      <c r="B62" s="350" t="s">
        <v>265</v>
      </c>
      <c r="C62" s="350" t="s">
        <v>122</v>
      </c>
      <c r="D62" s="351">
        <v>21</v>
      </c>
      <c r="E62" s="351">
        <v>5</v>
      </c>
      <c r="F62" s="279" t="str">
        <f t="shared" si="0"/>
        <v>SWW012105</v>
      </c>
      <c r="G62" s="351">
        <v>26.1</v>
      </c>
      <c r="J62" s="230"/>
      <c r="M62" s="241"/>
      <c r="N62" s="241"/>
      <c r="O62" s="229"/>
      <c r="P62" s="229"/>
      <c r="Q62" s="234"/>
      <c r="Y62" s="243"/>
      <c r="Z62" s="2"/>
      <c r="AA62" s="2"/>
      <c r="AB62" s="2"/>
      <c r="AC62" s="2"/>
      <c r="AD62" s="2"/>
      <c r="AE62" s="2"/>
      <c r="AF62" s="2"/>
      <c r="AG62" s="2"/>
      <c r="AH62" s="2"/>
      <c r="AI62" s="2"/>
    </row>
    <row r="63" spans="2:35">
      <c r="B63" s="350" t="s">
        <v>265</v>
      </c>
      <c r="C63" s="350" t="s">
        <v>122</v>
      </c>
      <c r="D63" s="351">
        <v>21</v>
      </c>
      <c r="E63" s="351">
        <v>6</v>
      </c>
      <c r="F63" s="279" t="str">
        <f t="shared" si="0"/>
        <v>SWW012106</v>
      </c>
      <c r="G63" s="351">
        <v>27.3</v>
      </c>
      <c r="J63" s="230"/>
      <c r="M63" s="241"/>
      <c r="N63" s="241"/>
      <c r="O63" s="229"/>
      <c r="P63" s="229"/>
      <c r="Q63" s="234"/>
      <c r="Y63" s="243"/>
      <c r="Z63" s="2"/>
      <c r="AA63" s="2"/>
      <c r="AB63" s="2"/>
      <c r="AC63" s="2"/>
      <c r="AD63" s="2"/>
      <c r="AE63" s="2"/>
      <c r="AF63" s="2"/>
      <c r="AG63" s="2"/>
      <c r="AH63" s="2"/>
      <c r="AI63" s="2"/>
    </row>
    <row r="64" spans="2:35">
      <c r="B64" s="350" t="s">
        <v>265</v>
      </c>
      <c r="C64" s="350" t="s">
        <v>122</v>
      </c>
      <c r="D64" s="351">
        <v>21</v>
      </c>
      <c r="E64" s="351">
        <v>7</v>
      </c>
      <c r="F64" s="279" t="str">
        <f t="shared" si="0"/>
        <v>SWW012107</v>
      </c>
      <c r="G64" s="351">
        <v>29.5</v>
      </c>
      <c r="J64" s="230"/>
      <c r="M64" s="241"/>
      <c r="N64" s="241"/>
      <c r="O64" s="229"/>
      <c r="P64" s="229"/>
      <c r="Q64" s="234"/>
      <c r="Y64" s="243"/>
      <c r="Z64" s="2"/>
      <c r="AA64" s="2"/>
      <c r="AB64" s="2"/>
      <c r="AC64" s="2"/>
      <c r="AD64" s="2"/>
      <c r="AE64" s="2"/>
      <c r="AF64" s="2"/>
      <c r="AG64" s="2"/>
      <c r="AH64" s="2"/>
      <c r="AI64" s="2"/>
    </row>
    <row r="65" spans="2:35">
      <c r="B65" s="350" t="s">
        <v>265</v>
      </c>
      <c r="C65" s="350" t="s">
        <v>122</v>
      </c>
      <c r="D65" s="351">
        <v>21</v>
      </c>
      <c r="E65" s="351">
        <v>8</v>
      </c>
      <c r="F65" s="279" t="str">
        <f t="shared" si="0"/>
        <v>SWW012108</v>
      </c>
      <c r="G65" s="351">
        <v>31.8</v>
      </c>
      <c r="J65" s="230"/>
      <c r="M65" s="241"/>
      <c r="N65" s="241"/>
      <c r="O65" s="229"/>
      <c r="P65" s="229"/>
      <c r="Q65" s="234"/>
      <c r="Y65" s="243"/>
      <c r="Z65" s="2"/>
      <c r="AA65" s="2"/>
      <c r="AB65" s="2"/>
      <c r="AC65" s="2"/>
      <c r="AD65" s="2"/>
      <c r="AE65" s="2"/>
      <c r="AF65" s="2"/>
      <c r="AG65" s="2"/>
      <c r="AH65" s="2"/>
      <c r="AI65" s="2"/>
    </row>
    <row r="66" spans="2:35">
      <c r="B66" s="350" t="s">
        <v>265</v>
      </c>
      <c r="C66" s="350" t="s">
        <v>122</v>
      </c>
      <c r="D66" s="351">
        <v>21</v>
      </c>
      <c r="E66" s="351">
        <v>9</v>
      </c>
      <c r="F66" s="279" t="str">
        <f t="shared" si="0"/>
        <v>SWW012109</v>
      </c>
      <c r="G66" s="351">
        <v>35.200000000000003</v>
      </c>
      <c r="J66" s="230"/>
      <c r="M66" s="241"/>
      <c r="N66" s="241"/>
      <c r="O66" s="229"/>
      <c r="P66" s="229"/>
      <c r="Q66" s="234"/>
      <c r="Y66" s="243"/>
      <c r="Z66" s="2"/>
      <c r="AA66" s="2"/>
      <c r="AB66" s="2"/>
      <c r="AC66" s="2"/>
      <c r="AD66" s="2"/>
      <c r="AE66" s="2"/>
      <c r="AF66" s="2"/>
      <c r="AG66" s="2"/>
      <c r="AH66" s="2"/>
      <c r="AI66" s="2"/>
    </row>
    <row r="67" spans="2:35">
      <c r="B67" s="350" t="s">
        <v>265</v>
      </c>
      <c r="C67" s="350" t="s">
        <v>122</v>
      </c>
      <c r="D67" s="351">
        <v>21</v>
      </c>
      <c r="E67" s="351">
        <v>10</v>
      </c>
      <c r="F67" s="279" t="str">
        <f t="shared" si="0"/>
        <v>SWW012110</v>
      </c>
      <c r="G67" s="351">
        <v>38.6</v>
      </c>
      <c r="J67" s="230"/>
      <c r="M67" s="241"/>
      <c r="N67" s="241"/>
      <c r="O67" s="229"/>
      <c r="P67" s="229"/>
      <c r="Q67" s="234"/>
      <c r="Y67" s="243"/>
      <c r="Z67" s="2"/>
      <c r="AA67" s="2"/>
      <c r="AB67" s="2"/>
      <c r="AC67" s="2"/>
      <c r="AD67" s="2"/>
      <c r="AE67" s="2"/>
      <c r="AF67" s="2"/>
      <c r="AG67" s="2"/>
      <c r="AH67" s="2"/>
      <c r="AI67" s="2"/>
    </row>
    <row r="68" spans="2:35">
      <c r="B68" s="350" t="s">
        <v>265</v>
      </c>
      <c r="C68" s="350" t="s">
        <v>122</v>
      </c>
      <c r="D68" s="351">
        <v>21</v>
      </c>
      <c r="E68" s="351">
        <v>11</v>
      </c>
      <c r="F68" s="279" t="str">
        <f t="shared" si="0"/>
        <v>SWW012111</v>
      </c>
      <c r="G68" s="351">
        <v>42.2</v>
      </c>
      <c r="J68" s="230"/>
      <c r="M68" s="241"/>
      <c r="N68" s="241"/>
      <c r="O68" s="229"/>
      <c r="P68" s="229"/>
      <c r="Q68" s="234"/>
      <c r="Y68" s="243"/>
      <c r="Z68" s="2"/>
      <c r="AA68" s="2"/>
      <c r="AB68" s="2"/>
      <c r="AC68" s="2"/>
      <c r="AD68" s="2"/>
      <c r="AE68" s="2"/>
      <c r="AF68" s="2"/>
      <c r="AG68" s="2"/>
      <c r="AH68" s="2"/>
      <c r="AI68" s="2"/>
    </row>
    <row r="69" spans="2:35">
      <c r="B69" s="350" t="s">
        <v>265</v>
      </c>
      <c r="C69" s="350" t="s">
        <v>122</v>
      </c>
      <c r="D69" s="351">
        <v>21</v>
      </c>
      <c r="E69" s="351">
        <v>12</v>
      </c>
      <c r="F69" s="279" t="str">
        <f t="shared" si="0"/>
        <v>SWW012112</v>
      </c>
      <c r="G69" s="351">
        <v>45.3</v>
      </c>
      <c r="J69" s="230"/>
      <c r="M69" s="241"/>
      <c r="N69" s="241"/>
      <c r="O69" s="229"/>
      <c r="P69" s="229"/>
      <c r="Q69" s="234"/>
      <c r="Y69" s="243"/>
      <c r="Z69" s="2"/>
      <c r="AA69" s="2"/>
      <c r="AB69" s="2"/>
      <c r="AC69" s="2"/>
      <c r="AD69" s="2"/>
      <c r="AE69" s="2"/>
      <c r="AF69" s="2"/>
      <c r="AG69" s="2"/>
      <c r="AH69" s="2"/>
      <c r="AI69" s="2"/>
    </row>
    <row r="70" spans="2:35">
      <c r="B70" s="350" t="s">
        <v>265</v>
      </c>
      <c r="C70" s="350" t="s">
        <v>122</v>
      </c>
      <c r="D70" s="351">
        <v>21</v>
      </c>
      <c r="E70" s="351">
        <v>13</v>
      </c>
      <c r="F70" s="279" t="str">
        <f t="shared" si="0"/>
        <v>SWW012113</v>
      </c>
      <c r="G70" s="351">
        <v>49</v>
      </c>
      <c r="J70" s="230"/>
      <c r="M70" s="241"/>
      <c r="N70" s="241"/>
      <c r="O70" s="229"/>
      <c r="P70" s="229"/>
      <c r="Q70" s="234"/>
      <c r="Y70" s="243"/>
      <c r="Z70" s="2"/>
      <c r="AA70" s="2"/>
      <c r="AB70" s="2"/>
      <c r="AC70" s="2"/>
      <c r="AD70" s="2"/>
      <c r="AE70" s="2"/>
      <c r="AF70" s="2"/>
      <c r="AG70" s="2"/>
      <c r="AH70" s="2"/>
      <c r="AI70" s="2"/>
    </row>
    <row r="71" spans="2:35">
      <c r="B71" s="350" t="s">
        <v>265</v>
      </c>
      <c r="C71" s="350" t="s">
        <v>122</v>
      </c>
      <c r="D71" s="351">
        <v>21</v>
      </c>
      <c r="E71" s="351">
        <v>14</v>
      </c>
      <c r="F71" s="279" t="str">
        <f t="shared" si="0"/>
        <v>SWW012114</v>
      </c>
      <c r="G71" s="351">
        <v>52.5</v>
      </c>
      <c r="H71" s="230"/>
      <c r="I71" s="230"/>
      <c r="J71" s="230"/>
      <c r="M71" s="241"/>
      <c r="N71" s="241"/>
      <c r="O71" s="229"/>
      <c r="P71" s="229"/>
      <c r="Q71" s="234"/>
      <c r="Y71" s="243"/>
      <c r="Z71" s="2"/>
      <c r="AA71" s="2"/>
      <c r="AB71" s="2"/>
      <c r="AC71" s="2"/>
      <c r="AD71" s="2"/>
      <c r="AE71" s="2"/>
      <c r="AF71" s="2"/>
      <c r="AG71" s="2"/>
      <c r="AH71" s="2"/>
      <c r="AI71" s="2"/>
    </row>
    <row r="72" spans="2:35">
      <c r="B72" s="350" t="s">
        <v>265</v>
      </c>
      <c r="C72" s="350" t="s">
        <v>122</v>
      </c>
      <c r="D72" s="351">
        <v>21</v>
      </c>
      <c r="E72" s="351">
        <v>15</v>
      </c>
      <c r="F72" s="279" t="str">
        <f t="shared" ref="F72:F135" si="1">B72&amp;TEXT(C72,"00")&amp;TEXT(D72,"00")&amp;TEXT(E72,"00")</f>
        <v>SWW012115</v>
      </c>
      <c r="G72" s="351">
        <v>57.4</v>
      </c>
      <c r="H72" s="230"/>
      <c r="I72" s="230"/>
      <c r="J72" s="230"/>
      <c r="M72" s="241"/>
      <c r="N72" s="241"/>
      <c r="O72" s="229"/>
      <c r="P72" s="229"/>
      <c r="Q72" s="234"/>
      <c r="Y72" s="243"/>
      <c r="Z72" s="2"/>
      <c r="AA72" s="2"/>
      <c r="AB72" s="2"/>
      <c r="AC72" s="2"/>
      <c r="AD72" s="2"/>
      <c r="AE72" s="2"/>
      <c r="AF72" s="2"/>
      <c r="AG72" s="2"/>
      <c r="AH72" s="2"/>
      <c r="AI72" s="2"/>
    </row>
    <row r="73" spans="2:35">
      <c r="B73" s="350" t="s">
        <v>265</v>
      </c>
      <c r="C73" s="350" t="s">
        <v>122</v>
      </c>
      <c r="D73" s="351">
        <v>21</v>
      </c>
      <c r="E73" s="351">
        <v>16</v>
      </c>
      <c r="F73" s="279" t="str">
        <f t="shared" si="1"/>
        <v>SWW012116</v>
      </c>
      <c r="G73" s="351">
        <v>62.8</v>
      </c>
      <c r="H73" s="230"/>
      <c r="I73" s="230"/>
      <c r="J73" s="230"/>
      <c r="M73" s="241"/>
      <c r="N73" s="241"/>
      <c r="O73" s="229"/>
      <c r="P73" s="229"/>
      <c r="Q73" s="234"/>
      <c r="Y73" s="243"/>
      <c r="Z73" s="2"/>
      <c r="AA73" s="2"/>
      <c r="AB73" s="2"/>
      <c r="AC73" s="2"/>
      <c r="AD73" s="2"/>
      <c r="AE73" s="2"/>
      <c r="AF73" s="2"/>
      <c r="AG73" s="2"/>
      <c r="AH73" s="2"/>
      <c r="AI73" s="2"/>
    </row>
    <row r="74" spans="2:35">
      <c r="B74" s="350" t="s">
        <v>265</v>
      </c>
      <c r="C74" s="350" t="s">
        <v>122</v>
      </c>
      <c r="D74" s="351">
        <v>21</v>
      </c>
      <c r="E74" s="351">
        <v>17</v>
      </c>
      <c r="F74" s="279" t="str">
        <f t="shared" si="1"/>
        <v>SWW012117</v>
      </c>
      <c r="G74" s="351">
        <v>68.400000000000006</v>
      </c>
      <c r="H74" s="230"/>
      <c r="I74" s="230"/>
      <c r="J74" s="230"/>
      <c r="M74" s="241"/>
      <c r="N74" s="241"/>
      <c r="O74" s="229"/>
      <c r="P74" s="229"/>
      <c r="Q74" s="234"/>
      <c r="Y74" s="243"/>
      <c r="Z74" s="2"/>
      <c r="AA74" s="2"/>
      <c r="AB74" s="2"/>
      <c r="AC74" s="2"/>
      <c r="AD74" s="2"/>
      <c r="AE74" s="2"/>
      <c r="AF74" s="2"/>
      <c r="AG74" s="2"/>
      <c r="AH74" s="2"/>
      <c r="AI74" s="2"/>
    </row>
    <row r="75" spans="2:35">
      <c r="B75" s="350" t="s">
        <v>265</v>
      </c>
      <c r="C75" s="350" t="s">
        <v>122</v>
      </c>
      <c r="D75" s="351">
        <v>21</v>
      </c>
      <c r="E75" s="351">
        <v>18</v>
      </c>
      <c r="F75" s="279" t="str">
        <f t="shared" si="1"/>
        <v>SWW012118</v>
      </c>
      <c r="G75" s="351">
        <v>74.099999999999994</v>
      </c>
      <c r="H75" s="230"/>
      <c r="I75" s="230"/>
      <c r="J75" s="230"/>
      <c r="M75" s="241"/>
      <c r="N75" s="241"/>
      <c r="O75" s="229"/>
      <c r="P75" s="229"/>
      <c r="Q75" s="234"/>
      <c r="Y75" s="243"/>
      <c r="Z75" s="2"/>
      <c r="AA75" s="2"/>
      <c r="AB75" s="2"/>
      <c r="AC75" s="2"/>
      <c r="AD75" s="2"/>
      <c r="AE75" s="2"/>
      <c r="AF75" s="2"/>
      <c r="AG75" s="2"/>
      <c r="AH75" s="2"/>
      <c r="AI75" s="2"/>
    </row>
    <row r="76" spans="2:35">
      <c r="B76" s="350" t="s">
        <v>265</v>
      </c>
      <c r="C76" s="350" t="s">
        <v>122</v>
      </c>
      <c r="D76" s="351">
        <v>21</v>
      </c>
      <c r="E76" s="351">
        <v>19</v>
      </c>
      <c r="F76" s="279" t="str">
        <f t="shared" si="1"/>
        <v>SWW012119</v>
      </c>
      <c r="G76" s="351">
        <v>80.099999999999994</v>
      </c>
      <c r="H76" s="230"/>
      <c r="I76" s="230"/>
      <c r="J76" s="230"/>
      <c r="M76" s="241"/>
      <c r="N76" s="241"/>
      <c r="O76" s="229"/>
      <c r="P76" s="229"/>
      <c r="Q76" s="234"/>
      <c r="Y76" s="243"/>
      <c r="Z76" s="2"/>
      <c r="AA76" s="2"/>
      <c r="AB76" s="2"/>
      <c r="AC76" s="2"/>
      <c r="AD76" s="2"/>
      <c r="AE76" s="2"/>
      <c r="AF76" s="2"/>
      <c r="AG76" s="2"/>
      <c r="AH76" s="2"/>
      <c r="AI76" s="2"/>
    </row>
    <row r="77" spans="2:35">
      <c r="B77" s="350" t="s">
        <v>265</v>
      </c>
      <c r="C77" s="350" t="s">
        <v>122</v>
      </c>
      <c r="D77" s="351">
        <v>21</v>
      </c>
      <c r="E77" s="351">
        <v>20</v>
      </c>
      <c r="F77" s="279" t="str">
        <f t="shared" si="1"/>
        <v>SWW012120</v>
      </c>
      <c r="G77" s="351">
        <v>86.2</v>
      </c>
      <c r="H77" s="230"/>
      <c r="I77" s="230"/>
      <c r="J77" s="230"/>
      <c r="M77" s="241"/>
      <c r="N77" s="241"/>
      <c r="O77" s="229"/>
      <c r="P77" s="229"/>
      <c r="Q77" s="234"/>
      <c r="Y77" s="243"/>
      <c r="Z77" s="2"/>
      <c r="AA77" s="2"/>
      <c r="AB77" s="2"/>
      <c r="AC77" s="2"/>
      <c r="AD77" s="2"/>
      <c r="AE77" s="2"/>
      <c r="AF77" s="2"/>
      <c r="AG77" s="2"/>
      <c r="AH77" s="2"/>
      <c r="AI77" s="2"/>
    </row>
    <row r="78" spans="2:35">
      <c r="B78" s="350" t="s">
        <v>265</v>
      </c>
      <c r="C78" s="350" t="s">
        <v>122</v>
      </c>
      <c r="D78" s="351">
        <v>21</v>
      </c>
      <c r="E78" s="351">
        <v>21</v>
      </c>
      <c r="F78" s="279" t="str">
        <f t="shared" si="1"/>
        <v>SWW012121</v>
      </c>
      <c r="G78" s="351">
        <v>92.8</v>
      </c>
      <c r="H78" s="230"/>
      <c r="I78" s="230"/>
      <c r="J78" s="230"/>
      <c r="M78" s="241"/>
      <c r="N78" s="241"/>
      <c r="O78" s="229"/>
      <c r="P78" s="229"/>
      <c r="Q78" s="234"/>
      <c r="Y78" s="243"/>
      <c r="Z78" s="2"/>
      <c r="AA78" s="2"/>
      <c r="AB78" s="2"/>
      <c r="AC78" s="2"/>
      <c r="AD78" s="2"/>
      <c r="AE78" s="2"/>
      <c r="AF78" s="2"/>
      <c r="AG78" s="2"/>
      <c r="AH78" s="2"/>
      <c r="AI78" s="2"/>
    </row>
    <row r="79" spans="2:35">
      <c r="B79" s="350" t="s">
        <v>265</v>
      </c>
      <c r="C79" s="350" t="s">
        <v>122</v>
      </c>
      <c r="D79" s="351">
        <v>21</v>
      </c>
      <c r="E79" s="351">
        <v>22</v>
      </c>
      <c r="F79" s="279" t="str">
        <f t="shared" si="1"/>
        <v>SWW012122</v>
      </c>
      <c r="G79" s="351">
        <v>99.2</v>
      </c>
      <c r="H79" s="230"/>
      <c r="I79" s="230"/>
      <c r="J79" s="230"/>
      <c r="M79" s="241"/>
      <c r="N79" s="241"/>
      <c r="O79" s="229"/>
      <c r="P79" s="229"/>
      <c r="Q79" s="234"/>
      <c r="Y79" s="243"/>
      <c r="Z79" s="2"/>
      <c r="AA79" s="2"/>
      <c r="AB79" s="2"/>
      <c r="AC79" s="2"/>
      <c r="AD79" s="2"/>
      <c r="AE79" s="2"/>
      <c r="AF79" s="2"/>
      <c r="AG79" s="2"/>
      <c r="AH79" s="2"/>
      <c r="AI79" s="2"/>
    </row>
    <row r="80" spans="2:35">
      <c r="B80" s="350" t="s">
        <v>265</v>
      </c>
      <c r="C80" s="350" t="s">
        <v>122</v>
      </c>
      <c r="D80" s="351">
        <v>21</v>
      </c>
      <c r="E80" s="351">
        <v>23</v>
      </c>
      <c r="F80" s="279" t="str">
        <f t="shared" si="1"/>
        <v>SWW012123</v>
      </c>
      <c r="G80" s="351">
        <v>109.8</v>
      </c>
      <c r="H80" s="230"/>
      <c r="I80" s="230"/>
      <c r="J80" s="230"/>
      <c r="M80" s="241"/>
      <c r="N80" s="241"/>
      <c r="O80" s="229"/>
      <c r="P80" s="229"/>
      <c r="Q80" s="234"/>
      <c r="Y80" s="243"/>
      <c r="Z80" s="2"/>
      <c r="AA80" s="2"/>
      <c r="AB80" s="2"/>
      <c r="AC80" s="2"/>
      <c r="AD80" s="2"/>
      <c r="AE80" s="2"/>
      <c r="AF80" s="2"/>
      <c r="AG80" s="2"/>
      <c r="AH80" s="2"/>
      <c r="AI80" s="2"/>
    </row>
    <row r="81" spans="2:35">
      <c r="B81" s="350" t="s">
        <v>265</v>
      </c>
      <c r="C81" s="350" t="s">
        <v>122</v>
      </c>
      <c r="D81" s="351">
        <v>21</v>
      </c>
      <c r="E81" s="351">
        <v>24</v>
      </c>
      <c r="F81" s="279" t="str">
        <f t="shared" si="1"/>
        <v>SWW012124</v>
      </c>
      <c r="G81" s="351">
        <v>122.2</v>
      </c>
      <c r="H81" s="230"/>
      <c r="I81" s="230"/>
      <c r="J81" s="230"/>
      <c r="M81" s="241"/>
      <c r="N81" s="241"/>
      <c r="O81" s="229"/>
      <c r="P81" s="229"/>
      <c r="Q81" s="234"/>
      <c r="Y81" s="243"/>
      <c r="Z81" s="2"/>
      <c r="AA81" s="2"/>
      <c r="AB81" s="2"/>
      <c r="AC81" s="2"/>
      <c r="AD81" s="2"/>
      <c r="AE81" s="2"/>
      <c r="AF81" s="2"/>
      <c r="AG81" s="2"/>
      <c r="AH81" s="2"/>
      <c r="AI81" s="2"/>
    </row>
    <row r="82" spans="2:35">
      <c r="B82" s="350" t="s">
        <v>265</v>
      </c>
      <c r="C82" s="350" t="s">
        <v>122</v>
      </c>
      <c r="D82" s="351">
        <v>21</v>
      </c>
      <c r="E82" s="351">
        <v>25</v>
      </c>
      <c r="F82" s="279" t="str">
        <f t="shared" si="1"/>
        <v>SWW012125</v>
      </c>
      <c r="G82" s="351">
        <v>134.80000000000001</v>
      </c>
      <c r="H82" s="230"/>
      <c r="I82" s="230"/>
      <c r="J82" s="230"/>
      <c r="M82" s="241"/>
      <c r="N82" s="241"/>
      <c r="O82" s="229"/>
      <c r="P82" s="229"/>
      <c r="Q82" s="234"/>
      <c r="Y82" s="243"/>
      <c r="Z82" s="2"/>
      <c r="AA82" s="2"/>
      <c r="AB82" s="2"/>
      <c r="AC82" s="2"/>
      <c r="AD82" s="2"/>
      <c r="AE82" s="2"/>
      <c r="AF82" s="2"/>
      <c r="AG82" s="2"/>
      <c r="AH82" s="2"/>
      <c r="AI82" s="2"/>
    </row>
    <row r="83" spans="2:35">
      <c r="B83" s="350" t="s">
        <v>265</v>
      </c>
      <c r="C83" s="350" t="s">
        <v>122</v>
      </c>
      <c r="D83" s="351">
        <v>21</v>
      </c>
      <c r="E83" s="351">
        <v>26</v>
      </c>
      <c r="F83" s="279" t="str">
        <f t="shared" si="1"/>
        <v>SWW012126</v>
      </c>
      <c r="G83" s="351">
        <v>147.80000000000001</v>
      </c>
      <c r="H83" s="230"/>
      <c r="I83" s="230"/>
      <c r="J83" s="230"/>
      <c r="M83" s="241"/>
      <c r="N83" s="241"/>
      <c r="O83" s="229"/>
      <c r="P83" s="229"/>
      <c r="Q83" s="234"/>
      <c r="Y83" s="243"/>
      <c r="Z83" s="2"/>
      <c r="AA83" s="2"/>
      <c r="AB83" s="2"/>
      <c r="AC83" s="2"/>
      <c r="AD83" s="2"/>
      <c r="AE83" s="2"/>
      <c r="AF83" s="2"/>
      <c r="AG83" s="2"/>
      <c r="AH83" s="2"/>
      <c r="AI83" s="2"/>
    </row>
    <row r="84" spans="2:35">
      <c r="B84" s="350" t="s">
        <v>265</v>
      </c>
      <c r="C84" s="350" t="s">
        <v>122</v>
      </c>
      <c r="D84" s="351">
        <v>21</v>
      </c>
      <c r="E84" s="351">
        <v>27</v>
      </c>
      <c r="F84" s="279" t="str">
        <f t="shared" si="1"/>
        <v>SWW012127</v>
      </c>
      <c r="G84" s="351">
        <v>161.6</v>
      </c>
      <c r="H84" s="230"/>
      <c r="I84" s="230"/>
      <c r="J84" s="230"/>
      <c r="M84" s="241"/>
      <c r="N84" s="241"/>
      <c r="O84" s="229"/>
      <c r="P84" s="229"/>
      <c r="Q84" s="234"/>
      <c r="Y84" s="243"/>
      <c r="Z84" s="2"/>
      <c r="AA84" s="2"/>
      <c r="AB84" s="2"/>
      <c r="AC84" s="2"/>
      <c r="AD84" s="2"/>
      <c r="AE84" s="2"/>
      <c r="AF84" s="2"/>
      <c r="AG84" s="2"/>
      <c r="AH84" s="2"/>
      <c r="AI84" s="2"/>
    </row>
    <row r="85" spans="2:35">
      <c r="B85" s="350" t="s">
        <v>265</v>
      </c>
      <c r="C85" s="350" t="s">
        <v>122</v>
      </c>
      <c r="D85" s="351">
        <v>21</v>
      </c>
      <c r="E85" s="351">
        <v>28</v>
      </c>
      <c r="F85" s="279" t="str">
        <f t="shared" si="1"/>
        <v>SWW012128</v>
      </c>
      <c r="G85" s="351">
        <v>176.8</v>
      </c>
      <c r="H85" s="230"/>
      <c r="I85" s="230"/>
      <c r="J85" s="230"/>
      <c r="M85" s="241"/>
      <c r="N85" s="241"/>
      <c r="O85" s="229"/>
      <c r="P85" s="229"/>
      <c r="Q85" s="234"/>
      <c r="Y85" s="243"/>
      <c r="Z85" s="2"/>
      <c r="AA85" s="2"/>
      <c r="AB85" s="2"/>
      <c r="AC85" s="2"/>
      <c r="AD85" s="2"/>
      <c r="AE85" s="2"/>
      <c r="AF85" s="2"/>
      <c r="AG85" s="2"/>
      <c r="AH85" s="2"/>
      <c r="AI85" s="2"/>
    </row>
    <row r="86" spans="2:35">
      <c r="B86" s="350" t="s">
        <v>265</v>
      </c>
      <c r="C86" s="350" t="s">
        <v>122</v>
      </c>
      <c r="D86" s="351">
        <v>21</v>
      </c>
      <c r="E86" s="351">
        <v>29</v>
      </c>
      <c r="F86" s="279" t="str">
        <f t="shared" si="1"/>
        <v>SWW012129</v>
      </c>
      <c r="G86" s="351">
        <v>193.6</v>
      </c>
      <c r="H86" s="230"/>
      <c r="I86" s="230"/>
      <c r="J86" s="230"/>
      <c r="M86" s="241"/>
      <c r="N86" s="241"/>
      <c r="O86" s="229"/>
      <c r="P86" s="229"/>
      <c r="Q86" s="234"/>
      <c r="Y86" s="243"/>
      <c r="Z86" s="2"/>
      <c r="AA86" s="2"/>
      <c r="AB86" s="2"/>
      <c r="AC86" s="2"/>
      <c r="AD86" s="2"/>
      <c r="AE86" s="2"/>
      <c r="AF86" s="2"/>
      <c r="AG86" s="2"/>
      <c r="AH86" s="2"/>
      <c r="AI86" s="2"/>
    </row>
    <row r="87" spans="2:35">
      <c r="B87" s="350" t="s">
        <v>265</v>
      </c>
      <c r="C87" s="350" t="s">
        <v>122</v>
      </c>
      <c r="D87" s="351">
        <v>21</v>
      </c>
      <c r="E87" s="351">
        <v>30</v>
      </c>
      <c r="F87" s="279" t="str">
        <f t="shared" si="1"/>
        <v>SWW012130</v>
      </c>
      <c r="G87" s="351">
        <v>212.7</v>
      </c>
      <c r="H87" s="230"/>
      <c r="I87" s="230"/>
      <c r="J87" s="230"/>
      <c r="M87" s="241"/>
      <c r="N87" s="241"/>
      <c r="O87" s="229"/>
      <c r="P87" s="229"/>
      <c r="Q87" s="234"/>
      <c r="Y87" s="243"/>
      <c r="Z87" s="2"/>
      <c r="AA87" s="2"/>
      <c r="AB87" s="2"/>
      <c r="AC87" s="2"/>
      <c r="AD87" s="2"/>
      <c r="AE87" s="2"/>
      <c r="AF87" s="2"/>
      <c r="AG87" s="2"/>
      <c r="AH87" s="2"/>
      <c r="AI87" s="2"/>
    </row>
    <row r="88" spans="2:35">
      <c r="B88" s="350" t="s">
        <v>265</v>
      </c>
      <c r="C88" s="350" t="s">
        <v>122</v>
      </c>
      <c r="D88" s="351">
        <v>21</v>
      </c>
      <c r="E88" s="351">
        <v>31</v>
      </c>
      <c r="F88" s="279" t="str">
        <f t="shared" si="1"/>
        <v>SWW012131</v>
      </c>
      <c r="G88" s="351">
        <v>231.6</v>
      </c>
      <c r="H88" s="230"/>
      <c r="I88" s="230"/>
      <c r="J88" s="230"/>
      <c r="M88" s="241"/>
      <c r="N88" s="241"/>
      <c r="O88" s="229"/>
      <c r="P88" s="229"/>
      <c r="Q88" s="234"/>
      <c r="Y88" s="243"/>
      <c r="Z88" s="2"/>
      <c r="AA88" s="2"/>
      <c r="AB88" s="2"/>
      <c r="AC88" s="2"/>
      <c r="AD88" s="2"/>
      <c r="AE88" s="2"/>
      <c r="AF88" s="2"/>
      <c r="AG88" s="2"/>
      <c r="AH88" s="2"/>
      <c r="AI88" s="2"/>
    </row>
    <row r="89" spans="2:35">
      <c r="B89" s="350" t="s">
        <v>265</v>
      </c>
      <c r="C89" s="350" t="s">
        <v>122</v>
      </c>
      <c r="D89" s="351">
        <v>21</v>
      </c>
      <c r="E89" s="351">
        <v>32</v>
      </c>
      <c r="F89" s="279" t="str">
        <f t="shared" si="1"/>
        <v>SWW012132</v>
      </c>
      <c r="G89" s="351">
        <v>250.7</v>
      </c>
      <c r="H89" s="230"/>
      <c r="I89" s="230"/>
      <c r="J89" s="230"/>
      <c r="M89" s="241"/>
      <c r="N89" s="241"/>
      <c r="O89" s="229"/>
      <c r="P89" s="229"/>
      <c r="Q89" s="234"/>
      <c r="Y89" s="243"/>
      <c r="Z89" s="2"/>
      <c r="AA89" s="2"/>
      <c r="AB89" s="2"/>
      <c r="AC89" s="2"/>
      <c r="AD89" s="2"/>
      <c r="AE89" s="2"/>
      <c r="AF89" s="2"/>
      <c r="AG89" s="2"/>
      <c r="AH89" s="2"/>
      <c r="AI89" s="2"/>
    </row>
    <row r="90" spans="2:35">
      <c r="B90" s="350" t="s">
        <v>265</v>
      </c>
      <c r="C90" s="350" t="s">
        <v>122</v>
      </c>
      <c r="D90" s="351">
        <v>21</v>
      </c>
      <c r="E90" s="351">
        <v>33</v>
      </c>
      <c r="F90" s="279" t="str">
        <f t="shared" si="1"/>
        <v>SWW012133</v>
      </c>
      <c r="G90" s="351">
        <v>266.89999999999998</v>
      </c>
      <c r="H90" s="230"/>
      <c r="I90" s="230"/>
      <c r="J90" s="230"/>
      <c r="M90" s="241"/>
      <c r="N90" s="241"/>
      <c r="O90" s="229"/>
      <c r="P90" s="229"/>
      <c r="Q90" s="234"/>
      <c r="Y90" s="243"/>
      <c r="Z90" s="2"/>
      <c r="AA90" s="2"/>
      <c r="AB90" s="2"/>
      <c r="AC90" s="2"/>
      <c r="AD90" s="2"/>
      <c r="AE90" s="2"/>
      <c r="AF90" s="2"/>
      <c r="AG90" s="2"/>
      <c r="AH90" s="2"/>
      <c r="AI90" s="2"/>
    </row>
    <row r="91" spans="2:35">
      <c r="B91" s="350" t="s">
        <v>265</v>
      </c>
      <c r="C91" s="350" t="s">
        <v>122</v>
      </c>
      <c r="D91" s="351">
        <v>21</v>
      </c>
      <c r="E91" s="351">
        <v>34</v>
      </c>
      <c r="F91" s="279" t="str">
        <f t="shared" si="1"/>
        <v>SWW012134</v>
      </c>
      <c r="G91" s="351">
        <v>285.10000000000002</v>
      </c>
      <c r="H91" s="230"/>
      <c r="I91" s="230"/>
      <c r="J91" s="230"/>
      <c r="M91" s="241"/>
      <c r="N91" s="241"/>
      <c r="O91" s="229"/>
      <c r="P91" s="229"/>
      <c r="Q91" s="234"/>
      <c r="Y91" s="243"/>
      <c r="Z91" s="2"/>
      <c r="AA91" s="2"/>
      <c r="AB91" s="2"/>
      <c r="AC91" s="2"/>
      <c r="AD91" s="2"/>
      <c r="AE91" s="2"/>
      <c r="AF91" s="2"/>
      <c r="AG91" s="2"/>
      <c r="AH91" s="2"/>
      <c r="AI91" s="2"/>
    </row>
    <row r="92" spans="2:35">
      <c r="B92" s="350" t="s">
        <v>265</v>
      </c>
      <c r="C92" s="350" t="s">
        <v>123</v>
      </c>
      <c r="D92" s="351">
        <v>24</v>
      </c>
      <c r="E92" s="351">
        <v>25</v>
      </c>
      <c r="F92" s="279" t="str">
        <f t="shared" si="1"/>
        <v>SWW022425</v>
      </c>
      <c r="G92" s="351">
        <v>144.19999999999999</v>
      </c>
      <c r="H92" s="230"/>
      <c r="I92" s="230"/>
      <c r="J92" s="230"/>
      <c r="M92" s="241"/>
      <c r="N92" s="241"/>
      <c r="O92" s="229"/>
      <c r="P92" s="229"/>
      <c r="Q92" s="234"/>
      <c r="Y92" s="243"/>
      <c r="Z92" s="2"/>
      <c r="AA92" s="2"/>
      <c r="AB92" s="2"/>
      <c r="AC92" s="2"/>
      <c r="AD92" s="2"/>
      <c r="AE92" s="2"/>
      <c r="AF92" s="2"/>
      <c r="AG92" s="2"/>
      <c r="AH92" s="2"/>
      <c r="AI92" s="2"/>
    </row>
    <row r="93" spans="2:35">
      <c r="B93" s="350" t="s">
        <v>265</v>
      </c>
      <c r="C93" s="350" t="s">
        <v>123</v>
      </c>
      <c r="D93" s="351">
        <v>24</v>
      </c>
      <c r="E93" s="351">
        <v>26</v>
      </c>
      <c r="F93" s="279" t="str">
        <f t="shared" si="1"/>
        <v>SWW022426</v>
      </c>
      <c r="G93" s="351">
        <v>154.1</v>
      </c>
      <c r="H93" s="230"/>
      <c r="I93" s="230"/>
      <c r="J93" s="230"/>
      <c r="M93" s="241"/>
      <c r="N93" s="241"/>
      <c r="O93" s="229"/>
      <c r="P93" s="229"/>
      <c r="Q93" s="234"/>
      <c r="Y93" s="243"/>
      <c r="Z93" s="2"/>
      <c r="AA93" s="2"/>
      <c r="AB93" s="2"/>
      <c r="AC93" s="2"/>
      <c r="AD93" s="2"/>
      <c r="AE93" s="2"/>
      <c r="AF93" s="2"/>
      <c r="AG93" s="2"/>
      <c r="AH93" s="2"/>
      <c r="AI93" s="2"/>
    </row>
    <row r="94" spans="2:35">
      <c r="B94" s="350" t="s">
        <v>265</v>
      </c>
      <c r="C94" s="350" t="s">
        <v>123</v>
      </c>
      <c r="D94" s="351">
        <v>24</v>
      </c>
      <c r="E94" s="351">
        <v>27</v>
      </c>
      <c r="F94" s="279" t="str">
        <f t="shared" si="1"/>
        <v>SWW022427</v>
      </c>
      <c r="G94" s="351">
        <v>162.6</v>
      </c>
      <c r="H94" s="230"/>
      <c r="I94" s="230"/>
      <c r="J94" s="230"/>
      <c r="M94" s="241"/>
      <c r="N94" s="241"/>
      <c r="O94" s="229"/>
      <c r="P94" s="229"/>
      <c r="Q94" s="234"/>
      <c r="Y94" s="243"/>
      <c r="Z94" s="2"/>
      <c r="AA94" s="2"/>
      <c r="AB94" s="2"/>
      <c r="AC94" s="2"/>
      <c r="AD94" s="2"/>
      <c r="AE94" s="2"/>
      <c r="AF94" s="2"/>
      <c r="AG94" s="2"/>
      <c r="AH94" s="2"/>
      <c r="AI94" s="2"/>
    </row>
    <row r="95" spans="2:35">
      <c r="B95" s="350" t="s">
        <v>265</v>
      </c>
      <c r="C95" s="350" t="s">
        <v>123</v>
      </c>
      <c r="D95" s="351">
        <v>24</v>
      </c>
      <c r="E95" s="351">
        <v>28</v>
      </c>
      <c r="F95" s="279" t="str">
        <f t="shared" si="1"/>
        <v>SWW022428</v>
      </c>
      <c r="G95" s="351">
        <v>170.8</v>
      </c>
      <c r="H95" s="230"/>
      <c r="I95" s="230"/>
      <c r="J95" s="230"/>
      <c r="M95" s="241"/>
      <c r="N95" s="241"/>
      <c r="O95" s="229"/>
      <c r="P95" s="229"/>
      <c r="Q95" s="234"/>
      <c r="Y95" s="243"/>
      <c r="Z95" s="2"/>
      <c r="AA95" s="2"/>
      <c r="AB95" s="2"/>
      <c r="AC95" s="2"/>
      <c r="AD95" s="2"/>
      <c r="AE95" s="2"/>
      <c r="AF95" s="2"/>
      <c r="AG95" s="2"/>
      <c r="AH95" s="2"/>
      <c r="AI95" s="2"/>
    </row>
    <row r="96" spans="2:35">
      <c r="B96" s="350" t="s">
        <v>265</v>
      </c>
      <c r="C96" s="350" t="s">
        <v>123</v>
      </c>
      <c r="D96" s="351">
        <v>24</v>
      </c>
      <c r="E96" s="351">
        <v>29</v>
      </c>
      <c r="F96" s="279" t="str">
        <f t="shared" si="1"/>
        <v>SWW022429</v>
      </c>
      <c r="G96" s="351">
        <v>178.9</v>
      </c>
      <c r="H96" s="230"/>
      <c r="I96" s="230"/>
      <c r="J96" s="230"/>
      <c r="M96" s="241"/>
      <c r="N96" s="241"/>
      <c r="O96" s="229"/>
      <c r="P96" s="229"/>
      <c r="Q96" s="234"/>
      <c r="Y96" s="243"/>
      <c r="Z96" s="2"/>
      <c r="AA96" s="2"/>
      <c r="AB96" s="2"/>
      <c r="AC96" s="2"/>
      <c r="AD96" s="2"/>
      <c r="AE96" s="2"/>
      <c r="AF96" s="2"/>
      <c r="AG96" s="2"/>
      <c r="AH96" s="2"/>
      <c r="AI96" s="2"/>
    </row>
    <row r="97" spans="2:35">
      <c r="B97" s="350" t="s">
        <v>265</v>
      </c>
      <c r="C97" s="350" t="s">
        <v>123</v>
      </c>
      <c r="D97" s="351">
        <v>24</v>
      </c>
      <c r="E97" s="351">
        <v>30</v>
      </c>
      <c r="F97" s="279" t="str">
        <f t="shared" si="1"/>
        <v>SWW022430</v>
      </c>
      <c r="G97" s="351">
        <v>186.2</v>
      </c>
      <c r="H97" s="230"/>
      <c r="I97" s="230"/>
      <c r="J97" s="230"/>
      <c r="M97" s="241"/>
      <c r="N97" s="241"/>
      <c r="O97" s="229"/>
      <c r="P97" s="229"/>
      <c r="Q97" s="234"/>
      <c r="Y97" s="243"/>
      <c r="Z97" s="2"/>
      <c r="AA97" s="2"/>
      <c r="AB97" s="2"/>
      <c r="AC97" s="2"/>
      <c r="AD97" s="2"/>
      <c r="AE97" s="2"/>
      <c r="AF97" s="2"/>
      <c r="AG97" s="2"/>
      <c r="AH97" s="2"/>
      <c r="AI97" s="2"/>
    </row>
    <row r="98" spans="2:35">
      <c r="B98" s="350" t="s">
        <v>265</v>
      </c>
      <c r="C98" s="350" t="s">
        <v>123</v>
      </c>
      <c r="D98" s="351">
        <v>24</v>
      </c>
      <c r="E98" s="351">
        <v>31</v>
      </c>
      <c r="F98" s="279" t="str">
        <f t="shared" si="1"/>
        <v>SWW022431</v>
      </c>
      <c r="G98" s="351">
        <v>193.8</v>
      </c>
      <c r="M98" s="241"/>
      <c r="N98" s="241"/>
      <c r="O98" s="229"/>
      <c r="P98" s="229"/>
      <c r="Q98" s="234"/>
      <c r="Y98" s="243"/>
      <c r="Z98" s="2"/>
      <c r="AA98" s="2"/>
      <c r="AB98" s="2"/>
      <c r="AC98" s="2"/>
      <c r="AD98" s="2"/>
      <c r="AE98" s="2"/>
      <c r="AF98" s="2"/>
      <c r="AG98" s="2"/>
      <c r="AH98" s="2"/>
      <c r="AI98" s="2"/>
    </row>
    <row r="99" spans="2:35">
      <c r="B99" s="350" t="s">
        <v>265</v>
      </c>
      <c r="C99" s="350" t="s">
        <v>123</v>
      </c>
      <c r="D99" s="351">
        <v>24</v>
      </c>
      <c r="E99" s="351">
        <v>32</v>
      </c>
      <c r="F99" s="279" t="str">
        <f t="shared" si="1"/>
        <v>SWW022432</v>
      </c>
      <c r="G99" s="351">
        <v>202.5</v>
      </c>
      <c r="M99" s="241"/>
      <c r="N99" s="241"/>
      <c r="O99" s="229"/>
      <c r="P99" s="229"/>
      <c r="Q99" s="234"/>
      <c r="Y99" s="243"/>
      <c r="Z99" s="2"/>
      <c r="AA99" s="2"/>
      <c r="AB99" s="2"/>
      <c r="AC99" s="2"/>
      <c r="AD99" s="2"/>
      <c r="AE99" s="2"/>
      <c r="AF99" s="2"/>
      <c r="AG99" s="2"/>
      <c r="AH99" s="2"/>
      <c r="AI99" s="2"/>
    </row>
    <row r="100" spans="2:35">
      <c r="B100" s="350" t="s">
        <v>265</v>
      </c>
      <c r="C100" s="350" t="s">
        <v>123</v>
      </c>
      <c r="D100" s="351">
        <v>24</v>
      </c>
      <c r="E100" s="351">
        <v>33</v>
      </c>
      <c r="F100" s="279" t="str">
        <f t="shared" si="1"/>
        <v>SWW022433</v>
      </c>
      <c r="G100" s="351">
        <v>210</v>
      </c>
      <c r="M100" s="241"/>
      <c r="N100" s="241"/>
      <c r="O100" s="229"/>
      <c r="P100" s="229"/>
      <c r="Q100" s="234"/>
      <c r="Y100" s="243"/>
      <c r="Z100" s="2"/>
      <c r="AA100" s="2"/>
      <c r="AB100" s="2"/>
      <c r="AC100" s="2"/>
      <c r="AD100" s="2"/>
      <c r="AE100" s="2"/>
      <c r="AF100" s="2"/>
      <c r="AG100" s="2"/>
      <c r="AH100" s="2"/>
      <c r="AI100" s="2"/>
    </row>
    <row r="101" spans="2:35">
      <c r="B101" s="350" t="s">
        <v>265</v>
      </c>
      <c r="C101" s="350" t="s">
        <v>123</v>
      </c>
      <c r="D101" s="351">
        <v>24</v>
      </c>
      <c r="E101" s="351">
        <v>34</v>
      </c>
      <c r="F101" s="279" t="str">
        <f t="shared" si="1"/>
        <v>SWW022434</v>
      </c>
      <c r="G101" s="351">
        <v>220.2</v>
      </c>
      <c r="M101" s="241"/>
      <c r="N101" s="241"/>
      <c r="O101" s="229"/>
      <c r="P101" s="229"/>
      <c r="Q101" s="234"/>
      <c r="Y101" s="243"/>
      <c r="Z101" s="2"/>
      <c r="AA101" s="2"/>
      <c r="AB101" s="2"/>
      <c r="AC101" s="2"/>
      <c r="AD101" s="2"/>
      <c r="AE101" s="2"/>
      <c r="AF101" s="2"/>
      <c r="AG101" s="2"/>
      <c r="AH101" s="2"/>
      <c r="AI101" s="2"/>
    </row>
    <row r="102" spans="2:35">
      <c r="B102" s="350" t="s">
        <v>265</v>
      </c>
      <c r="C102" s="350" t="s">
        <v>123</v>
      </c>
      <c r="D102" s="351">
        <v>24</v>
      </c>
      <c r="E102" s="351">
        <v>35</v>
      </c>
      <c r="F102" s="279" t="str">
        <f t="shared" si="1"/>
        <v>SWW022435</v>
      </c>
      <c r="G102" s="351">
        <v>231.1</v>
      </c>
      <c r="M102" s="241"/>
      <c r="N102" s="241"/>
      <c r="O102" s="229"/>
      <c r="P102" s="229"/>
      <c r="Q102" s="234"/>
      <c r="Y102" s="243"/>
      <c r="Z102" s="2"/>
      <c r="AA102" s="2"/>
      <c r="AB102" s="2"/>
      <c r="AC102" s="2"/>
      <c r="AD102" s="2"/>
      <c r="AE102" s="2"/>
      <c r="AF102" s="2"/>
      <c r="AG102" s="2"/>
      <c r="AH102" s="2"/>
      <c r="AI102" s="2"/>
    </row>
    <row r="103" spans="2:35">
      <c r="B103" s="350" t="s">
        <v>265</v>
      </c>
      <c r="C103" s="350" t="s">
        <v>123</v>
      </c>
      <c r="D103" s="351">
        <v>24</v>
      </c>
      <c r="E103" s="351">
        <v>36</v>
      </c>
      <c r="F103" s="279" t="str">
        <f t="shared" si="1"/>
        <v>SWW022436</v>
      </c>
      <c r="G103" s="351">
        <v>260.8</v>
      </c>
      <c r="M103" s="241"/>
      <c r="N103" s="241"/>
      <c r="O103" s="229"/>
      <c r="P103" s="229"/>
      <c r="Q103" s="234"/>
      <c r="Y103" s="243"/>
      <c r="Z103" s="2"/>
      <c r="AA103" s="2"/>
      <c r="AB103" s="2"/>
      <c r="AC103" s="2"/>
      <c r="AD103" s="2"/>
      <c r="AE103" s="2"/>
      <c r="AF103" s="2"/>
      <c r="AG103" s="2"/>
      <c r="AH103" s="2"/>
      <c r="AI103" s="2"/>
    </row>
    <row r="104" spans="2:35">
      <c r="B104" s="350" t="s">
        <v>265</v>
      </c>
      <c r="C104" s="350" t="s">
        <v>123</v>
      </c>
      <c r="D104" s="351">
        <v>24</v>
      </c>
      <c r="E104" s="351">
        <v>37</v>
      </c>
      <c r="F104" s="279" t="str">
        <f t="shared" si="1"/>
        <v>SWW022437</v>
      </c>
      <c r="G104" s="351">
        <v>281.3</v>
      </c>
      <c r="M104" s="241"/>
      <c r="N104" s="241"/>
      <c r="O104" s="229"/>
      <c r="P104" s="229"/>
      <c r="Q104" s="234"/>
      <c r="Y104" s="243"/>
      <c r="Z104" s="2"/>
      <c r="AA104" s="2"/>
      <c r="AB104" s="2"/>
      <c r="AC104" s="2"/>
      <c r="AD104" s="2"/>
      <c r="AE104" s="2"/>
      <c r="AF104" s="2"/>
      <c r="AG104" s="2"/>
      <c r="AH104" s="2"/>
      <c r="AI104" s="2"/>
    </row>
    <row r="105" spans="2:35">
      <c r="B105" s="350" t="s">
        <v>265</v>
      </c>
      <c r="C105" s="350" t="s">
        <v>123</v>
      </c>
      <c r="D105" s="351">
        <v>24</v>
      </c>
      <c r="E105" s="351">
        <v>38</v>
      </c>
      <c r="F105" s="279" t="str">
        <f t="shared" si="1"/>
        <v>SWW022438</v>
      </c>
      <c r="G105" s="351">
        <v>303.8</v>
      </c>
      <c r="M105" s="241"/>
      <c r="N105" s="241"/>
      <c r="O105" s="229"/>
      <c r="P105" s="229"/>
      <c r="Q105" s="234"/>
      <c r="Y105" s="243"/>
      <c r="Z105" s="2"/>
      <c r="AA105" s="2"/>
      <c r="AB105" s="2"/>
      <c r="AC105" s="2"/>
      <c r="AD105" s="2"/>
      <c r="AE105" s="2"/>
      <c r="AF105" s="2"/>
      <c r="AG105" s="2"/>
      <c r="AH105" s="2"/>
      <c r="AI105" s="2"/>
    </row>
    <row r="106" spans="2:35">
      <c r="B106" s="350" t="s">
        <v>265</v>
      </c>
      <c r="C106" s="350" t="s">
        <v>123</v>
      </c>
      <c r="D106" s="351">
        <v>24</v>
      </c>
      <c r="E106" s="351">
        <v>39</v>
      </c>
      <c r="F106" s="279" t="str">
        <f t="shared" si="1"/>
        <v>SWW022439</v>
      </c>
      <c r="G106" s="351">
        <v>325.8</v>
      </c>
      <c r="M106" s="241"/>
      <c r="N106" s="241"/>
      <c r="O106" s="229"/>
      <c r="P106" s="229"/>
      <c r="Q106" s="234"/>
      <c r="Y106" s="243"/>
      <c r="Z106" s="2"/>
      <c r="AA106" s="2"/>
      <c r="AB106" s="2"/>
      <c r="AC106" s="2"/>
      <c r="AD106" s="2"/>
      <c r="AE106" s="2"/>
      <c r="AF106" s="2"/>
      <c r="AG106" s="2"/>
      <c r="AH106" s="2"/>
      <c r="AI106" s="2"/>
    </row>
    <row r="107" spans="2:35">
      <c r="B107" s="350" t="s">
        <v>265</v>
      </c>
      <c r="C107" s="350" t="s">
        <v>123</v>
      </c>
      <c r="D107" s="351">
        <v>24</v>
      </c>
      <c r="E107" s="351">
        <v>40</v>
      </c>
      <c r="F107" s="279" t="str">
        <f t="shared" si="1"/>
        <v>SWW022440</v>
      </c>
      <c r="G107" s="351">
        <v>350</v>
      </c>
      <c r="M107" s="241"/>
      <c r="N107" s="241"/>
      <c r="O107" s="229"/>
      <c r="P107" s="229"/>
      <c r="Q107" s="234"/>
      <c r="Y107" s="243"/>
      <c r="Z107" s="2"/>
      <c r="AA107" s="2"/>
      <c r="AB107" s="2"/>
      <c r="AC107" s="2"/>
      <c r="AD107" s="2"/>
      <c r="AE107" s="2"/>
      <c r="AF107" s="2"/>
      <c r="AG107" s="2"/>
      <c r="AH107" s="2"/>
      <c r="AI107" s="2"/>
    </row>
    <row r="108" spans="2:35">
      <c r="B108" s="350" t="s">
        <v>265</v>
      </c>
      <c r="C108" s="350" t="s">
        <v>123</v>
      </c>
      <c r="D108" s="351">
        <v>24</v>
      </c>
      <c r="E108" s="351">
        <v>41</v>
      </c>
      <c r="F108" s="279" t="str">
        <f t="shared" si="1"/>
        <v>SWW022441</v>
      </c>
      <c r="G108" s="351">
        <v>377.6</v>
      </c>
      <c r="M108" s="241"/>
      <c r="N108" s="241"/>
      <c r="O108" s="229"/>
      <c r="P108" s="229"/>
      <c r="Q108" s="234"/>
      <c r="Y108" s="243"/>
      <c r="Z108" s="2"/>
      <c r="AA108" s="2"/>
      <c r="AB108" s="2"/>
      <c r="AC108" s="2"/>
      <c r="AD108" s="2"/>
      <c r="AE108" s="2"/>
      <c r="AF108" s="2"/>
      <c r="AG108" s="2"/>
      <c r="AH108" s="2"/>
      <c r="AI108" s="2"/>
    </row>
    <row r="109" spans="2:35">
      <c r="B109" s="350" t="s">
        <v>265</v>
      </c>
      <c r="C109" s="350" t="s">
        <v>123</v>
      </c>
      <c r="D109" s="351">
        <v>24</v>
      </c>
      <c r="E109" s="351">
        <v>42</v>
      </c>
      <c r="F109" s="279" t="str">
        <f t="shared" si="1"/>
        <v>SWW022442</v>
      </c>
      <c r="G109" s="351">
        <v>401.6</v>
      </c>
      <c r="M109" s="241"/>
      <c r="N109" s="241"/>
      <c r="O109" s="229"/>
      <c r="P109" s="229"/>
      <c r="Q109" s="234"/>
      <c r="Y109" s="243"/>
      <c r="Z109" s="2"/>
      <c r="AA109" s="2"/>
      <c r="AB109" s="2"/>
      <c r="AC109" s="2"/>
      <c r="AD109" s="2"/>
      <c r="AE109" s="2"/>
      <c r="AF109" s="2"/>
      <c r="AG109" s="2"/>
      <c r="AH109" s="2"/>
      <c r="AI109" s="2"/>
    </row>
    <row r="110" spans="2:35">
      <c r="B110" s="350" t="s">
        <v>265</v>
      </c>
      <c r="C110" s="350" t="s">
        <v>123</v>
      </c>
      <c r="D110" s="351">
        <v>24</v>
      </c>
      <c r="E110" s="351">
        <v>43</v>
      </c>
      <c r="F110" s="279" t="str">
        <f t="shared" si="1"/>
        <v>SWW022443</v>
      </c>
      <c r="G110" s="351">
        <v>430.1</v>
      </c>
      <c r="M110" s="241"/>
      <c r="N110" s="241"/>
      <c r="O110" s="229"/>
      <c r="P110" s="229"/>
      <c r="Q110" s="234"/>
      <c r="Y110" s="243"/>
      <c r="Z110" s="2"/>
      <c r="AA110" s="2"/>
      <c r="AB110" s="2"/>
      <c r="AC110" s="2"/>
      <c r="AD110" s="2"/>
      <c r="AE110" s="2"/>
      <c r="AF110" s="2"/>
      <c r="AG110" s="2"/>
      <c r="AH110" s="2"/>
      <c r="AI110" s="2"/>
    </row>
    <row r="111" spans="2:35">
      <c r="B111" s="350" t="s">
        <v>265</v>
      </c>
      <c r="C111" s="350" t="s">
        <v>123</v>
      </c>
      <c r="D111" s="351">
        <v>24</v>
      </c>
      <c r="E111" s="351">
        <v>44</v>
      </c>
      <c r="F111" s="279" t="str">
        <f t="shared" si="1"/>
        <v>SWW022444</v>
      </c>
      <c r="G111" s="351">
        <v>458.2</v>
      </c>
      <c r="M111" s="241"/>
      <c r="N111" s="241"/>
      <c r="O111" s="229"/>
      <c r="P111" s="229"/>
      <c r="Q111" s="234"/>
      <c r="Y111" s="243"/>
      <c r="Z111" s="2"/>
      <c r="AA111" s="2"/>
      <c r="AB111" s="2"/>
      <c r="AC111" s="2"/>
      <c r="AD111" s="2"/>
      <c r="AE111" s="2"/>
      <c r="AF111" s="2"/>
      <c r="AG111" s="2"/>
      <c r="AH111" s="2"/>
      <c r="AI111" s="2"/>
    </row>
    <row r="112" spans="2:35">
      <c r="B112" s="350" t="s">
        <v>265</v>
      </c>
      <c r="C112" s="350" t="s">
        <v>123</v>
      </c>
      <c r="D112" s="351">
        <v>24</v>
      </c>
      <c r="E112" s="351">
        <v>45</v>
      </c>
      <c r="F112" s="279" t="str">
        <f t="shared" si="1"/>
        <v>SWW022445</v>
      </c>
      <c r="G112" s="351">
        <v>488.2</v>
      </c>
      <c r="M112" s="241"/>
      <c r="N112" s="241"/>
      <c r="O112" s="229"/>
      <c r="P112" s="229"/>
      <c r="Q112" s="234"/>
      <c r="Y112" s="243"/>
      <c r="Z112" s="2"/>
      <c r="AA112" s="2"/>
      <c r="AB112" s="2"/>
      <c r="AC112" s="2"/>
      <c r="AD112" s="2"/>
      <c r="AE112" s="2"/>
      <c r="AF112" s="2"/>
      <c r="AG112" s="2"/>
      <c r="AH112" s="2"/>
      <c r="AI112" s="2"/>
    </row>
    <row r="113" spans="2:35">
      <c r="B113" s="350" t="s">
        <v>265</v>
      </c>
      <c r="C113" s="350" t="s">
        <v>123</v>
      </c>
      <c r="D113" s="351">
        <v>24</v>
      </c>
      <c r="E113" s="351">
        <v>46</v>
      </c>
      <c r="F113" s="279" t="str">
        <f t="shared" si="1"/>
        <v>SWW022446</v>
      </c>
      <c r="G113" s="351">
        <v>523.79999999999995</v>
      </c>
      <c r="M113" s="241"/>
      <c r="N113" s="241"/>
      <c r="O113" s="229"/>
      <c r="P113" s="229"/>
      <c r="Q113" s="234"/>
      <c r="Y113" s="243"/>
      <c r="Z113" s="2"/>
      <c r="AA113" s="2"/>
      <c r="AB113" s="2"/>
      <c r="AC113" s="2"/>
      <c r="AD113" s="2"/>
      <c r="AE113" s="2"/>
      <c r="AF113" s="2"/>
      <c r="AG113" s="2"/>
      <c r="AH113" s="2"/>
      <c r="AI113" s="2"/>
    </row>
    <row r="114" spans="2:35">
      <c r="B114" s="350" t="s">
        <v>265</v>
      </c>
      <c r="C114" s="350" t="s">
        <v>123</v>
      </c>
      <c r="D114" s="351">
        <v>24</v>
      </c>
      <c r="E114" s="351">
        <v>47</v>
      </c>
      <c r="F114" s="279" t="str">
        <f t="shared" si="1"/>
        <v>SWW022447</v>
      </c>
      <c r="G114" s="351">
        <v>564.1</v>
      </c>
      <c r="M114" s="241"/>
      <c r="N114" s="241"/>
      <c r="O114" s="229"/>
      <c r="P114" s="229"/>
      <c r="Q114" s="234"/>
      <c r="Y114" s="243"/>
      <c r="Z114" s="2"/>
      <c r="AA114" s="2"/>
      <c r="AB114" s="2"/>
      <c r="AC114" s="2"/>
      <c r="AD114" s="2"/>
      <c r="AE114" s="2"/>
      <c r="AF114" s="2"/>
      <c r="AG114" s="2"/>
      <c r="AH114" s="2"/>
      <c r="AI114" s="2"/>
    </row>
    <row r="115" spans="2:35">
      <c r="B115" s="350" t="s">
        <v>265</v>
      </c>
      <c r="C115" s="350" t="s">
        <v>123</v>
      </c>
      <c r="D115" s="351">
        <v>25</v>
      </c>
      <c r="E115" s="351">
        <v>1</v>
      </c>
      <c r="F115" s="279" t="str">
        <f t="shared" si="1"/>
        <v>SWW022501</v>
      </c>
      <c r="G115" s="351">
        <v>9.4</v>
      </c>
      <c r="M115" s="241"/>
      <c r="N115" s="241"/>
      <c r="O115" s="229"/>
      <c r="P115" s="229"/>
      <c r="Q115" s="234"/>
      <c r="Y115" s="243"/>
      <c r="Z115" s="2"/>
      <c r="AA115" s="2"/>
      <c r="AB115" s="2"/>
      <c r="AC115" s="2"/>
      <c r="AD115" s="2"/>
      <c r="AE115" s="2"/>
      <c r="AF115" s="2"/>
      <c r="AG115" s="2"/>
      <c r="AH115" s="2"/>
      <c r="AI115" s="2"/>
    </row>
    <row r="116" spans="2:35">
      <c r="B116" s="350" t="s">
        <v>265</v>
      </c>
      <c r="C116" s="350" t="s">
        <v>123</v>
      </c>
      <c r="D116" s="351">
        <v>25</v>
      </c>
      <c r="E116" s="351">
        <v>2</v>
      </c>
      <c r="F116" s="279" t="str">
        <f t="shared" si="1"/>
        <v>SWW022502</v>
      </c>
      <c r="G116" s="351">
        <v>22</v>
      </c>
      <c r="M116" s="241"/>
      <c r="N116" s="241"/>
      <c r="O116" s="229"/>
      <c r="P116" s="229"/>
      <c r="Q116" s="234"/>
      <c r="Y116" s="243"/>
      <c r="Z116" s="2"/>
      <c r="AA116" s="2"/>
      <c r="AB116" s="2"/>
      <c r="AC116" s="2"/>
      <c r="AD116" s="2"/>
      <c r="AE116" s="2"/>
      <c r="AF116" s="2"/>
      <c r="AG116" s="2"/>
      <c r="AH116" s="2"/>
      <c r="AI116" s="2"/>
    </row>
    <row r="117" spans="2:35">
      <c r="B117" s="350" t="s">
        <v>265</v>
      </c>
      <c r="C117" s="350" t="s">
        <v>123</v>
      </c>
      <c r="D117" s="351">
        <v>25</v>
      </c>
      <c r="E117" s="351">
        <v>3</v>
      </c>
      <c r="F117" s="279" t="str">
        <f t="shared" si="1"/>
        <v>SWW022503</v>
      </c>
      <c r="G117" s="351">
        <v>23</v>
      </c>
      <c r="M117" s="241"/>
      <c r="N117" s="241"/>
      <c r="O117" s="229"/>
      <c r="P117" s="229"/>
      <c r="Q117" s="234"/>
      <c r="Y117" s="243"/>
      <c r="Z117" s="2"/>
      <c r="AA117" s="2"/>
      <c r="AB117" s="2"/>
      <c r="AC117" s="2"/>
      <c r="AD117" s="2"/>
      <c r="AE117" s="2"/>
      <c r="AF117" s="2"/>
      <c r="AG117" s="2"/>
      <c r="AH117" s="2"/>
      <c r="AI117" s="2"/>
    </row>
    <row r="118" spans="2:35">
      <c r="B118" s="350" t="s">
        <v>265</v>
      </c>
      <c r="C118" s="350" t="s">
        <v>123</v>
      </c>
      <c r="D118" s="351">
        <v>25</v>
      </c>
      <c r="E118" s="351">
        <v>4</v>
      </c>
      <c r="F118" s="279" t="str">
        <f t="shared" si="1"/>
        <v>SWW022504</v>
      </c>
      <c r="G118" s="351">
        <v>25.5</v>
      </c>
      <c r="M118" s="241"/>
      <c r="N118" s="241"/>
      <c r="O118" s="229"/>
      <c r="P118" s="229"/>
      <c r="Q118" s="234"/>
      <c r="Y118" s="243"/>
      <c r="Z118" s="2"/>
      <c r="AA118" s="2"/>
      <c r="AB118" s="2"/>
      <c r="AC118" s="2"/>
      <c r="AD118" s="2"/>
      <c r="AE118" s="2"/>
      <c r="AF118" s="2"/>
      <c r="AG118" s="2"/>
      <c r="AH118" s="2"/>
      <c r="AI118" s="2"/>
    </row>
    <row r="119" spans="2:35">
      <c r="B119" s="350" t="s">
        <v>265</v>
      </c>
      <c r="C119" s="350" t="s">
        <v>123</v>
      </c>
      <c r="D119" s="351">
        <v>25</v>
      </c>
      <c r="E119" s="351">
        <v>5</v>
      </c>
      <c r="F119" s="279" t="str">
        <f t="shared" si="1"/>
        <v>SWW022505</v>
      </c>
      <c r="G119" s="351">
        <v>28.9</v>
      </c>
      <c r="M119" s="241"/>
      <c r="N119" s="241"/>
      <c r="O119" s="229"/>
      <c r="P119" s="229"/>
      <c r="Q119" s="234"/>
      <c r="Y119" s="243"/>
      <c r="Z119" s="2"/>
      <c r="AA119" s="2"/>
      <c r="AB119" s="2"/>
      <c r="AC119" s="2"/>
      <c r="AD119" s="2"/>
      <c r="AE119" s="2"/>
      <c r="AF119" s="2"/>
      <c r="AG119" s="2"/>
      <c r="AH119" s="2"/>
      <c r="AI119" s="2"/>
    </row>
    <row r="120" spans="2:35">
      <c r="B120" s="350" t="s">
        <v>265</v>
      </c>
      <c r="C120" s="350" t="s">
        <v>123</v>
      </c>
      <c r="D120" s="351">
        <v>25</v>
      </c>
      <c r="E120" s="351">
        <v>6</v>
      </c>
      <c r="F120" s="279" t="str">
        <f t="shared" si="1"/>
        <v>SWW022506</v>
      </c>
      <c r="G120" s="351">
        <v>34.200000000000003</v>
      </c>
      <c r="M120" s="241"/>
      <c r="N120" s="241"/>
      <c r="O120" s="229"/>
      <c r="P120" s="229"/>
      <c r="Q120" s="234"/>
      <c r="Y120" s="243"/>
      <c r="Z120" s="2"/>
      <c r="AA120" s="2"/>
      <c r="AB120" s="2"/>
      <c r="AC120" s="2"/>
      <c r="AD120" s="2"/>
      <c r="AE120" s="2"/>
      <c r="AF120" s="2"/>
      <c r="AG120" s="2"/>
      <c r="AH120" s="2"/>
      <c r="AI120" s="2"/>
    </row>
    <row r="121" spans="2:35">
      <c r="B121" s="350" t="s">
        <v>265</v>
      </c>
      <c r="C121" s="350" t="s">
        <v>123</v>
      </c>
      <c r="D121" s="351">
        <v>25</v>
      </c>
      <c r="E121" s="351">
        <v>7</v>
      </c>
      <c r="F121" s="279" t="str">
        <f t="shared" si="1"/>
        <v>SWW022507</v>
      </c>
      <c r="G121" s="351">
        <v>35.4</v>
      </c>
      <c r="M121" s="241"/>
      <c r="N121" s="241"/>
      <c r="O121" s="229"/>
      <c r="P121" s="229"/>
      <c r="Q121" s="234"/>
      <c r="Y121" s="243"/>
      <c r="Z121" s="2"/>
      <c r="AA121" s="2"/>
      <c r="AB121" s="2"/>
      <c r="AC121" s="2"/>
      <c r="AD121" s="2"/>
      <c r="AE121" s="2"/>
      <c r="AF121" s="2"/>
      <c r="AG121" s="2"/>
      <c r="AH121" s="2"/>
      <c r="AI121" s="2"/>
    </row>
    <row r="122" spans="2:35">
      <c r="B122" s="350" t="s">
        <v>265</v>
      </c>
      <c r="C122" s="350" t="s">
        <v>123</v>
      </c>
      <c r="D122" s="351">
        <v>25</v>
      </c>
      <c r="E122" s="351">
        <v>8</v>
      </c>
      <c r="F122" s="279" t="str">
        <f t="shared" si="1"/>
        <v>SWW022508</v>
      </c>
      <c r="G122" s="351">
        <v>37.799999999999997</v>
      </c>
      <c r="M122" s="241"/>
      <c r="N122" s="241"/>
      <c r="O122" s="229"/>
      <c r="P122" s="229"/>
      <c r="Q122" s="234"/>
      <c r="Y122" s="243"/>
      <c r="Z122" s="2"/>
      <c r="AA122" s="2"/>
      <c r="AB122" s="2"/>
      <c r="AC122" s="2"/>
      <c r="AD122" s="2"/>
      <c r="AE122" s="2"/>
      <c r="AF122" s="2"/>
      <c r="AG122" s="2"/>
      <c r="AH122" s="2"/>
      <c r="AI122" s="2"/>
    </row>
    <row r="123" spans="2:35">
      <c r="B123" s="350" t="s">
        <v>265</v>
      </c>
      <c r="C123" s="350" t="s">
        <v>123</v>
      </c>
      <c r="D123" s="351">
        <v>25</v>
      </c>
      <c r="E123" s="351">
        <v>9</v>
      </c>
      <c r="F123" s="279" t="str">
        <f t="shared" si="1"/>
        <v>SWW022509</v>
      </c>
      <c r="G123" s="351">
        <v>41.4</v>
      </c>
      <c r="M123" s="241"/>
      <c r="N123" s="241"/>
      <c r="O123" s="229"/>
      <c r="P123" s="229"/>
      <c r="Q123" s="234"/>
      <c r="Y123" s="243"/>
      <c r="Z123" s="2"/>
      <c r="AA123" s="2"/>
      <c r="AB123" s="2"/>
      <c r="AC123" s="2"/>
      <c r="AD123" s="2"/>
      <c r="AE123" s="2"/>
      <c r="AF123" s="2"/>
      <c r="AG123" s="2"/>
      <c r="AH123" s="2"/>
      <c r="AI123" s="2"/>
    </row>
    <row r="124" spans="2:35">
      <c r="B124" s="350" t="s">
        <v>265</v>
      </c>
      <c r="C124" s="350" t="s">
        <v>123</v>
      </c>
      <c r="D124" s="351">
        <v>25</v>
      </c>
      <c r="E124" s="351">
        <v>10</v>
      </c>
      <c r="F124" s="279" t="str">
        <f t="shared" si="1"/>
        <v>SWW022510</v>
      </c>
      <c r="G124" s="351">
        <v>44.3</v>
      </c>
      <c r="M124" s="241"/>
      <c r="N124" s="241"/>
      <c r="O124" s="229"/>
      <c r="P124" s="229"/>
      <c r="Q124" s="234"/>
      <c r="Y124" s="243"/>
      <c r="Z124" s="2"/>
      <c r="AA124" s="2"/>
      <c r="AB124" s="2"/>
      <c r="AC124" s="2"/>
      <c r="AD124" s="2"/>
      <c r="AE124" s="2"/>
      <c r="AF124" s="2"/>
      <c r="AG124" s="2"/>
      <c r="AH124" s="2"/>
      <c r="AI124" s="2"/>
    </row>
    <row r="125" spans="2:35">
      <c r="B125" s="350" t="s">
        <v>265</v>
      </c>
      <c r="C125" s="350" t="s">
        <v>123</v>
      </c>
      <c r="D125" s="351">
        <v>25</v>
      </c>
      <c r="E125" s="351">
        <v>11</v>
      </c>
      <c r="F125" s="279" t="str">
        <f t="shared" si="1"/>
        <v>SWW022511</v>
      </c>
      <c r="G125" s="351">
        <v>48.8</v>
      </c>
      <c r="M125" s="241"/>
      <c r="N125" s="241"/>
      <c r="O125" s="229"/>
      <c r="P125" s="229"/>
      <c r="Q125" s="234"/>
      <c r="Y125" s="243"/>
      <c r="Z125" s="2"/>
      <c r="AA125" s="2"/>
      <c r="AB125" s="2"/>
      <c r="AC125" s="2"/>
      <c r="AD125" s="2"/>
      <c r="AE125" s="2"/>
      <c r="AF125" s="2"/>
      <c r="AG125" s="2"/>
      <c r="AH125" s="2"/>
      <c r="AI125" s="2"/>
    </row>
    <row r="126" spans="2:35">
      <c r="B126" s="350" t="s">
        <v>265</v>
      </c>
      <c r="C126" s="350" t="s">
        <v>123</v>
      </c>
      <c r="D126" s="351">
        <v>25</v>
      </c>
      <c r="E126" s="351">
        <v>12</v>
      </c>
      <c r="F126" s="279" t="str">
        <f t="shared" si="1"/>
        <v>SWW022512</v>
      </c>
      <c r="G126" s="351">
        <v>51.7</v>
      </c>
      <c r="M126" s="241"/>
      <c r="N126" s="241"/>
      <c r="O126" s="229"/>
      <c r="P126" s="229"/>
      <c r="Q126" s="234"/>
      <c r="Y126" s="243"/>
      <c r="Z126" s="2"/>
      <c r="AA126" s="2"/>
      <c r="AB126" s="2"/>
      <c r="AC126" s="2"/>
      <c r="AD126" s="2"/>
      <c r="AE126" s="2"/>
      <c r="AF126" s="2"/>
      <c r="AG126" s="2"/>
      <c r="AH126" s="2"/>
      <c r="AI126" s="2"/>
    </row>
    <row r="127" spans="2:35">
      <c r="B127" s="350" t="s">
        <v>265</v>
      </c>
      <c r="C127" s="350" t="s">
        <v>123</v>
      </c>
      <c r="D127" s="351">
        <v>25</v>
      </c>
      <c r="E127" s="351">
        <v>13</v>
      </c>
      <c r="F127" s="279" t="str">
        <f t="shared" si="1"/>
        <v>SWW022513</v>
      </c>
      <c r="G127" s="351">
        <v>56.4</v>
      </c>
      <c r="M127" s="241"/>
      <c r="N127" s="241"/>
      <c r="O127" s="229"/>
      <c r="P127" s="229"/>
      <c r="Q127" s="234"/>
      <c r="Y127" s="243"/>
      <c r="Z127" s="2"/>
      <c r="AA127" s="2"/>
      <c r="AB127" s="2"/>
      <c r="AC127" s="2"/>
      <c r="AD127" s="2"/>
      <c r="AE127" s="2"/>
      <c r="AF127" s="2"/>
      <c r="AG127" s="2"/>
      <c r="AH127" s="2"/>
      <c r="AI127" s="2"/>
    </row>
    <row r="128" spans="2:35">
      <c r="B128" s="350" t="s">
        <v>265</v>
      </c>
      <c r="C128" s="350" t="s">
        <v>123</v>
      </c>
      <c r="D128" s="351">
        <v>25</v>
      </c>
      <c r="E128" s="351">
        <v>14</v>
      </c>
      <c r="F128" s="279" t="str">
        <f t="shared" si="1"/>
        <v>SWW022514</v>
      </c>
      <c r="G128" s="351">
        <v>64.099999999999994</v>
      </c>
      <c r="M128" s="241"/>
      <c r="N128" s="241"/>
      <c r="O128" s="229"/>
      <c r="P128" s="229"/>
      <c r="Q128" s="234"/>
      <c r="Y128" s="243"/>
      <c r="Z128" s="2"/>
      <c r="AA128" s="2"/>
      <c r="AB128" s="2"/>
      <c r="AC128" s="2"/>
      <c r="AD128" s="2"/>
      <c r="AE128" s="2"/>
      <c r="AF128" s="2"/>
      <c r="AG128" s="2"/>
      <c r="AH128" s="2"/>
      <c r="AI128" s="2"/>
    </row>
    <row r="129" spans="2:35">
      <c r="B129" s="350" t="s">
        <v>265</v>
      </c>
      <c r="C129" s="350" t="s">
        <v>123</v>
      </c>
      <c r="D129" s="351">
        <v>25</v>
      </c>
      <c r="E129" s="351">
        <v>15</v>
      </c>
      <c r="F129" s="279" t="str">
        <f t="shared" si="1"/>
        <v>SWW022515</v>
      </c>
      <c r="G129" s="351">
        <v>70.599999999999994</v>
      </c>
      <c r="M129" s="241"/>
      <c r="N129" s="241"/>
      <c r="O129" s="229"/>
      <c r="P129" s="229"/>
      <c r="Q129" s="234"/>
      <c r="Y129" s="243"/>
      <c r="Z129" s="2"/>
      <c r="AA129" s="2"/>
      <c r="AB129" s="2"/>
      <c r="AC129" s="2"/>
      <c r="AD129" s="2"/>
      <c r="AE129" s="2"/>
      <c r="AF129" s="2"/>
      <c r="AG129" s="2"/>
      <c r="AH129" s="2"/>
      <c r="AI129" s="2"/>
    </row>
    <row r="130" spans="2:35">
      <c r="B130" s="350" t="s">
        <v>265</v>
      </c>
      <c r="C130" s="350" t="s">
        <v>123</v>
      </c>
      <c r="D130" s="351">
        <v>25</v>
      </c>
      <c r="E130" s="351">
        <v>16</v>
      </c>
      <c r="F130" s="279" t="str">
        <f t="shared" si="1"/>
        <v>SWW022516</v>
      </c>
      <c r="G130" s="351">
        <v>77.099999999999994</v>
      </c>
      <c r="M130" s="241"/>
      <c r="N130" s="241"/>
      <c r="O130" s="229"/>
      <c r="P130" s="229"/>
      <c r="Q130" s="234"/>
      <c r="Y130" s="243"/>
      <c r="Z130" s="2"/>
      <c r="AA130" s="2"/>
      <c r="AB130" s="2"/>
      <c r="AC130" s="2"/>
      <c r="AD130" s="2"/>
      <c r="AE130" s="2"/>
      <c r="AF130" s="2"/>
      <c r="AG130" s="2"/>
      <c r="AH130" s="2"/>
      <c r="AI130" s="2"/>
    </row>
    <row r="131" spans="2:35">
      <c r="B131" s="350" t="s">
        <v>265</v>
      </c>
      <c r="C131" s="350" t="s">
        <v>123</v>
      </c>
      <c r="D131" s="351">
        <v>25</v>
      </c>
      <c r="E131" s="351">
        <v>17</v>
      </c>
      <c r="F131" s="279" t="str">
        <f t="shared" si="1"/>
        <v>SWW022517</v>
      </c>
      <c r="G131" s="351">
        <v>82</v>
      </c>
      <c r="M131" s="241"/>
      <c r="N131" s="241"/>
      <c r="O131" s="229"/>
      <c r="P131" s="229"/>
      <c r="Q131" s="234"/>
      <c r="Y131" s="243"/>
      <c r="Z131" s="2"/>
      <c r="AA131" s="2"/>
      <c r="AB131" s="2"/>
      <c r="AC131" s="2"/>
      <c r="AD131" s="2"/>
      <c r="AE131" s="2"/>
      <c r="AF131" s="2"/>
      <c r="AG131" s="2"/>
      <c r="AH131" s="2"/>
      <c r="AI131" s="2"/>
    </row>
    <row r="132" spans="2:35">
      <c r="B132" s="350" t="s">
        <v>265</v>
      </c>
      <c r="C132" s="350" t="s">
        <v>123</v>
      </c>
      <c r="D132" s="351">
        <v>25</v>
      </c>
      <c r="E132" s="351">
        <v>18</v>
      </c>
      <c r="F132" s="279" t="str">
        <f t="shared" si="1"/>
        <v>SWW022518</v>
      </c>
      <c r="G132" s="351">
        <v>90.2</v>
      </c>
      <c r="M132" s="241"/>
      <c r="N132" s="241"/>
      <c r="O132" s="229"/>
      <c r="P132" s="229"/>
      <c r="Q132" s="234"/>
      <c r="Y132" s="243"/>
      <c r="Z132" s="2"/>
      <c r="AA132" s="2"/>
      <c r="AB132" s="2"/>
      <c r="AC132" s="2"/>
      <c r="AD132" s="2"/>
      <c r="AE132" s="2"/>
      <c r="AF132" s="2"/>
      <c r="AG132" s="2"/>
      <c r="AH132" s="2"/>
      <c r="AI132" s="2"/>
    </row>
    <row r="133" spans="2:35">
      <c r="B133" s="350" t="s">
        <v>265</v>
      </c>
      <c r="C133" s="350" t="s">
        <v>123</v>
      </c>
      <c r="D133" s="351">
        <v>25</v>
      </c>
      <c r="E133" s="351">
        <v>19</v>
      </c>
      <c r="F133" s="279" t="str">
        <f t="shared" si="1"/>
        <v>SWW022519</v>
      </c>
      <c r="G133" s="351">
        <v>100.1</v>
      </c>
      <c r="M133" s="241"/>
      <c r="N133" s="241"/>
      <c r="O133" s="229"/>
      <c r="P133" s="229"/>
      <c r="Q133" s="234"/>
      <c r="Y133" s="243"/>
      <c r="Z133" s="2"/>
      <c r="AA133" s="2"/>
      <c r="AB133" s="2"/>
      <c r="AC133" s="2"/>
      <c r="AD133" s="2"/>
      <c r="AE133" s="2"/>
      <c r="AF133" s="2"/>
      <c r="AG133" s="2"/>
      <c r="AH133" s="2"/>
      <c r="AI133" s="2"/>
    </row>
    <row r="134" spans="2:35">
      <c r="B134" s="350" t="s">
        <v>265</v>
      </c>
      <c r="C134" s="350" t="s">
        <v>123</v>
      </c>
      <c r="D134" s="351">
        <v>25</v>
      </c>
      <c r="E134" s="351">
        <v>20</v>
      </c>
      <c r="F134" s="279" t="str">
        <f t="shared" si="1"/>
        <v>SWW022520</v>
      </c>
      <c r="G134" s="351">
        <v>108.3</v>
      </c>
      <c r="M134" s="241"/>
      <c r="N134" s="241"/>
      <c r="O134" s="229"/>
      <c r="P134" s="229"/>
      <c r="Q134" s="234"/>
      <c r="Y134" s="243"/>
      <c r="Z134" s="2"/>
      <c r="AA134" s="2"/>
      <c r="AB134" s="2"/>
      <c r="AC134" s="2"/>
      <c r="AD134" s="2"/>
      <c r="AE134" s="2"/>
      <c r="AF134" s="2"/>
      <c r="AG134" s="2"/>
      <c r="AH134" s="2"/>
      <c r="AI134" s="2"/>
    </row>
    <row r="135" spans="2:35">
      <c r="B135" s="350" t="s">
        <v>265</v>
      </c>
      <c r="C135" s="350" t="s">
        <v>123</v>
      </c>
      <c r="D135" s="351">
        <v>25</v>
      </c>
      <c r="E135" s="351">
        <v>21</v>
      </c>
      <c r="F135" s="279" t="str">
        <f t="shared" si="1"/>
        <v>SWW022521</v>
      </c>
      <c r="G135" s="351">
        <v>118.1</v>
      </c>
      <c r="M135" s="241"/>
      <c r="N135" s="241"/>
      <c r="O135" s="229"/>
      <c r="P135" s="229"/>
      <c r="Q135" s="234"/>
      <c r="Y135" s="243"/>
      <c r="Z135" s="2"/>
      <c r="AA135" s="2"/>
      <c r="AB135" s="2"/>
      <c r="AC135" s="2"/>
      <c r="AD135" s="2"/>
      <c r="AE135" s="2"/>
      <c r="AF135" s="2"/>
      <c r="AG135" s="2"/>
      <c r="AH135" s="2"/>
      <c r="AI135" s="2"/>
    </row>
    <row r="136" spans="2:35">
      <c r="B136" s="350" t="s">
        <v>265</v>
      </c>
      <c r="C136" s="350" t="s">
        <v>123</v>
      </c>
      <c r="D136" s="351">
        <v>25</v>
      </c>
      <c r="E136" s="351">
        <v>22</v>
      </c>
      <c r="F136" s="279" t="str">
        <f t="shared" ref="F136:F199" si="2">B136&amp;TEXT(C136,"00")&amp;TEXT(D136,"00")&amp;TEXT(E136,"00")</f>
        <v>SWW022522</v>
      </c>
      <c r="G136" s="351">
        <v>125.3</v>
      </c>
      <c r="M136" s="241"/>
      <c r="N136" s="241"/>
      <c r="O136" s="229"/>
      <c r="P136" s="229"/>
      <c r="Q136" s="234"/>
      <c r="Y136" s="243"/>
      <c r="Z136" s="2"/>
      <c r="AA136" s="2"/>
      <c r="AB136" s="2"/>
      <c r="AC136" s="2"/>
      <c r="AD136" s="2"/>
      <c r="AE136" s="2"/>
      <c r="AF136" s="2"/>
      <c r="AG136" s="2"/>
      <c r="AH136" s="2"/>
      <c r="AI136" s="2"/>
    </row>
    <row r="137" spans="2:35">
      <c r="B137" s="350" t="s">
        <v>265</v>
      </c>
      <c r="C137" s="350" t="s">
        <v>123</v>
      </c>
      <c r="D137" s="351">
        <v>25</v>
      </c>
      <c r="E137" s="351">
        <v>23</v>
      </c>
      <c r="F137" s="279" t="str">
        <f t="shared" si="2"/>
        <v>SWW022523</v>
      </c>
      <c r="G137" s="351">
        <v>134.80000000000001</v>
      </c>
      <c r="M137" s="241"/>
      <c r="N137" s="241"/>
      <c r="O137" s="229"/>
      <c r="P137" s="229"/>
      <c r="Q137" s="234"/>
      <c r="Y137" s="243"/>
      <c r="Z137" s="2"/>
      <c r="AA137" s="2"/>
      <c r="AB137" s="2"/>
      <c r="AC137" s="2"/>
      <c r="AD137" s="2"/>
      <c r="AE137" s="2"/>
      <c r="AF137" s="2"/>
      <c r="AG137" s="2"/>
      <c r="AH137" s="2"/>
      <c r="AI137" s="2"/>
    </row>
    <row r="138" spans="2:35">
      <c r="B138" s="350" t="s">
        <v>265</v>
      </c>
      <c r="C138" s="350" t="s">
        <v>123</v>
      </c>
      <c r="D138" s="351">
        <v>25</v>
      </c>
      <c r="E138" s="351">
        <v>24</v>
      </c>
      <c r="F138" s="279" t="str">
        <f t="shared" si="2"/>
        <v>SWW022524</v>
      </c>
      <c r="G138" s="351">
        <v>144.19999999999999</v>
      </c>
      <c r="M138" s="241"/>
      <c r="N138" s="241"/>
      <c r="O138" s="229"/>
      <c r="P138" s="229"/>
      <c r="Q138" s="234"/>
      <c r="Y138" s="243"/>
      <c r="Z138" s="2"/>
      <c r="AA138" s="2"/>
      <c r="AB138" s="2"/>
      <c r="AC138" s="2"/>
      <c r="AD138" s="2"/>
      <c r="AE138" s="2"/>
      <c r="AF138" s="2"/>
      <c r="AG138" s="2"/>
      <c r="AH138" s="2"/>
      <c r="AI138" s="2"/>
    </row>
    <row r="139" spans="2:35">
      <c r="B139" s="350" t="s">
        <v>265</v>
      </c>
      <c r="C139" s="350" t="s">
        <v>123</v>
      </c>
      <c r="D139" s="351">
        <v>25</v>
      </c>
      <c r="E139" s="351">
        <v>25</v>
      </c>
      <c r="F139" s="279" t="str">
        <f t="shared" si="2"/>
        <v>SWW022525</v>
      </c>
      <c r="G139" s="351">
        <v>154.1</v>
      </c>
      <c r="M139" s="241"/>
      <c r="N139" s="241"/>
      <c r="O139" s="229"/>
      <c r="P139" s="229"/>
      <c r="Q139" s="234"/>
      <c r="Y139" s="243"/>
      <c r="Z139" s="2"/>
      <c r="AA139" s="2"/>
      <c r="AB139" s="2"/>
      <c r="AC139" s="2"/>
      <c r="AD139" s="2"/>
      <c r="AE139" s="2"/>
      <c r="AF139" s="2"/>
      <c r="AG139" s="2"/>
      <c r="AH139" s="2"/>
      <c r="AI139" s="2"/>
    </row>
    <row r="140" spans="2:35">
      <c r="B140" s="350" t="s">
        <v>265</v>
      </c>
      <c r="C140" s="350" t="s">
        <v>123</v>
      </c>
      <c r="D140" s="351">
        <v>25</v>
      </c>
      <c r="E140" s="351">
        <v>26</v>
      </c>
      <c r="F140" s="279" t="str">
        <f t="shared" si="2"/>
        <v>SWW022526</v>
      </c>
      <c r="G140" s="351">
        <v>162.6</v>
      </c>
      <c r="M140" s="241"/>
      <c r="N140" s="241"/>
      <c r="O140" s="229"/>
      <c r="P140" s="229"/>
      <c r="Q140" s="234"/>
      <c r="Y140" s="243"/>
      <c r="Z140" s="2"/>
      <c r="AA140" s="2"/>
      <c r="AB140" s="2"/>
      <c r="AC140" s="2"/>
      <c r="AD140" s="2"/>
      <c r="AE140" s="2"/>
      <c r="AF140" s="2"/>
      <c r="AG140" s="2"/>
      <c r="AH140" s="2"/>
      <c r="AI140" s="2"/>
    </row>
    <row r="141" spans="2:35">
      <c r="B141" s="350" t="s">
        <v>265</v>
      </c>
      <c r="C141" s="350" t="s">
        <v>123</v>
      </c>
      <c r="D141" s="351">
        <v>25</v>
      </c>
      <c r="E141" s="351">
        <v>27</v>
      </c>
      <c r="F141" s="279" t="str">
        <f t="shared" si="2"/>
        <v>SWW022527</v>
      </c>
      <c r="G141" s="351">
        <v>170.8</v>
      </c>
      <c r="M141" s="241"/>
      <c r="N141" s="241"/>
      <c r="O141" s="229"/>
      <c r="P141" s="229"/>
      <c r="Q141" s="234"/>
      <c r="Y141" s="243"/>
      <c r="Z141" s="2"/>
      <c r="AA141" s="2"/>
      <c r="AB141" s="2"/>
      <c r="AC141" s="2"/>
      <c r="AD141" s="2"/>
      <c r="AE141" s="2"/>
      <c r="AF141" s="2"/>
      <c r="AG141" s="2"/>
      <c r="AH141" s="2"/>
      <c r="AI141" s="2"/>
    </row>
    <row r="142" spans="2:35">
      <c r="B142" s="350" t="s">
        <v>265</v>
      </c>
      <c r="C142" s="350" t="s">
        <v>123</v>
      </c>
      <c r="D142" s="351">
        <v>25</v>
      </c>
      <c r="E142" s="351">
        <v>28</v>
      </c>
      <c r="F142" s="279" t="str">
        <f t="shared" si="2"/>
        <v>SWW022528</v>
      </c>
      <c r="G142" s="351">
        <v>178.9</v>
      </c>
      <c r="M142" s="241"/>
      <c r="N142" s="241"/>
      <c r="O142" s="229"/>
      <c r="P142" s="229"/>
      <c r="Q142" s="234"/>
      <c r="Y142" s="243"/>
      <c r="Z142" s="2"/>
      <c r="AA142" s="2"/>
      <c r="AB142" s="2"/>
      <c r="AC142" s="2"/>
      <c r="AD142" s="2"/>
      <c r="AE142" s="2"/>
      <c r="AF142" s="2"/>
      <c r="AG142" s="2"/>
      <c r="AH142" s="2"/>
      <c r="AI142" s="2"/>
    </row>
    <row r="143" spans="2:35">
      <c r="B143" s="350" t="s">
        <v>265</v>
      </c>
      <c r="C143" s="350" t="s">
        <v>123</v>
      </c>
      <c r="D143" s="351">
        <v>25</v>
      </c>
      <c r="E143" s="351">
        <v>29</v>
      </c>
      <c r="F143" s="279" t="str">
        <f t="shared" si="2"/>
        <v>SWW022529</v>
      </c>
      <c r="G143" s="351">
        <v>186.2</v>
      </c>
      <c r="M143" s="241"/>
      <c r="N143" s="241"/>
      <c r="O143" s="229"/>
      <c r="P143" s="229"/>
      <c r="Q143" s="234"/>
      <c r="Y143" s="243"/>
      <c r="Z143" s="2"/>
      <c r="AA143" s="2"/>
      <c r="AB143" s="2"/>
      <c r="AC143" s="2"/>
      <c r="AD143" s="2"/>
      <c r="AE143" s="2"/>
      <c r="AF143" s="2"/>
      <c r="AG143" s="2"/>
      <c r="AH143" s="2"/>
      <c r="AI143" s="2"/>
    </row>
    <row r="144" spans="2:35">
      <c r="B144" s="350" t="s">
        <v>265</v>
      </c>
      <c r="C144" s="350" t="s">
        <v>123</v>
      </c>
      <c r="D144" s="351">
        <v>25</v>
      </c>
      <c r="E144" s="351">
        <v>30</v>
      </c>
      <c r="F144" s="279" t="str">
        <f t="shared" si="2"/>
        <v>SWW022530</v>
      </c>
      <c r="G144" s="351">
        <v>193.8</v>
      </c>
      <c r="M144" s="241"/>
      <c r="N144" s="241"/>
      <c r="O144" s="229"/>
      <c r="P144" s="229"/>
      <c r="Q144" s="234"/>
      <c r="Y144" s="243"/>
      <c r="Z144" s="2"/>
      <c r="AA144" s="2"/>
      <c r="AB144" s="2"/>
      <c r="AC144" s="2"/>
      <c r="AD144" s="2"/>
      <c r="AE144" s="2"/>
      <c r="AF144" s="2"/>
      <c r="AG144" s="2"/>
      <c r="AH144" s="2"/>
      <c r="AI144" s="2"/>
    </row>
    <row r="145" spans="2:35">
      <c r="B145" s="350" t="s">
        <v>265</v>
      </c>
      <c r="C145" s="350" t="s">
        <v>123</v>
      </c>
      <c r="D145" s="351">
        <v>25</v>
      </c>
      <c r="E145" s="351">
        <v>31</v>
      </c>
      <c r="F145" s="279" t="str">
        <f t="shared" si="2"/>
        <v>SWW022531</v>
      </c>
      <c r="G145" s="351">
        <v>202.5</v>
      </c>
      <c r="M145" s="241"/>
      <c r="N145" s="241"/>
      <c r="O145" s="229"/>
      <c r="P145" s="229"/>
      <c r="Q145" s="234"/>
      <c r="Y145" s="243"/>
      <c r="Z145" s="2"/>
      <c r="AA145" s="2"/>
      <c r="AB145" s="2"/>
      <c r="AC145" s="2"/>
      <c r="AD145" s="2"/>
      <c r="AE145" s="2"/>
      <c r="AF145" s="2"/>
      <c r="AG145" s="2"/>
      <c r="AH145" s="2"/>
      <c r="AI145" s="2"/>
    </row>
    <row r="146" spans="2:35">
      <c r="B146" s="350" t="s">
        <v>265</v>
      </c>
      <c r="C146" s="350" t="s">
        <v>123</v>
      </c>
      <c r="D146" s="351">
        <v>25</v>
      </c>
      <c r="E146" s="351">
        <v>32</v>
      </c>
      <c r="F146" s="279" t="str">
        <f t="shared" si="2"/>
        <v>SWW022532</v>
      </c>
      <c r="G146" s="351">
        <v>210</v>
      </c>
      <c r="M146" s="241"/>
      <c r="N146" s="241"/>
      <c r="O146" s="229"/>
      <c r="P146" s="229"/>
      <c r="Q146" s="234"/>
      <c r="Y146" s="243"/>
      <c r="Z146" s="2"/>
      <c r="AA146" s="2"/>
      <c r="AB146" s="2"/>
      <c r="AC146" s="2"/>
      <c r="AD146" s="2"/>
      <c r="AE146" s="2"/>
      <c r="AF146" s="2"/>
      <c r="AG146" s="2"/>
      <c r="AH146" s="2"/>
      <c r="AI146" s="2"/>
    </row>
    <row r="147" spans="2:35">
      <c r="B147" s="350" t="s">
        <v>265</v>
      </c>
      <c r="C147" s="350" t="s">
        <v>123</v>
      </c>
      <c r="D147" s="351">
        <v>25</v>
      </c>
      <c r="E147" s="351">
        <v>33</v>
      </c>
      <c r="F147" s="279" t="str">
        <f t="shared" si="2"/>
        <v>SWW022533</v>
      </c>
      <c r="G147" s="351">
        <v>220.2</v>
      </c>
      <c r="M147" s="241"/>
      <c r="N147" s="241"/>
      <c r="O147" s="229"/>
      <c r="P147" s="229"/>
      <c r="Q147" s="234"/>
      <c r="Y147" s="243"/>
      <c r="Z147" s="2"/>
      <c r="AA147" s="2"/>
      <c r="AB147" s="2"/>
      <c r="AC147" s="2"/>
      <c r="AD147" s="2"/>
      <c r="AE147" s="2"/>
      <c r="AF147" s="2"/>
      <c r="AG147" s="2"/>
      <c r="AH147" s="2"/>
      <c r="AI147" s="2"/>
    </row>
    <row r="148" spans="2:35">
      <c r="B148" s="350" t="s">
        <v>265</v>
      </c>
      <c r="C148" s="350" t="s">
        <v>123</v>
      </c>
      <c r="D148" s="351">
        <v>25</v>
      </c>
      <c r="E148" s="351">
        <v>34</v>
      </c>
      <c r="F148" s="279" t="str">
        <f t="shared" si="2"/>
        <v>SWW022534</v>
      </c>
      <c r="G148" s="351">
        <v>231.1</v>
      </c>
      <c r="M148" s="241"/>
      <c r="N148" s="241"/>
      <c r="O148" s="229"/>
      <c r="P148" s="229"/>
      <c r="Q148" s="234"/>
      <c r="Y148" s="243"/>
      <c r="Z148" s="2"/>
      <c r="AA148" s="2"/>
      <c r="AB148" s="2"/>
      <c r="AC148" s="2"/>
      <c r="AD148" s="2"/>
      <c r="AE148" s="2"/>
      <c r="AF148" s="2"/>
      <c r="AG148" s="2"/>
      <c r="AH148" s="2"/>
      <c r="AI148" s="2"/>
    </row>
    <row r="149" spans="2:35">
      <c r="B149" s="350" t="s">
        <v>265</v>
      </c>
      <c r="C149" s="350" t="s">
        <v>123</v>
      </c>
      <c r="D149" s="351">
        <v>25</v>
      </c>
      <c r="E149" s="351">
        <v>35</v>
      </c>
      <c r="F149" s="279" t="str">
        <f t="shared" si="2"/>
        <v>SWW022535</v>
      </c>
      <c r="G149" s="351">
        <v>260.8</v>
      </c>
      <c r="M149" s="241"/>
      <c r="N149" s="241"/>
      <c r="O149" s="229"/>
      <c r="P149" s="229"/>
      <c r="Q149" s="234"/>
      <c r="Y149" s="243"/>
      <c r="Z149" s="2"/>
      <c r="AA149" s="2"/>
      <c r="AB149" s="2"/>
      <c r="AC149" s="2"/>
      <c r="AD149" s="2"/>
      <c r="AE149" s="2"/>
      <c r="AF149" s="2"/>
      <c r="AG149" s="2"/>
      <c r="AH149" s="2"/>
      <c r="AI149" s="2"/>
    </row>
    <row r="150" spans="2:35">
      <c r="B150" s="350" t="s">
        <v>265</v>
      </c>
      <c r="C150" s="350" t="s">
        <v>123</v>
      </c>
      <c r="D150" s="351">
        <v>25</v>
      </c>
      <c r="E150" s="351">
        <v>36</v>
      </c>
      <c r="F150" s="279" t="str">
        <f t="shared" si="2"/>
        <v>SWW022536</v>
      </c>
      <c r="G150" s="351">
        <v>281.3</v>
      </c>
      <c r="M150" s="241"/>
      <c r="N150" s="241"/>
      <c r="O150" s="229"/>
      <c r="P150" s="229"/>
      <c r="Q150" s="234"/>
      <c r="Y150" s="243"/>
      <c r="Z150" s="2"/>
      <c r="AA150" s="2"/>
      <c r="AB150" s="2"/>
      <c r="AC150" s="2"/>
      <c r="AD150" s="2"/>
      <c r="AE150" s="2"/>
      <c r="AF150" s="2"/>
      <c r="AG150" s="2"/>
      <c r="AH150" s="2"/>
      <c r="AI150" s="2"/>
    </row>
    <row r="151" spans="2:35">
      <c r="B151" s="350" t="s">
        <v>265</v>
      </c>
      <c r="C151" s="350" t="s">
        <v>123</v>
      </c>
      <c r="D151" s="351">
        <v>25</v>
      </c>
      <c r="E151" s="351">
        <v>37</v>
      </c>
      <c r="F151" s="279" t="str">
        <f t="shared" si="2"/>
        <v>SWW022537</v>
      </c>
      <c r="G151" s="351">
        <v>303.8</v>
      </c>
      <c r="M151" s="241"/>
      <c r="N151" s="241"/>
      <c r="O151" s="229"/>
      <c r="P151" s="229"/>
      <c r="Q151" s="234"/>
      <c r="Y151" s="243"/>
      <c r="Z151" s="2"/>
      <c r="AA151" s="2"/>
      <c r="AB151" s="2"/>
      <c r="AC151" s="2"/>
      <c r="AD151" s="2"/>
      <c r="AE151" s="2"/>
      <c r="AF151" s="2"/>
      <c r="AG151" s="2"/>
      <c r="AH151" s="2"/>
      <c r="AI151" s="2"/>
    </row>
    <row r="152" spans="2:35">
      <c r="B152" s="350" t="s">
        <v>265</v>
      </c>
      <c r="C152" s="350" t="s">
        <v>123</v>
      </c>
      <c r="D152" s="351">
        <v>25</v>
      </c>
      <c r="E152" s="351">
        <v>38</v>
      </c>
      <c r="F152" s="279" t="str">
        <f t="shared" si="2"/>
        <v>SWW022538</v>
      </c>
      <c r="G152" s="351">
        <v>325.8</v>
      </c>
      <c r="M152" s="241"/>
      <c r="N152" s="241"/>
      <c r="O152" s="229"/>
      <c r="P152" s="229"/>
      <c r="Q152" s="234"/>
      <c r="Y152" s="243"/>
      <c r="Z152" s="2"/>
      <c r="AA152" s="2"/>
      <c r="AB152" s="2"/>
      <c r="AC152" s="2"/>
      <c r="AD152" s="2"/>
      <c r="AE152" s="2"/>
      <c r="AF152" s="2"/>
      <c r="AG152" s="2"/>
      <c r="AH152" s="2"/>
      <c r="AI152" s="2"/>
    </row>
    <row r="153" spans="2:35">
      <c r="B153" s="350" t="s">
        <v>265</v>
      </c>
      <c r="C153" s="350" t="s">
        <v>123</v>
      </c>
      <c r="D153" s="351">
        <v>25</v>
      </c>
      <c r="E153" s="351">
        <v>39</v>
      </c>
      <c r="F153" s="279" t="str">
        <f t="shared" si="2"/>
        <v>SWW022539</v>
      </c>
      <c r="G153" s="351">
        <v>350</v>
      </c>
      <c r="M153" s="241"/>
      <c r="N153" s="241"/>
      <c r="O153" s="229"/>
      <c r="P153" s="229"/>
      <c r="Q153" s="234"/>
      <c r="Y153" s="243"/>
      <c r="Z153" s="2"/>
      <c r="AA153" s="2"/>
      <c r="AB153" s="2"/>
      <c r="AC153" s="2"/>
      <c r="AD153" s="2"/>
      <c r="AE153" s="2"/>
      <c r="AF153" s="2"/>
      <c r="AG153" s="2"/>
      <c r="AH153" s="2"/>
      <c r="AI153" s="2"/>
    </row>
    <row r="154" spans="2:35">
      <c r="B154" s="350" t="s">
        <v>265</v>
      </c>
      <c r="C154" s="350" t="s">
        <v>123</v>
      </c>
      <c r="D154" s="351">
        <v>25</v>
      </c>
      <c r="E154" s="351">
        <v>40</v>
      </c>
      <c r="F154" s="279" t="str">
        <f t="shared" si="2"/>
        <v>SWW022540</v>
      </c>
      <c r="G154" s="351">
        <v>377.6</v>
      </c>
      <c r="M154" s="241"/>
      <c r="N154" s="241"/>
      <c r="O154" s="229"/>
      <c r="P154" s="229"/>
      <c r="Q154" s="234"/>
      <c r="Y154" s="243"/>
      <c r="Z154" s="2"/>
      <c r="AA154" s="2"/>
      <c r="AB154" s="2"/>
      <c r="AC154" s="2"/>
      <c r="AD154" s="2"/>
      <c r="AE154" s="2"/>
      <c r="AF154" s="2"/>
      <c r="AG154" s="2"/>
      <c r="AH154" s="2"/>
      <c r="AI154" s="2"/>
    </row>
    <row r="155" spans="2:35">
      <c r="B155" s="350" t="s">
        <v>265</v>
      </c>
      <c r="C155" s="350" t="s">
        <v>123</v>
      </c>
      <c r="D155" s="351">
        <v>25</v>
      </c>
      <c r="E155" s="351">
        <v>41</v>
      </c>
      <c r="F155" s="279" t="str">
        <f t="shared" si="2"/>
        <v>SWW022541</v>
      </c>
      <c r="G155" s="351">
        <v>401.6</v>
      </c>
      <c r="M155" s="241"/>
      <c r="N155" s="241"/>
      <c r="O155" s="229"/>
      <c r="P155" s="229"/>
      <c r="Q155" s="234"/>
      <c r="Y155" s="243"/>
      <c r="Z155" s="2"/>
      <c r="AA155" s="2"/>
      <c r="AB155" s="2"/>
      <c r="AC155" s="2"/>
      <c r="AD155" s="2"/>
      <c r="AE155" s="2"/>
      <c r="AF155" s="2"/>
      <c r="AG155" s="2"/>
      <c r="AH155" s="2"/>
      <c r="AI155" s="2"/>
    </row>
    <row r="156" spans="2:35">
      <c r="B156" s="350" t="s">
        <v>265</v>
      </c>
      <c r="C156" s="350" t="s">
        <v>123</v>
      </c>
      <c r="D156" s="351">
        <v>25</v>
      </c>
      <c r="E156" s="351">
        <v>42</v>
      </c>
      <c r="F156" s="279" t="str">
        <f t="shared" si="2"/>
        <v>SWW022542</v>
      </c>
      <c r="G156" s="351">
        <v>430.1</v>
      </c>
      <c r="M156" s="241"/>
      <c r="N156" s="241"/>
      <c r="O156" s="229"/>
      <c r="P156" s="229"/>
      <c r="Q156" s="234"/>
      <c r="Y156" s="243"/>
      <c r="Z156" s="2"/>
      <c r="AA156" s="2"/>
      <c r="AB156" s="2"/>
      <c r="AC156" s="2"/>
      <c r="AD156" s="2"/>
      <c r="AE156" s="2"/>
      <c r="AF156" s="2"/>
      <c r="AG156" s="2"/>
      <c r="AH156" s="2"/>
      <c r="AI156" s="2"/>
    </row>
    <row r="157" spans="2:35">
      <c r="B157" s="350" t="s">
        <v>265</v>
      </c>
      <c r="C157" s="350" t="s">
        <v>123</v>
      </c>
      <c r="D157" s="351">
        <v>25</v>
      </c>
      <c r="E157" s="351">
        <v>43</v>
      </c>
      <c r="F157" s="279" t="str">
        <f t="shared" si="2"/>
        <v>SWW022543</v>
      </c>
      <c r="G157" s="351">
        <v>458.2</v>
      </c>
      <c r="M157" s="241"/>
      <c r="N157" s="241"/>
      <c r="O157" s="229"/>
      <c r="P157" s="229"/>
      <c r="Q157" s="234"/>
      <c r="Y157" s="243"/>
      <c r="Z157" s="2"/>
      <c r="AA157" s="2"/>
      <c r="AB157" s="2"/>
      <c r="AC157" s="2"/>
      <c r="AD157" s="2"/>
      <c r="AE157" s="2"/>
      <c r="AF157" s="2"/>
      <c r="AG157" s="2"/>
      <c r="AH157" s="2"/>
      <c r="AI157" s="2"/>
    </row>
    <row r="158" spans="2:35">
      <c r="B158" s="350" t="s">
        <v>265</v>
      </c>
      <c r="C158" s="350" t="s">
        <v>123</v>
      </c>
      <c r="D158" s="351">
        <v>25</v>
      </c>
      <c r="E158" s="351">
        <v>44</v>
      </c>
      <c r="F158" s="279" t="str">
        <f t="shared" si="2"/>
        <v>SWW022544</v>
      </c>
      <c r="G158" s="351">
        <v>488.2</v>
      </c>
      <c r="M158" s="241"/>
      <c r="N158" s="241"/>
      <c r="O158" s="229"/>
      <c r="P158" s="229"/>
      <c r="Q158" s="234"/>
      <c r="Y158" s="243"/>
      <c r="Z158" s="2"/>
      <c r="AA158" s="2"/>
      <c r="AB158" s="2"/>
      <c r="AC158" s="2"/>
      <c r="AD158" s="2"/>
      <c r="AE158" s="2"/>
      <c r="AF158" s="2"/>
      <c r="AG158" s="2"/>
      <c r="AH158" s="2"/>
      <c r="AI158" s="2"/>
    </row>
    <row r="159" spans="2:35">
      <c r="B159" s="350" t="s">
        <v>265</v>
      </c>
      <c r="C159" s="350" t="s">
        <v>123</v>
      </c>
      <c r="D159" s="351">
        <v>25</v>
      </c>
      <c r="E159" s="351">
        <v>45</v>
      </c>
      <c r="F159" s="279" t="str">
        <f t="shared" si="2"/>
        <v>SWW022545</v>
      </c>
      <c r="G159" s="351">
        <v>523.79999999999995</v>
      </c>
      <c r="M159" s="241"/>
      <c r="N159" s="241"/>
      <c r="O159" s="229"/>
      <c r="P159" s="229"/>
      <c r="Q159" s="234"/>
      <c r="Y159" s="243"/>
      <c r="Z159" s="2"/>
      <c r="AA159" s="2"/>
      <c r="AB159" s="2"/>
      <c r="AC159" s="2"/>
      <c r="AD159" s="2"/>
      <c r="AE159" s="2"/>
      <c r="AF159" s="2"/>
      <c r="AG159" s="2"/>
      <c r="AH159" s="2"/>
      <c r="AI159" s="2"/>
    </row>
    <row r="160" spans="2:35">
      <c r="B160" s="350" t="s">
        <v>265</v>
      </c>
      <c r="C160" s="350" t="s">
        <v>123</v>
      </c>
      <c r="D160" s="351">
        <v>25</v>
      </c>
      <c r="E160" s="351">
        <v>46</v>
      </c>
      <c r="F160" s="279" t="str">
        <f t="shared" si="2"/>
        <v>SWW022546</v>
      </c>
      <c r="G160" s="351">
        <v>564.1</v>
      </c>
      <c r="M160" s="241"/>
      <c r="N160" s="241"/>
      <c r="O160" s="229"/>
      <c r="P160" s="229"/>
      <c r="Q160" s="234"/>
      <c r="Y160" s="243"/>
      <c r="Z160" s="2"/>
      <c r="AA160" s="2"/>
      <c r="AB160" s="2"/>
      <c r="AC160" s="2"/>
      <c r="AD160" s="2"/>
      <c r="AE160" s="2"/>
      <c r="AF160" s="2"/>
      <c r="AG160" s="2"/>
      <c r="AH160" s="2"/>
      <c r="AI160" s="2"/>
    </row>
    <row r="161" spans="2:35">
      <c r="B161" s="350" t="s">
        <v>265</v>
      </c>
      <c r="C161" s="350" t="s">
        <v>123</v>
      </c>
      <c r="D161" s="351">
        <v>26</v>
      </c>
      <c r="E161" s="351">
        <v>1</v>
      </c>
      <c r="F161" s="279" t="str">
        <f t="shared" si="2"/>
        <v>SWW022601</v>
      </c>
      <c r="G161" s="351">
        <v>10.199999999999999</v>
      </c>
      <c r="M161" s="241"/>
      <c r="N161" s="241"/>
      <c r="O161" s="229"/>
      <c r="P161" s="229"/>
      <c r="Q161" s="234"/>
      <c r="Y161" s="243"/>
      <c r="Z161" s="2"/>
      <c r="AA161" s="2"/>
      <c r="AB161" s="2"/>
      <c r="AC161" s="2"/>
      <c r="AD161" s="2"/>
      <c r="AE161" s="2"/>
      <c r="AF161" s="2"/>
      <c r="AG161" s="2"/>
      <c r="AH161" s="2"/>
      <c r="AI161" s="2"/>
    </row>
    <row r="162" spans="2:35">
      <c r="B162" s="350" t="s">
        <v>265</v>
      </c>
      <c r="C162" s="350" t="s">
        <v>123</v>
      </c>
      <c r="D162" s="351">
        <v>26</v>
      </c>
      <c r="E162" s="351">
        <v>2</v>
      </c>
      <c r="F162" s="279" t="str">
        <f t="shared" si="2"/>
        <v>SWW022602</v>
      </c>
      <c r="G162" s="351">
        <v>23</v>
      </c>
      <c r="M162" s="241"/>
      <c r="N162" s="241"/>
      <c r="O162" s="229"/>
      <c r="P162" s="229"/>
      <c r="Q162" s="234"/>
      <c r="Y162" s="243"/>
      <c r="Z162" s="2"/>
      <c r="AA162" s="2"/>
      <c r="AB162" s="2"/>
      <c r="AC162" s="2"/>
      <c r="AD162" s="2"/>
      <c r="AE162" s="2"/>
      <c r="AF162" s="2"/>
      <c r="AG162" s="2"/>
      <c r="AH162" s="2"/>
      <c r="AI162" s="2"/>
    </row>
    <row r="163" spans="2:35">
      <c r="B163" s="350" t="s">
        <v>265</v>
      </c>
      <c r="C163" s="350" t="s">
        <v>123</v>
      </c>
      <c r="D163" s="351">
        <v>26</v>
      </c>
      <c r="E163" s="351">
        <v>3</v>
      </c>
      <c r="F163" s="279" t="str">
        <f t="shared" si="2"/>
        <v>SWW022603</v>
      </c>
      <c r="G163" s="351">
        <v>25.5</v>
      </c>
      <c r="M163" s="241"/>
      <c r="N163" s="241"/>
      <c r="O163" s="229"/>
      <c r="P163" s="229"/>
      <c r="Q163" s="234"/>
      <c r="Y163" s="243"/>
      <c r="Z163" s="2"/>
      <c r="AA163" s="2"/>
      <c r="AB163" s="2"/>
      <c r="AC163" s="2"/>
      <c r="AD163" s="2"/>
      <c r="AE163" s="2"/>
      <c r="AF163" s="2"/>
      <c r="AG163" s="2"/>
      <c r="AH163" s="2"/>
      <c r="AI163" s="2"/>
    </row>
    <row r="164" spans="2:35">
      <c r="B164" s="350" t="s">
        <v>265</v>
      </c>
      <c r="C164" s="350" t="s">
        <v>123</v>
      </c>
      <c r="D164" s="351">
        <v>26</v>
      </c>
      <c r="E164" s="351">
        <v>4</v>
      </c>
      <c r="F164" s="279" t="str">
        <f t="shared" si="2"/>
        <v>SWW022604</v>
      </c>
      <c r="G164" s="351">
        <v>28.9</v>
      </c>
      <c r="M164" s="241"/>
      <c r="N164" s="241"/>
      <c r="O164" s="229"/>
      <c r="P164" s="229"/>
      <c r="Q164" s="234"/>
      <c r="Y164" s="243"/>
      <c r="Z164" s="2"/>
      <c r="AA164" s="2"/>
      <c r="AB164" s="2"/>
      <c r="AC164" s="2"/>
      <c r="AD164" s="2"/>
      <c r="AE164" s="2"/>
      <c r="AF164" s="2"/>
      <c r="AG164" s="2"/>
      <c r="AH164" s="2"/>
      <c r="AI164" s="2"/>
    </row>
    <row r="165" spans="2:35">
      <c r="B165" s="350" t="s">
        <v>265</v>
      </c>
      <c r="C165" s="350" t="s">
        <v>123</v>
      </c>
      <c r="D165" s="351">
        <v>26</v>
      </c>
      <c r="E165" s="351">
        <v>5</v>
      </c>
      <c r="F165" s="279" t="str">
        <f t="shared" si="2"/>
        <v>SWW022605</v>
      </c>
      <c r="G165" s="351">
        <v>34.200000000000003</v>
      </c>
      <c r="M165" s="241"/>
      <c r="N165" s="241"/>
      <c r="O165" s="229"/>
      <c r="P165" s="229"/>
      <c r="Q165" s="234"/>
      <c r="Y165" s="243"/>
      <c r="Z165" s="2"/>
      <c r="AA165" s="2"/>
      <c r="AB165" s="2"/>
      <c r="AC165" s="2"/>
      <c r="AD165" s="2"/>
      <c r="AE165" s="2"/>
      <c r="AF165" s="2"/>
      <c r="AG165" s="2"/>
      <c r="AH165" s="2"/>
      <c r="AI165" s="2"/>
    </row>
    <row r="166" spans="2:35">
      <c r="B166" s="350" t="s">
        <v>265</v>
      </c>
      <c r="C166" s="350" t="s">
        <v>123</v>
      </c>
      <c r="D166" s="351">
        <v>26</v>
      </c>
      <c r="E166" s="351">
        <v>6</v>
      </c>
      <c r="F166" s="279" t="str">
        <f t="shared" si="2"/>
        <v>SWW022606</v>
      </c>
      <c r="G166" s="351">
        <v>35.4</v>
      </c>
      <c r="M166" s="241"/>
      <c r="N166" s="241"/>
      <c r="O166" s="229"/>
      <c r="P166" s="229"/>
      <c r="Q166" s="234"/>
      <c r="Y166" s="243"/>
      <c r="Z166" s="2"/>
      <c r="AA166" s="2"/>
      <c r="AB166" s="2"/>
      <c r="AC166" s="2"/>
      <c r="AD166" s="2"/>
      <c r="AE166" s="2"/>
      <c r="AF166" s="2"/>
      <c r="AG166" s="2"/>
      <c r="AH166" s="2"/>
      <c r="AI166" s="2"/>
    </row>
    <row r="167" spans="2:35">
      <c r="B167" s="350" t="s">
        <v>265</v>
      </c>
      <c r="C167" s="350" t="s">
        <v>123</v>
      </c>
      <c r="D167" s="351">
        <v>26</v>
      </c>
      <c r="E167" s="351">
        <v>7</v>
      </c>
      <c r="F167" s="279" t="str">
        <f t="shared" si="2"/>
        <v>SWW022607</v>
      </c>
      <c r="G167" s="351">
        <v>37.799999999999997</v>
      </c>
      <c r="M167" s="241"/>
      <c r="N167" s="241"/>
      <c r="O167" s="229"/>
      <c r="P167" s="229"/>
      <c r="Q167" s="234"/>
      <c r="Y167" s="243"/>
      <c r="Z167" s="2"/>
      <c r="AA167" s="2"/>
      <c r="AB167" s="2"/>
      <c r="AC167" s="2"/>
      <c r="AD167" s="2"/>
      <c r="AE167" s="2"/>
      <c r="AF167" s="2"/>
      <c r="AG167" s="2"/>
      <c r="AH167" s="2"/>
      <c r="AI167" s="2"/>
    </row>
    <row r="168" spans="2:35">
      <c r="B168" s="350" t="s">
        <v>265</v>
      </c>
      <c r="C168" s="350" t="s">
        <v>123</v>
      </c>
      <c r="D168" s="351">
        <v>26</v>
      </c>
      <c r="E168" s="351">
        <v>8</v>
      </c>
      <c r="F168" s="279" t="str">
        <f t="shared" si="2"/>
        <v>SWW022608</v>
      </c>
      <c r="G168" s="351">
        <v>41.4</v>
      </c>
      <c r="M168" s="241"/>
      <c r="N168" s="241"/>
      <c r="O168" s="229"/>
      <c r="P168" s="229"/>
      <c r="Q168" s="234"/>
      <c r="Y168" s="243"/>
      <c r="Z168" s="2"/>
      <c r="AA168" s="2"/>
      <c r="AB168" s="2"/>
      <c r="AC168" s="2"/>
      <c r="AD168" s="2"/>
      <c r="AE168" s="2"/>
      <c r="AF168" s="2"/>
      <c r="AG168" s="2"/>
      <c r="AH168" s="2"/>
      <c r="AI168" s="2"/>
    </row>
    <row r="169" spans="2:35">
      <c r="B169" s="350" t="s">
        <v>265</v>
      </c>
      <c r="C169" s="350" t="s">
        <v>123</v>
      </c>
      <c r="D169" s="351">
        <v>26</v>
      </c>
      <c r="E169" s="351">
        <v>9</v>
      </c>
      <c r="F169" s="279" t="str">
        <f t="shared" si="2"/>
        <v>SWW022609</v>
      </c>
      <c r="G169" s="351">
        <v>44.3</v>
      </c>
      <c r="M169" s="241"/>
      <c r="N169" s="241"/>
      <c r="O169" s="229"/>
      <c r="P169" s="229"/>
      <c r="Q169" s="234"/>
      <c r="Y169" s="243"/>
      <c r="Z169" s="2"/>
      <c r="AA169" s="2"/>
      <c r="AB169" s="2"/>
      <c r="AC169" s="2"/>
      <c r="AD169" s="2"/>
      <c r="AE169" s="2"/>
      <c r="AF169" s="2"/>
      <c r="AG169" s="2"/>
      <c r="AH169" s="2"/>
      <c r="AI169" s="2"/>
    </row>
    <row r="170" spans="2:35">
      <c r="B170" s="350" t="s">
        <v>265</v>
      </c>
      <c r="C170" s="350" t="s">
        <v>123</v>
      </c>
      <c r="D170" s="351">
        <v>26</v>
      </c>
      <c r="E170" s="351">
        <v>10</v>
      </c>
      <c r="F170" s="279" t="str">
        <f t="shared" si="2"/>
        <v>SWW022610</v>
      </c>
      <c r="G170" s="351">
        <v>48.8</v>
      </c>
      <c r="M170" s="241"/>
      <c r="N170" s="241"/>
      <c r="O170" s="229"/>
      <c r="P170" s="229"/>
      <c r="Q170" s="234"/>
      <c r="Y170" s="243"/>
      <c r="Z170" s="2"/>
      <c r="AA170" s="2"/>
      <c r="AB170" s="2"/>
      <c r="AC170" s="2"/>
      <c r="AD170" s="2"/>
      <c r="AE170" s="2"/>
      <c r="AF170" s="2"/>
      <c r="AG170" s="2"/>
      <c r="AH170" s="2"/>
      <c r="AI170" s="2"/>
    </row>
    <row r="171" spans="2:35">
      <c r="B171" s="350" t="s">
        <v>265</v>
      </c>
      <c r="C171" s="350" t="s">
        <v>123</v>
      </c>
      <c r="D171" s="351">
        <v>26</v>
      </c>
      <c r="E171" s="351">
        <v>11</v>
      </c>
      <c r="F171" s="279" t="str">
        <f t="shared" si="2"/>
        <v>SWW022611</v>
      </c>
      <c r="G171" s="351">
        <v>51.7</v>
      </c>
      <c r="M171" s="241"/>
      <c r="N171" s="241"/>
      <c r="O171" s="229"/>
      <c r="P171" s="229"/>
      <c r="Q171" s="234"/>
      <c r="Y171" s="243"/>
      <c r="Z171" s="2"/>
      <c r="AA171" s="2"/>
      <c r="AB171" s="2"/>
      <c r="AC171" s="2"/>
      <c r="AD171" s="2"/>
      <c r="AE171" s="2"/>
      <c r="AF171" s="2"/>
      <c r="AG171" s="2"/>
      <c r="AH171" s="2"/>
      <c r="AI171" s="2"/>
    </row>
    <row r="172" spans="2:35">
      <c r="B172" s="350" t="s">
        <v>265</v>
      </c>
      <c r="C172" s="350" t="s">
        <v>123</v>
      </c>
      <c r="D172" s="351">
        <v>26</v>
      </c>
      <c r="E172" s="351">
        <v>12</v>
      </c>
      <c r="F172" s="279" t="str">
        <f t="shared" si="2"/>
        <v>SWW022612</v>
      </c>
      <c r="G172" s="351">
        <v>56.4</v>
      </c>
      <c r="M172" s="241"/>
      <c r="N172" s="241"/>
      <c r="O172" s="229"/>
      <c r="P172" s="229"/>
      <c r="Q172" s="234"/>
      <c r="Y172" s="243"/>
      <c r="Z172" s="2"/>
      <c r="AA172" s="2"/>
      <c r="AB172" s="2"/>
      <c r="AC172" s="2"/>
      <c r="AD172" s="2"/>
      <c r="AE172" s="2"/>
      <c r="AF172" s="2"/>
      <c r="AG172" s="2"/>
      <c r="AH172" s="2"/>
      <c r="AI172" s="2"/>
    </row>
    <row r="173" spans="2:35">
      <c r="B173" s="350" t="s">
        <v>265</v>
      </c>
      <c r="C173" s="350" t="s">
        <v>123</v>
      </c>
      <c r="D173" s="351">
        <v>26</v>
      </c>
      <c r="E173" s="351">
        <v>13</v>
      </c>
      <c r="F173" s="279" t="str">
        <f t="shared" si="2"/>
        <v>SWW022613</v>
      </c>
      <c r="G173" s="351">
        <v>64.099999999999994</v>
      </c>
      <c r="M173" s="241"/>
      <c r="N173" s="241"/>
      <c r="O173" s="229"/>
      <c r="P173" s="229"/>
      <c r="Q173" s="234"/>
      <c r="Y173" s="243"/>
      <c r="Z173" s="2"/>
      <c r="AA173" s="2"/>
      <c r="AB173" s="2"/>
      <c r="AC173" s="2"/>
      <c r="AD173" s="2"/>
      <c r="AE173" s="2"/>
      <c r="AF173" s="2"/>
      <c r="AG173" s="2"/>
      <c r="AH173" s="2"/>
      <c r="AI173" s="2"/>
    </row>
    <row r="174" spans="2:35">
      <c r="B174" s="350" t="s">
        <v>265</v>
      </c>
      <c r="C174" s="350" t="s">
        <v>123</v>
      </c>
      <c r="D174" s="351">
        <v>26</v>
      </c>
      <c r="E174" s="351">
        <v>14</v>
      </c>
      <c r="F174" s="279" t="str">
        <f t="shared" si="2"/>
        <v>SWW022614</v>
      </c>
      <c r="G174" s="351">
        <v>70.599999999999994</v>
      </c>
      <c r="M174" s="241"/>
      <c r="N174" s="241"/>
      <c r="O174" s="229"/>
      <c r="P174" s="229"/>
      <c r="Q174" s="234"/>
      <c r="Y174" s="243"/>
      <c r="Z174" s="2"/>
      <c r="AA174" s="2"/>
      <c r="AB174" s="2"/>
      <c r="AC174" s="2"/>
      <c r="AD174" s="2"/>
      <c r="AE174" s="2"/>
      <c r="AF174" s="2"/>
      <c r="AG174" s="2"/>
      <c r="AH174" s="2"/>
      <c r="AI174" s="2"/>
    </row>
    <row r="175" spans="2:35">
      <c r="B175" s="350" t="s">
        <v>265</v>
      </c>
      <c r="C175" s="350" t="s">
        <v>123</v>
      </c>
      <c r="D175" s="351">
        <v>26</v>
      </c>
      <c r="E175" s="351">
        <v>15</v>
      </c>
      <c r="F175" s="279" t="str">
        <f t="shared" si="2"/>
        <v>SWW022615</v>
      </c>
      <c r="G175" s="351">
        <v>77.099999999999994</v>
      </c>
      <c r="M175" s="241"/>
      <c r="N175" s="241"/>
      <c r="O175" s="229"/>
      <c r="P175" s="229"/>
      <c r="Q175" s="234"/>
      <c r="Y175" s="243"/>
      <c r="Z175" s="2"/>
      <c r="AA175" s="2"/>
      <c r="AB175" s="2"/>
      <c r="AC175" s="2"/>
      <c r="AD175" s="2"/>
      <c r="AE175" s="2"/>
      <c r="AF175" s="2"/>
      <c r="AG175" s="2"/>
      <c r="AH175" s="2"/>
      <c r="AI175" s="2"/>
    </row>
    <row r="176" spans="2:35">
      <c r="B176" s="350" t="s">
        <v>265</v>
      </c>
      <c r="C176" s="350" t="s">
        <v>123</v>
      </c>
      <c r="D176" s="351">
        <v>26</v>
      </c>
      <c r="E176" s="351">
        <v>16</v>
      </c>
      <c r="F176" s="279" t="str">
        <f t="shared" si="2"/>
        <v>SWW022616</v>
      </c>
      <c r="G176" s="351">
        <v>82</v>
      </c>
      <c r="M176" s="241"/>
      <c r="N176" s="241"/>
      <c r="O176" s="229"/>
      <c r="P176" s="229"/>
      <c r="Q176" s="234"/>
      <c r="Y176" s="243"/>
      <c r="Z176" s="2"/>
      <c r="AA176" s="2"/>
      <c r="AB176" s="2"/>
      <c r="AC176" s="2"/>
      <c r="AD176" s="2"/>
      <c r="AE176" s="2"/>
      <c r="AF176" s="2"/>
      <c r="AG176" s="2"/>
      <c r="AH176" s="2"/>
      <c r="AI176" s="2"/>
    </row>
    <row r="177" spans="2:35">
      <c r="B177" s="350" t="s">
        <v>265</v>
      </c>
      <c r="C177" s="350" t="s">
        <v>123</v>
      </c>
      <c r="D177" s="351">
        <v>26</v>
      </c>
      <c r="E177" s="351">
        <v>17</v>
      </c>
      <c r="F177" s="279" t="str">
        <f t="shared" si="2"/>
        <v>SWW022617</v>
      </c>
      <c r="G177" s="351">
        <v>90.2</v>
      </c>
      <c r="M177" s="241"/>
      <c r="N177" s="241"/>
      <c r="O177" s="229"/>
      <c r="P177" s="229"/>
      <c r="Q177" s="234"/>
      <c r="Y177" s="243"/>
      <c r="Z177" s="2"/>
      <c r="AA177" s="2"/>
      <c r="AB177" s="2"/>
      <c r="AC177" s="2"/>
      <c r="AD177" s="2"/>
      <c r="AE177" s="2"/>
      <c r="AF177" s="2"/>
      <c r="AG177" s="2"/>
      <c r="AH177" s="2"/>
      <c r="AI177" s="2"/>
    </row>
    <row r="178" spans="2:35">
      <c r="B178" s="350" t="s">
        <v>265</v>
      </c>
      <c r="C178" s="350" t="s">
        <v>123</v>
      </c>
      <c r="D178" s="351">
        <v>26</v>
      </c>
      <c r="E178" s="351">
        <v>18</v>
      </c>
      <c r="F178" s="279" t="str">
        <f t="shared" si="2"/>
        <v>SWW022618</v>
      </c>
      <c r="G178" s="351">
        <v>100.1</v>
      </c>
      <c r="M178" s="241"/>
      <c r="N178" s="241"/>
      <c r="O178" s="229"/>
      <c r="P178" s="229"/>
      <c r="Q178" s="234"/>
      <c r="Y178" s="243"/>
      <c r="Z178" s="2"/>
      <c r="AA178" s="2"/>
      <c r="AB178" s="2"/>
      <c r="AC178" s="2"/>
      <c r="AD178" s="2"/>
      <c r="AE178" s="2"/>
      <c r="AF178" s="2"/>
      <c r="AG178" s="2"/>
      <c r="AH178" s="2"/>
      <c r="AI178" s="2"/>
    </row>
    <row r="179" spans="2:35">
      <c r="B179" s="350" t="s">
        <v>265</v>
      </c>
      <c r="C179" s="350" t="s">
        <v>123</v>
      </c>
      <c r="D179" s="351">
        <v>26</v>
      </c>
      <c r="E179" s="351">
        <v>19</v>
      </c>
      <c r="F179" s="279" t="str">
        <f t="shared" si="2"/>
        <v>SWW022619</v>
      </c>
      <c r="G179" s="351">
        <v>108.3</v>
      </c>
      <c r="M179" s="241"/>
      <c r="N179" s="241"/>
      <c r="O179" s="229"/>
      <c r="P179" s="229"/>
      <c r="Q179" s="234"/>
      <c r="Y179" s="243"/>
      <c r="Z179" s="2"/>
      <c r="AA179" s="2"/>
      <c r="AB179" s="2"/>
      <c r="AC179" s="2"/>
      <c r="AD179" s="2"/>
      <c r="AE179" s="2"/>
      <c r="AF179" s="2"/>
      <c r="AG179" s="2"/>
      <c r="AH179" s="2"/>
      <c r="AI179" s="2"/>
    </row>
    <row r="180" spans="2:35">
      <c r="B180" s="350" t="s">
        <v>265</v>
      </c>
      <c r="C180" s="350" t="s">
        <v>123</v>
      </c>
      <c r="D180" s="351">
        <v>26</v>
      </c>
      <c r="E180" s="351">
        <v>20</v>
      </c>
      <c r="F180" s="279" t="str">
        <f t="shared" si="2"/>
        <v>SWW022620</v>
      </c>
      <c r="G180" s="351">
        <v>118.1</v>
      </c>
      <c r="M180" s="241"/>
      <c r="N180" s="241"/>
      <c r="O180" s="229"/>
      <c r="P180" s="229"/>
      <c r="Q180" s="234"/>
      <c r="Y180" s="243"/>
      <c r="Z180" s="2"/>
      <c r="AA180" s="2"/>
      <c r="AB180" s="2"/>
      <c r="AC180" s="2"/>
      <c r="AD180" s="2"/>
      <c r="AE180" s="2"/>
      <c r="AF180" s="2"/>
      <c r="AG180" s="2"/>
      <c r="AH180" s="2"/>
      <c r="AI180" s="2"/>
    </row>
    <row r="181" spans="2:35">
      <c r="B181" s="350" t="s">
        <v>265</v>
      </c>
      <c r="C181" s="350" t="s">
        <v>123</v>
      </c>
      <c r="D181" s="351">
        <v>26</v>
      </c>
      <c r="E181" s="351">
        <v>21</v>
      </c>
      <c r="F181" s="279" t="str">
        <f t="shared" si="2"/>
        <v>SWW022621</v>
      </c>
      <c r="G181" s="351">
        <v>125.3</v>
      </c>
      <c r="M181" s="241"/>
      <c r="N181" s="241"/>
      <c r="O181" s="229"/>
      <c r="P181" s="229"/>
      <c r="Q181" s="234"/>
      <c r="Y181" s="243"/>
      <c r="Z181" s="2"/>
      <c r="AA181" s="2"/>
      <c r="AB181" s="2"/>
      <c r="AC181" s="2"/>
      <c r="AD181" s="2"/>
      <c r="AE181" s="2"/>
      <c r="AF181" s="2"/>
      <c r="AG181" s="2"/>
      <c r="AH181" s="2"/>
      <c r="AI181" s="2"/>
    </row>
    <row r="182" spans="2:35">
      <c r="B182" s="350" t="s">
        <v>265</v>
      </c>
      <c r="C182" s="350" t="s">
        <v>123</v>
      </c>
      <c r="D182" s="351">
        <v>26</v>
      </c>
      <c r="E182" s="351">
        <v>22</v>
      </c>
      <c r="F182" s="279" t="str">
        <f t="shared" si="2"/>
        <v>SWW022622</v>
      </c>
      <c r="G182" s="351">
        <v>134.80000000000001</v>
      </c>
      <c r="M182" s="241"/>
      <c r="N182" s="241"/>
      <c r="O182" s="229"/>
      <c r="P182" s="229"/>
      <c r="Q182" s="234"/>
      <c r="Y182" s="243"/>
      <c r="Z182" s="2"/>
      <c r="AA182" s="2"/>
      <c r="AB182" s="2"/>
      <c r="AC182" s="2"/>
      <c r="AD182" s="2"/>
      <c r="AE182" s="2"/>
      <c r="AF182" s="2"/>
      <c r="AG182" s="2"/>
      <c r="AH182" s="2"/>
      <c r="AI182" s="2"/>
    </row>
    <row r="183" spans="2:35">
      <c r="B183" s="350" t="s">
        <v>265</v>
      </c>
      <c r="C183" s="350" t="s">
        <v>123</v>
      </c>
      <c r="D183" s="351">
        <v>26</v>
      </c>
      <c r="E183" s="351">
        <v>23</v>
      </c>
      <c r="F183" s="279" t="str">
        <f t="shared" si="2"/>
        <v>SWW022623</v>
      </c>
      <c r="G183" s="351">
        <v>144.19999999999999</v>
      </c>
      <c r="M183" s="241"/>
      <c r="N183" s="241"/>
      <c r="O183" s="229"/>
      <c r="P183" s="229"/>
      <c r="Q183" s="234"/>
      <c r="Y183" s="243"/>
      <c r="Z183" s="2"/>
      <c r="AA183" s="2"/>
      <c r="AB183" s="2"/>
      <c r="AC183" s="2"/>
      <c r="AD183" s="2"/>
      <c r="AE183" s="2"/>
      <c r="AF183" s="2"/>
      <c r="AG183" s="2"/>
      <c r="AH183" s="2"/>
      <c r="AI183" s="2"/>
    </row>
    <row r="184" spans="2:35">
      <c r="B184" s="350" t="s">
        <v>265</v>
      </c>
      <c r="C184" s="350" t="s">
        <v>123</v>
      </c>
      <c r="D184" s="351">
        <v>26</v>
      </c>
      <c r="E184" s="351">
        <v>24</v>
      </c>
      <c r="F184" s="279" t="str">
        <f t="shared" si="2"/>
        <v>SWW022624</v>
      </c>
      <c r="G184" s="351">
        <v>154.1</v>
      </c>
      <c r="M184" s="241"/>
      <c r="N184" s="241"/>
      <c r="O184" s="229"/>
      <c r="P184" s="229"/>
      <c r="Q184" s="234"/>
      <c r="Y184" s="243"/>
      <c r="Z184" s="2"/>
      <c r="AA184" s="2"/>
      <c r="AB184" s="2"/>
      <c r="AC184" s="2"/>
      <c r="AD184" s="2"/>
      <c r="AE184" s="2"/>
      <c r="AF184" s="2"/>
      <c r="AG184" s="2"/>
      <c r="AH184" s="2"/>
      <c r="AI184" s="2"/>
    </row>
    <row r="185" spans="2:35">
      <c r="B185" s="350" t="s">
        <v>265</v>
      </c>
      <c r="C185" s="350" t="s">
        <v>123</v>
      </c>
      <c r="D185" s="351">
        <v>26</v>
      </c>
      <c r="E185" s="351">
        <v>25</v>
      </c>
      <c r="F185" s="279" t="str">
        <f t="shared" si="2"/>
        <v>SWW022625</v>
      </c>
      <c r="G185" s="351">
        <v>162.6</v>
      </c>
      <c r="M185" s="241"/>
      <c r="N185" s="241"/>
      <c r="O185" s="229"/>
      <c r="P185" s="229"/>
      <c r="Q185" s="234"/>
      <c r="Y185" s="243"/>
      <c r="Z185" s="2"/>
      <c r="AA185" s="2"/>
      <c r="AB185" s="2"/>
      <c r="AC185" s="2"/>
      <c r="AD185" s="2"/>
      <c r="AE185" s="2"/>
      <c r="AF185" s="2"/>
      <c r="AG185" s="2"/>
      <c r="AH185" s="2"/>
      <c r="AI185" s="2"/>
    </row>
    <row r="186" spans="2:35">
      <c r="B186" s="350" t="s">
        <v>265</v>
      </c>
      <c r="C186" s="350" t="s">
        <v>123</v>
      </c>
      <c r="D186" s="351">
        <v>26</v>
      </c>
      <c r="E186" s="351">
        <v>26</v>
      </c>
      <c r="F186" s="279" t="str">
        <f t="shared" si="2"/>
        <v>SWW022626</v>
      </c>
      <c r="G186" s="351">
        <v>170.8</v>
      </c>
      <c r="M186" s="241"/>
      <c r="N186" s="241"/>
      <c r="O186" s="229"/>
      <c r="P186" s="229"/>
      <c r="Q186" s="234"/>
      <c r="Y186" s="243"/>
      <c r="Z186" s="2"/>
      <c r="AA186" s="2"/>
      <c r="AB186" s="2"/>
      <c r="AC186" s="2"/>
      <c r="AD186" s="2"/>
      <c r="AE186" s="2"/>
      <c r="AF186" s="2"/>
      <c r="AG186" s="2"/>
      <c r="AH186" s="2"/>
      <c r="AI186" s="2"/>
    </row>
    <row r="187" spans="2:35">
      <c r="B187" s="350" t="s">
        <v>265</v>
      </c>
      <c r="C187" s="350" t="s">
        <v>123</v>
      </c>
      <c r="D187" s="351">
        <v>26</v>
      </c>
      <c r="E187" s="351">
        <v>27</v>
      </c>
      <c r="F187" s="279" t="str">
        <f t="shared" si="2"/>
        <v>SWW022627</v>
      </c>
      <c r="G187" s="351">
        <v>178.9</v>
      </c>
      <c r="M187" s="241"/>
      <c r="N187" s="241"/>
      <c r="O187" s="229"/>
      <c r="P187" s="229"/>
      <c r="Q187" s="234"/>
      <c r="Y187" s="243"/>
      <c r="Z187" s="2"/>
      <c r="AA187" s="2"/>
      <c r="AB187" s="2"/>
      <c r="AC187" s="2"/>
      <c r="AD187" s="2"/>
      <c r="AE187" s="2"/>
      <c r="AF187" s="2"/>
      <c r="AG187" s="2"/>
      <c r="AH187" s="2"/>
      <c r="AI187" s="2"/>
    </row>
    <row r="188" spans="2:35">
      <c r="B188" s="350" t="s">
        <v>265</v>
      </c>
      <c r="C188" s="350" t="s">
        <v>123</v>
      </c>
      <c r="D188" s="351">
        <v>26</v>
      </c>
      <c r="E188" s="351">
        <v>28</v>
      </c>
      <c r="F188" s="279" t="str">
        <f t="shared" si="2"/>
        <v>SWW022628</v>
      </c>
      <c r="G188" s="351">
        <v>186.2</v>
      </c>
      <c r="M188" s="241"/>
      <c r="N188" s="241"/>
      <c r="O188" s="229"/>
      <c r="P188" s="229"/>
      <c r="Q188" s="234"/>
      <c r="Y188" s="243"/>
      <c r="Z188" s="2"/>
      <c r="AA188" s="2"/>
      <c r="AB188" s="2"/>
      <c r="AC188" s="2"/>
      <c r="AD188" s="2"/>
      <c r="AE188" s="2"/>
      <c r="AF188" s="2"/>
      <c r="AG188" s="2"/>
      <c r="AH188" s="2"/>
      <c r="AI188" s="2"/>
    </row>
    <row r="189" spans="2:35">
      <c r="B189" s="350" t="s">
        <v>265</v>
      </c>
      <c r="C189" s="350" t="s">
        <v>123</v>
      </c>
      <c r="D189" s="351">
        <v>26</v>
      </c>
      <c r="E189" s="351">
        <v>29</v>
      </c>
      <c r="F189" s="279" t="str">
        <f t="shared" si="2"/>
        <v>SWW022629</v>
      </c>
      <c r="G189" s="351">
        <v>193.8</v>
      </c>
      <c r="M189" s="241"/>
      <c r="N189" s="241"/>
      <c r="O189" s="229"/>
      <c r="P189" s="229"/>
      <c r="Q189" s="234"/>
      <c r="Y189" s="243"/>
      <c r="Z189" s="2"/>
      <c r="AA189" s="2"/>
      <c r="AB189" s="2"/>
      <c r="AC189" s="2"/>
      <c r="AD189" s="2"/>
      <c r="AE189" s="2"/>
      <c r="AF189" s="2"/>
      <c r="AG189" s="2"/>
      <c r="AH189" s="2"/>
      <c r="AI189" s="2"/>
    </row>
    <row r="190" spans="2:35">
      <c r="B190" s="350" t="s">
        <v>265</v>
      </c>
      <c r="C190" s="350" t="s">
        <v>123</v>
      </c>
      <c r="D190" s="351">
        <v>26</v>
      </c>
      <c r="E190" s="351">
        <v>30</v>
      </c>
      <c r="F190" s="279" t="str">
        <f t="shared" si="2"/>
        <v>SWW022630</v>
      </c>
      <c r="G190" s="351">
        <v>202.5</v>
      </c>
      <c r="M190" s="241"/>
      <c r="N190" s="241"/>
      <c r="O190" s="229"/>
      <c r="P190" s="229"/>
      <c r="Q190" s="234"/>
      <c r="Y190" s="243"/>
      <c r="Z190" s="2"/>
      <c r="AA190" s="2"/>
      <c r="AB190" s="2"/>
      <c r="AC190" s="2"/>
      <c r="AD190" s="2"/>
      <c r="AE190" s="2"/>
      <c r="AF190" s="2"/>
      <c r="AG190" s="2"/>
      <c r="AH190" s="2"/>
      <c r="AI190" s="2"/>
    </row>
    <row r="191" spans="2:35">
      <c r="B191" s="350" t="s">
        <v>265</v>
      </c>
      <c r="C191" s="350" t="s">
        <v>123</v>
      </c>
      <c r="D191" s="351">
        <v>26</v>
      </c>
      <c r="E191" s="351">
        <v>31</v>
      </c>
      <c r="F191" s="279" t="str">
        <f t="shared" si="2"/>
        <v>SWW022631</v>
      </c>
      <c r="G191" s="351">
        <v>210</v>
      </c>
      <c r="M191" s="241"/>
      <c r="N191" s="241"/>
      <c r="O191" s="229"/>
      <c r="P191" s="229"/>
      <c r="Q191" s="234"/>
      <c r="Y191" s="243"/>
      <c r="Z191" s="2"/>
      <c r="AA191" s="2"/>
      <c r="AB191" s="2"/>
      <c r="AC191" s="2"/>
      <c r="AD191" s="2"/>
      <c r="AE191" s="2"/>
      <c r="AF191" s="2"/>
      <c r="AG191" s="2"/>
      <c r="AH191" s="2"/>
      <c r="AI191" s="2"/>
    </row>
    <row r="192" spans="2:35">
      <c r="B192" s="350" t="s">
        <v>265</v>
      </c>
      <c r="C192" s="350" t="s">
        <v>123</v>
      </c>
      <c r="D192" s="351">
        <v>26</v>
      </c>
      <c r="E192" s="351">
        <v>32</v>
      </c>
      <c r="F192" s="279" t="str">
        <f t="shared" si="2"/>
        <v>SWW022632</v>
      </c>
      <c r="G192" s="351">
        <v>220.2</v>
      </c>
      <c r="M192" s="241"/>
      <c r="N192" s="241"/>
      <c r="O192" s="229"/>
      <c r="P192" s="229"/>
      <c r="Q192" s="234"/>
      <c r="Y192" s="243"/>
      <c r="Z192" s="2"/>
      <c r="AA192" s="2"/>
      <c r="AB192" s="2"/>
      <c r="AC192" s="2"/>
      <c r="AD192" s="2"/>
      <c r="AE192" s="2"/>
      <c r="AF192" s="2"/>
      <c r="AG192" s="2"/>
      <c r="AH192" s="2"/>
      <c r="AI192" s="2"/>
    </row>
    <row r="193" spans="2:35">
      <c r="B193" s="350" t="s">
        <v>265</v>
      </c>
      <c r="C193" s="350" t="s">
        <v>123</v>
      </c>
      <c r="D193" s="351">
        <v>26</v>
      </c>
      <c r="E193" s="351">
        <v>33</v>
      </c>
      <c r="F193" s="279" t="str">
        <f t="shared" si="2"/>
        <v>SWW022633</v>
      </c>
      <c r="G193" s="351">
        <v>231.1</v>
      </c>
      <c r="M193" s="241"/>
      <c r="N193" s="241"/>
      <c r="O193" s="229"/>
      <c r="P193" s="229"/>
      <c r="Q193" s="234"/>
      <c r="Y193" s="243"/>
      <c r="Z193" s="2"/>
      <c r="AA193" s="2"/>
      <c r="AB193" s="2"/>
      <c r="AC193" s="2"/>
      <c r="AD193" s="2"/>
      <c r="AE193" s="2"/>
      <c r="AF193" s="2"/>
      <c r="AG193" s="2"/>
      <c r="AH193" s="2"/>
      <c r="AI193" s="2"/>
    </row>
    <row r="194" spans="2:35">
      <c r="B194" s="350" t="s">
        <v>265</v>
      </c>
      <c r="C194" s="350" t="s">
        <v>123</v>
      </c>
      <c r="D194" s="351">
        <v>26</v>
      </c>
      <c r="E194" s="351">
        <v>34</v>
      </c>
      <c r="F194" s="279" t="str">
        <f t="shared" si="2"/>
        <v>SWW022634</v>
      </c>
      <c r="G194" s="351">
        <v>260.8</v>
      </c>
      <c r="M194" s="241"/>
      <c r="N194" s="241"/>
      <c r="O194" s="229"/>
      <c r="P194" s="229"/>
      <c r="Q194" s="234"/>
      <c r="Y194" s="243"/>
      <c r="Z194" s="2"/>
      <c r="AA194" s="2"/>
      <c r="AB194" s="2"/>
      <c r="AC194" s="2"/>
      <c r="AD194" s="2"/>
      <c r="AE194" s="2"/>
      <c r="AF194" s="2"/>
      <c r="AG194" s="2"/>
      <c r="AH194" s="2"/>
      <c r="AI194" s="2"/>
    </row>
    <row r="195" spans="2:35">
      <c r="B195" s="350" t="s">
        <v>265</v>
      </c>
      <c r="C195" s="350" t="s">
        <v>123</v>
      </c>
      <c r="D195" s="351">
        <v>26</v>
      </c>
      <c r="E195" s="351">
        <v>35</v>
      </c>
      <c r="F195" s="279" t="str">
        <f t="shared" si="2"/>
        <v>SWW022635</v>
      </c>
      <c r="G195" s="351">
        <v>281.3</v>
      </c>
      <c r="M195" s="241"/>
      <c r="N195" s="241"/>
      <c r="O195" s="229"/>
      <c r="P195" s="229"/>
      <c r="Q195" s="234"/>
      <c r="Y195" s="243"/>
      <c r="Z195" s="2"/>
      <c r="AA195" s="2"/>
      <c r="AB195" s="2"/>
      <c r="AC195" s="2"/>
      <c r="AD195" s="2"/>
      <c r="AE195" s="2"/>
      <c r="AF195" s="2"/>
      <c r="AG195" s="2"/>
      <c r="AH195" s="2"/>
      <c r="AI195" s="2"/>
    </row>
    <row r="196" spans="2:35">
      <c r="B196" s="350" t="s">
        <v>265</v>
      </c>
      <c r="C196" s="350" t="s">
        <v>123</v>
      </c>
      <c r="D196" s="351">
        <v>26</v>
      </c>
      <c r="E196" s="351">
        <v>36</v>
      </c>
      <c r="F196" s="279" t="str">
        <f t="shared" si="2"/>
        <v>SWW022636</v>
      </c>
      <c r="G196" s="351">
        <v>303.8</v>
      </c>
      <c r="M196" s="241"/>
      <c r="N196" s="241"/>
      <c r="O196" s="229"/>
      <c r="P196" s="229"/>
      <c r="Q196" s="234"/>
      <c r="Y196" s="243"/>
      <c r="Z196" s="2"/>
      <c r="AA196" s="2"/>
      <c r="AB196" s="2"/>
      <c r="AC196" s="2"/>
      <c r="AD196" s="2"/>
      <c r="AE196" s="2"/>
      <c r="AF196" s="2"/>
      <c r="AG196" s="2"/>
      <c r="AH196" s="2"/>
      <c r="AI196" s="2"/>
    </row>
    <row r="197" spans="2:35">
      <c r="B197" s="350" t="s">
        <v>265</v>
      </c>
      <c r="C197" s="350" t="s">
        <v>123</v>
      </c>
      <c r="D197" s="351">
        <v>26</v>
      </c>
      <c r="E197" s="351">
        <v>37</v>
      </c>
      <c r="F197" s="279" t="str">
        <f t="shared" si="2"/>
        <v>SWW022637</v>
      </c>
      <c r="G197" s="351">
        <v>325.8</v>
      </c>
      <c r="M197" s="241"/>
      <c r="N197" s="241"/>
      <c r="O197" s="229"/>
      <c r="P197" s="229"/>
      <c r="Q197" s="234"/>
      <c r="Y197" s="243"/>
      <c r="Z197" s="2"/>
      <c r="AA197" s="2"/>
      <c r="AB197" s="2"/>
      <c r="AC197" s="2"/>
      <c r="AD197" s="2"/>
      <c r="AE197" s="2"/>
      <c r="AF197" s="2"/>
      <c r="AG197" s="2"/>
      <c r="AH197" s="2"/>
      <c r="AI197" s="2"/>
    </row>
    <row r="198" spans="2:35">
      <c r="B198" s="350" t="s">
        <v>265</v>
      </c>
      <c r="C198" s="350" t="s">
        <v>123</v>
      </c>
      <c r="D198" s="351">
        <v>26</v>
      </c>
      <c r="E198" s="351">
        <v>38</v>
      </c>
      <c r="F198" s="279" t="str">
        <f t="shared" si="2"/>
        <v>SWW022638</v>
      </c>
      <c r="G198" s="351">
        <v>350</v>
      </c>
      <c r="M198" s="241"/>
      <c r="N198" s="241"/>
      <c r="O198" s="229"/>
      <c r="P198" s="229"/>
      <c r="Q198" s="234"/>
      <c r="Y198" s="243"/>
      <c r="Z198" s="2"/>
      <c r="AA198" s="2"/>
      <c r="AB198" s="2"/>
      <c r="AC198" s="2"/>
      <c r="AD198" s="2"/>
      <c r="AE198" s="2"/>
      <c r="AF198" s="2"/>
      <c r="AG198" s="2"/>
      <c r="AH198" s="2"/>
      <c r="AI198" s="2"/>
    </row>
    <row r="199" spans="2:35">
      <c r="B199" s="350" t="s">
        <v>265</v>
      </c>
      <c r="C199" s="350" t="s">
        <v>123</v>
      </c>
      <c r="D199" s="351">
        <v>26</v>
      </c>
      <c r="E199" s="351">
        <v>39</v>
      </c>
      <c r="F199" s="279" t="str">
        <f t="shared" si="2"/>
        <v>SWW022639</v>
      </c>
      <c r="G199" s="351">
        <v>377.6</v>
      </c>
      <c r="M199" s="241"/>
      <c r="N199" s="241"/>
      <c r="O199" s="229"/>
      <c r="P199" s="229"/>
      <c r="Q199" s="234"/>
      <c r="Y199" s="243"/>
      <c r="Z199" s="2"/>
      <c r="AA199" s="2"/>
      <c r="AB199" s="2"/>
      <c r="AC199" s="2"/>
      <c r="AD199" s="2"/>
      <c r="AE199" s="2"/>
      <c r="AF199" s="2"/>
      <c r="AG199" s="2"/>
      <c r="AH199" s="2"/>
      <c r="AI199" s="2"/>
    </row>
    <row r="200" spans="2:35">
      <c r="B200" s="350" t="s">
        <v>265</v>
      </c>
      <c r="C200" s="350" t="s">
        <v>123</v>
      </c>
      <c r="D200" s="351">
        <v>26</v>
      </c>
      <c r="E200" s="351">
        <v>40</v>
      </c>
      <c r="F200" s="279" t="str">
        <f t="shared" ref="F200:F263" si="3">B200&amp;TEXT(C200,"00")&amp;TEXT(D200,"00")&amp;TEXT(E200,"00")</f>
        <v>SWW022640</v>
      </c>
      <c r="G200" s="351">
        <v>401.6</v>
      </c>
      <c r="M200" s="241"/>
      <c r="N200" s="241"/>
      <c r="O200" s="229"/>
      <c r="P200" s="229"/>
      <c r="Q200" s="234"/>
      <c r="Y200" s="243"/>
      <c r="Z200" s="2"/>
      <c r="AA200" s="2"/>
      <c r="AB200" s="2"/>
      <c r="AC200" s="2"/>
      <c r="AD200" s="2"/>
      <c r="AE200" s="2"/>
      <c r="AF200" s="2"/>
      <c r="AG200" s="2"/>
      <c r="AH200" s="2"/>
      <c r="AI200" s="2"/>
    </row>
    <row r="201" spans="2:35">
      <c r="B201" s="350" t="s">
        <v>265</v>
      </c>
      <c r="C201" s="350" t="s">
        <v>123</v>
      </c>
      <c r="D201" s="351">
        <v>26</v>
      </c>
      <c r="E201" s="351">
        <v>41</v>
      </c>
      <c r="F201" s="279" t="str">
        <f t="shared" si="3"/>
        <v>SWW022641</v>
      </c>
      <c r="G201" s="351">
        <v>430.1</v>
      </c>
      <c r="M201" s="241"/>
      <c r="N201" s="241"/>
      <c r="O201" s="229"/>
      <c r="P201" s="229"/>
      <c r="Q201" s="234"/>
      <c r="Y201" s="243"/>
      <c r="Z201" s="2"/>
      <c r="AA201" s="2"/>
      <c r="AB201" s="2"/>
      <c r="AC201" s="2"/>
      <c r="AD201" s="2"/>
      <c r="AE201" s="2"/>
      <c r="AF201" s="2"/>
      <c r="AG201" s="2"/>
      <c r="AH201" s="2"/>
      <c r="AI201" s="2"/>
    </row>
    <row r="202" spans="2:35">
      <c r="B202" s="350" t="s">
        <v>265</v>
      </c>
      <c r="C202" s="350" t="s">
        <v>123</v>
      </c>
      <c r="D202" s="351">
        <v>26</v>
      </c>
      <c r="E202" s="351">
        <v>42</v>
      </c>
      <c r="F202" s="279" t="str">
        <f t="shared" si="3"/>
        <v>SWW022642</v>
      </c>
      <c r="G202" s="351">
        <v>458.2</v>
      </c>
      <c r="M202" s="241"/>
      <c r="N202" s="241"/>
      <c r="O202" s="229"/>
      <c r="P202" s="229"/>
      <c r="Q202" s="234"/>
      <c r="Y202" s="243"/>
      <c r="Z202" s="2"/>
      <c r="AA202" s="2"/>
      <c r="AB202" s="2"/>
      <c r="AC202" s="2"/>
      <c r="AD202" s="2"/>
      <c r="AE202" s="2"/>
      <c r="AF202" s="2"/>
      <c r="AG202" s="2"/>
      <c r="AH202" s="2"/>
      <c r="AI202" s="2"/>
    </row>
    <row r="203" spans="2:35">
      <c r="B203" s="350" t="s">
        <v>265</v>
      </c>
      <c r="C203" s="350" t="s">
        <v>123</v>
      </c>
      <c r="D203" s="351">
        <v>26</v>
      </c>
      <c r="E203" s="351">
        <v>43</v>
      </c>
      <c r="F203" s="279" t="str">
        <f t="shared" si="3"/>
        <v>SWW022643</v>
      </c>
      <c r="G203" s="351">
        <v>488.2</v>
      </c>
      <c r="M203" s="241"/>
      <c r="N203" s="241"/>
      <c r="O203" s="229"/>
      <c r="P203" s="229"/>
      <c r="Q203" s="234"/>
      <c r="Y203" s="243"/>
      <c r="Z203" s="2"/>
      <c r="AA203" s="2"/>
      <c r="AB203" s="2"/>
      <c r="AC203" s="2"/>
      <c r="AD203" s="2"/>
      <c r="AE203" s="2"/>
      <c r="AF203" s="2"/>
      <c r="AG203" s="2"/>
      <c r="AH203" s="2"/>
      <c r="AI203" s="2"/>
    </row>
    <row r="204" spans="2:35">
      <c r="B204" s="350" t="s">
        <v>265</v>
      </c>
      <c r="C204" s="350" t="s">
        <v>123</v>
      </c>
      <c r="D204" s="351">
        <v>26</v>
      </c>
      <c r="E204" s="351">
        <v>44</v>
      </c>
      <c r="F204" s="279" t="str">
        <f t="shared" si="3"/>
        <v>SWW022644</v>
      </c>
      <c r="G204" s="351">
        <v>523.79999999999995</v>
      </c>
      <c r="M204" s="241"/>
      <c r="N204" s="241"/>
      <c r="O204" s="229"/>
      <c r="P204" s="229"/>
      <c r="Q204" s="234"/>
      <c r="Y204" s="243"/>
      <c r="Z204" s="2"/>
      <c r="AA204" s="2"/>
      <c r="AB204" s="2"/>
      <c r="AC204" s="2"/>
      <c r="AD204" s="2"/>
      <c r="AE204" s="2"/>
      <c r="AF204" s="2"/>
      <c r="AG204" s="2"/>
      <c r="AH204" s="2"/>
      <c r="AI204" s="2"/>
    </row>
    <row r="205" spans="2:35">
      <c r="B205" s="350" t="s">
        <v>265</v>
      </c>
      <c r="C205" s="350" t="s">
        <v>123</v>
      </c>
      <c r="D205" s="351">
        <v>26</v>
      </c>
      <c r="E205" s="351">
        <v>45</v>
      </c>
      <c r="F205" s="279" t="str">
        <f t="shared" si="3"/>
        <v>SWW022645</v>
      </c>
      <c r="G205" s="351">
        <v>564.1</v>
      </c>
      <c r="M205" s="241"/>
      <c r="N205" s="241"/>
      <c r="O205" s="229"/>
      <c r="P205" s="229"/>
      <c r="Q205" s="234"/>
      <c r="Y205" s="243"/>
      <c r="Z205" s="2"/>
      <c r="AA205" s="2"/>
      <c r="AB205" s="2"/>
      <c r="AC205" s="2"/>
      <c r="AD205" s="2"/>
      <c r="AE205" s="2"/>
      <c r="AF205" s="2"/>
      <c r="AG205" s="2"/>
      <c r="AH205" s="2"/>
      <c r="AI205" s="2"/>
    </row>
    <row r="206" spans="2:35">
      <c r="B206" s="350" t="s">
        <v>265</v>
      </c>
      <c r="C206" s="350" t="s">
        <v>123</v>
      </c>
      <c r="D206" s="351">
        <v>27</v>
      </c>
      <c r="E206" s="351">
        <v>1</v>
      </c>
      <c r="F206" s="279" t="str">
        <f t="shared" si="3"/>
        <v>SWW022701</v>
      </c>
      <c r="G206" s="351">
        <v>11.1</v>
      </c>
      <c r="M206" s="241"/>
      <c r="N206" s="241"/>
      <c r="O206" s="229"/>
      <c r="P206" s="229"/>
      <c r="Q206" s="234"/>
      <c r="Y206" s="243"/>
      <c r="Z206" s="2"/>
      <c r="AA206" s="2"/>
      <c r="AB206" s="2"/>
      <c r="AC206" s="2"/>
      <c r="AD206" s="2"/>
      <c r="AE206" s="2"/>
      <c r="AF206" s="2"/>
      <c r="AG206" s="2"/>
      <c r="AH206" s="2"/>
      <c r="AI206" s="2"/>
    </row>
    <row r="207" spans="2:35">
      <c r="B207" s="350" t="s">
        <v>265</v>
      </c>
      <c r="C207" s="350" t="s">
        <v>123</v>
      </c>
      <c r="D207" s="351">
        <v>27</v>
      </c>
      <c r="E207" s="351">
        <v>2</v>
      </c>
      <c r="F207" s="279" t="str">
        <f t="shared" si="3"/>
        <v>SWW022702</v>
      </c>
      <c r="G207" s="351">
        <v>25.5</v>
      </c>
      <c r="M207" s="241"/>
      <c r="N207" s="241"/>
      <c r="O207" s="229"/>
      <c r="P207" s="229"/>
      <c r="Q207" s="234"/>
      <c r="Y207" s="243"/>
      <c r="Z207" s="2"/>
      <c r="AA207" s="2"/>
      <c r="AB207" s="2"/>
      <c r="AC207" s="2"/>
      <c r="AD207" s="2"/>
      <c r="AE207" s="2"/>
      <c r="AF207" s="2"/>
      <c r="AG207" s="2"/>
      <c r="AH207" s="2"/>
      <c r="AI207" s="2"/>
    </row>
    <row r="208" spans="2:35">
      <c r="B208" s="350" t="s">
        <v>265</v>
      </c>
      <c r="C208" s="350" t="s">
        <v>123</v>
      </c>
      <c r="D208" s="351">
        <v>27</v>
      </c>
      <c r="E208" s="351">
        <v>3</v>
      </c>
      <c r="F208" s="279" t="str">
        <f t="shared" si="3"/>
        <v>SWW022703</v>
      </c>
      <c r="G208" s="351">
        <v>28.9</v>
      </c>
      <c r="M208" s="241"/>
      <c r="N208" s="241"/>
      <c r="O208" s="229"/>
      <c r="P208" s="229"/>
      <c r="Q208" s="234"/>
      <c r="Y208" s="243"/>
      <c r="Z208" s="2"/>
      <c r="AA208" s="2"/>
      <c r="AB208" s="2"/>
      <c r="AC208" s="2"/>
      <c r="AD208" s="2"/>
      <c r="AE208" s="2"/>
      <c r="AF208" s="2"/>
      <c r="AG208" s="2"/>
      <c r="AH208" s="2"/>
      <c r="AI208" s="2"/>
    </row>
    <row r="209" spans="2:35">
      <c r="B209" s="350" t="s">
        <v>265</v>
      </c>
      <c r="C209" s="350" t="s">
        <v>123</v>
      </c>
      <c r="D209" s="351">
        <v>27</v>
      </c>
      <c r="E209" s="351">
        <v>4</v>
      </c>
      <c r="F209" s="279" t="str">
        <f t="shared" si="3"/>
        <v>SWW022704</v>
      </c>
      <c r="G209" s="351">
        <v>34.200000000000003</v>
      </c>
      <c r="M209" s="241"/>
      <c r="N209" s="241"/>
      <c r="O209" s="229"/>
      <c r="P209" s="229"/>
      <c r="Q209" s="234"/>
      <c r="Y209" s="243"/>
      <c r="Z209" s="2"/>
      <c r="AA209" s="2"/>
      <c r="AB209" s="2"/>
      <c r="AC209" s="2"/>
      <c r="AD209" s="2"/>
      <c r="AE209" s="2"/>
      <c r="AF209" s="2"/>
      <c r="AG209" s="2"/>
      <c r="AH209" s="2"/>
      <c r="AI209" s="2"/>
    </row>
    <row r="210" spans="2:35">
      <c r="B210" s="350" t="s">
        <v>265</v>
      </c>
      <c r="C210" s="350" t="s">
        <v>123</v>
      </c>
      <c r="D210" s="351">
        <v>27</v>
      </c>
      <c r="E210" s="351">
        <v>5</v>
      </c>
      <c r="F210" s="279" t="str">
        <f t="shared" si="3"/>
        <v>SWW022705</v>
      </c>
      <c r="G210" s="351">
        <v>35.4</v>
      </c>
      <c r="M210" s="241"/>
      <c r="N210" s="241"/>
      <c r="O210" s="229"/>
      <c r="P210" s="229"/>
      <c r="Q210" s="234"/>
      <c r="Y210" s="243"/>
      <c r="Z210" s="2"/>
      <c r="AA210" s="2"/>
      <c r="AB210" s="2"/>
      <c r="AC210" s="2"/>
      <c r="AD210" s="2"/>
      <c r="AE210" s="2"/>
      <c r="AF210" s="2"/>
      <c r="AG210" s="2"/>
      <c r="AH210" s="2"/>
      <c r="AI210" s="2"/>
    </row>
    <row r="211" spans="2:35">
      <c r="B211" s="350" t="s">
        <v>265</v>
      </c>
      <c r="C211" s="350" t="s">
        <v>123</v>
      </c>
      <c r="D211" s="351">
        <v>27</v>
      </c>
      <c r="E211" s="351">
        <v>6</v>
      </c>
      <c r="F211" s="279" t="str">
        <f t="shared" si="3"/>
        <v>SWW022706</v>
      </c>
      <c r="G211" s="351">
        <v>37.799999999999997</v>
      </c>
      <c r="M211" s="241"/>
      <c r="N211" s="241"/>
      <c r="O211" s="229"/>
      <c r="P211" s="229"/>
      <c r="Q211" s="234"/>
      <c r="Y211" s="243"/>
      <c r="Z211" s="2"/>
      <c r="AA211" s="2"/>
      <c r="AB211" s="2"/>
      <c r="AC211" s="2"/>
      <c r="AD211" s="2"/>
      <c r="AE211" s="2"/>
      <c r="AF211" s="2"/>
      <c r="AG211" s="2"/>
      <c r="AH211" s="2"/>
      <c r="AI211" s="2"/>
    </row>
    <row r="212" spans="2:35">
      <c r="B212" s="350" t="s">
        <v>265</v>
      </c>
      <c r="C212" s="350" t="s">
        <v>123</v>
      </c>
      <c r="D212" s="351">
        <v>27</v>
      </c>
      <c r="E212" s="351">
        <v>7</v>
      </c>
      <c r="F212" s="279" t="str">
        <f t="shared" si="3"/>
        <v>SWW022707</v>
      </c>
      <c r="G212" s="351">
        <v>41.4</v>
      </c>
      <c r="M212" s="241"/>
      <c r="N212" s="241"/>
      <c r="O212" s="229"/>
      <c r="P212" s="229"/>
      <c r="Q212" s="234"/>
      <c r="Y212" s="243"/>
      <c r="Z212" s="2"/>
      <c r="AA212" s="2"/>
      <c r="AB212" s="2"/>
      <c r="AC212" s="2"/>
      <c r="AD212" s="2"/>
      <c r="AE212" s="2"/>
      <c r="AF212" s="2"/>
      <c r="AG212" s="2"/>
      <c r="AH212" s="2"/>
      <c r="AI212" s="2"/>
    </row>
    <row r="213" spans="2:35">
      <c r="B213" s="350" t="s">
        <v>265</v>
      </c>
      <c r="C213" s="350" t="s">
        <v>123</v>
      </c>
      <c r="D213" s="351">
        <v>27</v>
      </c>
      <c r="E213" s="351">
        <v>8</v>
      </c>
      <c r="F213" s="279" t="str">
        <f t="shared" si="3"/>
        <v>SWW022708</v>
      </c>
      <c r="G213" s="351">
        <v>44.3</v>
      </c>
      <c r="M213" s="241"/>
      <c r="N213" s="241"/>
      <c r="O213" s="229"/>
      <c r="P213" s="229"/>
      <c r="Q213" s="234"/>
      <c r="Y213" s="243"/>
      <c r="Z213" s="2"/>
      <c r="AA213" s="2"/>
      <c r="AB213" s="2"/>
      <c r="AC213" s="2"/>
      <c r="AD213" s="2"/>
      <c r="AE213" s="2"/>
      <c r="AF213" s="2"/>
      <c r="AG213" s="2"/>
      <c r="AH213" s="2"/>
      <c r="AI213" s="2"/>
    </row>
    <row r="214" spans="2:35">
      <c r="B214" s="350" t="s">
        <v>265</v>
      </c>
      <c r="C214" s="350" t="s">
        <v>123</v>
      </c>
      <c r="D214" s="351">
        <v>27</v>
      </c>
      <c r="E214" s="351">
        <v>9</v>
      </c>
      <c r="F214" s="279" t="str">
        <f t="shared" si="3"/>
        <v>SWW022709</v>
      </c>
      <c r="G214" s="351">
        <v>48.8</v>
      </c>
      <c r="M214" s="241"/>
      <c r="N214" s="241"/>
      <c r="O214" s="229"/>
      <c r="P214" s="229"/>
      <c r="Q214" s="234"/>
      <c r="Y214" s="243"/>
      <c r="Z214" s="2"/>
      <c r="AA214" s="2"/>
      <c r="AB214" s="2"/>
      <c r="AC214" s="2"/>
      <c r="AD214" s="2"/>
      <c r="AE214" s="2"/>
      <c r="AF214" s="2"/>
      <c r="AG214" s="2"/>
      <c r="AH214" s="2"/>
      <c r="AI214" s="2"/>
    </row>
    <row r="215" spans="2:35">
      <c r="B215" s="350" t="s">
        <v>265</v>
      </c>
      <c r="C215" s="350" t="s">
        <v>123</v>
      </c>
      <c r="D215" s="351">
        <v>27</v>
      </c>
      <c r="E215" s="351">
        <v>10</v>
      </c>
      <c r="F215" s="279" t="str">
        <f t="shared" si="3"/>
        <v>SWW022710</v>
      </c>
      <c r="G215" s="351">
        <v>51.7</v>
      </c>
      <c r="M215" s="241"/>
      <c r="N215" s="241"/>
      <c r="O215" s="229"/>
      <c r="P215" s="229"/>
      <c r="Q215" s="234"/>
      <c r="Y215" s="243"/>
      <c r="Z215" s="2"/>
      <c r="AA215" s="2"/>
      <c r="AB215" s="2"/>
      <c r="AC215" s="2"/>
      <c r="AD215" s="2"/>
      <c r="AE215" s="2"/>
      <c r="AF215" s="2"/>
      <c r="AG215" s="2"/>
      <c r="AH215" s="2"/>
      <c r="AI215" s="2"/>
    </row>
    <row r="216" spans="2:35">
      <c r="B216" s="350" t="s">
        <v>265</v>
      </c>
      <c r="C216" s="350" t="s">
        <v>123</v>
      </c>
      <c r="D216" s="351">
        <v>27</v>
      </c>
      <c r="E216" s="351">
        <v>11</v>
      </c>
      <c r="F216" s="279" t="str">
        <f t="shared" si="3"/>
        <v>SWW022711</v>
      </c>
      <c r="G216" s="351">
        <v>56.4</v>
      </c>
      <c r="M216" s="241"/>
      <c r="N216" s="241"/>
      <c r="O216" s="229"/>
      <c r="P216" s="229"/>
      <c r="Q216" s="234"/>
      <c r="Y216" s="243"/>
      <c r="Z216" s="2"/>
      <c r="AA216" s="2"/>
      <c r="AB216" s="2"/>
      <c r="AC216" s="2"/>
      <c r="AD216" s="2"/>
      <c r="AE216" s="2"/>
      <c r="AF216" s="2"/>
      <c r="AG216" s="2"/>
      <c r="AH216" s="2"/>
      <c r="AI216" s="2"/>
    </row>
    <row r="217" spans="2:35">
      <c r="B217" s="350" t="s">
        <v>265</v>
      </c>
      <c r="C217" s="350" t="s">
        <v>123</v>
      </c>
      <c r="D217" s="351">
        <v>27</v>
      </c>
      <c r="E217" s="351">
        <v>12</v>
      </c>
      <c r="F217" s="279" t="str">
        <f t="shared" si="3"/>
        <v>SWW022712</v>
      </c>
      <c r="G217" s="351">
        <v>64.099999999999994</v>
      </c>
      <c r="M217" s="241"/>
      <c r="N217" s="241"/>
      <c r="O217" s="229"/>
      <c r="P217" s="229"/>
      <c r="Q217" s="234"/>
      <c r="Y217" s="243"/>
      <c r="Z217" s="2"/>
      <c r="AA217" s="2"/>
      <c r="AB217" s="2"/>
      <c r="AC217" s="2"/>
      <c r="AD217" s="2"/>
      <c r="AE217" s="2"/>
      <c r="AF217" s="2"/>
      <c r="AG217" s="2"/>
      <c r="AH217" s="2"/>
      <c r="AI217" s="2"/>
    </row>
    <row r="218" spans="2:35">
      <c r="B218" s="350" t="s">
        <v>265</v>
      </c>
      <c r="C218" s="350" t="s">
        <v>123</v>
      </c>
      <c r="D218" s="351">
        <v>27</v>
      </c>
      <c r="E218" s="351">
        <v>13</v>
      </c>
      <c r="F218" s="279" t="str">
        <f t="shared" si="3"/>
        <v>SWW022713</v>
      </c>
      <c r="G218" s="351">
        <v>70.599999999999994</v>
      </c>
      <c r="M218" s="241"/>
      <c r="N218" s="241"/>
      <c r="O218" s="229"/>
      <c r="P218" s="229"/>
      <c r="Q218" s="234"/>
      <c r="Y218" s="243"/>
      <c r="Z218" s="2"/>
      <c r="AA218" s="2"/>
      <c r="AB218" s="2"/>
      <c r="AC218" s="2"/>
      <c r="AD218" s="2"/>
      <c r="AE218" s="2"/>
      <c r="AF218" s="2"/>
      <c r="AG218" s="2"/>
      <c r="AH218" s="2"/>
      <c r="AI218" s="2"/>
    </row>
    <row r="219" spans="2:35">
      <c r="B219" s="350" t="s">
        <v>265</v>
      </c>
      <c r="C219" s="350" t="s">
        <v>123</v>
      </c>
      <c r="D219" s="351">
        <v>27</v>
      </c>
      <c r="E219" s="351">
        <v>14</v>
      </c>
      <c r="F219" s="279" t="str">
        <f t="shared" si="3"/>
        <v>SWW022714</v>
      </c>
      <c r="G219" s="351">
        <v>77.099999999999994</v>
      </c>
      <c r="M219" s="241"/>
      <c r="N219" s="241"/>
      <c r="O219" s="229"/>
      <c r="P219" s="229"/>
      <c r="Q219" s="234"/>
      <c r="Y219" s="243"/>
      <c r="Z219" s="2"/>
      <c r="AA219" s="2"/>
      <c r="AB219" s="2"/>
      <c r="AC219" s="2"/>
      <c r="AD219" s="2"/>
      <c r="AE219" s="2"/>
      <c r="AF219" s="2"/>
      <c r="AG219" s="2"/>
      <c r="AH219" s="2"/>
      <c r="AI219" s="2"/>
    </row>
    <row r="220" spans="2:35">
      <c r="B220" s="350" t="s">
        <v>265</v>
      </c>
      <c r="C220" s="350" t="s">
        <v>123</v>
      </c>
      <c r="D220" s="351">
        <v>27</v>
      </c>
      <c r="E220" s="351">
        <v>15</v>
      </c>
      <c r="F220" s="279" t="str">
        <f t="shared" si="3"/>
        <v>SWW022715</v>
      </c>
      <c r="G220" s="351">
        <v>82</v>
      </c>
      <c r="M220" s="241"/>
      <c r="N220" s="241"/>
      <c r="O220" s="229"/>
      <c r="P220" s="229"/>
      <c r="Q220" s="234"/>
      <c r="Y220" s="243"/>
      <c r="Z220" s="2"/>
      <c r="AA220" s="2"/>
      <c r="AB220" s="2"/>
      <c r="AC220" s="2"/>
      <c r="AD220" s="2"/>
      <c r="AE220" s="2"/>
      <c r="AF220" s="2"/>
      <c r="AG220" s="2"/>
      <c r="AH220" s="2"/>
      <c r="AI220" s="2"/>
    </row>
    <row r="221" spans="2:35">
      <c r="B221" s="350" t="s">
        <v>265</v>
      </c>
      <c r="C221" s="350" t="s">
        <v>123</v>
      </c>
      <c r="D221" s="351">
        <v>27</v>
      </c>
      <c r="E221" s="351">
        <v>16</v>
      </c>
      <c r="F221" s="279" t="str">
        <f t="shared" si="3"/>
        <v>SWW022716</v>
      </c>
      <c r="G221" s="351">
        <v>90.2</v>
      </c>
      <c r="M221" s="241"/>
      <c r="N221" s="241"/>
      <c r="O221" s="229"/>
      <c r="P221" s="229"/>
      <c r="Q221" s="234"/>
      <c r="Y221" s="243"/>
      <c r="Z221" s="2"/>
      <c r="AA221" s="2"/>
      <c r="AB221" s="2"/>
      <c r="AC221" s="2"/>
      <c r="AD221" s="2"/>
      <c r="AE221" s="2"/>
      <c r="AF221" s="2"/>
      <c r="AG221" s="2"/>
      <c r="AH221" s="2"/>
      <c r="AI221" s="2"/>
    </row>
    <row r="222" spans="2:35">
      <c r="B222" s="350" t="s">
        <v>265</v>
      </c>
      <c r="C222" s="350" t="s">
        <v>123</v>
      </c>
      <c r="D222" s="351">
        <v>27</v>
      </c>
      <c r="E222" s="351">
        <v>17</v>
      </c>
      <c r="F222" s="279" t="str">
        <f t="shared" si="3"/>
        <v>SWW022717</v>
      </c>
      <c r="G222" s="351">
        <v>100.1</v>
      </c>
      <c r="M222" s="241"/>
      <c r="N222" s="241"/>
      <c r="O222" s="229"/>
      <c r="P222" s="229"/>
      <c r="Q222" s="234"/>
      <c r="Y222" s="243"/>
      <c r="Z222" s="2"/>
      <c r="AA222" s="2"/>
      <c r="AB222" s="2"/>
      <c r="AC222" s="2"/>
      <c r="AD222" s="2"/>
      <c r="AE222" s="2"/>
      <c r="AF222" s="2"/>
      <c r="AG222" s="2"/>
      <c r="AH222" s="2"/>
      <c r="AI222" s="2"/>
    </row>
    <row r="223" spans="2:35">
      <c r="B223" s="350" t="s">
        <v>265</v>
      </c>
      <c r="C223" s="350" t="s">
        <v>123</v>
      </c>
      <c r="D223" s="351">
        <v>27</v>
      </c>
      <c r="E223" s="351">
        <v>18</v>
      </c>
      <c r="F223" s="279" t="str">
        <f t="shared" si="3"/>
        <v>SWW022718</v>
      </c>
      <c r="G223" s="351">
        <v>108.3</v>
      </c>
      <c r="M223" s="241"/>
      <c r="N223" s="241"/>
      <c r="O223" s="229"/>
      <c r="P223" s="229"/>
      <c r="Q223" s="234"/>
      <c r="Y223" s="243"/>
      <c r="Z223" s="2"/>
      <c r="AA223" s="2"/>
      <c r="AB223" s="2"/>
      <c r="AC223" s="2"/>
      <c r="AD223" s="2"/>
      <c r="AE223" s="2"/>
      <c r="AF223" s="2"/>
      <c r="AG223" s="2"/>
      <c r="AH223" s="2"/>
      <c r="AI223" s="2"/>
    </row>
    <row r="224" spans="2:35">
      <c r="B224" s="350" t="s">
        <v>265</v>
      </c>
      <c r="C224" s="350" t="s">
        <v>123</v>
      </c>
      <c r="D224" s="351">
        <v>27</v>
      </c>
      <c r="E224" s="351">
        <v>19</v>
      </c>
      <c r="F224" s="279" t="str">
        <f t="shared" si="3"/>
        <v>SWW022719</v>
      </c>
      <c r="G224" s="351">
        <v>118.1</v>
      </c>
      <c r="M224" s="241"/>
      <c r="N224" s="241"/>
      <c r="O224" s="229"/>
      <c r="P224" s="229"/>
      <c r="Q224" s="234"/>
      <c r="Y224" s="243"/>
      <c r="Z224" s="2"/>
      <c r="AA224" s="2"/>
      <c r="AB224" s="2"/>
      <c r="AC224" s="2"/>
      <c r="AD224" s="2"/>
      <c r="AE224" s="2"/>
      <c r="AF224" s="2"/>
      <c r="AG224" s="2"/>
      <c r="AH224" s="2"/>
      <c r="AI224" s="2"/>
    </row>
    <row r="225" spans="2:35">
      <c r="B225" s="350" t="s">
        <v>265</v>
      </c>
      <c r="C225" s="350" t="s">
        <v>123</v>
      </c>
      <c r="D225" s="351">
        <v>27</v>
      </c>
      <c r="E225" s="351">
        <v>20</v>
      </c>
      <c r="F225" s="279" t="str">
        <f t="shared" si="3"/>
        <v>SWW022720</v>
      </c>
      <c r="G225" s="351">
        <v>125.3</v>
      </c>
      <c r="M225" s="241"/>
      <c r="N225" s="241"/>
      <c r="O225" s="229"/>
      <c r="P225" s="229"/>
      <c r="Q225" s="234"/>
      <c r="Y225" s="243"/>
      <c r="Z225" s="2"/>
      <c r="AA225" s="2"/>
      <c r="AB225" s="2"/>
      <c r="AC225" s="2"/>
      <c r="AD225" s="2"/>
      <c r="AE225" s="2"/>
      <c r="AF225" s="2"/>
      <c r="AG225" s="2"/>
      <c r="AH225" s="2"/>
      <c r="AI225" s="2"/>
    </row>
    <row r="226" spans="2:35">
      <c r="B226" s="350" t="s">
        <v>265</v>
      </c>
      <c r="C226" s="350" t="s">
        <v>123</v>
      </c>
      <c r="D226" s="351">
        <v>27</v>
      </c>
      <c r="E226" s="351">
        <v>21</v>
      </c>
      <c r="F226" s="279" t="str">
        <f t="shared" si="3"/>
        <v>SWW022721</v>
      </c>
      <c r="G226" s="351">
        <v>134.80000000000001</v>
      </c>
      <c r="M226" s="241"/>
      <c r="N226" s="241"/>
      <c r="O226" s="229"/>
      <c r="P226" s="229"/>
      <c r="Q226" s="234"/>
      <c r="Y226" s="243"/>
      <c r="Z226" s="2"/>
      <c r="AA226" s="2"/>
      <c r="AB226" s="2"/>
      <c r="AC226" s="2"/>
      <c r="AD226" s="2"/>
      <c r="AE226" s="2"/>
      <c r="AF226" s="2"/>
      <c r="AG226" s="2"/>
      <c r="AH226" s="2"/>
      <c r="AI226" s="2"/>
    </row>
    <row r="227" spans="2:35">
      <c r="B227" s="350" t="s">
        <v>265</v>
      </c>
      <c r="C227" s="350" t="s">
        <v>123</v>
      </c>
      <c r="D227" s="351">
        <v>27</v>
      </c>
      <c r="E227" s="351">
        <v>22</v>
      </c>
      <c r="F227" s="279" t="str">
        <f t="shared" si="3"/>
        <v>SWW022722</v>
      </c>
      <c r="G227" s="351">
        <v>144.19999999999999</v>
      </c>
      <c r="M227" s="241"/>
      <c r="N227" s="241"/>
      <c r="O227" s="229"/>
      <c r="P227" s="229"/>
      <c r="Q227" s="234"/>
      <c r="Y227" s="243"/>
      <c r="Z227" s="2"/>
      <c r="AA227" s="2"/>
      <c r="AB227" s="2"/>
      <c r="AC227" s="2"/>
      <c r="AD227" s="2"/>
      <c r="AE227" s="2"/>
      <c r="AF227" s="2"/>
      <c r="AG227" s="2"/>
      <c r="AH227" s="2"/>
      <c r="AI227" s="2"/>
    </row>
    <row r="228" spans="2:35">
      <c r="B228" s="350" t="s">
        <v>265</v>
      </c>
      <c r="C228" s="350" t="s">
        <v>123</v>
      </c>
      <c r="D228" s="351">
        <v>27</v>
      </c>
      <c r="E228" s="351">
        <v>23</v>
      </c>
      <c r="F228" s="279" t="str">
        <f t="shared" si="3"/>
        <v>SWW022723</v>
      </c>
      <c r="G228" s="351">
        <v>154.1</v>
      </c>
      <c r="M228" s="241"/>
      <c r="N228" s="241"/>
      <c r="O228" s="229"/>
      <c r="P228" s="229"/>
      <c r="Q228" s="234"/>
      <c r="Y228" s="243"/>
      <c r="Z228" s="2"/>
      <c r="AA228" s="2"/>
      <c r="AB228" s="2"/>
      <c r="AC228" s="2"/>
      <c r="AD228" s="2"/>
      <c r="AE228" s="2"/>
      <c r="AF228" s="2"/>
      <c r="AG228" s="2"/>
      <c r="AH228" s="2"/>
      <c r="AI228" s="2"/>
    </row>
    <row r="229" spans="2:35">
      <c r="B229" s="350" t="s">
        <v>265</v>
      </c>
      <c r="C229" s="350" t="s">
        <v>123</v>
      </c>
      <c r="D229" s="351">
        <v>27</v>
      </c>
      <c r="E229" s="351">
        <v>24</v>
      </c>
      <c r="F229" s="279" t="str">
        <f t="shared" si="3"/>
        <v>SWW022724</v>
      </c>
      <c r="G229" s="351">
        <v>162.6</v>
      </c>
      <c r="M229" s="241"/>
      <c r="N229" s="241"/>
      <c r="O229" s="229"/>
      <c r="P229" s="229"/>
      <c r="Q229" s="234"/>
      <c r="Y229" s="243"/>
      <c r="Z229" s="2"/>
      <c r="AA229" s="2"/>
      <c r="AB229" s="2"/>
      <c r="AC229" s="2"/>
      <c r="AD229" s="2"/>
      <c r="AE229" s="2"/>
      <c r="AF229" s="2"/>
      <c r="AG229" s="2"/>
      <c r="AH229" s="2"/>
      <c r="AI229" s="2"/>
    </row>
    <row r="230" spans="2:35">
      <c r="B230" s="350" t="s">
        <v>265</v>
      </c>
      <c r="C230" s="350" t="s">
        <v>123</v>
      </c>
      <c r="D230" s="351">
        <v>27</v>
      </c>
      <c r="E230" s="351">
        <v>25</v>
      </c>
      <c r="F230" s="279" t="str">
        <f t="shared" si="3"/>
        <v>SWW022725</v>
      </c>
      <c r="G230" s="351">
        <v>170.8</v>
      </c>
      <c r="M230" s="241"/>
      <c r="N230" s="241"/>
      <c r="O230" s="229"/>
      <c r="P230" s="229"/>
      <c r="Q230" s="234"/>
      <c r="Y230" s="243"/>
      <c r="Z230" s="2"/>
      <c r="AA230" s="2"/>
      <c r="AB230" s="2"/>
      <c r="AC230" s="2"/>
      <c r="AD230" s="2"/>
      <c r="AE230" s="2"/>
      <c r="AF230" s="2"/>
      <c r="AG230" s="2"/>
      <c r="AH230" s="2"/>
      <c r="AI230" s="2"/>
    </row>
    <row r="231" spans="2:35">
      <c r="B231" s="350" t="s">
        <v>265</v>
      </c>
      <c r="C231" s="350" t="s">
        <v>123</v>
      </c>
      <c r="D231" s="351">
        <v>27</v>
      </c>
      <c r="E231" s="351">
        <v>26</v>
      </c>
      <c r="F231" s="279" t="str">
        <f t="shared" si="3"/>
        <v>SWW022726</v>
      </c>
      <c r="G231" s="351">
        <v>178.9</v>
      </c>
      <c r="M231" s="241"/>
      <c r="N231" s="241"/>
      <c r="O231" s="229"/>
      <c r="P231" s="229"/>
      <c r="Q231" s="234"/>
      <c r="Y231" s="243"/>
      <c r="Z231" s="2"/>
      <c r="AA231" s="2"/>
      <c r="AB231" s="2"/>
      <c r="AC231" s="2"/>
      <c r="AD231" s="2"/>
      <c r="AE231" s="2"/>
      <c r="AF231" s="2"/>
      <c r="AG231" s="2"/>
      <c r="AH231" s="2"/>
      <c r="AI231" s="2"/>
    </row>
    <row r="232" spans="2:35">
      <c r="B232" s="350" t="s">
        <v>265</v>
      </c>
      <c r="C232" s="350" t="s">
        <v>123</v>
      </c>
      <c r="D232" s="351">
        <v>27</v>
      </c>
      <c r="E232" s="351">
        <v>27</v>
      </c>
      <c r="F232" s="279" t="str">
        <f t="shared" si="3"/>
        <v>SWW022727</v>
      </c>
      <c r="G232" s="351">
        <v>186.2</v>
      </c>
      <c r="M232" s="241"/>
      <c r="N232" s="241"/>
      <c r="O232" s="229"/>
      <c r="P232" s="229"/>
      <c r="Q232" s="234"/>
      <c r="Y232" s="243"/>
      <c r="Z232" s="2"/>
      <c r="AA232" s="2"/>
      <c r="AB232" s="2"/>
      <c r="AC232" s="2"/>
      <c r="AD232" s="2"/>
      <c r="AE232" s="2"/>
      <c r="AF232" s="2"/>
      <c r="AG232" s="2"/>
      <c r="AH232" s="2"/>
      <c r="AI232" s="2"/>
    </row>
    <row r="233" spans="2:35">
      <c r="B233" s="350" t="s">
        <v>265</v>
      </c>
      <c r="C233" s="350" t="s">
        <v>123</v>
      </c>
      <c r="D233" s="351">
        <v>27</v>
      </c>
      <c r="E233" s="351">
        <v>28</v>
      </c>
      <c r="F233" s="279" t="str">
        <f t="shared" si="3"/>
        <v>SWW022728</v>
      </c>
      <c r="G233" s="351">
        <v>193.8</v>
      </c>
      <c r="M233" s="241"/>
      <c r="N233" s="241"/>
      <c r="O233" s="229"/>
      <c r="P233" s="229"/>
      <c r="Q233" s="234"/>
      <c r="Y233" s="243"/>
      <c r="Z233" s="2"/>
      <c r="AA233" s="2"/>
      <c r="AB233" s="2"/>
      <c r="AC233" s="2"/>
      <c r="AD233" s="2"/>
      <c r="AE233" s="2"/>
      <c r="AF233" s="2"/>
      <c r="AG233" s="2"/>
      <c r="AH233" s="2"/>
      <c r="AI233" s="2"/>
    </row>
    <row r="234" spans="2:35">
      <c r="B234" s="350" t="s">
        <v>265</v>
      </c>
      <c r="C234" s="350" t="s">
        <v>123</v>
      </c>
      <c r="D234" s="351">
        <v>27</v>
      </c>
      <c r="E234" s="351">
        <v>29</v>
      </c>
      <c r="F234" s="279" t="str">
        <f t="shared" si="3"/>
        <v>SWW022729</v>
      </c>
      <c r="G234" s="351">
        <v>202.5</v>
      </c>
      <c r="M234" s="241"/>
      <c r="N234" s="241"/>
      <c r="O234" s="229"/>
      <c r="P234" s="229"/>
      <c r="Q234" s="234"/>
      <c r="Y234" s="243"/>
      <c r="Z234" s="2"/>
      <c r="AA234" s="2"/>
      <c r="AB234" s="2"/>
      <c r="AC234" s="2"/>
      <c r="AD234" s="2"/>
      <c r="AE234" s="2"/>
      <c r="AF234" s="2"/>
      <c r="AG234" s="2"/>
      <c r="AH234" s="2"/>
      <c r="AI234" s="2"/>
    </row>
    <row r="235" spans="2:35">
      <c r="B235" s="350" t="s">
        <v>265</v>
      </c>
      <c r="C235" s="350" t="s">
        <v>123</v>
      </c>
      <c r="D235" s="351">
        <v>27</v>
      </c>
      <c r="E235" s="351">
        <v>30</v>
      </c>
      <c r="F235" s="279" t="str">
        <f t="shared" si="3"/>
        <v>SWW022730</v>
      </c>
      <c r="G235" s="351">
        <v>210</v>
      </c>
      <c r="M235" s="241"/>
      <c r="N235" s="241"/>
      <c r="O235" s="229"/>
      <c r="P235" s="229"/>
      <c r="Q235" s="234"/>
      <c r="Y235" s="243"/>
      <c r="Z235" s="2"/>
      <c r="AA235" s="2"/>
      <c r="AB235" s="2"/>
      <c r="AC235" s="2"/>
      <c r="AD235" s="2"/>
      <c r="AE235" s="2"/>
      <c r="AF235" s="2"/>
      <c r="AG235" s="2"/>
      <c r="AH235" s="2"/>
      <c r="AI235" s="2"/>
    </row>
    <row r="236" spans="2:35">
      <c r="B236" s="350" t="s">
        <v>265</v>
      </c>
      <c r="C236" s="350" t="s">
        <v>123</v>
      </c>
      <c r="D236" s="351">
        <v>27</v>
      </c>
      <c r="E236" s="351">
        <v>31</v>
      </c>
      <c r="F236" s="279" t="str">
        <f t="shared" si="3"/>
        <v>SWW022731</v>
      </c>
      <c r="G236" s="351">
        <v>220.2</v>
      </c>
      <c r="M236" s="241"/>
      <c r="N236" s="241"/>
      <c r="O236" s="229"/>
      <c r="P236" s="229"/>
      <c r="Q236" s="234"/>
      <c r="Y236" s="243"/>
      <c r="Z236" s="2"/>
      <c r="AA236" s="2"/>
      <c r="AB236" s="2"/>
      <c r="AC236" s="2"/>
      <c r="AD236" s="2"/>
      <c r="AE236" s="2"/>
      <c r="AF236" s="2"/>
      <c r="AG236" s="2"/>
      <c r="AH236" s="2"/>
      <c r="AI236" s="2"/>
    </row>
    <row r="237" spans="2:35">
      <c r="B237" s="350" t="s">
        <v>265</v>
      </c>
      <c r="C237" s="350" t="s">
        <v>123</v>
      </c>
      <c r="D237" s="351">
        <v>27</v>
      </c>
      <c r="E237" s="351">
        <v>32</v>
      </c>
      <c r="F237" s="279" t="str">
        <f t="shared" si="3"/>
        <v>SWW022732</v>
      </c>
      <c r="G237" s="351">
        <v>231.1</v>
      </c>
      <c r="M237" s="241"/>
      <c r="N237" s="241"/>
      <c r="O237" s="229"/>
      <c r="P237" s="229"/>
      <c r="Q237" s="234"/>
      <c r="Y237" s="243"/>
      <c r="Z237" s="2"/>
      <c r="AA237" s="2"/>
      <c r="AB237" s="2"/>
      <c r="AC237" s="2"/>
      <c r="AD237" s="2"/>
      <c r="AE237" s="2"/>
      <c r="AF237" s="2"/>
      <c r="AG237" s="2"/>
      <c r="AH237" s="2"/>
      <c r="AI237" s="2"/>
    </row>
    <row r="238" spans="2:35">
      <c r="B238" s="350" t="s">
        <v>265</v>
      </c>
      <c r="C238" s="350" t="s">
        <v>123</v>
      </c>
      <c r="D238" s="351">
        <v>27</v>
      </c>
      <c r="E238" s="351">
        <v>33</v>
      </c>
      <c r="F238" s="279" t="str">
        <f t="shared" si="3"/>
        <v>SWW022733</v>
      </c>
      <c r="G238" s="351">
        <v>260.8</v>
      </c>
      <c r="M238" s="241"/>
      <c r="N238" s="241"/>
      <c r="O238" s="229"/>
      <c r="P238" s="229"/>
      <c r="Q238" s="234"/>
      <c r="Y238" s="243"/>
      <c r="Z238" s="2"/>
      <c r="AA238" s="2"/>
      <c r="AB238" s="2"/>
      <c r="AC238" s="2"/>
      <c r="AD238" s="2"/>
      <c r="AE238" s="2"/>
      <c r="AF238" s="2"/>
      <c r="AG238" s="2"/>
      <c r="AH238" s="2"/>
      <c r="AI238" s="2"/>
    </row>
    <row r="239" spans="2:35">
      <c r="B239" s="350" t="s">
        <v>265</v>
      </c>
      <c r="C239" s="350" t="s">
        <v>123</v>
      </c>
      <c r="D239" s="351">
        <v>27</v>
      </c>
      <c r="E239" s="351">
        <v>34</v>
      </c>
      <c r="F239" s="279" t="str">
        <f t="shared" si="3"/>
        <v>SWW022734</v>
      </c>
      <c r="G239" s="351">
        <v>281.3</v>
      </c>
      <c r="M239" s="241"/>
      <c r="N239" s="241"/>
      <c r="O239" s="229"/>
      <c r="P239" s="229"/>
      <c r="Q239" s="234"/>
      <c r="Y239" s="243"/>
      <c r="Z239" s="2"/>
      <c r="AA239" s="2"/>
      <c r="AB239" s="2"/>
      <c r="AC239" s="2"/>
      <c r="AD239" s="2"/>
      <c r="AE239" s="2"/>
      <c r="AF239" s="2"/>
      <c r="AG239" s="2"/>
      <c r="AH239" s="2"/>
      <c r="AI239" s="2"/>
    </row>
    <row r="240" spans="2:35">
      <c r="B240" s="350" t="s">
        <v>265</v>
      </c>
      <c r="C240" s="350" t="s">
        <v>123</v>
      </c>
      <c r="D240" s="351">
        <v>27</v>
      </c>
      <c r="E240" s="351">
        <v>35</v>
      </c>
      <c r="F240" s="279" t="str">
        <f t="shared" si="3"/>
        <v>SWW022735</v>
      </c>
      <c r="G240" s="351">
        <v>303.8</v>
      </c>
      <c r="M240" s="241"/>
      <c r="N240" s="241"/>
      <c r="O240" s="229"/>
      <c r="P240" s="229"/>
      <c r="Q240" s="234"/>
      <c r="Y240" s="243"/>
      <c r="Z240" s="2"/>
      <c r="AA240" s="2"/>
      <c r="AB240" s="2"/>
      <c r="AC240" s="2"/>
      <c r="AD240" s="2"/>
      <c r="AE240" s="2"/>
      <c r="AF240" s="2"/>
      <c r="AG240" s="2"/>
      <c r="AH240" s="2"/>
      <c r="AI240" s="2"/>
    </row>
    <row r="241" spans="2:35">
      <c r="B241" s="350" t="s">
        <v>265</v>
      </c>
      <c r="C241" s="350" t="s">
        <v>123</v>
      </c>
      <c r="D241" s="351">
        <v>27</v>
      </c>
      <c r="E241" s="351">
        <v>36</v>
      </c>
      <c r="F241" s="279" t="str">
        <f t="shared" si="3"/>
        <v>SWW022736</v>
      </c>
      <c r="G241" s="351">
        <v>325.8</v>
      </c>
      <c r="M241" s="241"/>
      <c r="N241" s="241"/>
      <c r="O241" s="229"/>
      <c r="P241" s="229"/>
      <c r="Q241" s="234"/>
      <c r="Y241" s="243"/>
      <c r="Z241" s="2"/>
      <c r="AA241" s="2"/>
      <c r="AB241" s="2"/>
      <c r="AC241" s="2"/>
      <c r="AD241" s="2"/>
      <c r="AE241" s="2"/>
      <c r="AF241" s="2"/>
      <c r="AG241" s="2"/>
      <c r="AH241" s="2"/>
      <c r="AI241" s="2"/>
    </row>
    <row r="242" spans="2:35">
      <c r="B242" s="350" t="s">
        <v>265</v>
      </c>
      <c r="C242" s="350" t="s">
        <v>123</v>
      </c>
      <c r="D242" s="351">
        <v>27</v>
      </c>
      <c r="E242" s="351">
        <v>37</v>
      </c>
      <c r="F242" s="279" t="str">
        <f t="shared" si="3"/>
        <v>SWW022737</v>
      </c>
      <c r="G242" s="351">
        <v>350</v>
      </c>
      <c r="M242" s="241"/>
      <c r="N242" s="241"/>
      <c r="O242" s="229"/>
      <c r="P242" s="229"/>
      <c r="Q242" s="234"/>
      <c r="Y242" s="243"/>
      <c r="Z242" s="2"/>
      <c r="AA242" s="2"/>
      <c r="AB242" s="2"/>
      <c r="AC242" s="2"/>
      <c r="AD242" s="2"/>
      <c r="AE242" s="2"/>
      <c r="AF242" s="2"/>
      <c r="AG242" s="2"/>
      <c r="AH242" s="2"/>
      <c r="AI242" s="2"/>
    </row>
    <row r="243" spans="2:35">
      <c r="B243" s="350" t="s">
        <v>265</v>
      </c>
      <c r="C243" s="350" t="s">
        <v>123</v>
      </c>
      <c r="D243" s="351">
        <v>27</v>
      </c>
      <c r="E243" s="351">
        <v>38</v>
      </c>
      <c r="F243" s="279" t="str">
        <f t="shared" si="3"/>
        <v>SWW022738</v>
      </c>
      <c r="G243" s="351">
        <v>377.6</v>
      </c>
      <c r="M243" s="241"/>
      <c r="N243" s="241"/>
      <c r="O243" s="229"/>
      <c r="P243" s="229"/>
      <c r="Q243" s="234"/>
      <c r="Y243" s="243"/>
      <c r="Z243" s="2"/>
      <c r="AA243" s="2"/>
      <c r="AB243" s="2"/>
      <c r="AC243" s="2"/>
      <c r="AD243" s="2"/>
      <c r="AE243" s="2"/>
      <c r="AF243" s="2"/>
      <c r="AG243" s="2"/>
      <c r="AH243" s="2"/>
      <c r="AI243" s="2"/>
    </row>
    <row r="244" spans="2:35">
      <c r="B244" s="350" t="s">
        <v>265</v>
      </c>
      <c r="C244" s="350" t="s">
        <v>123</v>
      </c>
      <c r="D244" s="351">
        <v>27</v>
      </c>
      <c r="E244" s="351">
        <v>39</v>
      </c>
      <c r="F244" s="279" t="str">
        <f t="shared" si="3"/>
        <v>SWW022739</v>
      </c>
      <c r="G244" s="351">
        <v>401.6</v>
      </c>
      <c r="M244" s="241"/>
      <c r="N244" s="241"/>
      <c r="O244" s="229"/>
      <c r="P244" s="229"/>
      <c r="Q244" s="234"/>
      <c r="Y244" s="243"/>
      <c r="Z244" s="2"/>
      <c r="AA244" s="2"/>
      <c r="AB244" s="2"/>
      <c r="AC244" s="2"/>
      <c r="AD244" s="2"/>
      <c r="AE244" s="2"/>
      <c r="AF244" s="2"/>
      <c r="AG244" s="2"/>
      <c r="AH244" s="2"/>
      <c r="AI244" s="2"/>
    </row>
    <row r="245" spans="2:35">
      <c r="B245" s="350" t="s">
        <v>265</v>
      </c>
      <c r="C245" s="350" t="s">
        <v>123</v>
      </c>
      <c r="D245" s="351">
        <v>27</v>
      </c>
      <c r="E245" s="351">
        <v>40</v>
      </c>
      <c r="F245" s="279" t="str">
        <f t="shared" si="3"/>
        <v>SWW022740</v>
      </c>
      <c r="G245" s="351">
        <v>430.1</v>
      </c>
      <c r="M245" s="241"/>
      <c r="N245" s="241"/>
      <c r="O245" s="229"/>
      <c r="P245" s="229"/>
      <c r="Q245" s="234"/>
      <c r="Y245" s="243"/>
      <c r="Z245" s="2"/>
      <c r="AA245" s="2"/>
      <c r="AB245" s="2"/>
      <c r="AC245" s="2"/>
      <c r="AD245" s="2"/>
      <c r="AE245" s="2"/>
      <c r="AF245" s="2"/>
      <c r="AG245" s="2"/>
      <c r="AH245" s="2"/>
      <c r="AI245" s="2"/>
    </row>
    <row r="246" spans="2:35">
      <c r="B246" s="350" t="s">
        <v>265</v>
      </c>
      <c r="C246" s="350" t="s">
        <v>123</v>
      </c>
      <c r="D246" s="351">
        <v>27</v>
      </c>
      <c r="E246" s="351">
        <v>41</v>
      </c>
      <c r="F246" s="279" t="str">
        <f t="shared" si="3"/>
        <v>SWW022741</v>
      </c>
      <c r="G246" s="351">
        <v>458.2</v>
      </c>
      <c r="M246" s="241"/>
      <c r="N246" s="241"/>
      <c r="O246" s="229"/>
      <c r="P246" s="229"/>
      <c r="Q246" s="234"/>
      <c r="Y246" s="243"/>
      <c r="Z246" s="2"/>
      <c r="AA246" s="2"/>
      <c r="AB246" s="2"/>
      <c r="AC246" s="2"/>
      <c r="AD246" s="2"/>
      <c r="AE246" s="2"/>
      <c r="AF246" s="2"/>
      <c r="AG246" s="2"/>
      <c r="AH246" s="2"/>
      <c r="AI246" s="2"/>
    </row>
    <row r="247" spans="2:35">
      <c r="B247" s="350" t="s">
        <v>265</v>
      </c>
      <c r="C247" s="350" t="s">
        <v>123</v>
      </c>
      <c r="D247" s="351">
        <v>27</v>
      </c>
      <c r="E247" s="351">
        <v>42</v>
      </c>
      <c r="F247" s="279" t="str">
        <f t="shared" si="3"/>
        <v>SWW022742</v>
      </c>
      <c r="G247" s="351">
        <v>488.2</v>
      </c>
      <c r="M247" s="241"/>
      <c r="N247" s="241"/>
      <c r="O247" s="229"/>
      <c r="P247" s="229"/>
      <c r="Q247" s="234"/>
      <c r="Y247" s="243"/>
      <c r="Z247" s="2"/>
      <c r="AA247" s="2"/>
      <c r="AB247" s="2"/>
      <c r="AC247" s="2"/>
      <c r="AD247" s="2"/>
      <c r="AE247" s="2"/>
      <c r="AF247" s="2"/>
      <c r="AG247" s="2"/>
      <c r="AH247" s="2"/>
      <c r="AI247" s="2"/>
    </row>
    <row r="248" spans="2:35">
      <c r="B248" s="350" t="s">
        <v>265</v>
      </c>
      <c r="C248" s="350" t="s">
        <v>123</v>
      </c>
      <c r="D248" s="351">
        <v>27</v>
      </c>
      <c r="E248" s="351">
        <v>43</v>
      </c>
      <c r="F248" s="279" t="str">
        <f t="shared" si="3"/>
        <v>SWW022743</v>
      </c>
      <c r="G248" s="351">
        <v>523.79999999999995</v>
      </c>
      <c r="M248" s="241"/>
      <c r="N248" s="241"/>
      <c r="O248" s="229"/>
      <c r="P248" s="229"/>
      <c r="Q248" s="234"/>
      <c r="Y248" s="243"/>
      <c r="Z248" s="2"/>
      <c r="AA248" s="2"/>
      <c r="AB248" s="2"/>
      <c r="AC248" s="2"/>
      <c r="AD248" s="2"/>
      <c r="AE248" s="2"/>
      <c r="AF248" s="2"/>
      <c r="AG248" s="2"/>
      <c r="AH248" s="2"/>
      <c r="AI248" s="2"/>
    </row>
    <row r="249" spans="2:35">
      <c r="B249" s="350" t="s">
        <v>265</v>
      </c>
      <c r="C249" s="350" t="s">
        <v>123</v>
      </c>
      <c r="D249" s="351">
        <v>27</v>
      </c>
      <c r="E249" s="351">
        <v>44</v>
      </c>
      <c r="F249" s="279" t="str">
        <f t="shared" si="3"/>
        <v>SWW022744</v>
      </c>
      <c r="G249" s="351">
        <v>564.1</v>
      </c>
      <c r="M249" s="241"/>
      <c r="N249" s="241"/>
      <c r="O249" s="229"/>
      <c r="P249" s="229"/>
      <c r="Q249" s="234"/>
      <c r="Y249" s="243"/>
      <c r="Z249" s="2"/>
      <c r="AA249" s="2"/>
      <c r="AB249" s="2"/>
      <c r="AC249" s="2"/>
      <c r="AD249" s="2"/>
      <c r="AE249" s="2"/>
      <c r="AF249" s="2"/>
      <c r="AG249" s="2"/>
      <c r="AH249" s="2"/>
      <c r="AI249" s="2"/>
    </row>
    <row r="250" spans="2:35">
      <c r="B250" s="350" t="s">
        <v>265</v>
      </c>
      <c r="C250" s="350" t="s">
        <v>123</v>
      </c>
      <c r="D250" s="351">
        <v>28</v>
      </c>
      <c r="E250" s="351">
        <v>1</v>
      </c>
      <c r="F250" s="279" t="str">
        <f t="shared" si="3"/>
        <v>SWW022801</v>
      </c>
      <c r="G250" s="351">
        <v>12.2</v>
      </c>
      <c r="M250" s="241"/>
      <c r="N250" s="241"/>
      <c r="O250" s="229"/>
      <c r="P250" s="229"/>
      <c r="Q250" s="234"/>
      <c r="Y250" s="243"/>
      <c r="Z250" s="2"/>
      <c r="AA250" s="2"/>
      <c r="AB250" s="2"/>
      <c r="AC250" s="2"/>
      <c r="AD250" s="2"/>
      <c r="AE250" s="2"/>
      <c r="AF250" s="2"/>
      <c r="AG250" s="2"/>
      <c r="AH250" s="2"/>
      <c r="AI250" s="2"/>
    </row>
    <row r="251" spans="2:35">
      <c r="B251" s="350" t="s">
        <v>265</v>
      </c>
      <c r="C251" s="350" t="s">
        <v>123</v>
      </c>
      <c r="D251" s="351">
        <v>28</v>
      </c>
      <c r="E251" s="351">
        <v>2</v>
      </c>
      <c r="F251" s="279" t="str">
        <f t="shared" si="3"/>
        <v>SWW022802</v>
      </c>
      <c r="G251" s="351">
        <v>28.9</v>
      </c>
      <c r="M251" s="241"/>
      <c r="N251" s="241"/>
      <c r="O251" s="229"/>
      <c r="P251" s="229"/>
      <c r="Q251" s="234"/>
      <c r="Y251" s="243"/>
      <c r="Z251" s="2"/>
      <c r="AA251" s="2"/>
      <c r="AB251" s="2"/>
      <c r="AC251" s="2"/>
      <c r="AD251" s="2"/>
      <c r="AE251" s="2"/>
      <c r="AF251" s="2"/>
      <c r="AG251" s="2"/>
      <c r="AH251" s="2"/>
      <c r="AI251" s="2"/>
    </row>
    <row r="252" spans="2:35">
      <c r="B252" s="350" t="s">
        <v>265</v>
      </c>
      <c r="C252" s="350" t="s">
        <v>123</v>
      </c>
      <c r="D252" s="351">
        <v>28</v>
      </c>
      <c r="E252" s="351">
        <v>3</v>
      </c>
      <c r="F252" s="279" t="str">
        <f t="shared" si="3"/>
        <v>SWW022803</v>
      </c>
      <c r="G252" s="351">
        <v>34.200000000000003</v>
      </c>
      <c r="M252" s="241"/>
      <c r="N252" s="241"/>
      <c r="O252" s="229"/>
      <c r="P252" s="229"/>
      <c r="Q252" s="234"/>
      <c r="Y252" s="243"/>
      <c r="Z252" s="2"/>
      <c r="AA252" s="2"/>
      <c r="AB252" s="2"/>
      <c r="AC252" s="2"/>
      <c r="AD252" s="2"/>
      <c r="AE252" s="2"/>
      <c r="AF252" s="2"/>
      <c r="AG252" s="2"/>
      <c r="AH252" s="2"/>
      <c r="AI252" s="2"/>
    </row>
    <row r="253" spans="2:35">
      <c r="B253" s="350" t="s">
        <v>265</v>
      </c>
      <c r="C253" s="350" t="s">
        <v>123</v>
      </c>
      <c r="D253" s="351">
        <v>28</v>
      </c>
      <c r="E253" s="351">
        <v>4</v>
      </c>
      <c r="F253" s="279" t="str">
        <f t="shared" si="3"/>
        <v>SWW022804</v>
      </c>
      <c r="G253" s="351">
        <v>35.4</v>
      </c>
      <c r="M253" s="241"/>
      <c r="N253" s="241"/>
      <c r="O253" s="229"/>
      <c r="P253" s="229"/>
      <c r="Q253" s="234"/>
      <c r="Y253" s="243"/>
      <c r="Z253" s="2"/>
      <c r="AA253" s="2"/>
      <c r="AB253" s="2"/>
      <c r="AC253" s="2"/>
      <c r="AD253" s="2"/>
      <c r="AE253" s="2"/>
      <c r="AF253" s="2"/>
      <c r="AG253" s="2"/>
      <c r="AH253" s="2"/>
      <c r="AI253" s="2"/>
    </row>
    <row r="254" spans="2:35">
      <c r="B254" s="350" t="s">
        <v>265</v>
      </c>
      <c r="C254" s="350" t="s">
        <v>123</v>
      </c>
      <c r="D254" s="351">
        <v>28</v>
      </c>
      <c r="E254" s="351">
        <v>5</v>
      </c>
      <c r="F254" s="279" t="str">
        <f t="shared" si="3"/>
        <v>SWW022805</v>
      </c>
      <c r="G254" s="351">
        <v>37.799999999999997</v>
      </c>
      <c r="M254" s="241"/>
      <c r="N254" s="241"/>
      <c r="O254" s="229"/>
      <c r="P254" s="229"/>
      <c r="Q254" s="234"/>
      <c r="Y254" s="243"/>
      <c r="Z254" s="2"/>
      <c r="AA254" s="2"/>
      <c r="AB254" s="2"/>
      <c r="AC254" s="2"/>
      <c r="AD254" s="2"/>
      <c r="AE254" s="2"/>
      <c r="AF254" s="2"/>
      <c r="AG254" s="2"/>
      <c r="AH254" s="2"/>
      <c r="AI254" s="2"/>
    </row>
    <row r="255" spans="2:35">
      <c r="B255" s="350" t="s">
        <v>265</v>
      </c>
      <c r="C255" s="350" t="s">
        <v>123</v>
      </c>
      <c r="D255" s="351">
        <v>28</v>
      </c>
      <c r="E255" s="351">
        <v>6</v>
      </c>
      <c r="F255" s="279" t="str">
        <f t="shared" si="3"/>
        <v>SWW022806</v>
      </c>
      <c r="G255" s="351">
        <v>41.4</v>
      </c>
      <c r="M255" s="241"/>
      <c r="N255" s="241"/>
      <c r="O255" s="229"/>
      <c r="P255" s="229"/>
      <c r="Q255" s="234"/>
      <c r="Y255" s="243"/>
      <c r="Z255" s="2"/>
      <c r="AA255" s="2"/>
      <c r="AB255" s="2"/>
      <c r="AC255" s="2"/>
      <c r="AD255" s="2"/>
      <c r="AE255" s="2"/>
      <c r="AF255" s="2"/>
      <c r="AG255" s="2"/>
      <c r="AH255" s="2"/>
      <c r="AI255" s="2"/>
    </row>
    <row r="256" spans="2:35">
      <c r="B256" s="350" t="s">
        <v>265</v>
      </c>
      <c r="C256" s="350" t="s">
        <v>123</v>
      </c>
      <c r="D256" s="351">
        <v>28</v>
      </c>
      <c r="E256" s="351">
        <v>7</v>
      </c>
      <c r="F256" s="279" t="str">
        <f t="shared" si="3"/>
        <v>SWW022807</v>
      </c>
      <c r="G256" s="351">
        <v>44.3</v>
      </c>
      <c r="M256" s="241"/>
      <c r="N256" s="241"/>
      <c r="O256" s="229"/>
      <c r="P256" s="229"/>
      <c r="Q256" s="234"/>
      <c r="Y256" s="243"/>
      <c r="Z256" s="2"/>
      <c r="AA256" s="2"/>
      <c r="AB256" s="2"/>
      <c r="AC256" s="2"/>
      <c r="AD256" s="2"/>
      <c r="AE256" s="2"/>
      <c r="AF256" s="2"/>
      <c r="AG256" s="2"/>
      <c r="AH256" s="2"/>
      <c r="AI256" s="2"/>
    </row>
    <row r="257" spans="2:35">
      <c r="B257" s="350" t="s">
        <v>265</v>
      </c>
      <c r="C257" s="350" t="s">
        <v>123</v>
      </c>
      <c r="D257" s="351">
        <v>28</v>
      </c>
      <c r="E257" s="351">
        <v>8</v>
      </c>
      <c r="F257" s="279" t="str">
        <f t="shared" si="3"/>
        <v>SWW022808</v>
      </c>
      <c r="G257" s="351">
        <v>48.8</v>
      </c>
      <c r="M257" s="241"/>
      <c r="N257" s="241"/>
      <c r="O257" s="229"/>
      <c r="P257" s="229"/>
      <c r="Q257" s="234"/>
      <c r="Y257" s="243"/>
      <c r="Z257" s="2"/>
      <c r="AA257" s="2"/>
      <c r="AB257" s="2"/>
      <c r="AC257" s="2"/>
      <c r="AD257" s="2"/>
      <c r="AE257" s="2"/>
      <c r="AF257" s="2"/>
      <c r="AG257" s="2"/>
      <c r="AH257" s="2"/>
      <c r="AI257" s="2"/>
    </row>
    <row r="258" spans="2:35">
      <c r="B258" s="350" t="s">
        <v>265</v>
      </c>
      <c r="C258" s="350" t="s">
        <v>123</v>
      </c>
      <c r="D258" s="351">
        <v>28</v>
      </c>
      <c r="E258" s="351">
        <v>9</v>
      </c>
      <c r="F258" s="279" t="str">
        <f t="shared" si="3"/>
        <v>SWW022809</v>
      </c>
      <c r="G258" s="351">
        <v>51.7</v>
      </c>
      <c r="M258" s="241"/>
      <c r="N258" s="241"/>
      <c r="O258" s="229"/>
      <c r="P258" s="229"/>
      <c r="Q258" s="234"/>
      <c r="Y258" s="243"/>
      <c r="Z258" s="2"/>
      <c r="AA258" s="2"/>
      <c r="AB258" s="2"/>
      <c r="AC258" s="2"/>
      <c r="AD258" s="2"/>
      <c r="AE258" s="2"/>
      <c r="AF258" s="2"/>
      <c r="AG258" s="2"/>
      <c r="AH258" s="2"/>
      <c r="AI258" s="2"/>
    </row>
    <row r="259" spans="2:35">
      <c r="B259" s="350" t="s">
        <v>265</v>
      </c>
      <c r="C259" s="350" t="s">
        <v>123</v>
      </c>
      <c r="D259" s="351">
        <v>28</v>
      </c>
      <c r="E259" s="351">
        <v>10</v>
      </c>
      <c r="F259" s="279" t="str">
        <f t="shared" si="3"/>
        <v>SWW022810</v>
      </c>
      <c r="G259" s="351">
        <v>56.4</v>
      </c>
      <c r="M259" s="241"/>
      <c r="N259" s="241"/>
      <c r="O259" s="229"/>
      <c r="P259" s="229"/>
      <c r="Q259" s="234"/>
      <c r="Y259" s="243"/>
      <c r="Z259" s="2"/>
      <c r="AA259" s="2"/>
      <c r="AB259" s="2"/>
      <c r="AC259" s="2"/>
      <c r="AD259" s="2"/>
      <c r="AE259" s="2"/>
      <c r="AF259" s="2"/>
      <c r="AG259" s="2"/>
      <c r="AH259" s="2"/>
      <c r="AI259" s="2"/>
    </row>
    <row r="260" spans="2:35">
      <c r="B260" s="350" t="s">
        <v>265</v>
      </c>
      <c r="C260" s="350" t="s">
        <v>123</v>
      </c>
      <c r="D260" s="351">
        <v>28</v>
      </c>
      <c r="E260" s="351">
        <v>11</v>
      </c>
      <c r="F260" s="279" t="str">
        <f t="shared" si="3"/>
        <v>SWW022811</v>
      </c>
      <c r="G260" s="351">
        <v>64.099999999999994</v>
      </c>
      <c r="M260" s="241"/>
      <c r="N260" s="241"/>
      <c r="O260" s="229"/>
      <c r="P260" s="229"/>
      <c r="Q260" s="234"/>
      <c r="Y260" s="243"/>
      <c r="Z260" s="2"/>
      <c r="AA260" s="2"/>
      <c r="AB260" s="2"/>
      <c r="AC260" s="2"/>
      <c r="AD260" s="2"/>
      <c r="AE260" s="2"/>
      <c r="AF260" s="2"/>
      <c r="AG260" s="2"/>
      <c r="AH260" s="2"/>
      <c r="AI260" s="2"/>
    </row>
    <row r="261" spans="2:35">
      <c r="B261" s="350" t="s">
        <v>265</v>
      </c>
      <c r="C261" s="350" t="s">
        <v>123</v>
      </c>
      <c r="D261" s="351">
        <v>28</v>
      </c>
      <c r="E261" s="351">
        <v>12</v>
      </c>
      <c r="F261" s="279" t="str">
        <f t="shared" si="3"/>
        <v>SWW022812</v>
      </c>
      <c r="G261" s="351">
        <v>70.599999999999994</v>
      </c>
      <c r="M261" s="241"/>
      <c r="N261" s="241"/>
      <c r="O261" s="229"/>
      <c r="P261" s="229"/>
      <c r="Q261" s="234"/>
      <c r="Y261" s="243"/>
      <c r="Z261" s="2"/>
      <c r="AA261" s="2"/>
      <c r="AB261" s="2"/>
      <c r="AC261" s="2"/>
      <c r="AD261" s="2"/>
      <c r="AE261" s="2"/>
      <c r="AF261" s="2"/>
      <c r="AG261" s="2"/>
      <c r="AH261" s="2"/>
      <c r="AI261" s="2"/>
    </row>
    <row r="262" spans="2:35">
      <c r="B262" s="350" t="s">
        <v>265</v>
      </c>
      <c r="C262" s="350" t="s">
        <v>123</v>
      </c>
      <c r="D262" s="351">
        <v>28</v>
      </c>
      <c r="E262" s="351">
        <v>13</v>
      </c>
      <c r="F262" s="279" t="str">
        <f t="shared" si="3"/>
        <v>SWW022813</v>
      </c>
      <c r="G262" s="351">
        <v>77.099999999999994</v>
      </c>
      <c r="M262" s="241"/>
      <c r="N262" s="241"/>
      <c r="O262" s="229"/>
      <c r="P262" s="229"/>
      <c r="Q262" s="234"/>
      <c r="Y262" s="243"/>
      <c r="Z262" s="2"/>
      <c r="AA262" s="2"/>
      <c r="AB262" s="2"/>
      <c r="AC262" s="2"/>
      <c r="AD262" s="2"/>
      <c r="AE262" s="2"/>
      <c r="AF262" s="2"/>
      <c r="AG262" s="2"/>
      <c r="AH262" s="2"/>
      <c r="AI262" s="2"/>
    </row>
    <row r="263" spans="2:35">
      <c r="B263" s="350" t="s">
        <v>265</v>
      </c>
      <c r="C263" s="350" t="s">
        <v>123</v>
      </c>
      <c r="D263" s="351">
        <v>28</v>
      </c>
      <c r="E263" s="351">
        <v>14</v>
      </c>
      <c r="F263" s="279" t="str">
        <f t="shared" si="3"/>
        <v>SWW022814</v>
      </c>
      <c r="G263" s="351">
        <v>82</v>
      </c>
      <c r="M263" s="241"/>
      <c r="N263" s="241"/>
      <c r="O263" s="229"/>
      <c r="P263" s="229"/>
      <c r="Q263" s="234"/>
      <c r="Y263" s="243"/>
      <c r="Z263" s="2"/>
      <c r="AA263" s="2"/>
      <c r="AB263" s="2"/>
      <c r="AC263" s="2"/>
      <c r="AD263" s="2"/>
      <c r="AE263" s="2"/>
      <c r="AF263" s="2"/>
      <c r="AG263" s="2"/>
      <c r="AH263" s="2"/>
      <c r="AI263" s="2"/>
    </row>
    <row r="264" spans="2:35">
      <c r="B264" s="350" t="s">
        <v>265</v>
      </c>
      <c r="C264" s="350" t="s">
        <v>123</v>
      </c>
      <c r="D264" s="351">
        <v>28</v>
      </c>
      <c r="E264" s="351">
        <v>15</v>
      </c>
      <c r="F264" s="279" t="str">
        <f t="shared" ref="F264:F327" si="4">B264&amp;TEXT(C264,"00")&amp;TEXT(D264,"00")&amp;TEXT(E264,"00")</f>
        <v>SWW022815</v>
      </c>
      <c r="G264" s="351">
        <v>90.2</v>
      </c>
      <c r="M264" s="241"/>
      <c r="N264" s="241"/>
      <c r="O264" s="229"/>
      <c r="P264" s="229"/>
      <c r="Q264" s="234"/>
      <c r="Y264" s="243"/>
      <c r="Z264" s="2"/>
      <c r="AA264" s="2"/>
      <c r="AB264" s="2"/>
      <c r="AC264" s="2"/>
      <c r="AD264" s="2"/>
      <c r="AE264" s="2"/>
      <c r="AF264" s="2"/>
      <c r="AG264" s="2"/>
      <c r="AH264" s="2"/>
      <c r="AI264" s="2"/>
    </row>
    <row r="265" spans="2:35">
      <c r="B265" s="350" t="s">
        <v>265</v>
      </c>
      <c r="C265" s="350" t="s">
        <v>123</v>
      </c>
      <c r="D265" s="351">
        <v>28</v>
      </c>
      <c r="E265" s="351">
        <v>16</v>
      </c>
      <c r="F265" s="279" t="str">
        <f t="shared" si="4"/>
        <v>SWW022816</v>
      </c>
      <c r="G265" s="351">
        <v>100.1</v>
      </c>
      <c r="M265" s="241"/>
      <c r="N265" s="241"/>
      <c r="O265" s="229"/>
      <c r="P265" s="229"/>
      <c r="Q265" s="234"/>
      <c r="Y265" s="243"/>
      <c r="Z265" s="2"/>
      <c r="AA265" s="2"/>
      <c r="AB265" s="2"/>
      <c r="AC265" s="2"/>
      <c r="AD265" s="2"/>
      <c r="AE265" s="2"/>
      <c r="AF265" s="2"/>
      <c r="AG265" s="2"/>
      <c r="AH265" s="2"/>
      <c r="AI265" s="2"/>
    </row>
    <row r="266" spans="2:35">
      <c r="B266" s="350" t="s">
        <v>265</v>
      </c>
      <c r="C266" s="350" t="s">
        <v>123</v>
      </c>
      <c r="D266" s="351">
        <v>28</v>
      </c>
      <c r="E266" s="351">
        <v>17</v>
      </c>
      <c r="F266" s="279" t="str">
        <f t="shared" si="4"/>
        <v>SWW022817</v>
      </c>
      <c r="G266" s="351">
        <v>108.3</v>
      </c>
      <c r="M266" s="241"/>
      <c r="N266" s="241"/>
      <c r="O266" s="229"/>
      <c r="P266" s="229"/>
      <c r="Q266" s="234"/>
      <c r="Y266" s="243"/>
      <c r="Z266" s="2"/>
      <c r="AA266" s="2"/>
      <c r="AB266" s="2"/>
      <c r="AC266" s="2"/>
      <c r="AD266" s="2"/>
      <c r="AE266" s="2"/>
      <c r="AF266" s="2"/>
      <c r="AG266" s="2"/>
      <c r="AH266" s="2"/>
      <c r="AI266" s="2"/>
    </row>
    <row r="267" spans="2:35">
      <c r="B267" s="350" t="s">
        <v>265</v>
      </c>
      <c r="C267" s="350" t="s">
        <v>123</v>
      </c>
      <c r="D267" s="351">
        <v>28</v>
      </c>
      <c r="E267" s="351">
        <v>18</v>
      </c>
      <c r="F267" s="279" t="str">
        <f t="shared" si="4"/>
        <v>SWW022818</v>
      </c>
      <c r="G267" s="351">
        <v>118.1</v>
      </c>
      <c r="M267" s="241"/>
      <c r="N267" s="241"/>
      <c r="O267" s="229"/>
      <c r="P267" s="229"/>
      <c r="Q267" s="234"/>
      <c r="Y267" s="243"/>
      <c r="Z267" s="2"/>
      <c r="AA267" s="2"/>
      <c r="AB267" s="2"/>
      <c r="AC267" s="2"/>
      <c r="AD267" s="2"/>
      <c r="AE267" s="2"/>
      <c r="AF267" s="2"/>
      <c r="AG267" s="2"/>
      <c r="AH267" s="2"/>
      <c r="AI267" s="2"/>
    </row>
    <row r="268" spans="2:35">
      <c r="B268" s="350" t="s">
        <v>265</v>
      </c>
      <c r="C268" s="350" t="s">
        <v>123</v>
      </c>
      <c r="D268" s="351">
        <v>28</v>
      </c>
      <c r="E268" s="351">
        <v>19</v>
      </c>
      <c r="F268" s="279" t="str">
        <f t="shared" si="4"/>
        <v>SWW022819</v>
      </c>
      <c r="G268" s="351">
        <v>125.3</v>
      </c>
      <c r="M268" s="241"/>
      <c r="N268" s="241"/>
      <c r="O268" s="229"/>
      <c r="P268" s="229"/>
      <c r="Q268" s="234"/>
      <c r="Y268" s="243"/>
      <c r="Z268" s="2"/>
      <c r="AA268" s="2"/>
      <c r="AB268" s="2"/>
      <c r="AC268" s="2"/>
      <c r="AD268" s="2"/>
      <c r="AE268" s="2"/>
      <c r="AF268" s="2"/>
      <c r="AG268" s="2"/>
      <c r="AH268" s="2"/>
      <c r="AI268" s="2"/>
    </row>
    <row r="269" spans="2:35">
      <c r="B269" s="350" t="s">
        <v>265</v>
      </c>
      <c r="C269" s="350" t="s">
        <v>123</v>
      </c>
      <c r="D269" s="351">
        <v>28</v>
      </c>
      <c r="E269" s="351">
        <v>20</v>
      </c>
      <c r="F269" s="279" t="str">
        <f t="shared" si="4"/>
        <v>SWW022820</v>
      </c>
      <c r="G269" s="351">
        <v>134.80000000000001</v>
      </c>
      <c r="M269" s="241"/>
      <c r="N269" s="241"/>
      <c r="O269" s="229"/>
      <c r="P269" s="229"/>
      <c r="Q269" s="234"/>
      <c r="Y269" s="243"/>
      <c r="Z269" s="2"/>
      <c r="AA269" s="2"/>
      <c r="AB269" s="2"/>
      <c r="AC269" s="2"/>
      <c r="AD269" s="2"/>
      <c r="AE269" s="2"/>
      <c r="AF269" s="2"/>
      <c r="AG269" s="2"/>
      <c r="AH269" s="2"/>
      <c r="AI269" s="2"/>
    </row>
    <row r="270" spans="2:35">
      <c r="B270" s="350" t="s">
        <v>265</v>
      </c>
      <c r="C270" s="350" t="s">
        <v>123</v>
      </c>
      <c r="D270" s="351">
        <v>28</v>
      </c>
      <c r="E270" s="351">
        <v>21</v>
      </c>
      <c r="F270" s="279" t="str">
        <f t="shared" si="4"/>
        <v>SWW022821</v>
      </c>
      <c r="G270" s="351">
        <v>144.19999999999999</v>
      </c>
      <c r="M270" s="241"/>
      <c r="N270" s="241"/>
      <c r="O270" s="229"/>
      <c r="P270" s="229"/>
      <c r="Q270" s="234"/>
      <c r="Y270" s="243"/>
      <c r="Z270" s="2"/>
      <c r="AA270" s="2"/>
      <c r="AB270" s="2"/>
      <c r="AC270" s="2"/>
      <c r="AD270" s="2"/>
      <c r="AE270" s="2"/>
      <c r="AF270" s="2"/>
      <c r="AG270" s="2"/>
      <c r="AH270" s="2"/>
      <c r="AI270" s="2"/>
    </row>
    <row r="271" spans="2:35">
      <c r="B271" s="350" t="s">
        <v>265</v>
      </c>
      <c r="C271" s="350" t="s">
        <v>123</v>
      </c>
      <c r="D271" s="351">
        <v>28</v>
      </c>
      <c r="E271" s="351">
        <v>22</v>
      </c>
      <c r="F271" s="279" t="str">
        <f t="shared" si="4"/>
        <v>SWW022822</v>
      </c>
      <c r="G271" s="351">
        <v>154.1</v>
      </c>
      <c r="M271" s="241"/>
      <c r="N271" s="241"/>
      <c r="O271" s="229"/>
      <c r="P271" s="229"/>
      <c r="Q271" s="234"/>
      <c r="Y271" s="243"/>
      <c r="Z271" s="2"/>
      <c r="AA271" s="2"/>
      <c r="AB271" s="2"/>
      <c r="AC271" s="2"/>
      <c r="AD271" s="2"/>
      <c r="AE271" s="2"/>
      <c r="AF271" s="2"/>
      <c r="AG271" s="2"/>
      <c r="AH271" s="2"/>
      <c r="AI271" s="2"/>
    </row>
    <row r="272" spans="2:35">
      <c r="B272" s="350" t="s">
        <v>265</v>
      </c>
      <c r="C272" s="350" t="s">
        <v>123</v>
      </c>
      <c r="D272" s="351">
        <v>28</v>
      </c>
      <c r="E272" s="351">
        <v>23</v>
      </c>
      <c r="F272" s="279" t="str">
        <f t="shared" si="4"/>
        <v>SWW022823</v>
      </c>
      <c r="G272" s="351">
        <v>162.6</v>
      </c>
      <c r="M272" s="241"/>
      <c r="N272" s="241"/>
      <c r="O272" s="229"/>
      <c r="P272" s="229"/>
      <c r="Q272" s="234"/>
      <c r="Y272" s="243"/>
      <c r="Z272" s="2"/>
      <c r="AA272" s="2"/>
      <c r="AB272" s="2"/>
      <c r="AC272" s="2"/>
      <c r="AD272" s="2"/>
      <c r="AE272" s="2"/>
      <c r="AF272" s="2"/>
      <c r="AG272" s="2"/>
      <c r="AH272" s="2"/>
      <c r="AI272" s="2"/>
    </row>
    <row r="273" spans="2:35">
      <c r="B273" s="350" t="s">
        <v>265</v>
      </c>
      <c r="C273" s="350" t="s">
        <v>123</v>
      </c>
      <c r="D273" s="351">
        <v>28</v>
      </c>
      <c r="E273" s="351">
        <v>24</v>
      </c>
      <c r="F273" s="279" t="str">
        <f t="shared" si="4"/>
        <v>SWW022824</v>
      </c>
      <c r="G273" s="351">
        <v>170.8</v>
      </c>
      <c r="M273" s="241"/>
      <c r="N273" s="241"/>
      <c r="O273" s="229"/>
      <c r="P273" s="229"/>
      <c r="Q273" s="234"/>
      <c r="Y273" s="243"/>
      <c r="Z273" s="2"/>
      <c r="AA273" s="2"/>
      <c r="AB273" s="2"/>
      <c r="AC273" s="2"/>
      <c r="AD273" s="2"/>
      <c r="AE273" s="2"/>
      <c r="AF273" s="2"/>
      <c r="AG273" s="2"/>
      <c r="AH273" s="2"/>
      <c r="AI273" s="2"/>
    </row>
    <row r="274" spans="2:35">
      <c r="B274" s="350" t="s">
        <v>265</v>
      </c>
      <c r="C274" s="350" t="s">
        <v>123</v>
      </c>
      <c r="D274" s="351">
        <v>28</v>
      </c>
      <c r="E274" s="351">
        <v>25</v>
      </c>
      <c r="F274" s="279" t="str">
        <f t="shared" si="4"/>
        <v>SWW022825</v>
      </c>
      <c r="G274" s="351">
        <v>178.9</v>
      </c>
      <c r="M274" s="241"/>
      <c r="N274" s="241"/>
      <c r="O274" s="229"/>
      <c r="P274" s="229"/>
      <c r="Q274" s="234"/>
      <c r="Y274" s="243"/>
      <c r="Z274" s="2"/>
      <c r="AA274" s="2"/>
      <c r="AB274" s="2"/>
      <c r="AC274" s="2"/>
      <c r="AD274" s="2"/>
      <c r="AE274" s="2"/>
      <c r="AF274" s="2"/>
      <c r="AG274" s="2"/>
      <c r="AH274" s="2"/>
      <c r="AI274" s="2"/>
    </row>
    <row r="275" spans="2:35">
      <c r="B275" s="350" t="s">
        <v>265</v>
      </c>
      <c r="C275" s="350" t="s">
        <v>123</v>
      </c>
      <c r="D275" s="351">
        <v>28</v>
      </c>
      <c r="E275" s="351">
        <v>26</v>
      </c>
      <c r="F275" s="279" t="str">
        <f t="shared" si="4"/>
        <v>SWW022826</v>
      </c>
      <c r="G275" s="351">
        <v>186.2</v>
      </c>
      <c r="M275" s="241"/>
      <c r="N275" s="241"/>
      <c r="O275" s="229"/>
      <c r="P275" s="229"/>
      <c r="Q275" s="234"/>
      <c r="Y275" s="243"/>
      <c r="Z275" s="2"/>
      <c r="AA275" s="2"/>
      <c r="AB275" s="2"/>
      <c r="AC275" s="2"/>
      <c r="AD275" s="2"/>
      <c r="AE275" s="2"/>
      <c r="AF275" s="2"/>
      <c r="AG275" s="2"/>
      <c r="AH275" s="2"/>
      <c r="AI275" s="2"/>
    </row>
    <row r="276" spans="2:35">
      <c r="B276" s="350" t="s">
        <v>265</v>
      </c>
      <c r="C276" s="350" t="s">
        <v>123</v>
      </c>
      <c r="D276" s="351">
        <v>28</v>
      </c>
      <c r="E276" s="351">
        <v>27</v>
      </c>
      <c r="F276" s="279" t="str">
        <f t="shared" si="4"/>
        <v>SWW022827</v>
      </c>
      <c r="G276" s="351">
        <v>193.8</v>
      </c>
      <c r="M276" s="241"/>
      <c r="N276" s="241"/>
      <c r="O276" s="229"/>
      <c r="P276" s="229"/>
      <c r="Q276" s="234"/>
      <c r="Y276" s="243"/>
      <c r="Z276" s="2"/>
      <c r="AA276" s="2"/>
      <c r="AB276" s="2"/>
      <c r="AC276" s="2"/>
      <c r="AD276" s="2"/>
      <c r="AE276" s="2"/>
      <c r="AF276" s="2"/>
      <c r="AG276" s="2"/>
      <c r="AH276" s="2"/>
      <c r="AI276" s="2"/>
    </row>
    <row r="277" spans="2:35">
      <c r="B277" s="350" t="s">
        <v>265</v>
      </c>
      <c r="C277" s="350" t="s">
        <v>123</v>
      </c>
      <c r="D277" s="351">
        <v>28</v>
      </c>
      <c r="E277" s="351">
        <v>28</v>
      </c>
      <c r="F277" s="279" t="str">
        <f t="shared" si="4"/>
        <v>SWW022828</v>
      </c>
      <c r="G277" s="351">
        <v>202.5</v>
      </c>
      <c r="M277" s="241"/>
      <c r="N277" s="241"/>
      <c r="O277" s="229"/>
      <c r="P277" s="229"/>
      <c r="Q277" s="234"/>
      <c r="Y277" s="243"/>
      <c r="Z277" s="2"/>
      <c r="AA277" s="2"/>
      <c r="AB277" s="2"/>
      <c r="AC277" s="2"/>
      <c r="AD277" s="2"/>
      <c r="AE277" s="2"/>
      <c r="AF277" s="2"/>
      <c r="AG277" s="2"/>
      <c r="AH277" s="2"/>
      <c r="AI277" s="2"/>
    </row>
    <row r="278" spans="2:35">
      <c r="B278" s="350" t="s">
        <v>265</v>
      </c>
      <c r="C278" s="350" t="s">
        <v>123</v>
      </c>
      <c r="D278" s="351">
        <v>28</v>
      </c>
      <c r="E278" s="351">
        <v>29</v>
      </c>
      <c r="F278" s="279" t="str">
        <f t="shared" si="4"/>
        <v>SWW022829</v>
      </c>
      <c r="G278" s="351">
        <v>210</v>
      </c>
      <c r="M278" s="241"/>
      <c r="N278" s="241"/>
      <c r="O278" s="229"/>
      <c r="P278" s="229"/>
      <c r="Q278" s="234"/>
      <c r="Y278" s="243"/>
      <c r="Z278" s="2"/>
      <c r="AA278" s="2"/>
      <c r="AB278" s="2"/>
      <c r="AC278" s="2"/>
      <c r="AD278" s="2"/>
      <c r="AE278" s="2"/>
      <c r="AF278" s="2"/>
      <c r="AG278" s="2"/>
      <c r="AH278" s="2"/>
      <c r="AI278" s="2"/>
    </row>
    <row r="279" spans="2:35">
      <c r="B279" s="350" t="s">
        <v>265</v>
      </c>
      <c r="C279" s="350" t="s">
        <v>123</v>
      </c>
      <c r="D279" s="351">
        <v>28</v>
      </c>
      <c r="E279" s="351">
        <v>30</v>
      </c>
      <c r="F279" s="279" t="str">
        <f t="shared" si="4"/>
        <v>SWW022830</v>
      </c>
      <c r="G279" s="351">
        <v>220.2</v>
      </c>
      <c r="M279" s="241"/>
      <c r="N279" s="241"/>
      <c r="O279" s="229"/>
      <c r="P279" s="229"/>
      <c r="Q279" s="234"/>
      <c r="Y279" s="243"/>
      <c r="Z279" s="2"/>
      <c r="AA279" s="2"/>
      <c r="AB279" s="2"/>
      <c r="AC279" s="2"/>
      <c r="AD279" s="2"/>
      <c r="AE279" s="2"/>
      <c r="AF279" s="2"/>
      <c r="AG279" s="2"/>
      <c r="AH279" s="2"/>
      <c r="AI279" s="2"/>
    </row>
    <row r="280" spans="2:35">
      <c r="B280" s="350" t="s">
        <v>265</v>
      </c>
      <c r="C280" s="350" t="s">
        <v>123</v>
      </c>
      <c r="D280" s="351">
        <v>28</v>
      </c>
      <c r="E280" s="351">
        <v>31</v>
      </c>
      <c r="F280" s="279" t="str">
        <f t="shared" si="4"/>
        <v>SWW022831</v>
      </c>
      <c r="G280" s="351">
        <v>231.1</v>
      </c>
      <c r="M280" s="241"/>
      <c r="N280" s="241"/>
      <c r="O280" s="229"/>
      <c r="P280" s="229"/>
      <c r="Q280" s="234"/>
      <c r="Y280" s="243"/>
      <c r="Z280" s="2"/>
      <c r="AA280" s="2"/>
      <c r="AB280" s="2"/>
      <c r="AC280" s="2"/>
      <c r="AD280" s="2"/>
      <c r="AE280" s="2"/>
      <c r="AF280" s="2"/>
      <c r="AG280" s="2"/>
      <c r="AH280" s="2"/>
      <c r="AI280" s="2"/>
    </row>
    <row r="281" spans="2:35">
      <c r="B281" s="350" t="s">
        <v>265</v>
      </c>
      <c r="C281" s="350" t="s">
        <v>123</v>
      </c>
      <c r="D281" s="351">
        <v>28</v>
      </c>
      <c r="E281" s="351">
        <v>32</v>
      </c>
      <c r="F281" s="279" t="str">
        <f t="shared" si="4"/>
        <v>SWW022832</v>
      </c>
      <c r="G281" s="351">
        <v>260.8</v>
      </c>
      <c r="M281" s="241"/>
      <c r="N281" s="241"/>
      <c r="O281" s="229"/>
      <c r="P281" s="229"/>
      <c r="Q281" s="234"/>
      <c r="Y281" s="243"/>
      <c r="Z281" s="2"/>
      <c r="AA281" s="2"/>
      <c r="AB281" s="2"/>
      <c r="AC281" s="2"/>
      <c r="AD281" s="2"/>
      <c r="AE281" s="2"/>
      <c r="AF281" s="2"/>
      <c r="AG281" s="2"/>
      <c r="AH281" s="2"/>
      <c r="AI281" s="2"/>
    </row>
    <row r="282" spans="2:35">
      <c r="B282" s="350" t="s">
        <v>265</v>
      </c>
      <c r="C282" s="350" t="s">
        <v>123</v>
      </c>
      <c r="D282" s="351">
        <v>28</v>
      </c>
      <c r="E282" s="351">
        <v>33</v>
      </c>
      <c r="F282" s="279" t="str">
        <f t="shared" si="4"/>
        <v>SWW022833</v>
      </c>
      <c r="G282" s="351">
        <v>281.3</v>
      </c>
      <c r="M282" s="241"/>
      <c r="N282" s="241"/>
      <c r="O282" s="229"/>
      <c r="P282" s="229"/>
      <c r="Q282" s="234"/>
      <c r="Y282" s="243"/>
      <c r="Z282" s="2"/>
      <c r="AA282" s="2"/>
      <c r="AB282" s="2"/>
      <c r="AC282" s="2"/>
      <c r="AD282" s="2"/>
      <c r="AE282" s="2"/>
      <c r="AF282" s="2"/>
      <c r="AG282" s="2"/>
      <c r="AH282" s="2"/>
      <c r="AI282" s="2"/>
    </row>
    <row r="283" spans="2:35">
      <c r="B283" s="350" t="s">
        <v>265</v>
      </c>
      <c r="C283" s="350" t="s">
        <v>123</v>
      </c>
      <c r="D283" s="351">
        <v>28</v>
      </c>
      <c r="E283" s="351">
        <v>34</v>
      </c>
      <c r="F283" s="279" t="str">
        <f t="shared" si="4"/>
        <v>SWW022834</v>
      </c>
      <c r="G283" s="351">
        <v>303.8</v>
      </c>
      <c r="M283" s="241"/>
      <c r="N283" s="241"/>
      <c r="O283" s="229"/>
      <c r="P283" s="229"/>
      <c r="Q283" s="234"/>
      <c r="Y283" s="243"/>
      <c r="Z283" s="2"/>
      <c r="AA283" s="2"/>
      <c r="AB283" s="2"/>
      <c r="AC283" s="2"/>
      <c r="AD283" s="2"/>
      <c r="AE283" s="2"/>
      <c r="AF283" s="2"/>
      <c r="AG283" s="2"/>
      <c r="AH283" s="2"/>
      <c r="AI283" s="2"/>
    </row>
    <row r="284" spans="2:35">
      <c r="B284" s="350" t="s">
        <v>265</v>
      </c>
      <c r="C284" s="350" t="s">
        <v>123</v>
      </c>
      <c r="D284" s="351">
        <v>28</v>
      </c>
      <c r="E284" s="351">
        <v>35</v>
      </c>
      <c r="F284" s="279" t="str">
        <f t="shared" si="4"/>
        <v>SWW022835</v>
      </c>
      <c r="G284" s="351">
        <v>325.8</v>
      </c>
      <c r="M284" s="241"/>
      <c r="N284" s="241"/>
      <c r="O284" s="229"/>
      <c r="P284" s="229"/>
      <c r="Q284" s="234"/>
      <c r="Y284" s="243"/>
      <c r="Z284" s="2"/>
      <c r="AA284" s="2"/>
      <c r="AB284" s="2"/>
      <c r="AC284" s="2"/>
      <c r="AD284" s="2"/>
      <c r="AE284" s="2"/>
      <c r="AF284" s="2"/>
      <c r="AG284" s="2"/>
      <c r="AH284" s="2"/>
      <c r="AI284" s="2"/>
    </row>
    <row r="285" spans="2:35">
      <c r="B285" s="350" t="s">
        <v>265</v>
      </c>
      <c r="C285" s="350" t="s">
        <v>123</v>
      </c>
      <c r="D285" s="351">
        <v>28</v>
      </c>
      <c r="E285" s="351">
        <v>36</v>
      </c>
      <c r="F285" s="279" t="str">
        <f t="shared" si="4"/>
        <v>SWW022836</v>
      </c>
      <c r="G285" s="351">
        <v>350</v>
      </c>
      <c r="M285" s="241"/>
      <c r="N285" s="241"/>
      <c r="O285" s="229"/>
      <c r="P285" s="229"/>
      <c r="Q285" s="234"/>
      <c r="Y285" s="243"/>
      <c r="Z285" s="2"/>
      <c r="AA285" s="2"/>
      <c r="AB285" s="2"/>
      <c r="AC285" s="2"/>
      <c r="AD285" s="2"/>
      <c r="AE285" s="2"/>
      <c r="AF285" s="2"/>
      <c r="AG285" s="2"/>
      <c r="AH285" s="2"/>
      <c r="AI285" s="2"/>
    </row>
    <row r="286" spans="2:35">
      <c r="B286" s="350" t="s">
        <v>265</v>
      </c>
      <c r="C286" s="350" t="s">
        <v>123</v>
      </c>
      <c r="D286" s="351">
        <v>28</v>
      </c>
      <c r="E286" s="351">
        <v>37</v>
      </c>
      <c r="F286" s="279" t="str">
        <f t="shared" si="4"/>
        <v>SWW022837</v>
      </c>
      <c r="G286" s="351">
        <v>377.6</v>
      </c>
      <c r="M286" s="241"/>
      <c r="N286" s="241"/>
      <c r="O286" s="229"/>
      <c r="P286" s="229"/>
      <c r="Q286" s="234"/>
      <c r="Y286" s="243"/>
      <c r="Z286" s="2"/>
      <c r="AA286" s="2"/>
      <c r="AB286" s="2"/>
      <c r="AC286" s="2"/>
      <c r="AD286" s="2"/>
      <c r="AE286" s="2"/>
      <c r="AF286" s="2"/>
      <c r="AG286" s="2"/>
      <c r="AH286" s="2"/>
      <c r="AI286" s="2"/>
    </row>
    <row r="287" spans="2:35">
      <c r="B287" s="350" t="s">
        <v>265</v>
      </c>
      <c r="C287" s="350" t="s">
        <v>123</v>
      </c>
      <c r="D287" s="351">
        <v>28</v>
      </c>
      <c r="E287" s="351">
        <v>38</v>
      </c>
      <c r="F287" s="279" t="str">
        <f t="shared" si="4"/>
        <v>SWW022838</v>
      </c>
      <c r="G287" s="351">
        <v>401.6</v>
      </c>
      <c r="M287" s="241"/>
      <c r="N287" s="241"/>
      <c r="O287" s="229"/>
      <c r="P287" s="229"/>
      <c r="Q287" s="234"/>
      <c r="Y287" s="243"/>
      <c r="Z287" s="2"/>
      <c r="AA287" s="2"/>
      <c r="AB287" s="2"/>
      <c r="AC287" s="2"/>
      <c r="AD287" s="2"/>
      <c r="AE287" s="2"/>
      <c r="AF287" s="2"/>
      <c r="AG287" s="2"/>
      <c r="AH287" s="2"/>
      <c r="AI287" s="2"/>
    </row>
    <row r="288" spans="2:35">
      <c r="B288" s="350" t="s">
        <v>265</v>
      </c>
      <c r="C288" s="350" t="s">
        <v>123</v>
      </c>
      <c r="D288" s="351">
        <v>28</v>
      </c>
      <c r="E288" s="351">
        <v>39</v>
      </c>
      <c r="F288" s="279" t="str">
        <f t="shared" si="4"/>
        <v>SWW022839</v>
      </c>
      <c r="G288" s="351">
        <v>430.1</v>
      </c>
      <c r="M288" s="241"/>
      <c r="N288" s="241"/>
      <c r="O288" s="229"/>
      <c r="P288" s="229"/>
      <c r="Q288" s="234"/>
      <c r="Y288" s="243"/>
      <c r="Z288" s="2"/>
      <c r="AA288" s="2"/>
      <c r="AB288" s="2"/>
      <c r="AC288" s="2"/>
      <c r="AD288" s="2"/>
      <c r="AE288" s="2"/>
      <c r="AF288" s="2"/>
      <c r="AG288" s="2"/>
      <c r="AH288" s="2"/>
      <c r="AI288" s="2"/>
    </row>
    <row r="289" spans="2:35">
      <c r="B289" s="350" t="s">
        <v>265</v>
      </c>
      <c r="C289" s="350" t="s">
        <v>123</v>
      </c>
      <c r="D289" s="351">
        <v>28</v>
      </c>
      <c r="E289" s="351">
        <v>40</v>
      </c>
      <c r="F289" s="279" t="str">
        <f t="shared" si="4"/>
        <v>SWW022840</v>
      </c>
      <c r="G289" s="351">
        <v>458.2</v>
      </c>
      <c r="M289" s="241"/>
      <c r="N289" s="241"/>
      <c r="O289" s="229"/>
      <c r="P289" s="229"/>
      <c r="Q289" s="234"/>
      <c r="Y289" s="243"/>
      <c r="Z289" s="2"/>
      <c r="AA289" s="2"/>
      <c r="AB289" s="2"/>
      <c r="AC289" s="2"/>
      <c r="AD289" s="2"/>
      <c r="AE289" s="2"/>
      <c r="AF289" s="2"/>
      <c r="AG289" s="2"/>
      <c r="AH289" s="2"/>
      <c r="AI289" s="2"/>
    </row>
    <row r="290" spans="2:35">
      <c r="B290" s="350" t="s">
        <v>265</v>
      </c>
      <c r="C290" s="350" t="s">
        <v>123</v>
      </c>
      <c r="D290" s="351">
        <v>28</v>
      </c>
      <c r="E290" s="351">
        <v>41</v>
      </c>
      <c r="F290" s="279" t="str">
        <f t="shared" si="4"/>
        <v>SWW022841</v>
      </c>
      <c r="G290" s="351">
        <v>488.2</v>
      </c>
      <c r="M290" s="241"/>
      <c r="N290" s="241"/>
      <c r="O290" s="229"/>
      <c r="P290" s="229"/>
      <c r="Q290" s="234"/>
      <c r="Y290" s="243"/>
      <c r="Z290" s="2"/>
      <c r="AA290" s="2"/>
      <c r="AB290" s="2"/>
      <c r="AC290" s="2"/>
      <c r="AD290" s="2"/>
      <c r="AE290" s="2"/>
      <c r="AF290" s="2"/>
      <c r="AG290" s="2"/>
      <c r="AH290" s="2"/>
      <c r="AI290" s="2"/>
    </row>
    <row r="291" spans="2:35">
      <c r="B291" s="350" t="s">
        <v>265</v>
      </c>
      <c r="C291" s="350" t="s">
        <v>123</v>
      </c>
      <c r="D291" s="351">
        <v>28</v>
      </c>
      <c r="E291" s="351">
        <v>42</v>
      </c>
      <c r="F291" s="279" t="str">
        <f t="shared" si="4"/>
        <v>SWW022842</v>
      </c>
      <c r="G291" s="351">
        <v>523.79999999999995</v>
      </c>
      <c r="M291" s="241"/>
      <c r="N291" s="241"/>
      <c r="O291" s="229"/>
      <c r="P291" s="229"/>
      <c r="Q291" s="234"/>
      <c r="Y291" s="243"/>
      <c r="Z291" s="2"/>
      <c r="AA291" s="2"/>
      <c r="AB291" s="2"/>
      <c r="AC291" s="2"/>
      <c r="AD291" s="2"/>
      <c r="AE291" s="2"/>
      <c r="AF291" s="2"/>
      <c r="AG291" s="2"/>
      <c r="AH291" s="2"/>
      <c r="AI291" s="2"/>
    </row>
    <row r="292" spans="2:35">
      <c r="B292" s="350" t="s">
        <v>265</v>
      </c>
      <c r="C292" s="350" t="s">
        <v>123</v>
      </c>
      <c r="D292" s="351">
        <v>28</v>
      </c>
      <c r="E292" s="351">
        <v>43</v>
      </c>
      <c r="F292" s="279" t="str">
        <f t="shared" si="4"/>
        <v>SWW022843</v>
      </c>
      <c r="G292" s="351">
        <v>564.1</v>
      </c>
      <c r="M292" s="241"/>
      <c r="N292" s="241"/>
      <c r="O292" s="229"/>
      <c r="P292" s="229"/>
      <c r="Q292" s="234"/>
      <c r="Y292" s="243"/>
      <c r="Z292" s="2"/>
      <c r="AA292" s="2"/>
      <c r="AB292" s="2"/>
      <c r="AC292" s="2"/>
      <c r="AD292" s="2"/>
      <c r="AE292" s="2"/>
      <c r="AF292" s="2"/>
      <c r="AG292" s="2"/>
      <c r="AH292" s="2"/>
      <c r="AI292" s="2"/>
    </row>
    <row r="293" spans="2:35">
      <c r="B293" s="350" t="s">
        <v>265</v>
      </c>
      <c r="C293" s="350" t="s">
        <v>123</v>
      </c>
      <c r="D293" s="351">
        <v>29</v>
      </c>
      <c r="E293" s="351">
        <v>1</v>
      </c>
      <c r="F293" s="279" t="str">
        <f t="shared" si="4"/>
        <v>SWW022901</v>
      </c>
      <c r="G293" s="351">
        <v>13.4</v>
      </c>
      <c r="M293" s="241"/>
      <c r="N293" s="241"/>
      <c r="O293" s="229"/>
      <c r="P293" s="229"/>
      <c r="Q293" s="234"/>
      <c r="Y293" s="243"/>
      <c r="Z293" s="2"/>
      <c r="AA293" s="2"/>
      <c r="AB293" s="2"/>
      <c r="AC293" s="2"/>
      <c r="AD293" s="2"/>
      <c r="AE293" s="2"/>
      <c r="AF293" s="2"/>
      <c r="AG293" s="2"/>
      <c r="AH293" s="2"/>
      <c r="AI293" s="2"/>
    </row>
    <row r="294" spans="2:35">
      <c r="B294" s="350" t="s">
        <v>265</v>
      </c>
      <c r="C294" s="350" t="s">
        <v>123</v>
      </c>
      <c r="D294" s="351">
        <v>29</v>
      </c>
      <c r="E294" s="351">
        <v>2</v>
      </c>
      <c r="F294" s="279" t="str">
        <f t="shared" si="4"/>
        <v>SWW022902</v>
      </c>
      <c r="G294" s="351">
        <v>34.200000000000003</v>
      </c>
      <c r="M294" s="241"/>
      <c r="N294" s="241"/>
      <c r="O294" s="229"/>
      <c r="P294" s="229"/>
      <c r="Q294" s="234"/>
      <c r="Y294" s="243"/>
      <c r="Z294" s="2"/>
      <c r="AA294" s="2"/>
      <c r="AB294" s="2"/>
      <c r="AC294" s="2"/>
      <c r="AD294" s="2"/>
      <c r="AE294" s="2"/>
      <c r="AF294" s="2"/>
      <c r="AG294" s="2"/>
      <c r="AH294" s="2"/>
      <c r="AI294" s="2"/>
    </row>
    <row r="295" spans="2:35">
      <c r="B295" s="350" t="s">
        <v>265</v>
      </c>
      <c r="C295" s="350" t="s">
        <v>123</v>
      </c>
      <c r="D295" s="351">
        <v>29</v>
      </c>
      <c r="E295" s="351">
        <v>3</v>
      </c>
      <c r="F295" s="279" t="str">
        <f t="shared" si="4"/>
        <v>SWW022903</v>
      </c>
      <c r="G295" s="351">
        <v>35.4</v>
      </c>
      <c r="M295" s="241"/>
      <c r="N295" s="241"/>
      <c r="O295" s="229"/>
      <c r="P295" s="229"/>
      <c r="Q295" s="234"/>
      <c r="Y295" s="243"/>
      <c r="Z295" s="2"/>
      <c r="AA295" s="2"/>
      <c r="AB295" s="2"/>
      <c r="AC295" s="2"/>
      <c r="AD295" s="2"/>
      <c r="AE295" s="2"/>
      <c r="AF295" s="2"/>
      <c r="AG295" s="2"/>
      <c r="AH295" s="2"/>
      <c r="AI295" s="2"/>
    </row>
    <row r="296" spans="2:35">
      <c r="B296" s="350" t="s">
        <v>265</v>
      </c>
      <c r="C296" s="350" t="s">
        <v>123</v>
      </c>
      <c r="D296" s="351">
        <v>29</v>
      </c>
      <c r="E296" s="351">
        <v>4</v>
      </c>
      <c r="F296" s="279" t="str">
        <f t="shared" si="4"/>
        <v>SWW022904</v>
      </c>
      <c r="G296" s="351">
        <v>37.799999999999997</v>
      </c>
      <c r="M296" s="241"/>
      <c r="N296" s="241"/>
      <c r="O296" s="229"/>
      <c r="P296" s="229"/>
      <c r="Q296" s="234"/>
      <c r="Y296" s="243"/>
      <c r="Z296" s="2"/>
      <c r="AA296" s="2"/>
      <c r="AB296" s="2"/>
      <c r="AC296" s="2"/>
      <c r="AD296" s="2"/>
      <c r="AE296" s="2"/>
      <c r="AF296" s="2"/>
      <c r="AG296" s="2"/>
      <c r="AH296" s="2"/>
      <c r="AI296" s="2"/>
    </row>
    <row r="297" spans="2:35">
      <c r="B297" s="350" t="s">
        <v>265</v>
      </c>
      <c r="C297" s="350" t="s">
        <v>123</v>
      </c>
      <c r="D297" s="351">
        <v>29</v>
      </c>
      <c r="E297" s="351">
        <v>5</v>
      </c>
      <c r="F297" s="279" t="str">
        <f t="shared" si="4"/>
        <v>SWW022905</v>
      </c>
      <c r="G297" s="351">
        <v>41.4</v>
      </c>
      <c r="M297" s="241"/>
      <c r="N297" s="241"/>
      <c r="O297" s="229"/>
      <c r="P297" s="229"/>
      <c r="Q297" s="234"/>
      <c r="Y297" s="243"/>
      <c r="Z297" s="2"/>
      <c r="AA297" s="2"/>
      <c r="AB297" s="2"/>
      <c r="AC297" s="2"/>
      <c r="AD297" s="2"/>
      <c r="AE297" s="2"/>
      <c r="AF297" s="2"/>
      <c r="AG297" s="2"/>
      <c r="AH297" s="2"/>
      <c r="AI297" s="2"/>
    </row>
    <row r="298" spans="2:35">
      <c r="B298" s="350" t="s">
        <v>265</v>
      </c>
      <c r="C298" s="350" t="s">
        <v>123</v>
      </c>
      <c r="D298" s="351">
        <v>29</v>
      </c>
      <c r="E298" s="351">
        <v>6</v>
      </c>
      <c r="F298" s="279" t="str">
        <f t="shared" si="4"/>
        <v>SWW022906</v>
      </c>
      <c r="G298" s="351">
        <v>44.3</v>
      </c>
      <c r="M298" s="241"/>
      <c r="N298" s="241"/>
      <c r="O298" s="229"/>
      <c r="P298" s="229"/>
      <c r="Q298" s="234"/>
      <c r="Y298" s="243"/>
      <c r="Z298" s="2"/>
      <c r="AA298" s="2"/>
      <c r="AB298" s="2"/>
      <c r="AC298" s="2"/>
      <c r="AD298" s="2"/>
      <c r="AE298" s="2"/>
      <c r="AF298" s="2"/>
      <c r="AG298" s="2"/>
      <c r="AH298" s="2"/>
      <c r="AI298" s="2"/>
    </row>
    <row r="299" spans="2:35">
      <c r="B299" s="350" t="s">
        <v>265</v>
      </c>
      <c r="C299" s="350" t="s">
        <v>123</v>
      </c>
      <c r="D299" s="351">
        <v>29</v>
      </c>
      <c r="E299" s="351">
        <v>7</v>
      </c>
      <c r="F299" s="279" t="str">
        <f t="shared" si="4"/>
        <v>SWW022907</v>
      </c>
      <c r="G299" s="351">
        <v>48.8</v>
      </c>
      <c r="M299" s="241"/>
      <c r="N299" s="241"/>
      <c r="O299" s="229"/>
      <c r="P299" s="229"/>
      <c r="Q299" s="234"/>
      <c r="Y299" s="243"/>
      <c r="Z299" s="2"/>
      <c r="AA299" s="2"/>
      <c r="AB299" s="2"/>
      <c r="AC299" s="2"/>
      <c r="AD299" s="2"/>
      <c r="AE299" s="2"/>
      <c r="AF299" s="2"/>
      <c r="AG299" s="2"/>
      <c r="AH299" s="2"/>
      <c r="AI299" s="2"/>
    </row>
    <row r="300" spans="2:35">
      <c r="B300" s="350" t="s">
        <v>265</v>
      </c>
      <c r="C300" s="350" t="s">
        <v>123</v>
      </c>
      <c r="D300" s="351">
        <v>29</v>
      </c>
      <c r="E300" s="351">
        <v>8</v>
      </c>
      <c r="F300" s="279" t="str">
        <f t="shared" si="4"/>
        <v>SWW022908</v>
      </c>
      <c r="G300" s="351">
        <v>51.7</v>
      </c>
      <c r="M300" s="241"/>
      <c r="N300" s="241"/>
      <c r="O300" s="229"/>
      <c r="P300" s="229"/>
      <c r="Q300" s="234"/>
      <c r="Y300" s="243"/>
      <c r="Z300" s="2"/>
      <c r="AA300" s="2"/>
      <c r="AB300" s="2"/>
      <c r="AC300" s="2"/>
      <c r="AD300" s="2"/>
      <c r="AE300" s="2"/>
      <c r="AF300" s="2"/>
      <c r="AG300" s="2"/>
      <c r="AH300" s="2"/>
      <c r="AI300" s="2"/>
    </row>
    <row r="301" spans="2:35">
      <c r="B301" s="350" t="s">
        <v>265</v>
      </c>
      <c r="C301" s="350" t="s">
        <v>123</v>
      </c>
      <c r="D301" s="351">
        <v>29</v>
      </c>
      <c r="E301" s="351">
        <v>9</v>
      </c>
      <c r="F301" s="279" t="str">
        <f t="shared" si="4"/>
        <v>SWW022909</v>
      </c>
      <c r="G301" s="351">
        <v>56.4</v>
      </c>
      <c r="M301" s="241"/>
      <c r="N301" s="241"/>
      <c r="O301" s="229"/>
      <c r="P301" s="229"/>
      <c r="Q301" s="234"/>
      <c r="Y301" s="243"/>
      <c r="Z301" s="2"/>
      <c r="AA301" s="2"/>
      <c r="AB301" s="2"/>
      <c r="AC301" s="2"/>
      <c r="AD301" s="2"/>
      <c r="AE301" s="2"/>
      <c r="AF301" s="2"/>
      <c r="AG301" s="2"/>
      <c r="AH301" s="2"/>
      <c r="AI301" s="2"/>
    </row>
    <row r="302" spans="2:35">
      <c r="B302" s="350" t="s">
        <v>265</v>
      </c>
      <c r="C302" s="350" t="s">
        <v>123</v>
      </c>
      <c r="D302" s="351">
        <v>29</v>
      </c>
      <c r="E302" s="351">
        <v>10</v>
      </c>
      <c r="F302" s="279" t="str">
        <f t="shared" si="4"/>
        <v>SWW022910</v>
      </c>
      <c r="G302" s="351">
        <v>64.099999999999994</v>
      </c>
      <c r="M302" s="241"/>
      <c r="N302" s="241"/>
      <c r="O302" s="229"/>
      <c r="P302" s="229"/>
      <c r="Q302" s="234"/>
      <c r="Y302" s="243"/>
      <c r="Z302" s="2"/>
      <c r="AA302" s="2"/>
      <c r="AB302" s="2"/>
      <c r="AC302" s="2"/>
      <c r="AD302" s="2"/>
      <c r="AE302" s="2"/>
      <c r="AF302" s="2"/>
      <c r="AG302" s="2"/>
      <c r="AH302" s="2"/>
      <c r="AI302" s="2"/>
    </row>
    <row r="303" spans="2:35">
      <c r="B303" s="350" t="s">
        <v>265</v>
      </c>
      <c r="C303" s="350" t="s">
        <v>123</v>
      </c>
      <c r="D303" s="351">
        <v>29</v>
      </c>
      <c r="E303" s="351">
        <v>11</v>
      </c>
      <c r="F303" s="279" t="str">
        <f t="shared" si="4"/>
        <v>SWW022911</v>
      </c>
      <c r="G303" s="351">
        <v>70.599999999999994</v>
      </c>
      <c r="M303" s="241"/>
      <c r="N303" s="241"/>
      <c r="O303" s="229"/>
      <c r="P303" s="229"/>
      <c r="Q303" s="234"/>
      <c r="Y303" s="243"/>
      <c r="Z303" s="2"/>
      <c r="AA303" s="2"/>
      <c r="AB303" s="2"/>
      <c r="AC303" s="2"/>
      <c r="AD303" s="2"/>
      <c r="AE303" s="2"/>
      <c r="AF303" s="2"/>
      <c r="AG303" s="2"/>
      <c r="AH303" s="2"/>
      <c r="AI303" s="2"/>
    </row>
    <row r="304" spans="2:35">
      <c r="B304" s="350" t="s">
        <v>265</v>
      </c>
      <c r="C304" s="350" t="s">
        <v>123</v>
      </c>
      <c r="D304" s="351">
        <v>29</v>
      </c>
      <c r="E304" s="351">
        <v>12</v>
      </c>
      <c r="F304" s="279" t="str">
        <f t="shared" si="4"/>
        <v>SWW022912</v>
      </c>
      <c r="G304" s="351">
        <v>77.099999999999994</v>
      </c>
      <c r="M304" s="241"/>
      <c r="N304" s="241"/>
      <c r="O304" s="229"/>
      <c r="P304" s="229"/>
      <c r="Q304" s="234"/>
      <c r="Y304" s="243"/>
      <c r="Z304" s="2"/>
      <c r="AA304" s="2"/>
      <c r="AB304" s="2"/>
      <c r="AC304" s="2"/>
      <c r="AD304" s="2"/>
      <c r="AE304" s="2"/>
      <c r="AF304" s="2"/>
      <c r="AG304" s="2"/>
      <c r="AH304" s="2"/>
      <c r="AI304" s="2"/>
    </row>
    <row r="305" spans="2:35">
      <c r="B305" s="350" t="s">
        <v>265</v>
      </c>
      <c r="C305" s="350" t="s">
        <v>123</v>
      </c>
      <c r="D305" s="351">
        <v>29</v>
      </c>
      <c r="E305" s="351">
        <v>13</v>
      </c>
      <c r="F305" s="279" t="str">
        <f t="shared" si="4"/>
        <v>SWW022913</v>
      </c>
      <c r="G305" s="351">
        <v>82</v>
      </c>
      <c r="M305" s="241"/>
      <c r="N305" s="241"/>
      <c r="O305" s="229"/>
      <c r="P305" s="229"/>
      <c r="Q305" s="234"/>
      <c r="Y305" s="243"/>
      <c r="Z305" s="2"/>
      <c r="AA305" s="2"/>
      <c r="AB305" s="2"/>
      <c r="AC305" s="2"/>
      <c r="AD305" s="2"/>
      <c r="AE305" s="2"/>
      <c r="AF305" s="2"/>
      <c r="AG305" s="2"/>
      <c r="AH305" s="2"/>
      <c r="AI305" s="2"/>
    </row>
    <row r="306" spans="2:35">
      <c r="B306" s="350" t="s">
        <v>265</v>
      </c>
      <c r="C306" s="350" t="s">
        <v>123</v>
      </c>
      <c r="D306" s="351">
        <v>29</v>
      </c>
      <c r="E306" s="351">
        <v>14</v>
      </c>
      <c r="F306" s="279" t="str">
        <f t="shared" si="4"/>
        <v>SWW022914</v>
      </c>
      <c r="G306" s="351">
        <v>90.2</v>
      </c>
      <c r="M306" s="241"/>
      <c r="N306" s="241"/>
      <c r="O306" s="229"/>
      <c r="P306" s="229"/>
      <c r="Q306" s="234"/>
      <c r="Y306" s="243"/>
      <c r="Z306" s="2"/>
      <c r="AA306" s="2"/>
      <c r="AB306" s="2"/>
      <c r="AC306" s="2"/>
      <c r="AD306" s="2"/>
      <c r="AE306" s="2"/>
      <c r="AF306" s="2"/>
      <c r="AG306" s="2"/>
      <c r="AH306" s="2"/>
      <c r="AI306" s="2"/>
    </row>
    <row r="307" spans="2:35">
      <c r="B307" s="350" t="s">
        <v>265</v>
      </c>
      <c r="C307" s="350" t="s">
        <v>123</v>
      </c>
      <c r="D307" s="351">
        <v>29</v>
      </c>
      <c r="E307" s="351">
        <v>15</v>
      </c>
      <c r="F307" s="279" t="str">
        <f t="shared" si="4"/>
        <v>SWW022915</v>
      </c>
      <c r="G307" s="351">
        <v>100.1</v>
      </c>
      <c r="M307" s="241"/>
      <c r="N307" s="241"/>
      <c r="O307" s="229"/>
      <c r="P307" s="229"/>
      <c r="Q307" s="234"/>
      <c r="Y307" s="243"/>
      <c r="Z307" s="2"/>
      <c r="AA307" s="2"/>
      <c r="AB307" s="2"/>
      <c r="AC307" s="2"/>
      <c r="AD307" s="2"/>
      <c r="AE307" s="2"/>
      <c r="AF307" s="2"/>
      <c r="AG307" s="2"/>
      <c r="AH307" s="2"/>
      <c r="AI307" s="2"/>
    </row>
    <row r="308" spans="2:35">
      <c r="B308" s="350" t="s">
        <v>265</v>
      </c>
      <c r="C308" s="350" t="s">
        <v>123</v>
      </c>
      <c r="D308" s="351">
        <v>29</v>
      </c>
      <c r="E308" s="351">
        <v>16</v>
      </c>
      <c r="F308" s="279" t="str">
        <f t="shared" si="4"/>
        <v>SWW022916</v>
      </c>
      <c r="G308" s="351">
        <v>108.3</v>
      </c>
      <c r="M308" s="241"/>
      <c r="N308" s="241"/>
      <c r="O308" s="229"/>
      <c r="P308" s="229"/>
      <c r="Q308" s="234"/>
      <c r="Y308" s="243"/>
      <c r="Z308" s="2"/>
      <c r="AA308" s="2"/>
      <c r="AB308" s="2"/>
      <c r="AC308" s="2"/>
      <c r="AD308" s="2"/>
      <c r="AE308" s="2"/>
      <c r="AF308" s="2"/>
      <c r="AG308" s="2"/>
      <c r="AH308" s="2"/>
      <c r="AI308" s="2"/>
    </row>
    <row r="309" spans="2:35">
      <c r="B309" s="350" t="s">
        <v>265</v>
      </c>
      <c r="C309" s="350" t="s">
        <v>123</v>
      </c>
      <c r="D309" s="351">
        <v>29</v>
      </c>
      <c r="E309" s="351">
        <v>17</v>
      </c>
      <c r="F309" s="279" t="str">
        <f t="shared" si="4"/>
        <v>SWW022917</v>
      </c>
      <c r="G309" s="351">
        <v>118.1</v>
      </c>
      <c r="M309" s="241"/>
      <c r="N309" s="241"/>
      <c r="O309" s="229"/>
      <c r="P309" s="229"/>
      <c r="Q309" s="234"/>
      <c r="Y309" s="243"/>
      <c r="Z309" s="2"/>
      <c r="AA309" s="2"/>
      <c r="AB309" s="2"/>
      <c r="AC309" s="2"/>
      <c r="AD309" s="2"/>
      <c r="AE309" s="2"/>
      <c r="AF309" s="2"/>
      <c r="AG309" s="2"/>
      <c r="AH309" s="2"/>
      <c r="AI309" s="2"/>
    </row>
    <row r="310" spans="2:35">
      <c r="B310" s="350" t="s">
        <v>265</v>
      </c>
      <c r="C310" s="350" t="s">
        <v>123</v>
      </c>
      <c r="D310" s="351">
        <v>29</v>
      </c>
      <c r="E310" s="351">
        <v>18</v>
      </c>
      <c r="F310" s="279" t="str">
        <f t="shared" si="4"/>
        <v>SWW022918</v>
      </c>
      <c r="G310" s="351">
        <v>125.3</v>
      </c>
      <c r="M310" s="241"/>
      <c r="N310" s="241"/>
      <c r="O310" s="229"/>
      <c r="P310" s="229"/>
      <c r="Q310" s="234"/>
      <c r="Y310" s="243"/>
      <c r="Z310" s="2"/>
      <c r="AA310" s="2"/>
      <c r="AB310" s="2"/>
      <c r="AC310" s="2"/>
      <c r="AD310" s="2"/>
      <c r="AE310" s="2"/>
      <c r="AF310" s="2"/>
      <c r="AG310" s="2"/>
      <c r="AH310" s="2"/>
      <c r="AI310" s="2"/>
    </row>
    <row r="311" spans="2:35">
      <c r="B311" s="350" t="s">
        <v>265</v>
      </c>
      <c r="C311" s="350" t="s">
        <v>123</v>
      </c>
      <c r="D311" s="351">
        <v>29</v>
      </c>
      <c r="E311" s="351">
        <v>19</v>
      </c>
      <c r="F311" s="279" t="str">
        <f t="shared" si="4"/>
        <v>SWW022919</v>
      </c>
      <c r="G311" s="351">
        <v>134.80000000000001</v>
      </c>
      <c r="M311" s="241"/>
      <c r="N311" s="241"/>
      <c r="O311" s="229"/>
      <c r="P311" s="229"/>
      <c r="Q311" s="234"/>
      <c r="Y311" s="243"/>
      <c r="Z311" s="2"/>
      <c r="AA311" s="2"/>
      <c r="AB311" s="2"/>
      <c r="AC311" s="2"/>
      <c r="AD311" s="2"/>
      <c r="AE311" s="2"/>
      <c r="AF311" s="2"/>
      <c r="AG311" s="2"/>
      <c r="AH311" s="2"/>
      <c r="AI311" s="2"/>
    </row>
    <row r="312" spans="2:35">
      <c r="B312" s="350" t="s">
        <v>265</v>
      </c>
      <c r="C312" s="350" t="s">
        <v>123</v>
      </c>
      <c r="D312" s="351">
        <v>29</v>
      </c>
      <c r="E312" s="351">
        <v>20</v>
      </c>
      <c r="F312" s="279" t="str">
        <f t="shared" si="4"/>
        <v>SWW022920</v>
      </c>
      <c r="G312" s="351">
        <v>144.19999999999999</v>
      </c>
      <c r="M312" s="241"/>
      <c r="N312" s="241"/>
      <c r="O312" s="229"/>
      <c r="P312" s="229"/>
      <c r="Q312" s="234"/>
      <c r="Y312" s="243"/>
      <c r="Z312" s="2"/>
      <c r="AA312" s="2"/>
      <c r="AB312" s="2"/>
      <c r="AC312" s="2"/>
      <c r="AD312" s="2"/>
      <c r="AE312" s="2"/>
      <c r="AF312" s="2"/>
      <c r="AG312" s="2"/>
      <c r="AH312" s="2"/>
      <c r="AI312" s="2"/>
    </row>
    <row r="313" spans="2:35">
      <c r="B313" s="350" t="s">
        <v>265</v>
      </c>
      <c r="C313" s="350" t="s">
        <v>123</v>
      </c>
      <c r="D313" s="351">
        <v>29</v>
      </c>
      <c r="E313" s="351">
        <v>21</v>
      </c>
      <c r="F313" s="279" t="str">
        <f t="shared" si="4"/>
        <v>SWW022921</v>
      </c>
      <c r="G313" s="351">
        <v>154.1</v>
      </c>
      <c r="M313" s="241"/>
      <c r="N313" s="241"/>
      <c r="O313" s="229"/>
      <c r="P313" s="229"/>
      <c r="Q313" s="234"/>
      <c r="Y313" s="243"/>
      <c r="Z313" s="2"/>
      <c r="AA313" s="2"/>
      <c r="AB313" s="2"/>
      <c r="AC313" s="2"/>
      <c r="AD313" s="2"/>
      <c r="AE313" s="2"/>
      <c r="AF313" s="2"/>
      <c r="AG313" s="2"/>
      <c r="AH313" s="2"/>
      <c r="AI313" s="2"/>
    </row>
    <row r="314" spans="2:35">
      <c r="B314" s="350" t="s">
        <v>265</v>
      </c>
      <c r="C314" s="350" t="s">
        <v>123</v>
      </c>
      <c r="D314" s="351">
        <v>29</v>
      </c>
      <c r="E314" s="351">
        <v>22</v>
      </c>
      <c r="F314" s="279" t="str">
        <f t="shared" si="4"/>
        <v>SWW022922</v>
      </c>
      <c r="G314" s="351">
        <v>162.6</v>
      </c>
      <c r="M314" s="241"/>
      <c r="N314" s="241"/>
      <c r="O314" s="229"/>
      <c r="P314" s="229"/>
      <c r="Q314" s="234"/>
      <c r="Y314" s="243"/>
      <c r="Z314" s="2"/>
      <c r="AA314" s="2"/>
      <c r="AB314" s="2"/>
      <c r="AC314" s="2"/>
      <c r="AD314" s="2"/>
      <c r="AE314" s="2"/>
      <c r="AF314" s="2"/>
      <c r="AG314" s="2"/>
      <c r="AH314" s="2"/>
      <c r="AI314" s="2"/>
    </row>
    <row r="315" spans="2:35">
      <c r="B315" s="350" t="s">
        <v>265</v>
      </c>
      <c r="C315" s="350" t="s">
        <v>123</v>
      </c>
      <c r="D315" s="351">
        <v>29</v>
      </c>
      <c r="E315" s="351">
        <v>23</v>
      </c>
      <c r="F315" s="279" t="str">
        <f t="shared" si="4"/>
        <v>SWW022923</v>
      </c>
      <c r="G315" s="351">
        <v>170.8</v>
      </c>
      <c r="M315" s="241"/>
      <c r="N315" s="241"/>
      <c r="O315" s="229"/>
      <c r="P315" s="229"/>
      <c r="Q315" s="234"/>
      <c r="Y315" s="243"/>
      <c r="Z315" s="2"/>
      <c r="AA315" s="2"/>
      <c r="AB315" s="2"/>
      <c r="AC315" s="2"/>
      <c r="AD315" s="2"/>
      <c r="AE315" s="2"/>
      <c r="AF315" s="2"/>
      <c r="AG315" s="2"/>
      <c r="AH315" s="2"/>
      <c r="AI315" s="2"/>
    </row>
    <row r="316" spans="2:35">
      <c r="B316" s="350" t="s">
        <v>265</v>
      </c>
      <c r="C316" s="350" t="s">
        <v>123</v>
      </c>
      <c r="D316" s="351">
        <v>29</v>
      </c>
      <c r="E316" s="351">
        <v>24</v>
      </c>
      <c r="F316" s="279" t="str">
        <f t="shared" si="4"/>
        <v>SWW022924</v>
      </c>
      <c r="G316" s="351">
        <v>178.9</v>
      </c>
      <c r="M316" s="241"/>
      <c r="N316" s="241"/>
      <c r="O316" s="229"/>
      <c r="P316" s="229"/>
      <c r="Q316" s="234"/>
      <c r="Y316" s="243"/>
      <c r="Z316" s="2"/>
      <c r="AA316" s="2"/>
      <c r="AB316" s="2"/>
      <c r="AC316" s="2"/>
      <c r="AD316" s="2"/>
      <c r="AE316" s="2"/>
      <c r="AF316" s="2"/>
      <c r="AG316" s="2"/>
      <c r="AH316" s="2"/>
      <c r="AI316" s="2"/>
    </row>
    <row r="317" spans="2:35">
      <c r="B317" s="350" t="s">
        <v>265</v>
      </c>
      <c r="C317" s="350" t="s">
        <v>123</v>
      </c>
      <c r="D317" s="351">
        <v>29</v>
      </c>
      <c r="E317" s="351">
        <v>25</v>
      </c>
      <c r="F317" s="279" t="str">
        <f t="shared" si="4"/>
        <v>SWW022925</v>
      </c>
      <c r="G317" s="351">
        <v>186.2</v>
      </c>
      <c r="M317" s="241"/>
      <c r="N317" s="241"/>
      <c r="O317" s="229"/>
      <c r="P317" s="229"/>
      <c r="Q317" s="234"/>
      <c r="Y317" s="243"/>
      <c r="Z317" s="2"/>
      <c r="AA317" s="2"/>
      <c r="AB317" s="2"/>
      <c r="AC317" s="2"/>
      <c r="AD317" s="2"/>
      <c r="AE317" s="2"/>
      <c r="AF317" s="2"/>
      <c r="AG317" s="2"/>
      <c r="AH317" s="2"/>
      <c r="AI317" s="2"/>
    </row>
    <row r="318" spans="2:35">
      <c r="B318" s="350" t="s">
        <v>265</v>
      </c>
      <c r="C318" s="350" t="s">
        <v>123</v>
      </c>
      <c r="D318" s="351">
        <v>29</v>
      </c>
      <c r="E318" s="351">
        <v>26</v>
      </c>
      <c r="F318" s="279" t="str">
        <f t="shared" si="4"/>
        <v>SWW022926</v>
      </c>
      <c r="G318" s="351">
        <v>193.8</v>
      </c>
      <c r="M318" s="241"/>
      <c r="N318" s="241"/>
      <c r="O318" s="229"/>
      <c r="P318" s="229"/>
      <c r="Q318" s="234"/>
      <c r="Y318" s="243"/>
      <c r="Z318" s="2"/>
      <c r="AA318" s="2"/>
      <c r="AB318" s="2"/>
      <c r="AC318" s="2"/>
      <c r="AD318" s="2"/>
      <c r="AE318" s="2"/>
      <c r="AF318" s="2"/>
      <c r="AG318" s="2"/>
      <c r="AH318" s="2"/>
      <c r="AI318" s="2"/>
    </row>
    <row r="319" spans="2:35">
      <c r="B319" s="350" t="s">
        <v>265</v>
      </c>
      <c r="C319" s="350" t="s">
        <v>123</v>
      </c>
      <c r="D319" s="351">
        <v>29</v>
      </c>
      <c r="E319" s="351">
        <v>27</v>
      </c>
      <c r="F319" s="279" t="str">
        <f t="shared" si="4"/>
        <v>SWW022927</v>
      </c>
      <c r="G319" s="351">
        <v>202.5</v>
      </c>
      <c r="M319" s="241"/>
      <c r="N319" s="241"/>
      <c r="O319" s="229"/>
      <c r="P319" s="229"/>
      <c r="Q319" s="234"/>
      <c r="Y319" s="243"/>
      <c r="Z319" s="2"/>
      <c r="AA319" s="2"/>
      <c r="AB319" s="2"/>
      <c r="AC319" s="2"/>
      <c r="AD319" s="2"/>
      <c r="AE319" s="2"/>
      <c r="AF319" s="2"/>
      <c r="AG319" s="2"/>
      <c r="AH319" s="2"/>
      <c r="AI319" s="2"/>
    </row>
    <row r="320" spans="2:35">
      <c r="B320" s="350" t="s">
        <v>265</v>
      </c>
      <c r="C320" s="350" t="s">
        <v>123</v>
      </c>
      <c r="D320" s="351">
        <v>29</v>
      </c>
      <c r="E320" s="351">
        <v>28</v>
      </c>
      <c r="F320" s="279" t="str">
        <f t="shared" si="4"/>
        <v>SWW022928</v>
      </c>
      <c r="G320" s="351">
        <v>210</v>
      </c>
      <c r="M320" s="241"/>
      <c r="N320" s="241"/>
      <c r="O320" s="229"/>
      <c r="P320" s="229"/>
      <c r="Q320" s="234"/>
      <c r="Y320" s="243"/>
      <c r="Z320" s="2"/>
      <c r="AA320" s="2"/>
      <c r="AB320" s="2"/>
      <c r="AC320" s="2"/>
      <c r="AD320" s="2"/>
      <c r="AE320" s="2"/>
      <c r="AF320" s="2"/>
      <c r="AG320" s="2"/>
      <c r="AH320" s="2"/>
      <c r="AI320" s="2"/>
    </row>
    <row r="321" spans="2:35">
      <c r="B321" s="350" t="s">
        <v>265</v>
      </c>
      <c r="C321" s="350" t="s">
        <v>123</v>
      </c>
      <c r="D321" s="351">
        <v>29</v>
      </c>
      <c r="E321" s="351">
        <v>29</v>
      </c>
      <c r="F321" s="279" t="str">
        <f t="shared" si="4"/>
        <v>SWW022929</v>
      </c>
      <c r="G321" s="351">
        <v>220.2</v>
      </c>
      <c r="M321" s="241"/>
      <c r="N321" s="241"/>
      <c r="O321" s="229"/>
      <c r="P321" s="229"/>
      <c r="Q321" s="234"/>
      <c r="Y321" s="243"/>
      <c r="Z321" s="2"/>
      <c r="AA321" s="2"/>
      <c r="AB321" s="2"/>
      <c r="AC321" s="2"/>
      <c r="AD321" s="2"/>
      <c r="AE321" s="2"/>
      <c r="AF321" s="2"/>
      <c r="AG321" s="2"/>
      <c r="AH321" s="2"/>
      <c r="AI321" s="2"/>
    </row>
    <row r="322" spans="2:35">
      <c r="B322" s="350" t="s">
        <v>265</v>
      </c>
      <c r="C322" s="350" t="s">
        <v>123</v>
      </c>
      <c r="D322" s="351">
        <v>29</v>
      </c>
      <c r="E322" s="351">
        <v>30</v>
      </c>
      <c r="F322" s="279" t="str">
        <f t="shared" si="4"/>
        <v>SWW022930</v>
      </c>
      <c r="G322" s="351">
        <v>231.1</v>
      </c>
      <c r="M322" s="241"/>
      <c r="N322" s="241"/>
      <c r="O322" s="229"/>
      <c r="P322" s="229"/>
      <c r="Q322" s="234"/>
      <c r="Y322" s="243"/>
      <c r="Z322" s="2"/>
      <c r="AA322" s="2"/>
      <c r="AB322" s="2"/>
      <c r="AC322" s="2"/>
      <c r="AD322" s="2"/>
      <c r="AE322" s="2"/>
      <c r="AF322" s="2"/>
      <c r="AG322" s="2"/>
      <c r="AH322" s="2"/>
      <c r="AI322" s="2"/>
    </row>
    <row r="323" spans="2:35">
      <c r="B323" s="350" t="s">
        <v>265</v>
      </c>
      <c r="C323" s="350" t="s">
        <v>123</v>
      </c>
      <c r="D323" s="351">
        <v>29</v>
      </c>
      <c r="E323" s="351">
        <v>31</v>
      </c>
      <c r="F323" s="279" t="str">
        <f t="shared" si="4"/>
        <v>SWW022931</v>
      </c>
      <c r="G323" s="351">
        <v>260.8</v>
      </c>
      <c r="M323" s="241"/>
      <c r="N323" s="241"/>
      <c r="O323" s="229"/>
      <c r="P323" s="229"/>
      <c r="Q323" s="234"/>
      <c r="Y323" s="243"/>
      <c r="Z323" s="2"/>
      <c r="AA323" s="2"/>
      <c r="AB323" s="2"/>
      <c r="AC323" s="2"/>
      <c r="AD323" s="2"/>
      <c r="AE323" s="2"/>
      <c r="AF323" s="2"/>
      <c r="AG323" s="2"/>
      <c r="AH323" s="2"/>
      <c r="AI323" s="2"/>
    </row>
    <row r="324" spans="2:35">
      <c r="B324" s="350" t="s">
        <v>265</v>
      </c>
      <c r="C324" s="350" t="s">
        <v>123</v>
      </c>
      <c r="D324" s="351">
        <v>29</v>
      </c>
      <c r="E324" s="351">
        <v>32</v>
      </c>
      <c r="F324" s="279" t="str">
        <f t="shared" si="4"/>
        <v>SWW022932</v>
      </c>
      <c r="G324" s="351">
        <v>281.3</v>
      </c>
      <c r="M324" s="241"/>
      <c r="N324" s="241"/>
      <c r="O324" s="229"/>
      <c r="P324" s="229"/>
      <c r="Q324" s="234"/>
      <c r="Y324" s="243"/>
      <c r="Z324" s="2"/>
      <c r="AA324" s="2"/>
      <c r="AB324" s="2"/>
      <c r="AC324" s="2"/>
      <c r="AD324" s="2"/>
      <c r="AE324" s="2"/>
      <c r="AF324" s="2"/>
      <c r="AG324" s="2"/>
      <c r="AH324" s="2"/>
      <c r="AI324" s="2"/>
    </row>
    <row r="325" spans="2:35">
      <c r="B325" s="350" t="s">
        <v>265</v>
      </c>
      <c r="C325" s="350" t="s">
        <v>123</v>
      </c>
      <c r="D325" s="351">
        <v>29</v>
      </c>
      <c r="E325" s="351">
        <v>33</v>
      </c>
      <c r="F325" s="279" t="str">
        <f t="shared" si="4"/>
        <v>SWW022933</v>
      </c>
      <c r="G325" s="351">
        <v>303.8</v>
      </c>
      <c r="M325" s="241"/>
      <c r="N325" s="241"/>
      <c r="O325" s="229"/>
      <c r="P325" s="229"/>
      <c r="Q325" s="234"/>
      <c r="Y325" s="243"/>
      <c r="Z325" s="2"/>
      <c r="AA325" s="2"/>
      <c r="AB325" s="2"/>
      <c r="AC325" s="2"/>
      <c r="AD325" s="2"/>
      <c r="AE325" s="2"/>
      <c r="AF325" s="2"/>
      <c r="AG325" s="2"/>
      <c r="AH325" s="2"/>
      <c r="AI325" s="2"/>
    </row>
    <row r="326" spans="2:35">
      <c r="B326" s="350" t="s">
        <v>265</v>
      </c>
      <c r="C326" s="350" t="s">
        <v>123</v>
      </c>
      <c r="D326" s="351">
        <v>29</v>
      </c>
      <c r="E326" s="351">
        <v>34</v>
      </c>
      <c r="F326" s="279" t="str">
        <f t="shared" si="4"/>
        <v>SWW022934</v>
      </c>
      <c r="G326" s="351">
        <v>325.8</v>
      </c>
      <c r="M326" s="241"/>
      <c r="N326" s="241"/>
      <c r="O326" s="229"/>
      <c r="P326" s="229"/>
      <c r="Q326" s="234"/>
      <c r="Y326" s="243"/>
      <c r="Z326" s="2"/>
      <c r="AA326" s="2"/>
      <c r="AB326" s="2"/>
      <c r="AC326" s="2"/>
      <c r="AD326" s="2"/>
      <c r="AE326" s="2"/>
      <c r="AF326" s="2"/>
      <c r="AG326" s="2"/>
      <c r="AH326" s="2"/>
      <c r="AI326" s="2"/>
    </row>
    <row r="327" spans="2:35">
      <c r="B327" s="350" t="s">
        <v>265</v>
      </c>
      <c r="C327" s="350" t="s">
        <v>123</v>
      </c>
      <c r="D327" s="351">
        <v>29</v>
      </c>
      <c r="E327" s="351">
        <v>35</v>
      </c>
      <c r="F327" s="279" t="str">
        <f t="shared" si="4"/>
        <v>SWW022935</v>
      </c>
      <c r="G327" s="351">
        <v>350</v>
      </c>
      <c r="M327" s="241"/>
      <c r="N327" s="241"/>
      <c r="O327" s="229"/>
      <c r="P327" s="229"/>
      <c r="Q327" s="234"/>
      <c r="Y327" s="243"/>
      <c r="Z327" s="2"/>
      <c r="AA327" s="2"/>
      <c r="AB327" s="2"/>
      <c r="AC327" s="2"/>
      <c r="AD327" s="2"/>
      <c r="AE327" s="2"/>
      <c r="AF327" s="2"/>
      <c r="AG327" s="2"/>
      <c r="AH327" s="2"/>
      <c r="AI327" s="2"/>
    </row>
    <row r="328" spans="2:35">
      <c r="B328" s="350" t="s">
        <v>265</v>
      </c>
      <c r="C328" s="350" t="s">
        <v>123</v>
      </c>
      <c r="D328" s="351">
        <v>29</v>
      </c>
      <c r="E328" s="351">
        <v>36</v>
      </c>
      <c r="F328" s="279" t="str">
        <f t="shared" ref="F328:F391" si="5">B328&amp;TEXT(C328,"00")&amp;TEXT(D328,"00")&amp;TEXT(E328,"00")</f>
        <v>SWW022936</v>
      </c>
      <c r="G328" s="351">
        <v>377.6</v>
      </c>
      <c r="M328" s="241"/>
      <c r="N328" s="241"/>
      <c r="O328" s="229"/>
      <c r="P328" s="229"/>
      <c r="Q328" s="234"/>
      <c r="Y328" s="243"/>
      <c r="Z328" s="2"/>
      <c r="AA328" s="2"/>
      <c r="AB328" s="2"/>
      <c r="AC328" s="2"/>
      <c r="AD328" s="2"/>
      <c r="AE328" s="2"/>
      <c r="AF328" s="2"/>
      <c r="AG328" s="2"/>
      <c r="AH328" s="2"/>
      <c r="AI328" s="2"/>
    </row>
    <row r="329" spans="2:35">
      <c r="B329" s="350" t="s">
        <v>265</v>
      </c>
      <c r="C329" s="350" t="s">
        <v>123</v>
      </c>
      <c r="D329" s="351">
        <v>29</v>
      </c>
      <c r="E329" s="351">
        <v>37</v>
      </c>
      <c r="F329" s="279" t="str">
        <f t="shared" si="5"/>
        <v>SWW022937</v>
      </c>
      <c r="G329" s="351">
        <v>401.6</v>
      </c>
      <c r="M329" s="241"/>
      <c r="N329" s="241"/>
      <c r="O329" s="229"/>
      <c r="P329" s="229"/>
      <c r="Q329" s="234"/>
      <c r="Y329" s="243"/>
      <c r="Z329" s="2"/>
      <c r="AA329" s="2"/>
      <c r="AB329" s="2"/>
      <c r="AC329" s="2"/>
      <c r="AD329" s="2"/>
      <c r="AE329" s="2"/>
      <c r="AF329" s="2"/>
      <c r="AG329" s="2"/>
      <c r="AH329" s="2"/>
      <c r="AI329" s="2"/>
    </row>
    <row r="330" spans="2:35">
      <c r="B330" s="350" t="s">
        <v>265</v>
      </c>
      <c r="C330" s="350" t="s">
        <v>123</v>
      </c>
      <c r="D330" s="351">
        <v>29</v>
      </c>
      <c r="E330" s="351">
        <v>38</v>
      </c>
      <c r="F330" s="279" t="str">
        <f t="shared" si="5"/>
        <v>SWW022938</v>
      </c>
      <c r="G330" s="351">
        <v>430.1</v>
      </c>
      <c r="M330" s="241"/>
      <c r="N330" s="241"/>
      <c r="O330" s="229"/>
      <c r="P330" s="229"/>
      <c r="Q330" s="234"/>
      <c r="Y330" s="243"/>
      <c r="Z330" s="2"/>
      <c r="AA330" s="2"/>
      <c r="AB330" s="2"/>
      <c r="AC330" s="2"/>
      <c r="AD330" s="2"/>
      <c r="AE330" s="2"/>
      <c r="AF330" s="2"/>
      <c r="AG330" s="2"/>
      <c r="AH330" s="2"/>
      <c r="AI330" s="2"/>
    </row>
    <row r="331" spans="2:35">
      <c r="B331" s="350" t="s">
        <v>265</v>
      </c>
      <c r="C331" s="350" t="s">
        <v>123</v>
      </c>
      <c r="D331" s="351">
        <v>29</v>
      </c>
      <c r="E331" s="351">
        <v>39</v>
      </c>
      <c r="F331" s="279" t="str">
        <f t="shared" si="5"/>
        <v>SWW022939</v>
      </c>
      <c r="G331" s="351">
        <v>458.2</v>
      </c>
      <c r="M331" s="241"/>
      <c r="N331" s="241"/>
      <c r="O331" s="229"/>
      <c r="P331" s="229"/>
      <c r="Q331" s="234"/>
      <c r="Y331" s="243"/>
      <c r="Z331" s="2"/>
      <c r="AA331" s="2"/>
      <c r="AB331" s="2"/>
      <c r="AC331" s="2"/>
      <c r="AD331" s="2"/>
      <c r="AE331" s="2"/>
      <c r="AF331" s="2"/>
      <c r="AG331" s="2"/>
      <c r="AH331" s="2"/>
      <c r="AI331" s="2"/>
    </row>
    <row r="332" spans="2:35">
      <c r="B332" s="350" t="s">
        <v>265</v>
      </c>
      <c r="C332" s="350" t="s">
        <v>123</v>
      </c>
      <c r="D332" s="351">
        <v>29</v>
      </c>
      <c r="E332" s="351">
        <v>40</v>
      </c>
      <c r="F332" s="279" t="str">
        <f t="shared" si="5"/>
        <v>SWW022940</v>
      </c>
      <c r="G332" s="351">
        <v>488.2</v>
      </c>
      <c r="M332" s="241"/>
      <c r="N332" s="241"/>
      <c r="O332" s="229"/>
      <c r="P332" s="229"/>
      <c r="Q332" s="234"/>
      <c r="Y332" s="243"/>
      <c r="Z332" s="2"/>
      <c r="AA332" s="2"/>
      <c r="AB332" s="2"/>
      <c r="AC332" s="2"/>
      <c r="AD332" s="2"/>
      <c r="AE332" s="2"/>
      <c r="AF332" s="2"/>
      <c r="AG332" s="2"/>
      <c r="AH332" s="2"/>
      <c r="AI332" s="2"/>
    </row>
    <row r="333" spans="2:35">
      <c r="B333" s="350" t="s">
        <v>265</v>
      </c>
      <c r="C333" s="350" t="s">
        <v>123</v>
      </c>
      <c r="D333" s="351">
        <v>29</v>
      </c>
      <c r="E333" s="351">
        <v>41</v>
      </c>
      <c r="F333" s="279" t="str">
        <f t="shared" si="5"/>
        <v>SWW022941</v>
      </c>
      <c r="G333" s="351">
        <v>523.79999999999995</v>
      </c>
      <c r="M333" s="241"/>
      <c r="N333" s="241"/>
      <c r="O333" s="229"/>
      <c r="P333" s="229"/>
      <c r="Q333" s="234"/>
      <c r="Y333" s="243"/>
      <c r="Z333" s="2"/>
      <c r="AA333" s="2"/>
      <c r="AB333" s="2"/>
      <c r="AC333" s="2"/>
      <c r="AD333" s="2"/>
      <c r="AE333" s="2"/>
      <c r="AF333" s="2"/>
      <c r="AG333" s="2"/>
      <c r="AH333" s="2"/>
      <c r="AI333" s="2"/>
    </row>
    <row r="334" spans="2:35">
      <c r="B334" s="350" t="s">
        <v>265</v>
      </c>
      <c r="C334" s="350" t="s">
        <v>123</v>
      </c>
      <c r="D334" s="351">
        <v>29</v>
      </c>
      <c r="E334" s="351">
        <v>42</v>
      </c>
      <c r="F334" s="279" t="str">
        <f t="shared" si="5"/>
        <v>SWW022942</v>
      </c>
      <c r="G334" s="351">
        <v>564.1</v>
      </c>
      <c r="M334" s="241"/>
      <c r="N334" s="241"/>
      <c r="O334" s="229"/>
      <c r="P334" s="229"/>
      <c r="Q334" s="234"/>
      <c r="Y334" s="243"/>
      <c r="Z334" s="2"/>
      <c r="AA334" s="2"/>
      <c r="AB334" s="2"/>
      <c r="AC334" s="2"/>
      <c r="AD334" s="2"/>
      <c r="AE334" s="2"/>
      <c r="AF334" s="2"/>
      <c r="AG334" s="2"/>
      <c r="AH334" s="2"/>
      <c r="AI334" s="2"/>
    </row>
    <row r="335" spans="2:35">
      <c r="B335" s="350" t="s">
        <v>265</v>
      </c>
      <c r="C335" s="350" t="s">
        <v>123</v>
      </c>
      <c r="D335" s="351">
        <v>30</v>
      </c>
      <c r="E335" s="351">
        <v>1</v>
      </c>
      <c r="F335" s="279" t="str">
        <f t="shared" si="5"/>
        <v>SWW023001</v>
      </c>
      <c r="G335" s="351">
        <v>15.2</v>
      </c>
      <c r="M335" s="241"/>
      <c r="N335" s="241"/>
      <c r="O335" s="229"/>
      <c r="P335" s="229"/>
      <c r="Q335" s="234"/>
      <c r="Y335" s="243"/>
      <c r="Z335" s="2"/>
      <c r="AA335" s="2"/>
      <c r="AB335" s="2"/>
      <c r="AC335" s="2"/>
      <c r="AD335" s="2"/>
      <c r="AE335" s="2"/>
      <c r="AF335" s="2"/>
      <c r="AG335" s="2"/>
      <c r="AH335" s="2"/>
      <c r="AI335" s="2"/>
    </row>
    <row r="336" spans="2:35">
      <c r="B336" s="350" t="s">
        <v>265</v>
      </c>
      <c r="C336" s="350" t="s">
        <v>123</v>
      </c>
      <c r="D336" s="351">
        <v>30</v>
      </c>
      <c r="E336" s="351">
        <v>2</v>
      </c>
      <c r="F336" s="279" t="str">
        <f t="shared" si="5"/>
        <v>SWW023002</v>
      </c>
      <c r="G336" s="351">
        <v>35.4</v>
      </c>
      <c r="M336" s="241"/>
      <c r="N336" s="241"/>
      <c r="O336" s="229"/>
      <c r="P336" s="229"/>
      <c r="Q336" s="234"/>
      <c r="Y336" s="243"/>
      <c r="Z336" s="2"/>
      <c r="AA336" s="2"/>
      <c r="AB336" s="2"/>
      <c r="AC336" s="2"/>
      <c r="AD336" s="2"/>
      <c r="AE336" s="2"/>
      <c r="AF336" s="2"/>
      <c r="AG336" s="2"/>
      <c r="AH336" s="2"/>
      <c r="AI336" s="2"/>
    </row>
    <row r="337" spans="2:35">
      <c r="B337" s="350" t="s">
        <v>265</v>
      </c>
      <c r="C337" s="350" t="s">
        <v>123</v>
      </c>
      <c r="D337" s="351">
        <v>30</v>
      </c>
      <c r="E337" s="351">
        <v>3</v>
      </c>
      <c r="F337" s="279" t="str">
        <f t="shared" si="5"/>
        <v>SWW023003</v>
      </c>
      <c r="G337" s="351">
        <v>37.799999999999997</v>
      </c>
      <c r="M337" s="241"/>
      <c r="N337" s="241"/>
      <c r="O337" s="229"/>
      <c r="P337" s="229"/>
      <c r="Q337" s="234"/>
      <c r="Y337" s="243"/>
      <c r="Z337" s="2"/>
      <c r="AA337" s="2"/>
      <c r="AB337" s="2"/>
      <c r="AC337" s="2"/>
      <c r="AD337" s="2"/>
      <c r="AE337" s="2"/>
      <c r="AF337" s="2"/>
      <c r="AG337" s="2"/>
      <c r="AH337" s="2"/>
      <c r="AI337" s="2"/>
    </row>
    <row r="338" spans="2:35">
      <c r="B338" s="350" t="s">
        <v>265</v>
      </c>
      <c r="C338" s="350" t="s">
        <v>123</v>
      </c>
      <c r="D338" s="351">
        <v>30</v>
      </c>
      <c r="E338" s="351">
        <v>4</v>
      </c>
      <c r="F338" s="279" t="str">
        <f t="shared" si="5"/>
        <v>SWW023004</v>
      </c>
      <c r="G338" s="351">
        <v>41.4</v>
      </c>
      <c r="M338" s="241"/>
      <c r="N338" s="241"/>
      <c r="O338" s="229"/>
      <c r="P338" s="229"/>
      <c r="Q338" s="234"/>
      <c r="Y338" s="243"/>
      <c r="Z338" s="2"/>
      <c r="AA338" s="2"/>
      <c r="AB338" s="2"/>
      <c r="AC338" s="2"/>
      <c r="AD338" s="2"/>
      <c r="AE338" s="2"/>
      <c r="AF338" s="2"/>
      <c r="AG338" s="2"/>
      <c r="AH338" s="2"/>
      <c r="AI338" s="2"/>
    </row>
    <row r="339" spans="2:35">
      <c r="B339" s="350" t="s">
        <v>265</v>
      </c>
      <c r="C339" s="350" t="s">
        <v>123</v>
      </c>
      <c r="D339" s="351">
        <v>30</v>
      </c>
      <c r="E339" s="351">
        <v>5</v>
      </c>
      <c r="F339" s="279" t="str">
        <f t="shared" si="5"/>
        <v>SWW023005</v>
      </c>
      <c r="G339" s="351">
        <v>44.3</v>
      </c>
      <c r="M339" s="241"/>
      <c r="N339" s="241"/>
      <c r="O339" s="229"/>
      <c r="P339" s="229"/>
      <c r="Q339" s="234"/>
      <c r="Y339" s="243"/>
      <c r="Z339" s="2"/>
      <c r="AA339" s="2"/>
      <c r="AB339" s="2"/>
      <c r="AC339" s="2"/>
      <c r="AD339" s="2"/>
      <c r="AE339" s="2"/>
      <c r="AF339" s="2"/>
      <c r="AG339" s="2"/>
      <c r="AH339" s="2"/>
      <c r="AI339" s="2"/>
    </row>
    <row r="340" spans="2:35">
      <c r="B340" s="350" t="s">
        <v>265</v>
      </c>
      <c r="C340" s="350" t="s">
        <v>123</v>
      </c>
      <c r="D340" s="351">
        <v>30</v>
      </c>
      <c r="E340" s="351">
        <v>6</v>
      </c>
      <c r="F340" s="279" t="str">
        <f t="shared" si="5"/>
        <v>SWW023006</v>
      </c>
      <c r="G340" s="351">
        <v>48.8</v>
      </c>
      <c r="M340" s="241"/>
      <c r="N340" s="241"/>
      <c r="O340" s="229"/>
      <c r="P340" s="229"/>
      <c r="Q340" s="234"/>
      <c r="Y340" s="243"/>
      <c r="Z340" s="2"/>
      <c r="AA340" s="2"/>
      <c r="AB340" s="2"/>
      <c r="AC340" s="2"/>
      <c r="AD340" s="2"/>
      <c r="AE340" s="2"/>
      <c r="AF340" s="2"/>
      <c r="AG340" s="2"/>
      <c r="AH340" s="2"/>
      <c r="AI340" s="2"/>
    </row>
    <row r="341" spans="2:35">
      <c r="B341" s="350" t="s">
        <v>265</v>
      </c>
      <c r="C341" s="350" t="s">
        <v>123</v>
      </c>
      <c r="D341" s="351">
        <v>30</v>
      </c>
      <c r="E341" s="351">
        <v>7</v>
      </c>
      <c r="F341" s="279" t="str">
        <f t="shared" si="5"/>
        <v>SWW023007</v>
      </c>
      <c r="G341" s="351">
        <v>51.7</v>
      </c>
      <c r="M341" s="241"/>
      <c r="N341" s="241"/>
      <c r="O341" s="229"/>
      <c r="P341" s="229"/>
      <c r="Q341" s="234"/>
      <c r="Y341" s="243"/>
      <c r="Z341" s="2"/>
      <c r="AA341" s="2"/>
      <c r="AB341" s="2"/>
      <c r="AC341" s="2"/>
      <c r="AD341" s="2"/>
      <c r="AE341" s="2"/>
      <c r="AF341" s="2"/>
      <c r="AG341" s="2"/>
      <c r="AH341" s="2"/>
      <c r="AI341" s="2"/>
    </row>
    <row r="342" spans="2:35">
      <c r="B342" s="350" t="s">
        <v>265</v>
      </c>
      <c r="C342" s="350" t="s">
        <v>123</v>
      </c>
      <c r="D342" s="351">
        <v>30</v>
      </c>
      <c r="E342" s="351">
        <v>8</v>
      </c>
      <c r="F342" s="279" t="str">
        <f t="shared" si="5"/>
        <v>SWW023008</v>
      </c>
      <c r="G342" s="351">
        <v>56.4</v>
      </c>
      <c r="M342" s="241"/>
      <c r="N342" s="241"/>
      <c r="O342" s="229"/>
      <c r="P342" s="229"/>
      <c r="Q342" s="234"/>
      <c r="Y342" s="243"/>
      <c r="Z342" s="2"/>
      <c r="AA342" s="2"/>
      <c r="AB342" s="2"/>
      <c r="AC342" s="2"/>
      <c r="AD342" s="2"/>
      <c r="AE342" s="2"/>
      <c r="AF342" s="2"/>
      <c r="AG342" s="2"/>
      <c r="AH342" s="2"/>
      <c r="AI342" s="2"/>
    </row>
    <row r="343" spans="2:35">
      <c r="B343" s="350" t="s">
        <v>265</v>
      </c>
      <c r="C343" s="350" t="s">
        <v>123</v>
      </c>
      <c r="D343" s="351">
        <v>30</v>
      </c>
      <c r="E343" s="351">
        <v>9</v>
      </c>
      <c r="F343" s="279" t="str">
        <f t="shared" si="5"/>
        <v>SWW023009</v>
      </c>
      <c r="G343" s="351">
        <v>64.099999999999994</v>
      </c>
      <c r="M343" s="241"/>
      <c r="N343" s="241"/>
      <c r="O343" s="229"/>
      <c r="P343" s="229"/>
      <c r="Q343" s="234"/>
      <c r="Y343" s="243"/>
      <c r="Z343" s="2"/>
      <c r="AA343" s="2"/>
      <c r="AB343" s="2"/>
      <c r="AC343" s="2"/>
      <c r="AD343" s="2"/>
      <c r="AE343" s="2"/>
      <c r="AF343" s="2"/>
      <c r="AG343" s="2"/>
      <c r="AH343" s="2"/>
      <c r="AI343" s="2"/>
    </row>
    <row r="344" spans="2:35">
      <c r="B344" s="350" t="s">
        <v>265</v>
      </c>
      <c r="C344" s="350" t="s">
        <v>123</v>
      </c>
      <c r="D344" s="351">
        <v>30</v>
      </c>
      <c r="E344" s="351">
        <v>10</v>
      </c>
      <c r="F344" s="279" t="str">
        <f t="shared" si="5"/>
        <v>SWW023010</v>
      </c>
      <c r="G344" s="351">
        <v>70.599999999999994</v>
      </c>
      <c r="M344" s="241"/>
      <c r="N344" s="241"/>
      <c r="O344" s="229"/>
      <c r="P344" s="229"/>
      <c r="Q344" s="234"/>
      <c r="Y344" s="243"/>
      <c r="Z344" s="2"/>
      <c r="AA344" s="2"/>
      <c r="AB344" s="2"/>
      <c r="AC344" s="2"/>
      <c r="AD344" s="2"/>
      <c r="AE344" s="2"/>
      <c r="AF344" s="2"/>
      <c r="AG344" s="2"/>
      <c r="AH344" s="2"/>
      <c r="AI344" s="2"/>
    </row>
    <row r="345" spans="2:35">
      <c r="B345" s="350" t="s">
        <v>265</v>
      </c>
      <c r="C345" s="350" t="s">
        <v>123</v>
      </c>
      <c r="D345" s="351">
        <v>30</v>
      </c>
      <c r="E345" s="351">
        <v>11</v>
      </c>
      <c r="F345" s="279" t="str">
        <f t="shared" si="5"/>
        <v>SWW023011</v>
      </c>
      <c r="G345" s="351">
        <v>77.099999999999994</v>
      </c>
      <c r="M345" s="241"/>
      <c r="N345" s="241"/>
      <c r="O345" s="229"/>
      <c r="P345" s="229"/>
      <c r="Q345" s="234"/>
      <c r="Y345" s="243"/>
      <c r="Z345" s="2"/>
      <c r="AA345" s="2"/>
      <c r="AB345" s="2"/>
      <c r="AC345" s="2"/>
      <c r="AD345" s="2"/>
      <c r="AE345" s="2"/>
      <c r="AF345" s="2"/>
      <c r="AG345" s="2"/>
      <c r="AH345" s="2"/>
      <c r="AI345" s="2"/>
    </row>
    <row r="346" spans="2:35">
      <c r="B346" s="350" t="s">
        <v>265</v>
      </c>
      <c r="C346" s="350" t="s">
        <v>123</v>
      </c>
      <c r="D346" s="351">
        <v>30</v>
      </c>
      <c r="E346" s="351">
        <v>12</v>
      </c>
      <c r="F346" s="279" t="str">
        <f t="shared" si="5"/>
        <v>SWW023012</v>
      </c>
      <c r="G346" s="351">
        <v>82</v>
      </c>
      <c r="M346" s="241"/>
      <c r="N346" s="241"/>
      <c r="O346" s="229"/>
      <c r="P346" s="229"/>
      <c r="Q346" s="234"/>
      <c r="Y346" s="243"/>
      <c r="Z346" s="2"/>
      <c r="AA346" s="2"/>
      <c r="AB346" s="2"/>
      <c r="AC346" s="2"/>
      <c r="AD346" s="2"/>
      <c r="AE346" s="2"/>
      <c r="AF346" s="2"/>
      <c r="AG346" s="2"/>
      <c r="AH346" s="2"/>
      <c r="AI346" s="2"/>
    </row>
    <row r="347" spans="2:35">
      <c r="B347" s="350" t="s">
        <v>265</v>
      </c>
      <c r="C347" s="350" t="s">
        <v>123</v>
      </c>
      <c r="D347" s="351">
        <v>30</v>
      </c>
      <c r="E347" s="351">
        <v>13</v>
      </c>
      <c r="F347" s="279" t="str">
        <f t="shared" si="5"/>
        <v>SWW023013</v>
      </c>
      <c r="G347" s="351">
        <v>90.2</v>
      </c>
      <c r="M347" s="241"/>
      <c r="N347" s="241"/>
      <c r="O347" s="229"/>
      <c r="P347" s="229"/>
      <c r="Q347" s="234"/>
      <c r="Y347" s="243"/>
      <c r="Z347" s="2"/>
      <c r="AA347" s="2"/>
      <c r="AB347" s="2"/>
      <c r="AC347" s="2"/>
      <c r="AD347" s="2"/>
      <c r="AE347" s="2"/>
      <c r="AF347" s="2"/>
      <c r="AG347" s="2"/>
      <c r="AH347" s="2"/>
      <c r="AI347" s="2"/>
    </row>
    <row r="348" spans="2:35">
      <c r="B348" s="350" t="s">
        <v>265</v>
      </c>
      <c r="C348" s="350" t="s">
        <v>123</v>
      </c>
      <c r="D348" s="351">
        <v>30</v>
      </c>
      <c r="E348" s="351">
        <v>14</v>
      </c>
      <c r="F348" s="279" t="str">
        <f t="shared" si="5"/>
        <v>SWW023014</v>
      </c>
      <c r="G348" s="351">
        <v>100.1</v>
      </c>
      <c r="M348" s="241"/>
      <c r="N348" s="241"/>
      <c r="O348" s="229"/>
      <c r="P348" s="229"/>
      <c r="Q348" s="234"/>
      <c r="Y348" s="243"/>
      <c r="Z348" s="2"/>
      <c r="AA348" s="2"/>
      <c r="AB348" s="2"/>
      <c r="AC348" s="2"/>
      <c r="AD348" s="2"/>
      <c r="AE348" s="2"/>
      <c r="AF348" s="2"/>
      <c r="AG348" s="2"/>
      <c r="AH348" s="2"/>
      <c r="AI348" s="2"/>
    </row>
    <row r="349" spans="2:35">
      <c r="B349" s="350" t="s">
        <v>265</v>
      </c>
      <c r="C349" s="350" t="s">
        <v>123</v>
      </c>
      <c r="D349" s="351">
        <v>30</v>
      </c>
      <c r="E349" s="351">
        <v>15</v>
      </c>
      <c r="F349" s="279" t="str">
        <f t="shared" si="5"/>
        <v>SWW023015</v>
      </c>
      <c r="G349" s="351">
        <v>108.3</v>
      </c>
      <c r="M349" s="241"/>
      <c r="N349" s="241"/>
      <c r="O349" s="229"/>
      <c r="P349" s="229"/>
      <c r="Q349" s="234"/>
      <c r="Y349" s="243"/>
      <c r="Z349" s="2"/>
      <c r="AA349" s="2"/>
      <c r="AB349" s="2"/>
      <c r="AC349" s="2"/>
      <c r="AD349" s="2"/>
      <c r="AE349" s="2"/>
      <c r="AF349" s="2"/>
      <c r="AG349" s="2"/>
      <c r="AH349" s="2"/>
      <c r="AI349" s="2"/>
    </row>
    <row r="350" spans="2:35">
      <c r="B350" s="350" t="s">
        <v>265</v>
      </c>
      <c r="C350" s="350" t="s">
        <v>123</v>
      </c>
      <c r="D350" s="351">
        <v>30</v>
      </c>
      <c r="E350" s="351">
        <v>16</v>
      </c>
      <c r="F350" s="279" t="str">
        <f t="shared" si="5"/>
        <v>SWW023016</v>
      </c>
      <c r="G350" s="351">
        <v>118.1</v>
      </c>
      <c r="M350" s="241"/>
      <c r="N350" s="241"/>
      <c r="O350" s="229"/>
      <c r="P350" s="229"/>
      <c r="Q350" s="234"/>
      <c r="Y350" s="243"/>
      <c r="Z350" s="2"/>
      <c r="AA350" s="2"/>
      <c r="AB350" s="2"/>
      <c r="AC350" s="2"/>
      <c r="AD350" s="2"/>
      <c r="AE350" s="2"/>
      <c r="AF350" s="2"/>
      <c r="AG350" s="2"/>
      <c r="AH350" s="2"/>
      <c r="AI350" s="2"/>
    </row>
    <row r="351" spans="2:35">
      <c r="B351" s="350" t="s">
        <v>265</v>
      </c>
      <c r="C351" s="350" t="s">
        <v>123</v>
      </c>
      <c r="D351" s="351">
        <v>30</v>
      </c>
      <c r="E351" s="351">
        <v>17</v>
      </c>
      <c r="F351" s="279" t="str">
        <f t="shared" si="5"/>
        <v>SWW023017</v>
      </c>
      <c r="G351" s="351">
        <v>125.3</v>
      </c>
      <c r="M351" s="241"/>
      <c r="N351" s="241"/>
      <c r="O351" s="229"/>
      <c r="P351" s="229"/>
      <c r="Q351" s="234"/>
      <c r="Y351" s="243"/>
      <c r="Z351" s="2"/>
      <c r="AA351" s="2"/>
      <c r="AB351" s="2"/>
      <c r="AC351" s="2"/>
      <c r="AD351" s="2"/>
      <c r="AE351" s="2"/>
      <c r="AF351" s="2"/>
      <c r="AG351" s="2"/>
      <c r="AH351" s="2"/>
      <c r="AI351" s="2"/>
    </row>
    <row r="352" spans="2:35">
      <c r="B352" s="350" t="s">
        <v>265</v>
      </c>
      <c r="C352" s="350" t="s">
        <v>123</v>
      </c>
      <c r="D352" s="351">
        <v>30</v>
      </c>
      <c r="E352" s="351">
        <v>18</v>
      </c>
      <c r="F352" s="279" t="str">
        <f t="shared" si="5"/>
        <v>SWW023018</v>
      </c>
      <c r="G352" s="351">
        <v>134.80000000000001</v>
      </c>
      <c r="M352" s="241"/>
      <c r="N352" s="241"/>
      <c r="O352" s="229"/>
      <c r="P352" s="229"/>
      <c r="Q352" s="234"/>
      <c r="Y352" s="243"/>
      <c r="Z352" s="2"/>
      <c r="AA352" s="2"/>
      <c r="AB352" s="2"/>
      <c r="AC352" s="2"/>
      <c r="AD352" s="2"/>
      <c r="AE352" s="2"/>
      <c r="AF352" s="2"/>
      <c r="AG352" s="2"/>
      <c r="AH352" s="2"/>
      <c r="AI352" s="2"/>
    </row>
    <row r="353" spans="2:35">
      <c r="B353" s="350" t="s">
        <v>265</v>
      </c>
      <c r="C353" s="350" t="s">
        <v>123</v>
      </c>
      <c r="D353" s="351">
        <v>30</v>
      </c>
      <c r="E353" s="351">
        <v>19</v>
      </c>
      <c r="F353" s="279" t="str">
        <f t="shared" si="5"/>
        <v>SWW023019</v>
      </c>
      <c r="G353" s="351">
        <v>144.19999999999999</v>
      </c>
      <c r="M353" s="241"/>
      <c r="N353" s="241"/>
      <c r="O353" s="229"/>
      <c r="P353" s="229"/>
      <c r="Q353" s="234"/>
      <c r="Y353" s="243"/>
      <c r="Z353" s="2"/>
      <c r="AA353" s="2"/>
      <c r="AB353" s="2"/>
      <c r="AC353" s="2"/>
      <c r="AD353" s="2"/>
      <c r="AE353" s="2"/>
      <c r="AF353" s="2"/>
      <c r="AG353" s="2"/>
      <c r="AH353" s="2"/>
      <c r="AI353" s="2"/>
    </row>
    <row r="354" spans="2:35">
      <c r="B354" s="350" t="s">
        <v>265</v>
      </c>
      <c r="C354" s="350" t="s">
        <v>123</v>
      </c>
      <c r="D354" s="351">
        <v>30</v>
      </c>
      <c r="E354" s="351">
        <v>20</v>
      </c>
      <c r="F354" s="279" t="str">
        <f t="shared" si="5"/>
        <v>SWW023020</v>
      </c>
      <c r="G354" s="351">
        <v>154.1</v>
      </c>
      <c r="M354" s="241"/>
      <c r="N354" s="241"/>
      <c r="O354" s="229"/>
      <c r="P354" s="229"/>
      <c r="Q354" s="234"/>
      <c r="Y354" s="243"/>
      <c r="Z354" s="2"/>
      <c r="AA354" s="2"/>
      <c r="AB354" s="2"/>
      <c r="AC354" s="2"/>
      <c r="AD354" s="2"/>
      <c r="AE354" s="2"/>
      <c r="AF354" s="2"/>
      <c r="AG354" s="2"/>
      <c r="AH354" s="2"/>
      <c r="AI354" s="2"/>
    </row>
    <row r="355" spans="2:35">
      <c r="B355" s="350" t="s">
        <v>265</v>
      </c>
      <c r="C355" s="350" t="s">
        <v>123</v>
      </c>
      <c r="D355" s="351">
        <v>30</v>
      </c>
      <c r="E355" s="351">
        <v>21</v>
      </c>
      <c r="F355" s="279" t="str">
        <f t="shared" si="5"/>
        <v>SWW023021</v>
      </c>
      <c r="G355" s="351">
        <v>162.6</v>
      </c>
      <c r="M355" s="241"/>
      <c r="N355" s="241"/>
      <c r="O355" s="229"/>
      <c r="P355" s="229"/>
      <c r="Q355" s="234"/>
      <c r="Y355" s="243"/>
      <c r="Z355" s="2"/>
      <c r="AA355" s="2"/>
      <c r="AB355" s="2"/>
      <c r="AC355" s="2"/>
      <c r="AD355" s="2"/>
      <c r="AE355" s="2"/>
      <c r="AF355" s="2"/>
      <c r="AG355" s="2"/>
      <c r="AH355" s="2"/>
      <c r="AI355" s="2"/>
    </row>
    <row r="356" spans="2:35">
      <c r="B356" s="350" t="s">
        <v>265</v>
      </c>
      <c r="C356" s="350" t="s">
        <v>123</v>
      </c>
      <c r="D356" s="351">
        <v>30</v>
      </c>
      <c r="E356" s="351">
        <v>22</v>
      </c>
      <c r="F356" s="279" t="str">
        <f t="shared" si="5"/>
        <v>SWW023022</v>
      </c>
      <c r="G356" s="351">
        <v>170.8</v>
      </c>
      <c r="M356" s="241"/>
      <c r="N356" s="241"/>
      <c r="O356" s="229"/>
      <c r="P356" s="229"/>
      <c r="Q356" s="234"/>
      <c r="Y356" s="243"/>
      <c r="Z356" s="2"/>
      <c r="AA356" s="2"/>
      <c r="AB356" s="2"/>
      <c r="AC356" s="2"/>
      <c r="AD356" s="2"/>
      <c r="AE356" s="2"/>
      <c r="AF356" s="2"/>
      <c r="AG356" s="2"/>
      <c r="AH356" s="2"/>
      <c r="AI356" s="2"/>
    </row>
    <row r="357" spans="2:35">
      <c r="B357" s="350" t="s">
        <v>265</v>
      </c>
      <c r="C357" s="350" t="s">
        <v>123</v>
      </c>
      <c r="D357" s="351">
        <v>30</v>
      </c>
      <c r="E357" s="351">
        <v>23</v>
      </c>
      <c r="F357" s="279" t="str">
        <f t="shared" si="5"/>
        <v>SWW023023</v>
      </c>
      <c r="G357" s="351">
        <v>178.9</v>
      </c>
      <c r="M357" s="241"/>
      <c r="N357" s="241"/>
      <c r="O357" s="229"/>
      <c r="P357" s="229"/>
      <c r="Q357" s="234"/>
      <c r="Y357" s="243"/>
      <c r="Z357" s="2"/>
      <c r="AA357" s="2"/>
      <c r="AB357" s="2"/>
      <c r="AC357" s="2"/>
      <c r="AD357" s="2"/>
      <c r="AE357" s="2"/>
      <c r="AF357" s="2"/>
      <c r="AG357" s="2"/>
      <c r="AH357" s="2"/>
      <c r="AI357" s="2"/>
    </row>
    <row r="358" spans="2:35">
      <c r="B358" s="350" t="s">
        <v>265</v>
      </c>
      <c r="C358" s="350" t="s">
        <v>123</v>
      </c>
      <c r="D358" s="351">
        <v>30</v>
      </c>
      <c r="E358" s="351">
        <v>24</v>
      </c>
      <c r="F358" s="279" t="str">
        <f t="shared" si="5"/>
        <v>SWW023024</v>
      </c>
      <c r="G358" s="351">
        <v>186.2</v>
      </c>
      <c r="M358" s="241"/>
      <c r="N358" s="241"/>
      <c r="O358" s="229"/>
      <c r="P358" s="229"/>
      <c r="Q358" s="234"/>
      <c r="Y358" s="243"/>
      <c r="Z358" s="2"/>
      <c r="AA358" s="2"/>
      <c r="AB358" s="2"/>
      <c r="AC358" s="2"/>
      <c r="AD358" s="2"/>
      <c r="AE358" s="2"/>
      <c r="AF358" s="2"/>
      <c r="AG358" s="2"/>
      <c r="AH358" s="2"/>
      <c r="AI358" s="2"/>
    </row>
    <row r="359" spans="2:35">
      <c r="B359" s="350" t="s">
        <v>265</v>
      </c>
      <c r="C359" s="350" t="s">
        <v>123</v>
      </c>
      <c r="D359" s="351">
        <v>30</v>
      </c>
      <c r="E359" s="351">
        <v>25</v>
      </c>
      <c r="F359" s="279" t="str">
        <f t="shared" si="5"/>
        <v>SWW023025</v>
      </c>
      <c r="G359" s="351">
        <v>193.8</v>
      </c>
      <c r="M359" s="241"/>
      <c r="N359" s="241"/>
      <c r="O359" s="229"/>
      <c r="P359" s="229"/>
      <c r="Q359" s="234"/>
      <c r="Y359" s="243"/>
      <c r="Z359" s="2"/>
      <c r="AA359" s="2"/>
      <c r="AB359" s="2"/>
      <c r="AC359" s="2"/>
      <c r="AD359" s="2"/>
      <c r="AE359" s="2"/>
      <c r="AF359" s="2"/>
      <c r="AG359" s="2"/>
      <c r="AH359" s="2"/>
      <c r="AI359" s="2"/>
    </row>
    <row r="360" spans="2:35">
      <c r="B360" s="350" t="s">
        <v>265</v>
      </c>
      <c r="C360" s="350" t="s">
        <v>123</v>
      </c>
      <c r="D360" s="351">
        <v>30</v>
      </c>
      <c r="E360" s="351">
        <v>26</v>
      </c>
      <c r="F360" s="279" t="str">
        <f t="shared" si="5"/>
        <v>SWW023026</v>
      </c>
      <c r="G360" s="351">
        <v>202.5</v>
      </c>
      <c r="M360" s="241"/>
      <c r="N360" s="241"/>
      <c r="O360" s="229"/>
      <c r="P360" s="229"/>
      <c r="Q360" s="234"/>
      <c r="Y360" s="243"/>
      <c r="Z360" s="2"/>
      <c r="AA360" s="2"/>
      <c r="AB360" s="2"/>
      <c r="AC360" s="2"/>
      <c r="AD360" s="2"/>
      <c r="AE360" s="2"/>
      <c r="AF360" s="2"/>
      <c r="AG360" s="2"/>
      <c r="AH360" s="2"/>
      <c r="AI360" s="2"/>
    </row>
    <row r="361" spans="2:35">
      <c r="B361" s="350" t="s">
        <v>265</v>
      </c>
      <c r="C361" s="350" t="s">
        <v>123</v>
      </c>
      <c r="D361" s="351">
        <v>30</v>
      </c>
      <c r="E361" s="351">
        <v>27</v>
      </c>
      <c r="F361" s="279" t="str">
        <f t="shared" si="5"/>
        <v>SWW023027</v>
      </c>
      <c r="G361" s="351">
        <v>210</v>
      </c>
      <c r="M361" s="241"/>
      <c r="N361" s="241"/>
      <c r="O361" s="229"/>
      <c r="P361" s="229"/>
      <c r="Q361" s="234"/>
      <c r="Y361" s="243"/>
      <c r="Z361" s="2"/>
      <c r="AA361" s="2"/>
      <c r="AB361" s="2"/>
      <c r="AC361" s="2"/>
      <c r="AD361" s="2"/>
      <c r="AE361" s="2"/>
      <c r="AF361" s="2"/>
      <c r="AG361" s="2"/>
      <c r="AH361" s="2"/>
      <c r="AI361" s="2"/>
    </row>
    <row r="362" spans="2:35">
      <c r="B362" s="350" t="s">
        <v>265</v>
      </c>
      <c r="C362" s="350" t="s">
        <v>123</v>
      </c>
      <c r="D362" s="351">
        <v>30</v>
      </c>
      <c r="E362" s="351">
        <v>28</v>
      </c>
      <c r="F362" s="279" t="str">
        <f t="shared" si="5"/>
        <v>SWW023028</v>
      </c>
      <c r="G362" s="351">
        <v>220.2</v>
      </c>
      <c r="M362" s="241"/>
      <c r="N362" s="241"/>
      <c r="O362" s="229"/>
      <c r="P362" s="229"/>
      <c r="Q362" s="234"/>
      <c r="Y362" s="243"/>
      <c r="Z362" s="2"/>
      <c r="AA362" s="2"/>
      <c r="AB362" s="2"/>
      <c r="AC362" s="2"/>
      <c r="AD362" s="2"/>
      <c r="AE362" s="2"/>
      <c r="AF362" s="2"/>
      <c r="AG362" s="2"/>
      <c r="AH362" s="2"/>
      <c r="AI362" s="2"/>
    </row>
    <row r="363" spans="2:35">
      <c r="B363" s="350" t="s">
        <v>265</v>
      </c>
      <c r="C363" s="350" t="s">
        <v>123</v>
      </c>
      <c r="D363" s="351">
        <v>30</v>
      </c>
      <c r="E363" s="351">
        <v>29</v>
      </c>
      <c r="F363" s="279" t="str">
        <f t="shared" si="5"/>
        <v>SWW023029</v>
      </c>
      <c r="G363" s="351">
        <v>231.1</v>
      </c>
      <c r="M363" s="241"/>
      <c r="N363" s="241"/>
      <c r="O363" s="229"/>
      <c r="P363" s="229"/>
      <c r="Q363" s="234"/>
      <c r="Y363" s="243"/>
      <c r="Z363" s="2"/>
      <c r="AA363" s="2"/>
      <c r="AB363" s="2"/>
      <c r="AC363" s="2"/>
      <c r="AD363" s="2"/>
      <c r="AE363" s="2"/>
      <c r="AF363" s="2"/>
      <c r="AG363" s="2"/>
      <c r="AH363" s="2"/>
      <c r="AI363" s="2"/>
    </row>
    <row r="364" spans="2:35">
      <c r="B364" s="350" t="s">
        <v>265</v>
      </c>
      <c r="C364" s="350" t="s">
        <v>123</v>
      </c>
      <c r="D364" s="351">
        <v>30</v>
      </c>
      <c r="E364" s="351">
        <v>30</v>
      </c>
      <c r="F364" s="279" t="str">
        <f t="shared" si="5"/>
        <v>SWW023030</v>
      </c>
      <c r="G364" s="351">
        <v>260.8</v>
      </c>
      <c r="M364" s="241"/>
      <c r="N364" s="241"/>
      <c r="O364" s="229"/>
      <c r="P364" s="229"/>
      <c r="Q364" s="234"/>
      <c r="Y364" s="243"/>
      <c r="Z364" s="2"/>
      <c r="AA364" s="2"/>
      <c r="AB364" s="2"/>
      <c r="AC364" s="2"/>
      <c r="AD364" s="2"/>
      <c r="AE364" s="2"/>
      <c r="AF364" s="2"/>
      <c r="AG364" s="2"/>
      <c r="AH364" s="2"/>
      <c r="AI364" s="2"/>
    </row>
    <row r="365" spans="2:35">
      <c r="B365" s="350" t="s">
        <v>265</v>
      </c>
      <c r="C365" s="350" t="s">
        <v>123</v>
      </c>
      <c r="D365" s="351">
        <v>30</v>
      </c>
      <c r="E365" s="351">
        <v>31</v>
      </c>
      <c r="F365" s="279" t="str">
        <f t="shared" si="5"/>
        <v>SWW023031</v>
      </c>
      <c r="G365" s="351">
        <v>281.3</v>
      </c>
      <c r="M365" s="241"/>
      <c r="N365" s="241"/>
      <c r="O365" s="229"/>
      <c r="P365" s="229"/>
      <c r="Q365" s="234"/>
      <c r="Y365" s="243"/>
      <c r="Z365" s="2"/>
      <c r="AA365" s="2"/>
      <c r="AB365" s="2"/>
      <c r="AC365" s="2"/>
      <c r="AD365" s="2"/>
      <c r="AE365" s="2"/>
      <c r="AF365" s="2"/>
      <c r="AG365" s="2"/>
      <c r="AH365" s="2"/>
      <c r="AI365" s="2"/>
    </row>
    <row r="366" spans="2:35">
      <c r="B366" s="350" t="s">
        <v>265</v>
      </c>
      <c r="C366" s="350" t="s">
        <v>123</v>
      </c>
      <c r="D366" s="351">
        <v>30</v>
      </c>
      <c r="E366" s="351">
        <v>32</v>
      </c>
      <c r="F366" s="279" t="str">
        <f t="shared" si="5"/>
        <v>SWW023032</v>
      </c>
      <c r="G366" s="351">
        <v>303.8</v>
      </c>
      <c r="M366" s="241"/>
      <c r="N366" s="241"/>
      <c r="O366" s="229"/>
      <c r="P366" s="229"/>
      <c r="Q366" s="234"/>
      <c r="Y366" s="243"/>
      <c r="Z366" s="2"/>
      <c r="AA366" s="2"/>
      <c r="AB366" s="2"/>
      <c r="AC366" s="2"/>
      <c r="AD366" s="2"/>
      <c r="AE366" s="2"/>
      <c r="AF366" s="2"/>
      <c r="AG366" s="2"/>
      <c r="AH366" s="2"/>
      <c r="AI366" s="2"/>
    </row>
    <row r="367" spans="2:35">
      <c r="B367" s="350" t="s">
        <v>265</v>
      </c>
      <c r="C367" s="350" t="s">
        <v>123</v>
      </c>
      <c r="D367" s="351">
        <v>30</v>
      </c>
      <c r="E367" s="351">
        <v>33</v>
      </c>
      <c r="F367" s="279" t="str">
        <f t="shared" si="5"/>
        <v>SWW023033</v>
      </c>
      <c r="G367" s="351">
        <v>325.8</v>
      </c>
      <c r="M367" s="241"/>
      <c r="N367" s="241"/>
      <c r="O367" s="229"/>
      <c r="P367" s="229"/>
      <c r="Q367" s="234"/>
      <c r="Y367" s="243"/>
      <c r="Z367" s="2"/>
      <c r="AA367" s="2"/>
      <c r="AB367" s="2"/>
      <c r="AC367" s="2"/>
      <c r="AD367" s="2"/>
      <c r="AE367" s="2"/>
      <c r="AF367" s="2"/>
      <c r="AG367" s="2"/>
      <c r="AH367" s="2"/>
      <c r="AI367" s="2"/>
    </row>
    <row r="368" spans="2:35">
      <c r="B368" s="350" t="s">
        <v>265</v>
      </c>
      <c r="C368" s="350" t="s">
        <v>123</v>
      </c>
      <c r="D368" s="351">
        <v>30</v>
      </c>
      <c r="E368" s="351">
        <v>34</v>
      </c>
      <c r="F368" s="279" t="str">
        <f t="shared" si="5"/>
        <v>SWW023034</v>
      </c>
      <c r="G368" s="351">
        <v>350</v>
      </c>
      <c r="M368" s="241"/>
      <c r="N368" s="241"/>
      <c r="O368" s="229"/>
      <c r="P368" s="229"/>
      <c r="Q368" s="234"/>
      <c r="Y368" s="243"/>
      <c r="Z368" s="2"/>
      <c r="AA368" s="2"/>
      <c r="AB368" s="2"/>
      <c r="AC368" s="2"/>
      <c r="AD368" s="2"/>
      <c r="AE368" s="2"/>
      <c r="AF368" s="2"/>
      <c r="AG368" s="2"/>
      <c r="AH368" s="2"/>
      <c r="AI368" s="2"/>
    </row>
    <row r="369" spans="2:35">
      <c r="B369" s="350" t="s">
        <v>265</v>
      </c>
      <c r="C369" s="350" t="s">
        <v>123</v>
      </c>
      <c r="D369" s="351">
        <v>30</v>
      </c>
      <c r="E369" s="351">
        <v>35</v>
      </c>
      <c r="F369" s="279" t="str">
        <f t="shared" si="5"/>
        <v>SWW023035</v>
      </c>
      <c r="G369" s="351">
        <v>377.6</v>
      </c>
      <c r="M369" s="241"/>
      <c r="N369" s="241"/>
      <c r="O369" s="229"/>
      <c r="P369" s="229"/>
      <c r="Q369" s="234"/>
      <c r="Y369" s="243"/>
      <c r="Z369" s="2"/>
      <c r="AA369" s="2"/>
      <c r="AB369" s="2"/>
      <c r="AC369" s="2"/>
      <c r="AD369" s="2"/>
      <c r="AE369" s="2"/>
      <c r="AF369" s="2"/>
      <c r="AG369" s="2"/>
      <c r="AH369" s="2"/>
      <c r="AI369" s="2"/>
    </row>
    <row r="370" spans="2:35">
      <c r="B370" s="350" t="s">
        <v>265</v>
      </c>
      <c r="C370" s="350" t="s">
        <v>123</v>
      </c>
      <c r="D370" s="351">
        <v>30</v>
      </c>
      <c r="E370" s="351">
        <v>36</v>
      </c>
      <c r="F370" s="279" t="str">
        <f t="shared" si="5"/>
        <v>SWW023036</v>
      </c>
      <c r="G370" s="351">
        <v>401.6</v>
      </c>
      <c r="M370" s="241"/>
      <c r="N370" s="241"/>
      <c r="O370" s="229"/>
      <c r="P370" s="229"/>
      <c r="Q370" s="234"/>
      <c r="Y370" s="243"/>
      <c r="Z370" s="2"/>
      <c r="AA370" s="2"/>
      <c r="AB370" s="2"/>
      <c r="AC370" s="2"/>
      <c r="AD370" s="2"/>
      <c r="AE370" s="2"/>
      <c r="AF370" s="2"/>
      <c r="AG370" s="2"/>
      <c r="AH370" s="2"/>
      <c r="AI370" s="2"/>
    </row>
    <row r="371" spans="2:35">
      <c r="B371" s="350" t="s">
        <v>265</v>
      </c>
      <c r="C371" s="350" t="s">
        <v>123</v>
      </c>
      <c r="D371" s="351">
        <v>30</v>
      </c>
      <c r="E371" s="351">
        <v>37</v>
      </c>
      <c r="F371" s="279" t="str">
        <f t="shared" si="5"/>
        <v>SWW023037</v>
      </c>
      <c r="G371" s="351">
        <v>430.1</v>
      </c>
      <c r="M371" s="241"/>
      <c r="N371" s="241"/>
      <c r="O371" s="229"/>
      <c r="P371" s="229"/>
      <c r="Q371" s="234"/>
      <c r="Y371" s="243"/>
      <c r="Z371" s="2"/>
      <c r="AA371" s="2"/>
      <c r="AB371" s="2"/>
      <c r="AC371" s="2"/>
      <c r="AD371" s="2"/>
      <c r="AE371" s="2"/>
      <c r="AF371" s="2"/>
      <c r="AG371" s="2"/>
      <c r="AH371" s="2"/>
      <c r="AI371" s="2"/>
    </row>
    <row r="372" spans="2:35">
      <c r="B372" s="350" t="s">
        <v>265</v>
      </c>
      <c r="C372" s="350" t="s">
        <v>123</v>
      </c>
      <c r="D372" s="351">
        <v>30</v>
      </c>
      <c r="E372" s="351">
        <v>38</v>
      </c>
      <c r="F372" s="279" t="str">
        <f t="shared" si="5"/>
        <v>SWW023038</v>
      </c>
      <c r="G372" s="351">
        <v>458.2</v>
      </c>
      <c r="M372" s="241"/>
      <c r="N372" s="241"/>
      <c r="O372" s="229"/>
      <c r="P372" s="229"/>
      <c r="Q372" s="234"/>
      <c r="Y372" s="243"/>
      <c r="Z372" s="2"/>
      <c r="AA372" s="2"/>
      <c r="AB372" s="2"/>
      <c r="AC372" s="2"/>
      <c r="AD372" s="2"/>
      <c r="AE372" s="2"/>
      <c r="AF372" s="2"/>
      <c r="AG372" s="2"/>
      <c r="AH372" s="2"/>
      <c r="AI372" s="2"/>
    </row>
    <row r="373" spans="2:35">
      <c r="B373" s="350" t="s">
        <v>265</v>
      </c>
      <c r="C373" s="350" t="s">
        <v>123</v>
      </c>
      <c r="D373" s="351">
        <v>30</v>
      </c>
      <c r="E373" s="351">
        <v>39</v>
      </c>
      <c r="F373" s="279" t="str">
        <f t="shared" si="5"/>
        <v>SWW023039</v>
      </c>
      <c r="G373" s="351">
        <v>488.2</v>
      </c>
      <c r="M373" s="241"/>
      <c r="N373" s="241"/>
      <c r="O373" s="229"/>
      <c r="P373" s="229"/>
      <c r="Q373" s="234"/>
      <c r="Y373" s="243"/>
      <c r="Z373" s="2"/>
      <c r="AA373" s="2"/>
      <c r="AB373" s="2"/>
      <c r="AC373" s="2"/>
      <c r="AD373" s="2"/>
      <c r="AE373" s="2"/>
      <c r="AF373" s="2"/>
      <c r="AG373" s="2"/>
      <c r="AH373" s="2"/>
      <c r="AI373" s="2"/>
    </row>
    <row r="374" spans="2:35">
      <c r="B374" s="350" t="s">
        <v>265</v>
      </c>
      <c r="C374" s="350" t="s">
        <v>123</v>
      </c>
      <c r="D374" s="351">
        <v>30</v>
      </c>
      <c r="E374" s="351">
        <v>40</v>
      </c>
      <c r="F374" s="279" t="str">
        <f t="shared" si="5"/>
        <v>SWW023040</v>
      </c>
      <c r="G374" s="351">
        <v>523.79999999999995</v>
      </c>
      <c r="M374" s="241"/>
      <c r="N374" s="241"/>
      <c r="O374" s="229"/>
      <c r="P374" s="229"/>
      <c r="Q374" s="234"/>
      <c r="Y374" s="243"/>
      <c r="Z374" s="2"/>
      <c r="AA374" s="2"/>
      <c r="AB374" s="2"/>
      <c r="AC374" s="2"/>
      <c r="AD374" s="2"/>
      <c r="AE374" s="2"/>
      <c r="AF374" s="2"/>
      <c r="AG374" s="2"/>
      <c r="AH374" s="2"/>
      <c r="AI374" s="2"/>
    </row>
    <row r="375" spans="2:35">
      <c r="B375" s="350" t="s">
        <v>265</v>
      </c>
      <c r="C375" s="350" t="s">
        <v>123</v>
      </c>
      <c r="D375" s="351">
        <v>30</v>
      </c>
      <c r="E375" s="351">
        <v>41</v>
      </c>
      <c r="F375" s="279" t="str">
        <f t="shared" si="5"/>
        <v>SWW023041</v>
      </c>
      <c r="G375" s="351">
        <v>564.1</v>
      </c>
      <c r="M375" s="241"/>
      <c r="N375" s="241"/>
      <c r="O375" s="229"/>
      <c r="P375" s="229"/>
      <c r="Q375" s="234"/>
      <c r="Y375" s="243"/>
      <c r="Z375" s="2"/>
      <c r="AA375" s="2"/>
      <c r="AB375" s="2"/>
      <c r="AC375" s="2"/>
      <c r="AD375" s="2"/>
      <c r="AE375" s="2"/>
      <c r="AF375" s="2"/>
      <c r="AG375" s="2"/>
      <c r="AH375" s="2"/>
      <c r="AI375" s="2"/>
    </row>
    <row r="376" spans="2:35">
      <c r="B376" s="350" t="s">
        <v>265</v>
      </c>
      <c r="C376" s="350" t="s">
        <v>123</v>
      </c>
      <c r="D376" s="351">
        <v>31</v>
      </c>
      <c r="E376" s="351">
        <v>1</v>
      </c>
      <c r="F376" s="279" t="str">
        <f t="shared" si="5"/>
        <v>SWW023101</v>
      </c>
      <c r="G376" s="351">
        <v>15.5</v>
      </c>
      <c r="M376" s="241"/>
      <c r="N376" s="241"/>
      <c r="O376" s="229"/>
      <c r="P376" s="229"/>
      <c r="Q376" s="234"/>
      <c r="Y376" s="243"/>
      <c r="Z376" s="2"/>
      <c r="AA376" s="2"/>
      <c r="AB376" s="2"/>
      <c r="AC376" s="2"/>
      <c r="AD376" s="2"/>
      <c r="AE376" s="2"/>
      <c r="AF376" s="2"/>
      <c r="AG376" s="2"/>
      <c r="AH376" s="2"/>
      <c r="AI376" s="2"/>
    </row>
    <row r="377" spans="2:35">
      <c r="B377" s="350" t="s">
        <v>265</v>
      </c>
      <c r="C377" s="350" t="s">
        <v>123</v>
      </c>
      <c r="D377" s="351">
        <v>31</v>
      </c>
      <c r="E377" s="351">
        <v>2</v>
      </c>
      <c r="F377" s="279" t="str">
        <f t="shared" si="5"/>
        <v>SWW023102</v>
      </c>
      <c r="G377" s="351">
        <v>37.799999999999997</v>
      </c>
      <c r="M377" s="241"/>
      <c r="N377" s="241"/>
      <c r="O377" s="229"/>
      <c r="P377" s="229"/>
      <c r="Q377" s="234"/>
      <c r="Y377" s="243"/>
      <c r="Z377" s="2"/>
      <c r="AA377" s="2"/>
      <c r="AB377" s="2"/>
      <c r="AC377" s="2"/>
      <c r="AD377" s="2"/>
      <c r="AE377" s="2"/>
      <c r="AF377" s="2"/>
      <c r="AG377" s="2"/>
      <c r="AH377" s="2"/>
      <c r="AI377" s="2"/>
    </row>
    <row r="378" spans="2:35">
      <c r="B378" s="350" t="s">
        <v>265</v>
      </c>
      <c r="C378" s="350" t="s">
        <v>123</v>
      </c>
      <c r="D378" s="351">
        <v>31</v>
      </c>
      <c r="E378" s="351">
        <v>3</v>
      </c>
      <c r="F378" s="279" t="str">
        <f t="shared" si="5"/>
        <v>SWW023103</v>
      </c>
      <c r="G378" s="351">
        <v>41.4</v>
      </c>
      <c r="M378" s="241"/>
      <c r="N378" s="241"/>
      <c r="O378" s="229"/>
      <c r="P378" s="229"/>
      <c r="Q378" s="234"/>
      <c r="Y378" s="243"/>
      <c r="Z378" s="2"/>
      <c r="AA378" s="2"/>
      <c r="AB378" s="2"/>
      <c r="AC378" s="2"/>
      <c r="AD378" s="2"/>
      <c r="AE378" s="2"/>
      <c r="AF378" s="2"/>
      <c r="AG378" s="2"/>
      <c r="AH378" s="2"/>
      <c r="AI378" s="2"/>
    </row>
    <row r="379" spans="2:35">
      <c r="B379" s="350" t="s">
        <v>265</v>
      </c>
      <c r="C379" s="350" t="s">
        <v>123</v>
      </c>
      <c r="D379" s="351">
        <v>31</v>
      </c>
      <c r="E379" s="351">
        <v>4</v>
      </c>
      <c r="F379" s="279" t="str">
        <f t="shared" si="5"/>
        <v>SWW023104</v>
      </c>
      <c r="G379" s="351">
        <v>44.3</v>
      </c>
      <c r="M379" s="241"/>
      <c r="N379" s="241"/>
      <c r="O379" s="229"/>
      <c r="P379" s="229"/>
      <c r="Q379" s="234"/>
      <c r="Y379" s="243"/>
      <c r="Z379" s="2"/>
      <c r="AA379" s="2"/>
      <c r="AB379" s="2"/>
      <c r="AC379" s="2"/>
      <c r="AD379" s="2"/>
      <c r="AE379" s="2"/>
      <c r="AF379" s="2"/>
      <c r="AG379" s="2"/>
      <c r="AH379" s="2"/>
      <c r="AI379" s="2"/>
    </row>
    <row r="380" spans="2:35">
      <c r="B380" s="350" t="s">
        <v>265</v>
      </c>
      <c r="C380" s="350" t="s">
        <v>123</v>
      </c>
      <c r="D380" s="351">
        <v>31</v>
      </c>
      <c r="E380" s="351">
        <v>5</v>
      </c>
      <c r="F380" s="279" t="str">
        <f t="shared" si="5"/>
        <v>SWW023105</v>
      </c>
      <c r="G380" s="351">
        <v>48.8</v>
      </c>
      <c r="M380" s="241"/>
      <c r="N380" s="241"/>
      <c r="O380" s="229"/>
      <c r="P380" s="229"/>
      <c r="Q380" s="234"/>
      <c r="Y380" s="243"/>
      <c r="Z380" s="2"/>
      <c r="AA380" s="2"/>
      <c r="AB380" s="2"/>
      <c r="AC380" s="2"/>
      <c r="AD380" s="2"/>
      <c r="AE380" s="2"/>
      <c r="AF380" s="2"/>
      <c r="AG380" s="2"/>
      <c r="AH380" s="2"/>
      <c r="AI380" s="2"/>
    </row>
    <row r="381" spans="2:35">
      <c r="B381" s="350" t="s">
        <v>265</v>
      </c>
      <c r="C381" s="350" t="s">
        <v>123</v>
      </c>
      <c r="D381" s="351">
        <v>31</v>
      </c>
      <c r="E381" s="351">
        <v>6</v>
      </c>
      <c r="F381" s="279" t="str">
        <f t="shared" si="5"/>
        <v>SWW023106</v>
      </c>
      <c r="G381" s="351">
        <v>51.7</v>
      </c>
      <c r="M381" s="241"/>
      <c r="N381" s="241"/>
      <c r="O381" s="229"/>
      <c r="P381" s="229"/>
      <c r="Q381" s="234"/>
      <c r="Y381" s="243"/>
      <c r="Z381" s="2"/>
      <c r="AA381" s="2"/>
      <c r="AB381" s="2"/>
      <c r="AC381" s="2"/>
      <c r="AD381" s="2"/>
      <c r="AE381" s="2"/>
      <c r="AF381" s="2"/>
      <c r="AG381" s="2"/>
      <c r="AH381" s="2"/>
      <c r="AI381" s="2"/>
    </row>
    <row r="382" spans="2:35">
      <c r="B382" s="350" t="s">
        <v>265</v>
      </c>
      <c r="C382" s="350" t="s">
        <v>123</v>
      </c>
      <c r="D382" s="351">
        <v>31</v>
      </c>
      <c r="E382" s="351">
        <v>7</v>
      </c>
      <c r="F382" s="279" t="str">
        <f t="shared" si="5"/>
        <v>SWW023107</v>
      </c>
      <c r="G382" s="351">
        <v>56.4</v>
      </c>
      <c r="M382" s="241"/>
      <c r="N382" s="241"/>
      <c r="O382" s="229"/>
      <c r="P382" s="229"/>
      <c r="Q382" s="234"/>
      <c r="Y382" s="243"/>
      <c r="Z382" s="2"/>
      <c r="AA382" s="2"/>
      <c r="AB382" s="2"/>
      <c r="AC382" s="2"/>
      <c r="AD382" s="2"/>
      <c r="AE382" s="2"/>
      <c r="AF382" s="2"/>
      <c r="AG382" s="2"/>
      <c r="AH382" s="2"/>
      <c r="AI382" s="2"/>
    </row>
    <row r="383" spans="2:35">
      <c r="B383" s="350" t="s">
        <v>265</v>
      </c>
      <c r="C383" s="350" t="s">
        <v>123</v>
      </c>
      <c r="D383" s="351">
        <v>31</v>
      </c>
      <c r="E383" s="351">
        <v>8</v>
      </c>
      <c r="F383" s="279" t="str">
        <f t="shared" si="5"/>
        <v>SWW023108</v>
      </c>
      <c r="G383" s="351">
        <v>64.099999999999994</v>
      </c>
      <c r="M383" s="241"/>
      <c r="N383" s="241"/>
      <c r="O383" s="229"/>
      <c r="P383" s="229"/>
      <c r="Q383" s="234"/>
      <c r="Y383" s="243"/>
      <c r="Z383" s="2"/>
      <c r="AA383" s="2"/>
      <c r="AB383" s="2"/>
      <c r="AC383" s="2"/>
      <c r="AD383" s="2"/>
      <c r="AE383" s="2"/>
      <c r="AF383" s="2"/>
      <c r="AG383" s="2"/>
      <c r="AH383" s="2"/>
      <c r="AI383" s="2"/>
    </row>
    <row r="384" spans="2:35">
      <c r="B384" s="350" t="s">
        <v>265</v>
      </c>
      <c r="C384" s="350" t="s">
        <v>123</v>
      </c>
      <c r="D384" s="351">
        <v>31</v>
      </c>
      <c r="E384" s="351">
        <v>9</v>
      </c>
      <c r="F384" s="279" t="str">
        <f t="shared" si="5"/>
        <v>SWW023109</v>
      </c>
      <c r="G384" s="351">
        <v>70.599999999999994</v>
      </c>
      <c r="M384" s="241"/>
      <c r="N384" s="241"/>
      <c r="O384" s="229"/>
      <c r="P384" s="229"/>
      <c r="Q384" s="234"/>
      <c r="Y384" s="243"/>
      <c r="Z384" s="2"/>
      <c r="AA384" s="2"/>
      <c r="AB384" s="2"/>
      <c r="AC384" s="2"/>
      <c r="AD384" s="2"/>
      <c r="AE384" s="2"/>
      <c r="AF384" s="2"/>
      <c r="AG384" s="2"/>
      <c r="AH384" s="2"/>
      <c r="AI384" s="2"/>
    </row>
    <row r="385" spans="2:35">
      <c r="B385" s="350" t="s">
        <v>265</v>
      </c>
      <c r="C385" s="350" t="s">
        <v>123</v>
      </c>
      <c r="D385" s="351">
        <v>31</v>
      </c>
      <c r="E385" s="351">
        <v>10</v>
      </c>
      <c r="F385" s="279" t="str">
        <f t="shared" si="5"/>
        <v>SWW023110</v>
      </c>
      <c r="G385" s="351">
        <v>77.099999999999994</v>
      </c>
      <c r="M385" s="241"/>
      <c r="N385" s="241"/>
      <c r="O385" s="229"/>
      <c r="P385" s="229"/>
      <c r="Q385" s="234"/>
      <c r="Y385" s="243"/>
      <c r="Z385" s="2"/>
      <c r="AA385" s="2"/>
      <c r="AB385" s="2"/>
      <c r="AC385" s="2"/>
      <c r="AD385" s="2"/>
      <c r="AE385" s="2"/>
      <c r="AF385" s="2"/>
      <c r="AG385" s="2"/>
      <c r="AH385" s="2"/>
      <c r="AI385" s="2"/>
    </row>
    <row r="386" spans="2:35">
      <c r="B386" s="350" t="s">
        <v>265</v>
      </c>
      <c r="C386" s="350" t="s">
        <v>123</v>
      </c>
      <c r="D386" s="351">
        <v>31</v>
      </c>
      <c r="E386" s="351">
        <v>11</v>
      </c>
      <c r="F386" s="279" t="str">
        <f t="shared" si="5"/>
        <v>SWW023111</v>
      </c>
      <c r="G386" s="351">
        <v>82</v>
      </c>
      <c r="M386" s="241"/>
      <c r="N386" s="241"/>
      <c r="O386" s="229"/>
      <c r="P386" s="229"/>
      <c r="Q386" s="234"/>
      <c r="Y386" s="243"/>
      <c r="Z386" s="2"/>
      <c r="AA386" s="2"/>
      <c r="AB386" s="2"/>
      <c r="AC386" s="2"/>
      <c r="AD386" s="2"/>
      <c r="AE386" s="2"/>
      <c r="AF386" s="2"/>
      <c r="AG386" s="2"/>
      <c r="AH386" s="2"/>
      <c r="AI386" s="2"/>
    </row>
    <row r="387" spans="2:35">
      <c r="B387" s="350" t="s">
        <v>265</v>
      </c>
      <c r="C387" s="350" t="s">
        <v>123</v>
      </c>
      <c r="D387" s="351">
        <v>31</v>
      </c>
      <c r="E387" s="351">
        <v>12</v>
      </c>
      <c r="F387" s="279" t="str">
        <f t="shared" si="5"/>
        <v>SWW023112</v>
      </c>
      <c r="G387" s="351">
        <v>90.2</v>
      </c>
      <c r="M387" s="241"/>
      <c r="N387" s="241"/>
      <c r="O387" s="229"/>
      <c r="P387" s="229"/>
      <c r="Q387" s="234"/>
      <c r="Y387" s="243"/>
      <c r="Z387" s="2"/>
      <c r="AA387" s="2"/>
      <c r="AB387" s="2"/>
      <c r="AC387" s="2"/>
      <c r="AD387" s="2"/>
      <c r="AE387" s="2"/>
      <c r="AF387" s="2"/>
      <c r="AG387" s="2"/>
      <c r="AH387" s="2"/>
      <c r="AI387" s="2"/>
    </row>
    <row r="388" spans="2:35">
      <c r="B388" s="350" t="s">
        <v>265</v>
      </c>
      <c r="C388" s="350" t="s">
        <v>123</v>
      </c>
      <c r="D388" s="351">
        <v>31</v>
      </c>
      <c r="E388" s="351">
        <v>13</v>
      </c>
      <c r="F388" s="279" t="str">
        <f t="shared" si="5"/>
        <v>SWW023113</v>
      </c>
      <c r="G388" s="351">
        <v>100.1</v>
      </c>
      <c r="M388" s="241"/>
      <c r="N388" s="241"/>
      <c r="O388" s="229"/>
      <c r="P388" s="229"/>
      <c r="Q388" s="234"/>
      <c r="Y388" s="243"/>
      <c r="Z388" s="2"/>
      <c r="AA388" s="2"/>
      <c r="AB388" s="2"/>
      <c r="AC388" s="2"/>
      <c r="AD388" s="2"/>
      <c r="AE388" s="2"/>
      <c r="AF388" s="2"/>
      <c r="AG388" s="2"/>
      <c r="AH388" s="2"/>
      <c r="AI388" s="2"/>
    </row>
    <row r="389" spans="2:35">
      <c r="B389" s="350" t="s">
        <v>265</v>
      </c>
      <c r="C389" s="350" t="s">
        <v>123</v>
      </c>
      <c r="D389" s="351">
        <v>31</v>
      </c>
      <c r="E389" s="351">
        <v>14</v>
      </c>
      <c r="F389" s="279" t="str">
        <f t="shared" si="5"/>
        <v>SWW023114</v>
      </c>
      <c r="G389" s="351">
        <v>108.3</v>
      </c>
      <c r="M389" s="241"/>
      <c r="N389" s="241"/>
      <c r="O389" s="229"/>
      <c r="P389" s="229"/>
      <c r="Q389" s="234"/>
      <c r="Y389" s="243"/>
      <c r="Z389" s="2"/>
      <c r="AA389" s="2"/>
      <c r="AB389" s="2"/>
      <c r="AC389" s="2"/>
      <c r="AD389" s="2"/>
      <c r="AE389" s="2"/>
      <c r="AF389" s="2"/>
      <c r="AG389" s="2"/>
      <c r="AH389" s="2"/>
      <c r="AI389" s="2"/>
    </row>
    <row r="390" spans="2:35">
      <c r="B390" s="350" t="s">
        <v>265</v>
      </c>
      <c r="C390" s="350" t="s">
        <v>123</v>
      </c>
      <c r="D390" s="351">
        <v>31</v>
      </c>
      <c r="E390" s="351">
        <v>15</v>
      </c>
      <c r="F390" s="279" t="str">
        <f t="shared" si="5"/>
        <v>SWW023115</v>
      </c>
      <c r="G390" s="351">
        <v>118.1</v>
      </c>
      <c r="M390" s="241"/>
      <c r="N390" s="241"/>
      <c r="O390" s="229"/>
      <c r="P390" s="229"/>
      <c r="Q390" s="234"/>
      <c r="Y390" s="243"/>
      <c r="Z390" s="2"/>
      <c r="AA390" s="2"/>
      <c r="AB390" s="2"/>
      <c r="AC390" s="2"/>
      <c r="AD390" s="2"/>
      <c r="AE390" s="2"/>
      <c r="AF390" s="2"/>
      <c r="AG390" s="2"/>
      <c r="AH390" s="2"/>
      <c r="AI390" s="2"/>
    </row>
    <row r="391" spans="2:35">
      <c r="B391" s="350" t="s">
        <v>265</v>
      </c>
      <c r="C391" s="350" t="s">
        <v>123</v>
      </c>
      <c r="D391" s="351">
        <v>31</v>
      </c>
      <c r="E391" s="351">
        <v>16</v>
      </c>
      <c r="F391" s="279" t="str">
        <f t="shared" si="5"/>
        <v>SWW023116</v>
      </c>
      <c r="G391" s="351">
        <v>125.3</v>
      </c>
      <c r="M391" s="241"/>
      <c r="N391" s="241"/>
      <c r="O391" s="229"/>
      <c r="P391" s="229"/>
      <c r="Q391" s="234"/>
      <c r="Y391" s="243"/>
      <c r="Z391" s="2"/>
      <c r="AA391" s="2"/>
      <c r="AB391" s="2"/>
      <c r="AC391" s="2"/>
      <c r="AD391" s="2"/>
      <c r="AE391" s="2"/>
      <c r="AF391" s="2"/>
      <c r="AG391" s="2"/>
      <c r="AH391" s="2"/>
      <c r="AI391" s="2"/>
    </row>
    <row r="392" spans="2:35">
      <c r="B392" s="350" t="s">
        <v>265</v>
      </c>
      <c r="C392" s="350" t="s">
        <v>123</v>
      </c>
      <c r="D392" s="351">
        <v>31</v>
      </c>
      <c r="E392" s="351">
        <v>17</v>
      </c>
      <c r="F392" s="279" t="str">
        <f t="shared" ref="F392:F455" si="6">B392&amp;TEXT(C392,"00")&amp;TEXT(D392,"00")&amp;TEXT(E392,"00")</f>
        <v>SWW023117</v>
      </c>
      <c r="G392" s="351">
        <v>134.80000000000001</v>
      </c>
      <c r="M392" s="241"/>
      <c r="N392" s="241"/>
      <c r="O392" s="229"/>
      <c r="P392" s="229"/>
      <c r="Q392" s="234"/>
      <c r="Y392" s="243"/>
      <c r="Z392" s="2"/>
      <c r="AA392" s="2"/>
      <c r="AB392" s="2"/>
      <c r="AC392" s="2"/>
      <c r="AD392" s="2"/>
      <c r="AE392" s="2"/>
      <c r="AF392" s="2"/>
      <c r="AG392" s="2"/>
      <c r="AH392" s="2"/>
      <c r="AI392" s="2"/>
    </row>
    <row r="393" spans="2:35">
      <c r="B393" s="350" t="s">
        <v>265</v>
      </c>
      <c r="C393" s="350" t="s">
        <v>123</v>
      </c>
      <c r="D393" s="351">
        <v>31</v>
      </c>
      <c r="E393" s="351">
        <v>18</v>
      </c>
      <c r="F393" s="279" t="str">
        <f t="shared" si="6"/>
        <v>SWW023118</v>
      </c>
      <c r="G393" s="351">
        <v>144.19999999999999</v>
      </c>
      <c r="M393" s="241"/>
      <c r="N393" s="241"/>
      <c r="O393" s="229"/>
      <c r="P393" s="229"/>
      <c r="Q393" s="234"/>
      <c r="Y393" s="243"/>
      <c r="Z393" s="2"/>
      <c r="AA393" s="2"/>
      <c r="AB393" s="2"/>
      <c r="AC393" s="2"/>
      <c r="AD393" s="2"/>
      <c r="AE393" s="2"/>
      <c r="AF393" s="2"/>
      <c r="AG393" s="2"/>
      <c r="AH393" s="2"/>
      <c r="AI393" s="2"/>
    </row>
    <row r="394" spans="2:35">
      <c r="B394" s="350" t="s">
        <v>265</v>
      </c>
      <c r="C394" s="350" t="s">
        <v>123</v>
      </c>
      <c r="D394" s="351">
        <v>31</v>
      </c>
      <c r="E394" s="351">
        <v>19</v>
      </c>
      <c r="F394" s="279" t="str">
        <f t="shared" si="6"/>
        <v>SWW023119</v>
      </c>
      <c r="G394" s="351">
        <v>154.1</v>
      </c>
      <c r="M394" s="241"/>
      <c r="N394" s="241"/>
      <c r="O394" s="229"/>
      <c r="P394" s="229"/>
      <c r="Q394" s="234"/>
      <c r="Y394" s="243"/>
      <c r="Z394" s="2"/>
      <c r="AA394" s="2"/>
      <c r="AB394" s="2"/>
      <c r="AC394" s="2"/>
      <c r="AD394" s="2"/>
      <c r="AE394" s="2"/>
      <c r="AF394" s="2"/>
      <c r="AG394" s="2"/>
      <c r="AH394" s="2"/>
      <c r="AI394" s="2"/>
    </row>
    <row r="395" spans="2:35">
      <c r="B395" s="350" t="s">
        <v>265</v>
      </c>
      <c r="C395" s="350" t="s">
        <v>123</v>
      </c>
      <c r="D395" s="351">
        <v>31</v>
      </c>
      <c r="E395" s="351">
        <v>20</v>
      </c>
      <c r="F395" s="279" t="str">
        <f t="shared" si="6"/>
        <v>SWW023120</v>
      </c>
      <c r="G395" s="351">
        <v>162.6</v>
      </c>
      <c r="M395" s="241"/>
      <c r="N395" s="241"/>
      <c r="O395" s="229"/>
      <c r="P395" s="229"/>
      <c r="Q395" s="234"/>
      <c r="Y395" s="243"/>
      <c r="Z395" s="2"/>
      <c r="AA395" s="2"/>
      <c r="AB395" s="2"/>
      <c r="AC395" s="2"/>
      <c r="AD395" s="2"/>
      <c r="AE395" s="2"/>
      <c r="AF395" s="2"/>
      <c r="AG395" s="2"/>
      <c r="AH395" s="2"/>
      <c r="AI395" s="2"/>
    </row>
    <row r="396" spans="2:35">
      <c r="B396" s="350" t="s">
        <v>265</v>
      </c>
      <c r="C396" s="350" t="s">
        <v>123</v>
      </c>
      <c r="D396" s="351">
        <v>31</v>
      </c>
      <c r="E396" s="351">
        <v>21</v>
      </c>
      <c r="F396" s="279" t="str">
        <f t="shared" si="6"/>
        <v>SWW023121</v>
      </c>
      <c r="G396" s="351">
        <v>170.8</v>
      </c>
      <c r="M396" s="241"/>
      <c r="N396" s="241"/>
      <c r="O396" s="229"/>
      <c r="P396" s="229"/>
      <c r="Q396" s="234"/>
      <c r="Y396" s="243"/>
      <c r="Z396" s="2"/>
      <c r="AA396" s="2"/>
      <c r="AB396" s="2"/>
      <c r="AC396" s="2"/>
      <c r="AD396" s="2"/>
      <c r="AE396" s="2"/>
      <c r="AF396" s="2"/>
      <c r="AG396" s="2"/>
      <c r="AH396" s="2"/>
      <c r="AI396" s="2"/>
    </row>
    <row r="397" spans="2:35">
      <c r="B397" s="350" t="s">
        <v>265</v>
      </c>
      <c r="C397" s="350" t="s">
        <v>123</v>
      </c>
      <c r="D397" s="351">
        <v>31</v>
      </c>
      <c r="E397" s="351">
        <v>22</v>
      </c>
      <c r="F397" s="279" t="str">
        <f t="shared" si="6"/>
        <v>SWW023122</v>
      </c>
      <c r="G397" s="351">
        <v>178.9</v>
      </c>
      <c r="M397" s="241"/>
      <c r="N397" s="241"/>
      <c r="O397" s="229"/>
      <c r="P397" s="229"/>
      <c r="Q397" s="234"/>
      <c r="Y397" s="243"/>
      <c r="Z397" s="2"/>
      <c r="AA397" s="2"/>
      <c r="AB397" s="2"/>
      <c r="AC397" s="2"/>
      <c r="AD397" s="2"/>
      <c r="AE397" s="2"/>
      <c r="AF397" s="2"/>
      <c r="AG397" s="2"/>
      <c r="AH397" s="2"/>
      <c r="AI397" s="2"/>
    </row>
    <row r="398" spans="2:35">
      <c r="B398" s="350" t="s">
        <v>265</v>
      </c>
      <c r="C398" s="350" t="s">
        <v>123</v>
      </c>
      <c r="D398" s="351">
        <v>31</v>
      </c>
      <c r="E398" s="351">
        <v>23</v>
      </c>
      <c r="F398" s="279" t="str">
        <f t="shared" si="6"/>
        <v>SWW023123</v>
      </c>
      <c r="G398" s="351">
        <v>186.2</v>
      </c>
      <c r="M398" s="241"/>
      <c r="N398" s="241"/>
      <c r="O398" s="229"/>
      <c r="P398" s="229"/>
      <c r="Q398" s="234"/>
      <c r="Y398" s="243"/>
      <c r="Z398" s="2"/>
      <c r="AA398" s="2"/>
      <c r="AB398" s="2"/>
      <c r="AC398" s="2"/>
      <c r="AD398" s="2"/>
      <c r="AE398" s="2"/>
      <c r="AF398" s="2"/>
      <c r="AG398" s="2"/>
      <c r="AH398" s="2"/>
      <c r="AI398" s="2"/>
    </row>
    <row r="399" spans="2:35">
      <c r="B399" s="350" t="s">
        <v>265</v>
      </c>
      <c r="C399" s="350" t="s">
        <v>123</v>
      </c>
      <c r="D399" s="351">
        <v>31</v>
      </c>
      <c r="E399" s="351">
        <v>24</v>
      </c>
      <c r="F399" s="279" t="str">
        <f t="shared" si="6"/>
        <v>SWW023124</v>
      </c>
      <c r="G399" s="351">
        <v>193.8</v>
      </c>
      <c r="M399" s="241"/>
      <c r="N399" s="241"/>
      <c r="O399" s="229"/>
      <c r="P399" s="229"/>
      <c r="Q399" s="234"/>
      <c r="Y399" s="243"/>
      <c r="Z399" s="2"/>
      <c r="AA399" s="2"/>
      <c r="AB399" s="2"/>
      <c r="AC399" s="2"/>
      <c r="AD399" s="2"/>
      <c r="AE399" s="2"/>
      <c r="AF399" s="2"/>
      <c r="AG399" s="2"/>
      <c r="AH399" s="2"/>
      <c r="AI399" s="2"/>
    </row>
    <row r="400" spans="2:35">
      <c r="B400" s="350" t="s">
        <v>265</v>
      </c>
      <c r="C400" s="350" t="s">
        <v>123</v>
      </c>
      <c r="D400" s="351">
        <v>31</v>
      </c>
      <c r="E400" s="351">
        <v>25</v>
      </c>
      <c r="F400" s="279" t="str">
        <f t="shared" si="6"/>
        <v>SWW023125</v>
      </c>
      <c r="G400" s="351">
        <v>202.5</v>
      </c>
      <c r="M400" s="241"/>
      <c r="N400" s="241"/>
      <c r="O400" s="229"/>
      <c r="P400" s="229"/>
      <c r="Q400" s="234"/>
      <c r="Y400" s="243"/>
      <c r="Z400" s="2"/>
      <c r="AA400" s="2"/>
      <c r="AB400" s="2"/>
      <c r="AC400" s="2"/>
      <c r="AD400" s="2"/>
      <c r="AE400" s="2"/>
      <c r="AF400" s="2"/>
      <c r="AG400" s="2"/>
      <c r="AH400" s="2"/>
      <c r="AI400" s="2"/>
    </row>
    <row r="401" spans="2:35">
      <c r="B401" s="350" t="s">
        <v>265</v>
      </c>
      <c r="C401" s="350" t="s">
        <v>123</v>
      </c>
      <c r="D401" s="351">
        <v>31</v>
      </c>
      <c r="E401" s="351">
        <v>26</v>
      </c>
      <c r="F401" s="279" t="str">
        <f t="shared" si="6"/>
        <v>SWW023126</v>
      </c>
      <c r="G401" s="351">
        <v>210</v>
      </c>
      <c r="M401" s="241"/>
      <c r="N401" s="241"/>
      <c r="O401" s="229"/>
      <c r="P401" s="229"/>
      <c r="Q401" s="234"/>
      <c r="Y401" s="243"/>
      <c r="Z401" s="2"/>
      <c r="AA401" s="2"/>
      <c r="AB401" s="2"/>
      <c r="AC401" s="2"/>
      <c r="AD401" s="2"/>
      <c r="AE401" s="2"/>
      <c r="AF401" s="2"/>
      <c r="AG401" s="2"/>
      <c r="AH401" s="2"/>
      <c r="AI401" s="2"/>
    </row>
    <row r="402" spans="2:35">
      <c r="B402" s="350" t="s">
        <v>265</v>
      </c>
      <c r="C402" s="350" t="s">
        <v>123</v>
      </c>
      <c r="D402" s="351">
        <v>31</v>
      </c>
      <c r="E402" s="351">
        <v>27</v>
      </c>
      <c r="F402" s="279" t="str">
        <f t="shared" si="6"/>
        <v>SWW023127</v>
      </c>
      <c r="G402" s="351">
        <v>220.2</v>
      </c>
      <c r="M402" s="241"/>
      <c r="N402" s="241"/>
      <c r="O402" s="229"/>
      <c r="P402" s="229"/>
      <c r="Q402" s="234"/>
      <c r="Y402" s="243"/>
      <c r="Z402" s="2"/>
      <c r="AA402" s="2"/>
      <c r="AB402" s="2"/>
      <c r="AC402" s="2"/>
      <c r="AD402" s="2"/>
      <c r="AE402" s="2"/>
      <c r="AF402" s="2"/>
      <c r="AG402" s="2"/>
      <c r="AH402" s="2"/>
      <c r="AI402" s="2"/>
    </row>
    <row r="403" spans="2:35">
      <c r="B403" s="350" t="s">
        <v>265</v>
      </c>
      <c r="C403" s="350" t="s">
        <v>123</v>
      </c>
      <c r="D403" s="351">
        <v>31</v>
      </c>
      <c r="E403" s="351">
        <v>28</v>
      </c>
      <c r="F403" s="279" t="str">
        <f t="shared" si="6"/>
        <v>SWW023128</v>
      </c>
      <c r="G403" s="351">
        <v>231.1</v>
      </c>
      <c r="M403" s="241"/>
      <c r="N403" s="241"/>
      <c r="O403" s="229"/>
      <c r="P403" s="229"/>
      <c r="Q403" s="234"/>
      <c r="Y403" s="243"/>
      <c r="Z403" s="2"/>
      <c r="AA403" s="2"/>
      <c r="AB403" s="2"/>
      <c r="AC403" s="2"/>
      <c r="AD403" s="2"/>
      <c r="AE403" s="2"/>
      <c r="AF403" s="2"/>
      <c r="AG403" s="2"/>
      <c r="AH403" s="2"/>
      <c r="AI403" s="2"/>
    </row>
    <row r="404" spans="2:35">
      <c r="B404" s="350" t="s">
        <v>265</v>
      </c>
      <c r="C404" s="350" t="s">
        <v>123</v>
      </c>
      <c r="D404" s="351">
        <v>31</v>
      </c>
      <c r="E404" s="351">
        <v>29</v>
      </c>
      <c r="F404" s="279" t="str">
        <f t="shared" si="6"/>
        <v>SWW023129</v>
      </c>
      <c r="G404" s="351">
        <v>260.8</v>
      </c>
      <c r="M404" s="241"/>
      <c r="N404" s="241"/>
      <c r="O404" s="229"/>
      <c r="P404" s="229"/>
      <c r="Q404" s="234"/>
      <c r="Y404" s="243"/>
      <c r="Z404" s="2"/>
      <c r="AA404" s="2"/>
      <c r="AB404" s="2"/>
      <c r="AC404" s="2"/>
      <c r="AD404" s="2"/>
      <c r="AE404" s="2"/>
      <c r="AF404" s="2"/>
      <c r="AG404" s="2"/>
      <c r="AH404" s="2"/>
      <c r="AI404" s="2"/>
    </row>
    <row r="405" spans="2:35">
      <c r="B405" s="350" t="s">
        <v>265</v>
      </c>
      <c r="C405" s="350" t="s">
        <v>123</v>
      </c>
      <c r="D405" s="351">
        <v>31</v>
      </c>
      <c r="E405" s="351">
        <v>30</v>
      </c>
      <c r="F405" s="279" t="str">
        <f t="shared" si="6"/>
        <v>SWW023130</v>
      </c>
      <c r="G405" s="351">
        <v>281.3</v>
      </c>
      <c r="M405" s="241"/>
      <c r="N405" s="241"/>
      <c r="O405" s="229"/>
      <c r="P405" s="229"/>
      <c r="Q405" s="234"/>
      <c r="Y405" s="243"/>
      <c r="Z405" s="2"/>
      <c r="AA405" s="2"/>
      <c r="AB405" s="2"/>
      <c r="AC405" s="2"/>
      <c r="AD405" s="2"/>
      <c r="AE405" s="2"/>
      <c r="AF405" s="2"/>
      <c r="AG405" s="2"/>
      <c r="AH405" s="2"/>
      <c r="AI405" s="2"/>
    </row>
    <row r="406" spans="2:35">
      <c r="B406" s="350" t="s">
        <v>265</v>
      </c>
      <c r="C406" s="350" t="s">
        <v>123</v>
      </c>
      <c r="D406" s="351">
        <v>31</v>
      </c>
      <c r="E406" s="351">
        <v>31</v>
      </c>
      <c r="F406" s="279" t="str">
        <f t="shared" si="6"/>
        <v>SWW023131</v>
      </c>
      <c r="G406" s="351">
        <v>303.8</v>
      </c>
      <c r="M406" s="241"/>
      <c r="N406" s="241"/>
      <c r="O406" s="229"/>
      <c r="P406" s="229"/>
      <c r="Q406" s="234"/>
      <c r="Y406" s="243"/>
      <c r="Z406" s="2"/>
      <c r="AA406" s="2"/>
      <c r="AB406" s="2"/>
      <c r="AC406" s="2"/>
      <c r="AD406" s="2"/>
      <c r="AE406" s="2"/>
      <c r="AF406" s="2"/>
      <c r="AG406" s="2"/>
      <c r="AH406" s="2"/>
      <c r="AI406" s="2"/>
    </row>
    <row r="407" spans="2:35">
      <c r="B407" s="350" t="s">
        <v>265</v>
      </c>
      <c r="C407" s="350" t="s">
        <v>123</v>
      </c>
      <c r="D407" s="351">
        <v>31</v>
      </c>
      <c r="E407" s="351">
        <v>32</v>
      </c>
      <c r="F407" s="279" t="str">
        <f t="shared" si="6"/>
        <v>SWW023132</v>
      </c>
      <c r="G407" s="351">
        <v>325.8</v>
      </c>
      <c r="M407" s="241"/>
      <c r="N407" s="241"/>
      <c r="O407" s="229"/>
      <c r="P407" s="229"/>
      <c r="Q407" s="234"/>
      <c r="Y407" s="243"/>
      <c r="Z407" s="2"/>
      <c r="AA407" s="2"/>
      <c r="AB407" s="2"/>
      <c r="AC407" s="2"/>
      <c r="AD407" s="2"/>
      <c r="AE407" s="2"/>
      <c r="AF407" s="2"/>
      <c r="AG407" s="2"/>
      <c r="AH407" s="2"/>
      <c r="AI407" s="2"/>
    </row>
    <row r="408" spans="2:35">
      <c r="B408" s="350" t="s">
        <v>265</v>
      </c>
      <c r="C408" s="350" t="s">
        <v>123</v>
      </c>
      <c r="D408" s="351">
        <v>31</v>
      </c>
      <c r="E408" s="351">
        <v>33</v>
      </c>
      <c r="F408" s="279" t="str">
        <f t="shared" si="6"/>
        <v>SWW023133</v>
      </c>
      <c r="G408" s="351">
        <v>350</v>
      </c>
      <c r="M408" s="241"/>
      <c r="N408" s="241"/>
      <c r="O408" s="229"/>
      <c r="P408" s="229"/>
      <c r="Q408" s="234"/>
      <c r="Y408" s="243"/>
      <c r="Z408" s="2"/>
      <c r="AA408" s="2"/>
      <c r="AB408" s="2"/>
      <c r="AC408" s="2"/>
      <c r="AD408" s="2"/>
      <c r="AE408" s="2"/>
      <c r="AF408" s="2"/>
      <c r="AG408" s="2"/>
      <c r="AH408" s="2"/>
      <c r="AI408" s="2"/>
    </row>
    <row r="409" spans="2:35">
      <c r="B409" s="350" t="s">
        <v>265</v>
      </c>
      <c r="C409" s="350" t="s">
        <v>123</v>
      </c>
      <c r="D409" s="351">
        <v>31</v>
      </c>
      <c r="E409" s="351">
        <v>34</v>
      </c>
      <c r="F409" s="279" t="str">
        <f t="shared" si="6"/>
        <v>SWW023134</v>
      </c>
      <c r="G409" s="351">
        <v>377.6</v>
      </c>
      <c r="M409" s="241"/>
      <c r="N409" s="241"/>
      <c r="O409" s="229"/>
      <c r="P409" s="229"/>
      <c r="Q409" s="234"/>
      <c r="Y409" s="243"/>
      <c r="Z409" s="2"/>
      <c r="AA409" s="2"/>
      <c r="AB409" s="2"/>
      <c r="AC409" s="2"/>
      <c r="AD409" s="2"/>
      <c r="AE409" s="2"/>
      <c r="AF409" s="2"/>
      <c r="AG409" s="2"/>
      <c r="AH409" s="2"/>
      <c r="AI409" s="2"/>
    </row>
    <row r="410" spans="2:35">
      <c r="B410" s="350" t="s">
        <v>265</v>
      </c>
      <c r="C410" s="350" t="s">
        <v>123</v>
      </c>
      <c r="D410" s="351">
        <v>31</v>
      </c>
      <c r="E410" s="351">
        <v>35</v>
      </c>
      <c r="F410" s="279" t="str">
        <f t="shared" si="6"/>
        <v>SWW023135</v>
      </c>
      <c r="G410" s="351">
        <v>401.6</v>
      </c>
      <c r="M410" s="241"/>
      <c r="N410" s="241"/>
      <c r="O410" s="229"/>
      <c r="P410" s="229"/>
      <c r="Q410" s="234"/>
      <c r="Y410" s="243"/>
      <c r="Z410" s="2"/>
      <c r="AA410" s="2"/>
      <c r="AB410" s="2"/>
      <c r="AC410" s="2"/>
      <c r="AD410" s="2"/>
      <c r="AE410" s="2"/>
      <c r="AF410" s="2"/>
      <c r="AG410" s="2"/>
      <c r="AH410" s="2"/>
      <c r="AI410" s="2"/>
    </row>
    <row r="411" spans="2:35">
      <c r="B411" s="350" t="s">
        <v>265</v>
      </c>
      <c r="C411" s="350" t="s">
        <v>123</v>
      </c>
      <c r="D411" s="351">
        <v>31</v>
      </c>
      <c r="E411" s="351">
        <v>36</v>
      </c>
      <c r="F411" s="279" t="str">
        <f t="shared" si="6"/>
        <v>SWW023136</v>
      </c>
      <c r="G411" s="351">
        <v>430.1</v>
      </c>
      <c r="M411" s="241"/>
      <c r="N411" s="241"/>
      <c r="O411" s="229"/>
      <c r="P411" s="229"/>
      <c r="Q411" s="234"/>
      <c r="Y411" s="243"/>
      <c r="Z411" s="2"/>
      <c r="AA411" s="2"/>
      <c r="AB411" s="2"/>
      <c r="AC411" s="2"/>
      <c r="AD411" s="2"/>
      <c r="AE411" s="2"/>
      <c r="AF411" s="2"/>
      <c r="AG411" s="2"/>
      <c r="AH411" s="2"/>
      <c r="AI411" s="2"/>
    </row>
    <row r="412" spans="2:35">
      <c r="B412" s="350" t="s">
        <v>265</v>
      </c>
      <c r="C412" s="350" t="s">
        <v>123</v>
      </c>
      <c r="D412" s="351">
        <v>31</v>
      </c>
      <c r="E412" s="351">
        <v>37</v>
      </c>
      <c r="F412" s="279" t="str">
        <f t="shared" si="6"/>
        <v>SWW023137</v>
      </c>
      <c r="G412" s="351">
        <v>458.2</v>
      </c>
      <c r="M412" s="241"/>
      <c r="N412" s="241"/>
      <c r="O412" s="229"/>
      <c r="P412" s="229"/>
      <c r="Q412" s="234"/>
      <c r="Y412" s="243"/>
      <c r="Z412" s="2"/>
      <c r="AA412" s="2"/>
      <c r="AB412" s="2"/>
      <c r="AC412" s="2"/>
      <c r="AD412" s="2"/>
      <c r="AE412" s="2"/>
      <c r="AF412" s="2"/>
      <c r="AG412" s="2"/>
      <c r="AH412" s="2"/>
      <c r="AI412" s="2"/>
    </row>
    <row r="413" spans="2:35">
      <c r="B413" s="350" t="s">
        <v>265</v>
      </c>
      <c r="C413" s="350" t="s">
        <v>123</v>
      </c>
      <c r="D413" s="351">
        <v>31</v>
      </c>
      <c r="E413" s="351">
        <v>38</v>
      </c>
      <c r="F413" s="279" t="str">
        <f t="shared" si="6"/>
        <v>SWW023138</v>
      </c>
      <c r="G413" s="351">
        <v>488.2</v>
      </c>
      <c r="M413" s="241"/>
      <c r="N413" s="241"/>
      <c r="O413" s="229"/>
      <c r="P413" s="229"/>
      <c r="Q413" s="234"/>
      <c r="Y413" s="243"/>
      <c r="Z413" s="2"/>
      <c r="AA413" s="2"/>
      <c r="AB413" s="2"/>
      <c r="AC413" s="2"/>
      <c r="AD413" s="2"/>
      <c r="AE413" s="2"/>
      <c r="AF413" s="2"/>
      <c r="AG413" s="2"/>
      <c r="AH413" s="2"/>
      <c r="AI413" s="2"/>
    </row>
    <row r="414" spans="2:35">
      <c r="B414" s="350" t="s">
        <v>265</v>
      </c>
      <c r="C414" s="350" t="s">
        <v>123</v>
      </c>
      <c r="D414" s="351">
        <v>31</v>
      </c>
      <c r="E414" s="351">
        <v>39</v>
      </c>
      <c r="F414" s="279" t="str">
        <f t="shared" si="6"/>
        <v>SWW023139</v>
      </c>
      <c r="G414" s="351">
        <v>523.79999999999995</v>
      </c>
      <c r="M414" s="241"/>
      <c r="N414" s="241"/>
      <c r="O414" s="229"/>
      <c r="P414" s="229"/>
      <c r="Q414" s="234"/>
      <c r="Y414" s="243"/>
      <c r="Z414" s="2"/>
      <c r="AA414" s="2"/>
      <c r="AB414" s="2"/>
      <c r="AC414" s="2"/>
      <c r="AD414" s="2"/>
      <c r="AE414" s="2"/>
      <c r="AF414" s="2"/>
      <c r="AG414" s="2"/>
      <c r="AH414" s="2"/>
      <c r="AI414" s="2"/>
    </row>
    <row r="415" spans="2:35">
      <c r="B415" s="350" t="s">
        <v>265</v>
      </c>
      <c r="C415" s="350" t="s">
        <v>123</v>
      </c>
      <c r="D415" s="351">
        <v>31</v>
      </c>
      <c r="E415" s="351">
        <v>40</v>
      </c>
      <c r="F415" s="279" t="str">
        <f t="shared" si="6"/>
        <v>SWW023140</v>
      </c>
      <c r="G415" s="351">
        <v>564.1</v>
      </c>
      <c r="M415" s="241"/>
      <c r="N415" s="241"/>
      <c r="O415" s="229"/>
      <c r="P415" s="229"/>
      <c r="Q415" s="234"/>
      <c r="Y415" s="243"/>
      <c r="Z415" s="2"/>
      <c r="AA415" s="2"/>
      <c r="AB415" s="2"/>
      <c r="AC415" s="2"/>
      <c r="AD415" s="2"/>
      <c r="AE415" s="2"/>
      <c r="AF415" s="2"/>
      <c r="AG415" s="2"/>
      <c r="AH415" s="2"/>
      <c r="AI415" s="2"/>
    </row>
    <row r="416" spans="2:35">
      <c r="B416" s="350" t="s">
        <v>265</v>
      </c>
      <c r="C416" s="350" t="s">
        <v>123</v>
      </c>
      <c r="D416" s="351">
        <v>32</v>
      </c>
      <c r="E416" s="351">
        <v>1</v>
      </c>
      <c r="F416" s="279" t="str">
        <f t="shared" si="6"/>
        <v>SWW023201</v>
      </c>
      <c r="G416" s="351">
        <v>16.100000000000001</v>
      </c>
      <c r="M416" s="241"/>
      <c r="N416" s="241"/>
      <c r="O416" s="229"/>
      <c r="P416" s="229"/>
      <c r="Q416" s="234"/>
      <c r="Y416" s="243"/>
      <c r="Z416" s="2"/>
      <c r="AA416" s="2"/>
      <c r="AB416" s="2"/>
      <c r="AC416" s="2"/>
      <c r="AD416" s="2"/>
      <c r="AE416" s="2"/>
      <c r="AF416" s="2"/>
      <c r="AG416" s="2"/>
      <c r="AH416" s="2"/>
      <c r="AI416" s="2"/>
    </row>
    <row r="417" spans="2:35">
      <c r="B417" s="350" t="s">
        <v>265</v>
      </c>
      <c r="C417" s="350" t="s">
        <v>123</v>
      </c>
      <c r="D417" s="351">
        <v>32</v>
      </c>
      <c r="E417" s="351">
        <v>2</v>
      </c>
      <c r="F417" s="279" t="str">
        <f t="shared" si="6"/>
        <v>SWW023202</v>
      </c>
      <c r="G417" s="351">
        <v>41.4</v>
      </c>
      <c r="M417" s="241"/>
      <c r="N417" s="241"/>
      <c r="O417" s="229"/>
      <c r="P417" s="229"/>
      <c r="Q417" s="234"/>
      <c r="Y417" s="243"/>
      <c r="Z417" s="2"/>
      <c r="AA417" s="2"/>
      <c r="AB417" s="2"/>
      <c r="AC417" s="2"/>
      <c r="AD417" s="2"/>
      <c r="AE417" s="2"/>
      <c r="AF417" s="2"/>
      <c r="AG417" s="2"/>
      <c r="AH417" s="2"/>
      <c r="AI417" s="2"/>
    </row>
    <row r="418" spans="2:35">
      <c r="B418" s="350" t="s">
        <v>265</v>
      </c>
      <c r="C418" s="350" t="s">
        <v>123</v>
      </c>
      <c r="D418" s="351">
        <v>32</v>
      </c>
      <c r="E418" s="351">
        <v>3</v>
      </c>
      <c r="F418" s="279" t="str">
        <f t="shared" si="6"/>
        <v>SWW023203</v>
      </c>
      <c r="G418" s="351">
        <v>44.3</v>
      </c>
      <c r="M418" s="241"/>
      <c r="N418" s="241"/>
      <c r="O418" s="229"/>
      <c r="P418" s="229"/>
      <c r="Q418" s="234"/>
      <c r="Y418" s="243"/>
      <c r="Z418" s="2"/>
      <c r="AA418" s="2"/>
      <c r="AB418" s="2"/>
      <c r="AC418" s="2"/>
      <c r="AD418" s="2"/>
      <c r="AE418" s="2"/>
      <c r="AF418" s="2"/>
      <c r="AG418" s="2"/>
      <c r="AH418" s="2"/>
      <c r="AI418" s="2"/>
    </row>
    <row r="419" spans="2:35">
      <c r="B419" s="350" t="s">
        <v>265</v>
      </c>
      <c r="C419" s="350" t="s">
        <v>123</v>
      </c>
      <c r="D419" s="351">
        <v>32</v>
      </c>
      <c r="E419" s="351">
        <v>4</v>
      </c>
      <c r="F419" s="279" t="str">
        <f t="shared" si="6"/>
        <v>SWW023204</v>
      </c>
      <c r="G419" s="351">
        <v>48.8</v>
      </c>
      <c r="M419" s="241"/>
      <c r="N419" s="241"/>
      <c r="O419" s="229"/>
      <c r="P419" s="229"/>
      <c r="Q419" s="234"/>
      <c r="Y419" s="243"/>
      <c r="Z419" s="2"/>
      <c r="AA419" s="2"/>
      <c r="AB419" s="2"/>
      <c r="AC419" s="2"/>
      <c r="AD419" s="2"/>
      <c r="AE419" s="2"/>
      <c r="AF419" s="2"/>
      <c r="AG419" s="2"/>
      <c r="AH419" s="2"/>
      <c r="AI419" s="2"/>
    </row>
    <row r="420" spans="2:35">
      <c r="B420" s="350" t="s">
        <v>265</v>
      </c>
      <c r="C420" s="350" t="s">
        <v>123</v>
      </c>
      <c r="D420" s="351">
        <v>32</v>
      </c>
      <c r="E420" s="351">
        <v>5</v>
      </c>
      <c r="F420" s="279" t="str">
        <f t="shared" si="6"/>
        <v>SWW023205</v>
      </c>
      <c r="G420" s="351">
        <v>51.7</v>
      </c>
      <c r="M420" s="241"/>
      <c r="N420" s="241"/>
      <c r="O420" s="229"/>
      <c r="P420" s="229"/>
      <c r="Q420" s="234"/>
      <c r="Y420" s="243"/>
      <c r="Z420" s="2"/>
      <c r="AA420" s="2"/>
      <c r="AB420" s="2"/>
      <c r="AC420" s="2"/>
      <c r="AD420" s="2"/>
      <c r="AE420" s="2"/>
      <c r="AF420" s="2"/>
      <c r="AG420" s="2"/>
      <c r="AH420" s="2"/>
      <c r="AI420" s="2"/>
    </row>
    <row r="421" spans="2:35">
      <c r="B421" s="350" t="s">
        <v>265</v>
      </c>
      <c r="C421" s="350" t="s">
        <v>123</v>
      </c>
      <c r="D421" s="351">
        <v>32</v>
      </c>
      <c r="E421" s="351">
        <v>6</v>
      </c>
      <c r="F421" s="279" t="str">
        <f t="shared" si="6"/>
        <v>SWW023206</v>
      </c>
      <c r="G421" s="351">
        <v>56.4</v>
      </c>
      <c r="M421" s="241"/>
      <c r="N421" s="241"/>
      <c r="O421" s="229"/>
      <c r="P421" s="229"/>
      <c r="Q421" s="234"/>
      <c r="Y421" s="243"/>
      <c r="Z421" s="2"/>
      <c r="AA421" s="2"/>
      <c r="AB421" s="2"/>
      <c r="AC421" s="2"/>
      <c r="AD421" s="2"/>
      <c r="AE421" s="2"/>
      <c r="AF421" s="2"/>
      <c r="AG421" s="2"/>
      <c r="AH421" s="2"/>
      <c r="AI421" s="2"/>
    </row>
    <row r="422" spans="2:35">
      <c r="B422" s="350" t="s">
        <v>265</v>
      </c>
      <c r="C422" s="350" t="s">
        <v>123</v>
      </c>
      <c r="D422" s="351">
        <v>32</v>
      </c>
      <c r="E422" s="351">
        <v>7</v>
      </c>
      <c r="F422" s="279" t="str">
        <f t="shared" si="6"/>
        <v>SWW023207</v>
      </c>
      <c r="G422" s="351">
        <v>64.099999999999994</v>
      </c>
      <c r="M422" s="241"/>
      <c r="N422" s="241"/>
      <c r="O422" s="229"/>
      <c r="P422" s="229"/>
      <c r="Q422" s="234"/>
      <c r="Y422" s="243"/>
      <c r="Z422" s="2"/>
      <c r="AA422" s="2"/>
      <c r="AB422" s="2"/>
      <c r="AC422" s="2"/>
      <c r="AD422" s="2"/>
      <c r="AE422" s="2"/>
      <c r="AF422" s="2"/>
      <c r="AG422" s="2"/>
      <c r="AH422" s="2"/>
      <c r="AI422" s="2"/>
    </row>
    <row r="423" spans="2:35">
      <c r="B423" s="350" t="s">
        <v>265</v>
      </c>
      <c r="C423" s="350" t="s">
        <v>123</v>
      </c>
      <c r="D423" s="351">
        <v>32</v>
      </c>
      <c r="E423" s="351">
        <v>8</v>
      </c>
      <c r="F423" s="279" t="str">
        <f t="shared" si="6"/>
        <v>SWW023208</v>
      </c>
      <c r="G423" s="351">
        <v>70.599999999999994</v>
      </c>
      <c r="M423" s="241"/>
      <c r="N423" s="241"/>
      <c r="O423" s="229"/>
      <c r="P423" s="229"/>
      <c r="Q423" s="234"/>
      <c r="Y423" s="243"/>
      <c r="Z423" s="2"/>
      <c r="AA423" s="2"/>
      <c r="AB423" s="2"/>
      <c r="AC423" s="2"/>
      <c r="AD423" s="2"/>
      <c r="AE423" s="2"/>
      <c r="AF423" s="2"/>
      <c r="AG423" s="2"/>
      <c r="AH423" s="2"/>
      <c r="AI423" s="2"/>
    </row>
    <row r="424" spans="2:35">
      <c r="B424" s="350" t="s">
        <v>265</v>
      </c>
      <c r="C424" s="350" t="s">
        <v>123</v>
      </c>
      <c r="D424" s="351">
        <v>32</v>
      </c>
      <c r="E424" s="351">
        <v>9</v>
      </c>
      <c r="F424" s="279" t="str">
        <f t="shared" si="6"/>
        <v>SWW023209</v>
      </c>
      <c r="G424" s="351">
        <v>77.099999999999994</v>
      </c>
      <c r="M424" s="241"/>
      <c r="N424" s="241"/>
      <c r="O424" s="229"/>
      <c r="P424" s="229"/>
      <c r="Q424" s="234"/>
      <c r="Y424" s="243"/>
      <c r="Z424" s="2"/>
      <c r="AA424" s="2"/>
      <c r="AB424" s="2"/>
      <c r="AC424" s="2"/>
      <c r="AD424" s="2"/>
      <c r="AE424" s="2"/>
      <c r="AF424" s="2"/>
      <c r="AG424" s="2"/>
      <c r="AH424" s="2"/>
      <c r="AI424" s="2"/>
    </row>
    <row r="425" spans="2:35">
      <c r="B425" s="350" t="s">
        <v>265</v>
      </c>
      <c r="C425" s="350" t="s">
        <v>123</v>
      </c>
      <c r="D425" s="351">
        <v>32</v>
      </c>
      <c r="E425" s="351">
        <v>10</v>
      </c>
      <c r="F425" s="279" t="str">
        <f t="shared" si="6"/>
        <v>SWW023210</v>
      </c>
      <c r="G425" s="351">
        <v>82</v>
      </c>
      <c r="M425" s="241"/>
      <c r="N425" s="241"/>
      <c r="O425" s="229"/>
      <c r="P425" s="229"/>
      <c r="Q425" s="234"/>
      <c r="Y425" s="243"/>
      <c r="Z425" s="2"/>
      <c r="AA425" s="2"/>
      <c r="AB425" s="2"/>
      <c r="AC425" s="2"/>
      <c r="AD425" s="2"/>
      <c r="AE425" s="2"/>
      <c r="AF425" s="2"/>
      <c r="AG425" s="2"/>
      <c r="AH425" s="2"/>
      <c r="AI425" s="2"/>
    </row>
    <row r="426" spans="2:35">
      <c r="B426" s="350" t="s">
        <v>265</v>
      </c>
      <c r="C426" s="350" t="s">
        <v>123</v>
      </c>
      <c r="D426" s="351">
        <v>32</v>
      </c>
      <c r="E426" s="351">
        <v>11</v>
      </c>
      <c r="F426" s="279" t="str">
        <f t="shared" si="6"/>
        <v>SWW023211</v>
      </c>
      <c r="G426" s="351">
        <v>90.2</v>
      </c>
      <c r="M426" s="241"/>
      <c r="N426" s="241"/>
      <c r="O426" s="229"/>
      <c r="P426" s="229"/>
      <c r="Q426" s="234"/>
      <c r="Y426" s="243"/>
      <c r="Z426" s="2"/>
      <c r="AA426" s="2"/>
      <c r="AB426" s="2"/>
      <c r="AC426" s="2"/>
      <c r="AD426" s="2"/>
      <c r="AE426" s="2"/>
      <c r="AF426" s="2"/>
      <c r="AG426" s="2"/>
      <c r="AH426" s="2"/>
      <c r="AI426" s="2"/>
    </row>
    <row r="427" spans="2:35">
      <c r="B427" s="350" t="s">
        <v>265</v>
      </c>
      <c r="C427" s="350" t="s">
        <v>123</v>
      </c>
      <c r="D427" s="351">
        <v>32</v>
      </c>
      <c r="E427" s="351">
        <v>12</v>
      </c>
      <c r="F427" s="279" t="str">
        <f t="shared" si="6"/>
        <v>SWW023212</v>
      </c>
      <c r="G427" s="351">
        <v>100.1</v>
      </c>
      <c r="M427" s="241"/>
      <c r="N427" s="241"/>
      <c r="O427" s="229"/>
      <c r="P427" s="229"/>
      <c r="Q427" s="234"/>
      <c r="Y427" s="243"/>
      <c r="Z427" s="2"/>
      <c r="AA427" s="2"/>
      <c r="AB427" s="2"/>
      <c r="AC427" s="2"/>
      <c r="AD427" s="2"/>
      <c r="AE427" s="2"/>
      <c r="AF427" s="2"/>
      <c r="AG427" s="2"/>
      <c r="AH427" s="2"/>
      <c r="AI427" s="2"/>
    </row>
    <row r="428" spans="2:35">
      <c r="B428" s="350" t="s">
        <v>265</v>
      </c>
      <c r="C428" s="350" t="s">
        <v>123</v>
      </c>
      <c r="D428" s="351">
        <v>32</v>
      </c>
      <c r="E428" s="351">
        <v>13</v>
      </c>
      <c r="F428" s="279" t="str">
        <f t="shared" si="6"/>
        <v>SWW023213</v>
      </c>
      <c r="G428" s="351">
        <v>108.3</v>
      </c>
      <c r="M428" s="241"/>
      <c r="N428" s="241"/>
      <c r="O428" s="229"/>
      <c r="P428" s="229"/>
      <c r="Q428" s="234"/>
      <c r="Y428" s="243"/>
      <c r="Z428" s="2"/>
      <c r="AA428" s="2"/>
      <c r="AB428" s="2"/>
      <c r="AC428" s="2"/>
      <c r="AD428" s="2"/>
      <c r="AE428" s="2"/>
      <c r="AF428" s="2"/>
      <c r="AG428" s="2"/>
      <c r="AH428" s="2"/>
      <c r="AI428" s="2"/>
    </row>
    <row r="429" spans="2:35">
      <c r="B429" s="350" t="s">
        <v>265</v>
      </c>
      <c r="C429" s="350" t="s">
        <v>123</v>
      </c>
      <c r="D429" s="351">
        <v>32</v>
      </c>
      <c r="E429" s="351">
        <v>14</v>
      </c>
      <c r="F429" s="279" t="str">
        <f t="shared" si="6"/>
        <v>SWW023214</v>
      </c>
      <c r="G429" s="351">
        <v>118.1</v>
      </c>
      <c r="M429" s="241"/>
      <c r="N429" s="241"/>
      <c r="O429" s="229"/>
      <c r="P429" s="229"/>
      <c r="Q429" s="234"/>
      <c r="Y429" s="243"/>
      <c r="Z429" s="2"/>
      <c r="AA429" s="2"/>
      <c r="AB429" s="2"/>
      <c r="AC429" s="2"/>
      <c r="AD429" s="2"/>
      <c r="AE429" s="2"/>
      <c r="AF429" s="2"/>
      <c r="AG429" s="2"/>
      <c r="AH429" s="2"/>
      <c r="AI429" s="2"/>
    </row>
    <row r="430" spans="2:35">
      <c r="B430" s="350" t="s">
        <v>265</v>
      </c>
      <c r="C430" s="350" t="s">
        <v>123</v>
      </c>
      <c r="D430" s="351">
        <v>32</v>
      </c>
      <c r="E430" s="351">
        <v>15</v>
      </c>
      <c r="F430" s="279" t="str">
        <f t="shared" si="6"/>
        <v>SWW023215</v>
      </c>
      <c r="G430" s="351">
        <v>125.3</v>
      </c>
      <c r="M430" s="241"/>
      <c r="N430" s="241"/>
      <c r="O430" s="229"/>
      <c r="P430" s="229"/>
      <c r="Q430" s="234"/>
      <c r="Y430" s="243"/>
      <c r="Z430" s="2"/>
      <c r="AA430" s="2"/>
      <c r="AB430" s="2"/>
      <c r="AC430" s="2"/>
      <c r="AD430" s="2"/>
      <c r="AE430" s="2"/>
      <c r="AF430" s="2"/>
      <c r="AG430" s="2"/>
      <c r="AH430" s="2"/>
      <c r="AI430" s="2"/>
    </row>
    <row r="431" spans="2:35">
      <c r="B431" s="350" t="s">
        <v>265</v>
      </c>
      <c r="C431" s="350" t="s">
        <v>123</v>
      </c>
      <c r="D431" s="351">
        <v>32</v>
      </c>
      <c r="E431" s="351">
        <v>16</v>
      </c>
      <c r="F431" s="279" t="str">
        <f t="shared" si="6"/>
        <v>SWW023216</v>
      </c>
      <c r="G431" s="351">
        <v>134.80000000000001</v>
      </c>
      <c r="M431" s="241"/>
      <c r="N431" s="241"/>
      <c r="O431" s="229"/>
      <c r="P431" s="229"/>
      <c r="Q431" s="234"/>
      <c r="Y431" s="243"/>
      <c r="Z431" s="2"/>
      <c r="AA431" s="2"/>
      <c r="AB431" s="2"/>
      <c r="AC431" s="2"/>
      <c r="AD431" s="2"/>
      <c r="AE431" s="2"/>
      <c r="AF431" s="2"/>
      <c r="AG431" s="2"/>
      <c r="AH431" s="2"/>
      <c r="AI431" s="2"/>
    </row>
    <row r="432" spans="2:35">
      <c r="B432" s="350" t="s">
        <v>265</v>
      </c>
      <c r="C432" s="350" t="s">
        <v>123</v>
      </c>
      <c r="D432" s="351">
        <v>32</v>
      </c>
      <c r="E432" s="351">
        <v>17</v>
      </c>
      <c r="F432" s="279" t="str">
        <f t="shared" si="6"/>
        <v>SWW023217</v>
      </c>
      <c r="G432" s="351">
        <v>144.19999999999999</v>
      </c>
      <c r="M432" s="241"/>
      <c r="N432" s="241"/>
      <c r="O432" s="229"/>
      <c r="P432" s="229"/>
      <c r="Q432" s="234"/>
      <c r="Y432" s="243"/>
      <c r="Z432" s="2"/>
      <c r="AA432" s="2"/>
      <c r="AB432" s="2"/>
      <c r="AC432" s="2"/>
      <c r="AD432" s="2"/>
      <c r="AE432" s="2"/>
      <c r="AF432" s="2"/>
      <c r="AG432" s="2"/>
      <c r="AH432" s="2"/>
      <c r="AI432" s="2"/>
    </row>
    <row r="433" spans="2:35">
      <c r="B433" s="350" t="s">
        <v>265</v>
      </c>
      <c r="C433" s="350" t="s">
        <v>123</v>
      </c>
      <c r="D433" s="351">
        <v>32</v>
      </c>
      <c r="E433" s="351">
        <v>18</v>
      </c>
      <c r="F433" s="279" t="str">
        <f t="shared" si="6"/>
        <v>SWW023218</v>
      </c>
      <c r="G433" s="351">
        <v>154.1</v>
      </c>
      <c r="M433" s="241"/>
      <c r="N433" s="241"/>
      <c r="O433" s="229"/>
      <c r="P433" s="229"/>
      <c r="Q433" s="234"/>
      <c r="Y433" s="243"/>
      <c r="Z433" s="2"/>
      <c r="AA433" s="2"/>
      <c r="AB433" s="2"/>
      <c r="AC433" s="2"/>
      <c r="AD433" s="2"/>
      <c r="AE433" s="2"/>
      <c r="AF433" s="2"/>
      <c r="AG433" s="2"/>
      <c r="AH433" s="2"/>
      <c r="AI433" s="2"/>
    </row>
    <row r="434" spans="2:35">
      <c r="B434" s="350" t="s">
        <v>265</v>
      </c>
      <c r="C434" s="350" t="s">
        <v>123</v>
      </c>
      <c r="D434" s="351">
        <v>32</v>
      </c>
      <c r="E434" s="351">
        <v>19</v>
      </c>
      <c r="F434" s="279" t="str">
        <f t="shared" si="6"/>
        <v>SWW023219</v>
      </c>
      <c r="G434" s="351">
        <v>162.6</v>
      </c>
      <c r="M434" s="241"/>
      <c r="N434" s="241"/>
      <c r="O434" s="229"/>
      <c r="P434" s="229"/>
      <c r="Q434" s="234"/>
      <c r="Y434" s="243"/>
      <c r="Z434" s="2"/>
      <c r="AA434" s="2"/>
      <c r="AB434" s="2"/>
      <c r="AC434" s="2"/>
      <c r="AD434" s="2"/>
      <c r="AE434" s="2"/>
      <c r="AF434" s="2"/>
      <c r="AG434" s="2"/>
      <c r="AH434" s="2"/>
      <c r="AI434" s="2"/>
    </row>
    <row r="435" spans="2:35">
      <c r="B435" s="350" t="s">
        <v>265</v>
      </c>
      <c r="C435" s="350" t="s">
        <v>123</v>
      </c>
      <c r="D435" s="351">
        <v>32</v>
      </c>
      <c r="E435" s="351">
        <v>20</v>
      </c>
      <c r="F435" s="279" t="str">
        <f t="shared" si="6"/>
        <v>SWW023220</v>
      </c>
      <c r="G435" s="351">
        <v>170.8</v>
      </c>
      <c r="M435" s="241"/>
      <c r="N435" s="241"/>
      <c r="O435" s="229"/>
      <c r="P435" s="229"/>
      <c r="Q435" s="234"/>
      <c r="Y435" s="243"/>
      <c r="Z435" s="2"/>
      <c r="AA435" s="2"/>
      <c r="AB435" s="2"/>
      <c r="AC435" s="2"/>
      <c r="AD435" s="2"/>
      <c r="AE435" s="2"/>
      <c r="AF435" s="2"/>
      <c r="AG435" s="2"/>
      <c r="AH435" s="2"/>
      <c r="AI435" s="2"/>
    </row>
    <row r="436" spans="2:35">
      <c r="B436" s="350" t="s">
        <v>265</v>
      </c>
      <c r="C436" s="350" t="s">
        <v>123</v>
      </c>
      <c r="D436" s="351">
        <v>32</v>
      </c>
      <c r="E436" s="351">
        <v>21</v>
      </c>
      <c r="F436" s="279" t="str">
        <f t="shared" si="6"/>
        <v>SWW023221</v>
      </c>
      <c r="G436" s="351">
        <v>178.9</v>
      </c>
      <c r="M436" s="241"/>
      <c r="N436" s="241"/>
      <c r="O436" s="229"/>
      <c r="P436" s="229"/>
      <c r="Q436" s="234"/>
      <c r="Y436" s="243"/>
      <c r="Z436" s="2"/>
      <c r="AA436" s="2"/>
      <c r="AB436" s="2"/>
      <c r="AC436" s="2"/>
      <c r="AD436" s="2"/>
      <c r="AE436" s="2"/>
      <c r="AF436" s="2"/>
      <c r="AG436" s="2"/>
      <c r="AH436" s="2"/>
      <c r="AI436" s="2"/>
    </row>
    <row r="437" spans="2:35">
      <c r="B437" s="350" t="s">
        <v>265</v>
      </c>
      <c r="C437" s="350" t="s">
        <v>123</v>
      </c>
      <c r="D437" s="351">
        <v>32</v>
      </c>
      <c r="E437" s="351">
        <v>22</v>
      </c>
      <c r="F437" s="279" t="str">
        <f t="shared" si="6"/>
        <v>SWW023222</v>
      </c>
      <c r="G437" s="351">
        <v>186.2</v>
      </c>
      <c r="M437" s="241"/>
      <c r="N437" s="241"/>
      <c r="O437" s="229"/>
      <c r="P437" s="229"/>
      <c r="Q437" s="234"/>
      <c r="Y437" s="243"/>
      <c r="Z437" s="2"/>
      <c r="AA437" s="2"/>
      <c r="AB437" s="2"/>
      <c r="AC437" s="2"/>
      <c r="AD437" s="2"/>
      <c r="AE437" s="2"/>
      <c r="AF437" s="2"/>
      <c r="AG437" s="2"/>
      <c r="AH437" s="2"/>
      <c r="AI437" s="2"/>
    </row>
    <row r="438" spans="2:35">
      <c r="B438" s="350" t="s">
        <v>265</v>
      </c>
      <c r="C438" s="350" t="s">
        <v>123</v>
      </c>
      <c r="D438" s="351">
        <v>32</v>
      </c>
      <c r="E438" s="351">
        <v>23</v>
      </c>
      <c r="F438" s="279" t="str">
        <f t="shared" si="6"/>
        <v>SWW023223</v>
      </c>
      <c r="G438" s="351">
        <v>193.8</v>
      </c>
      <c r="M438" s="241"/>
      <c r="N438" s="241"/>
      <c r="O438" s="229"/>
      <c r="P438" s="229"/>
      <c r="Q438" s="234"/>
      <c r="Y438" s="243"/>
      <c r="Z438" s="2"/>
      <c r="AA438" s="2"/>
      <c r="AB438" s="2"/>
      <c r="AC438" s="2"/>
      <c r="AD438" s="2"/>
      <c r="AE438" s="2"/>
      <c r="AF438" s="2"/>
      <c r="AG438" s="2"/>
      <c r="AH438" s="2"/>
      <c r="AI438" s="2"/>
    </row>
    <row r="439" spans="2:35">
      <c r="B439" s="350" t="s">
        <v>265</v>
      </c>
      <c r="C439" s="350" t="s">
        <v>123</v>
      </c>
      <c r="D439" s="351">
        <v>32</v>
      </c>
      <c r="E439" s="351">
        <v>24</v>
      </c>
      <c r="F439" s="279" t="str">
        <f t="shared" si="6"/>
        <v>SWW023224</v>
      </c>
      <c r="G439" s="351">
        <v>202.5</v>
      </c>
      <c r="M439" s="241"/>
      <c r="N439" s="241"/>
      <c r="O439" s="229"/>
      <c r="P439" s="229"/>
      <c r="Q439" s="234"/>
      <c r="Y439" s="243"/>
      <c r="Z439" s="2"/>
      <c r="AA439" s="2"/>
      <c r="AB439" s="2"/>
      <c r="AC439" s="2"/>
      <c r="AD439" s="2"/>
      <c r="AE439" s="2"/>
      <c r="AF439" s="2"/>
      <c r="AG439" s="2"/>
      <c r="AH439" s="2"/>
      <c r="AI439" s="2"/>
    </row>
    <row r="440" spans="2:35">
      <c r="B440" s="350" t="s">
        <v>265</v>
      </c>
      <c r="C440" s="350" t="s">
        <v>123</v>
      </c>
      <c r="D440" s="351">
        <v>32</v>
      </c>
      <c r="E440" s="351">
        <v>25</v>
      </c>
      <c r="F440" s="279" t="str">
        <f t="shared" si="6"/>
        <v>SWW023225</v>
      </c>
      <c r="G440" s="351">
        <v>210</v>
      </c>
      <c r="M440" s="241"/>
      <c r="N440" s="241"/>
      <c r="O440" s="229"/>
      <c r="P440" s="229"/>
      <c r="Q440" s="234"/>
      <c r="Y440" s="243"/>
      <c r="Z440" s="2"/>
      <c r="AA440" s="2"/>
      <c r="AB440" s="2"/>
      <c r="AC440" s="2"/>
      <c r="AD440" s="2"/>
      <c r="AE440" s="2"/>
      <c r="AF440" s="2"/>
      <c r="AG440" s="2"/>
      <c r="AH440" s="2"/>
      <c r="AI440" s="2"/>
    </row>
    <row r="441" spans="2:35">
      <c r="B441" s="350" t="s">
        <v>265</v>
      </c>
      <c r="C441" s="350" t="s">
        <v>123</v>
      </c>
      <c r="D441" s="351">
        <v>32</v>
      </c>
      <c r="E441" s="351">
        <v>26</v>
      </c>
      <c r="F441" s="279" t="str">
        <f t="shared" si="6"/>
        <v>SWW023226</v>
      </c>
      <c r="G441" s="351">
        <v>220.2</v>
      </c>
      <c r="M441" s="241"/>
      <c r="N441" s="241"/>
      <c r="O441" s="229"/>
      <c r="P441" s="229"/>
      <c r="Q441" s="234"/>
      <c r="Y441" s="243"/>
      <c r="Z441" s="2"/>
      <c r="AA441" s="2"/>
      <c r="AB441" s="2"/>
      <c r="AC441" s="2"/>
      <c r="AD441" s="2"/>
      <c r="AE441" s="2"/>
      <c r="AF441" s="2"/>
      <c r="AG441" s="2"/>
      <c r="AH441" s="2"/>
      <c r="AI441" s="2"/>
    </row>
    <row r="442" spans="2:35">
      <c r="B442" s="350" t="s">
        <v>265</v>
      </c>
      <c r="C442" s="350" t="s">
        <v>123</v>
      </c>
      <c r="D442" s="351">
        <v>32</v>
      </c>
      <c r="E442" s="351">
        <v>27</v>
      </c>
      <c r="F442" s="279" t="str">
        <f t="shared" si="6"/>
        <v>SWW023227</v>
      </c>
      <c r="G442" s="351">
        <v>231.1</v>
      </c>
      <c r="M442" s="241"/>
      <c r="N442" s="241"/>
      <c r="O442" s="229"/>
      <c r="P442" s="229"/>
      <c r="Q442" s="234"/>
      <c r="Y442" s="243"/>
      <c r="Z442" s="2"/>
      <c r="AA442" s="2"/>
      <c r="AB442" s="2"/>
      <c r="AC442" s="2"/>
      <c r="AD442" s="2"/>
      <c r="AE442" s="2"/>
      <c r="AF442" s="2"/>
      <c r="AG442" s="2"/>
      <c r="AH442" s="2"/>
      <c r="AI442" s="2"/>
    </row>
    <row r="443" spans="2:35">
      <c r="B443" s="350" t="s">
        <v>265</v>
      </c>
      <c r="C443" s="350" t="s">
        <v>123</v>
      </c>
      <c r="D443" s="351">
        <v>32</v>
      </c>
      <c r="E443" s="351">
        <v>28</v>
      </c>
      <c r="F443" s="279" t="str">
        <f t="shared" si="6"/>
        <v>SWW023228</v>
      </c>
      <c r="G443" s="351">
        <v>260.8</v>
      </c>
      <c r="M443" s="241"/>
      <c r="N443" s="241"/>
      <c r="O443" s="229"/>
      <c r="P443" s="229"/>
      <c r="Q443" s="234"/>
      <c r="Y443" s="243"/>
      <c r="Z443" s="2"/>
      <c r="AA443" s="2"/>
      <c r="AB443" s="2"/>
      <c r="AC443" s="2"/>
      <c r="AD443" s="2"/>
      <c r="AE443" s="2"/>
      <c r="AF443" s="2"/>
      <c r="AG443" s="2"/>
      <c r="AH443" s="2"/>
      <c r="AI443" s="2"/>
    </row>
    <row r="444" spans="2:35">
      <c r="B444" s="350" t="s">
        <v>265</v>
      </c>
      <c r="C444" s="350" t="s">
        <v>123</v>
      </c>
      <c r="D444" s="351">
        <v>32</v>
      </c>
      <c r="E444" s="351">
        <v>29</v>
      </c>
      <c r="F444" s="279" t="str">
        <f t="shared" si="6"/>
        <v>SWW023229</v>
      </c>
      <c r="G444" s="351">
        <v>281.3</v>
      </c>
      <c r="M444" s="241"/>
      <c r="N444" s="241"/>
      <c r="O444" s="229"/>
      <c r="P444" s="229"/>
      <c r="Q444" s="234"/>
      <c r="Y444" s="243"/>
      <c r="Z444" s="2"/>
      <c r="AA444" s="2"/>
      <c r="AB444" s="2"/>
      <c r="AC444" s="2"/>
      <c r="AD444" s="2"/>
      <c r="AE444" s="2"/>
      <c r="AF444" s="2"/>
      <c r="AG444" s="2"/>
      <c r="AH444" s="2"/>
      <c r="AI444" s="2"/>
    </row>
    <row r="445" spans="2:35">
      <c r="B445" s="350" t="s">
        <v>265</v>
      </c>
      <c r="C445" s="350" t="s">
        <v>123</v>
      </c>
      <c r="D445" s="351">
        <v>32</v>
      </c>
      <c r="E445" s="351">
        <v>30</v>
      </c>
      <c r="F445" s="279" t="str">
        <f t="shared" si="6"/>
        <v>SWW023230</v>
      </c>
      <c r="G445" s="351">
        <v>303.8</v>
      </c>
      <c r="M445" s="241"/>
      <c r="N445" s="241"/>
      <c r="O445" s="229"/>
      <c r="P445" s="229"/>
      <c r="Q445" s="234"/>
      <c r="Y445" s="243"/>
      <c r="Z445" s="2"/>
      <c r="AA445" s="2"/>
      <c r="AB445" s="2"/>
      <c r="AC445" s="2"/>
      <c r="AD445" s="2"/>
      <c r="AE445" s="2"/>
      <c r="AF445" s="2"/>
      <c r="AG445" s="2"/>
      <c r="AH445" s="2"/>
      <c r="AI445" s="2"/>
    </row>
    <row r="446" spans="2:35">
      <c r="B446" s="350" t="s">
        <v>265</v>
      </c>
      <c r="C446" s="350" t="s">
        <v>123</v>
      </c>
      <c r="D446" s="351">
        <v>32</v>
      </c>
      <c r="E446" s="351">
        <v>31</v>
      </c>
      <c r="F446" s="279" t="str">
        <f t="shared" si="6"/>
        <v>SWW023231</v>
      </c>
      <c r="G446" s="351">
        <v>325.8</v>
      </c>
      <c r="M446" s="241"/>
      <c r="N446" s="241"/>
      <c r="O446" s="229"/>
      <c r="P446" s="229"/>
      <c r="Q446" s="234"/>
      <c r="Y446" s="243"/>
      <c r="Z446" s="2"/>
      <c r="AA446" s="2"/>
      <c r="AB446" s="2"/>
      <c r="AC446" s="2"/>
      <c r="AD446" s="2"/>
      <c r="AE446" s="2"/>
      <c r="AF446" s="2"/>
      <c r="AG446" s="2"/>
      <c r="AH446" s="2"/>
      <c r="AI446" s="2"/>
    </row>
    <row r="447" spans="2:35">
      <c r="B447" s="350" t="s">
        <v>265</v>
      </c>
      <c r="C447" s="350" t="s">
        <v>123</v>
      </c>
      <c r="D447" s="351">
        <v>32</v>
      </c>
      <c r="E447" s="351">
        <v>32</v>
      </c>
      <c r="F447" s="279" t="str">
        <f t="shared" si="6"/>
        <v>SWW023232</v>
      </c>
      <c r="G447" s="351">
        <v>350</v>
      </c>
      <c r="M447" s="241"/>
      <c r="N447" s="241"/>
      <c r="O447" s="229"/>
      <c r="P447" s="229"/>
      <c r="Q447" s="234"/>
      <c r="Y447" s="243"/>
      <c r="Z447" s="2"/>
      <c r="AA447" s="2"/>
      <c r="AB447" s="2"/>
      <c r="AC447" s="2"/>
      <c r="AD447" s="2"/>
      <c r="AE447" s="2"/>
      <c r="AF447" s="2"/>
      <c r="AG447" s="2"/>
      <c r="AH447" s="2"/>
      <c r="AI447" s="2"/>
    </row>
    <row r="448" spans="2:35">
      <c r="B448" s="350" t="s">
        <v>265</v>
      </c>
      <c r="C448" s="350" t="s">
        <v>123</v>
      </c>
      <c r="D448" s="351">
        <v>32</v>
      </c>
      <c r="E448" s="351">
        <v>33</v>
      </c>
      <c r="F448" s="279" t="str">
        <f t="shared" si="6"/>
        <v>SWW023233</v>
      </c>
      <c r="G448" s="351">
        <v>377.6</v>
      </c>
      <c r="M448" s="241"/>
      <c r="N448" s="241"/>
      <c r="O448" s="229"/>
      <c r="P448" s="229"/>
      <c r="Q448" s="234"/>
      <c r="Y448" s="243"/>
      <c r="Z448" s="2"/>
      <c r="AA448" s="2"/>
      <c r="AB448" s="2"/>
      <c r="AC448" s="2"/>
      <c r="AD448" s="2"/>
      <c r="AE448" s="2"/>
      <c r="AF448" s="2"/>
      <c r="AG448" s="2"/>
      <c r="AH448" s="2"/>
      <c r="AI448" s="2"/>
    </row>
    <row r="449" spans="2:35">
      <c r="B449" s="350" t="s">
        <v>265</v>
      </c>
      <c r="C449" s="350" t="s">
        <v>123</v>
      </c>
      <c r="D449" s="351">
        <v>32</v>
      </c>
      <c r="E449" s="351">
        <v>34</v>
      </c>
      <c r="F449" s="279" t="str">
        <f t="shared" si="6"/>
        <v>SWW023234</v>
      </c>
      <c r="G449" s="351">
        <v>401.6</v>
      </c>
      <c r="M449" s="241"/>
      <c r="N449" s="241"/>
      <c r="O449" s="229"/>
      <c r="P449" s="229"/>
      <c r="Q449" s="234"/>
      <c r="Y449" s="243"/>
      <c r="Z449" s="2"/>
      <c r="AA449" s="2"/>
      <c r="AB449" s="2"/>
      <c r="AC449" s="2"/>
      <c r="AD449" s="2"/>
      <c r="AE449" s="2"/>
      <c r="AF449" s="2"/>
      <c r="AG449" s="2"/>
      <c r="AH449" s="2"/>
      <c r="AI449" s="2"/>
    </row>
    <row r="450" spans="2:35">
      <c r="B450" s="350" t="s">
        <v>265</v>
      </c>
      <c r="C450" s="350" t="s">
        <v>123</v>
      </c>
      <c r="D450" s="351">
        <v>32</v>
      </c>
      <c r="E450" s="351">
        <v>35</v>
      </c>
      <c r="F450" s="279" t="str">
        <f t="shared" si="6"/>
        <v>SWW023235</v>
      </c>
      <c r="G450" s="351">
        <v>430.1</v>
      </c>
      <c r="M450" s="241"/>
      <c r="N450" s="241"/>
      <c r="O450" s="229"/>
      <c r="P450" s="229"/>
      <c r="Q450" s="234"/>
      <c r="Y450" s="243"/>
      <c r="Z450" s="2"/>
      <c r="AA450" s="2"/>
      <c r="AB450" s="2"/>
      <c r="AC450" s="2"/>
      <c r="AD450" s="2"/>
      <c r="AE450" s="2"/>
      <c r="AF450" s="2"/>
      <c r="AG450" s="2"/>
      <c r="AH450" s="2"/>
      <c r="AI450" s="2"/>
    </row>
    <row r="451" spans="2:35">
      <c r="B451" s="350" t="s">
        <v>265</v>
      </c>
      <c r="C451" s="350" t="s">
        <v>123</v>
      </c>
      <c r="D451" s="351">
        <v>32</v>
      </c>
      <c r="E451" s="351">
        <v>36</v>
      </c>
      <c r="F451" s="279" t="str">
        <f t="shared" si="6"/>
        <v>SWW023236</v>
      </c>
      <c r="G451" s="351">
        <v>458.2</v>
      </c>
      <c r="M451" s="241"/>
      <c r="N451" s="241"/>
      <c r="O451" s="229"/>
      <c r="P451" s="229"/>
      <c r="Q451" s="234"/>
      <c r="Y451" s="243"/>
      <c r="Z451" s="2"/>
      <c r="AA451" s="2"/>
      <c r="AB451" s="2"/>
      <c r="AC451" s="2"/>
      <c r="AD451" s="2"/>
      <c r="AE451" s="2"/>
      <c r="AF451" s="2"/>
      <c r="AG451" s="2"/>
      <c r="AH451" s="2"/>
      <c r="AI451" s="2"/>
    </row>
    <row r="452" spans="2:35">
      <c r="B452" s="350" t="s">
        <v>265</v>
      </c>
      <c r="C452" s="350" t="s">
        <v>123</v>
      </c>
      <c r="D452" s="351">
        <v>32</v>
      </c>
      <c r="E452" s="351">
        <v>37</v>
      </c>
      <c r="F452" s="279" t="str">
        <f t="shared" si="6"/>
        <v>SWW023237</v>
      </c>
      <c r="G452" s="351">
        <v>488.2</v>
      </c>
      <c r="M452" s="241"/>
      <c r="N452" s="241"/>
      <c r="O452" s="229"/>
      <c r="P452" s="229"/>
      <c r="Q452" s="234"/>
      <c r="Y452" s="243"/>
      <c r="Z452" s="2"/>
      <c r="AA452" s="2"/>
      <c r="AB452" s="2"/>
      <c r="AC452" s="2"/>
      <c r="AD452" s="2"/>
      <c r="AE452" s="2"/>
      <c r="AF452" s="2"/>
      <c r="AG452" s="2"/>
      <c r="AH452" s="2"/>
      <c r="AI452" s="2"/>
    </row>
    <row r="453" spans="2:35">
      <c r="B453" s="350" t="s">
        <v>265</v>
      </c>
      <c r="C453" s="350" t="s">
        <v>123</v>
      </c>
      <c r="D453" s="351">
        <v>32</v>
      </c>
      <c r="E453" s="351">
        <v>38</v>
      </c>
      <c r="F453" s="279" t="str">
        <f t="shared" si="6"/>
        <v>SWW023238</v>
      </c>
      <c r="G453" s="351">
        <v>523.79999999999995</v>
      </c>
      <c r="M453" s="241"/>
      <c r="N453" s="241"/>
      <c r="O453" s="229"/>
      <c r="P453" s="229"/>
      <c r="Q453" s="234"/>
      <c r="Y453" s="243"/>
      <c r="Z453" s="2"/>
      <c r="AA453" s="2"/>
      <c r="AB453" s="2"/>
      <c r="AC453" s="2"/>
      <c r="AD453" s="2"/>
      <c r="AE453" s="2"/>
      <c r="AF453" s="2"/>
      <c r="AG453" s="2"/>
      <c r="AH453" s="2"/>
      <c r="AI453" s="2"/>
    </row>
    <row r="454" spans="2:35">
      <c r="B454" s="350" t="s">
        <v>265</v>
      </c>
      <c r="C454" s="350" t="s">
        <v>123</v>
      </c>
      <c r="D454" s="351">
        <v>32</v>
      </c>
      <c r="E454" s="351">
        <v>39</v>
      </c>
      <c r="F454" s="279" t="str">
        <f t="shared" si="6"/>
        <v>SWW023239</v>
      </c>
      <c r="G454" s="351">
        <v>564.1</v>
      </c>
      <c r="M454" s="241"/>
      <c r="N454" s="241"/>
      <c r="O454" s="229"/>
      <c r="P454" s="229"/>
      <c r="Q454" s="234"/>
      <c r="Y454" s="243"/>
      <c r="Z454" s="2"/>
      <c r="AA454" s="2"/>
      <c r="AB454" s="2"/>
      <c r="AC454" s="2"/>
      <c r="AD454" s="2"/>
      <c r="AE454" s="2"/>
      <c r="AF454" s="2"/>
      <c r="AG454" s="2"/>
      <c r="AH454" s="2"/>
      <c r="AI454" s="2"/>
    </row>
    <row r="455" spans="2:35">
      <c r="B455" s="350" t="s">
        <v>265</v>
      </c>
      <c r="C455" s="350" t="s">
        <v>123</v>
      </c>
      <c r="D455" s="351">
        <v>33</v>
      </c>
      <c r="E455" s="351">
        <v>1</v>
      </c>
      <c r="F455" s="279" t="str">
        <f t="shared" si="6"/>
        <v>SWW023301</v>
      </c>
      <c r="G455" s="351">
        <v>18.399999999999999</v>
      </c>
      <c r="M455" s="241"/>
      <c r="N455" s="241"/>
      <c r="O455" s="229"/>
      <c r="P455" s="229"/>
      <c r="Q455" s="234"/>
      <c r="Y455" s="243"/>
      <c r="Z455" s="2"/>
      <c r="AA455" s="2"/>
      <c r="AB455" s="2"/>
      <c r="AC455" s="2"/>
      <c r="AD455" s="2"/>
      <c r="AE455" s="2"/>
      <c r="AF455" s="2"/>
      <c r="AG455" s="2"/>
      <c r="AH455" s="2"/>
      <c r="AI455" s="2"/>
    </row>
    <row r="456" spans="2:35">
      <c r="B456" s="350" t="s">
        <v>265</v>
      </c>
      <c r="C456" s="350" t="s">
        <v>123</v>
      </c>
      <c r="D456" s="351">
        <v>33</v>
      </c>
      <c r="E456" s="351">
        <v>2</v>
      </c>
      <c r="F456" s="279" t="str">
        <f t="shared" ref="F456:F519" si="7">B456&amp;TEXT(C456,"00")&amp;TEXT(D456,"00")&amp;TEXT(E456,"00")</f>
        <v>SWW023302</v>
      </c>
      <c r="G456" s="351">
        <v>44.3</v>
      </c>
      <c r="M456" s="241"/>
      <c r="N456" s="241"/>
      <c r="O456" s="229"/>
      <c r="P456" s="229"/>
      <c r="Q456" s="234"/>
      <c r="Y456" s="243"/>
      <c r="Z456" s="2"/>
      <c r="AA456" s="2"/>
      <c r="AB456" s="2"/>
      <c r="AC456" s="2"/>
      <c r="AD456" s="2"/>
      <c r="AE456" s="2"/>
      <c r="AF456" s="2"/>
      <c r="AG456" s="2"/>
      <c r="AH456" s="2"/>
      <c r="AI456" s="2"/>
    </row>
    <row r="457" spans="2:35">
      <c r="B457" s="350" t="s">
        <v>265</v>
      </c>
      <c r="C457" s="350" t="s">
        <v>123</v>
      </c>
      <c r="D457" s="351">
        <v>33</v>
      </c>
      <c r="E457" s="351">
        <v>3</v>
      </c>
      <c r="F457" s="279" t="str">
        <f t="shared" si="7"/>
        <v>SWW023303</v>
      </c>
      <c r="G457" s="351">
        <v>48.8</v>
      </c>
      <c r="M457" s="241"/>
      <c r="N457" s="241"/>
      <c r="O457" s="229"/>
      <c r="P457" s="229"/>
      <c r="Q457" s="234"/>
      <c r="Y457" s="243"/>
      <c r="Z457" s="2"/>
      <c r="AA457" s="2"/>
      <c r="AB457" s="2"/>
      <c r="AC457" s="2"/>
      <c r="AD457" s="2"/>
      <c r="AE457" s="2"/>
      <c r="AF457" s="2"/>
      <c r="AG457" s="2"/>
      <c r="AH457" s="2"/>
      <c r="AI457" s="2"/>
    </row>
    <row r="458" spans="2:35">
      <c r="B458" s="350" t="s">
        <v>265</v>
      </c>
      <c r="C458" s="350" t="s">
        <v>123</v>
      </c>
      <c r="D458" s="351">
        <v>33</v>
      </c>
      <c r="E458" s="351">
        <v>4</v>
      </c>
      <c r="F458" s="279" t="str">
        <f t="shared" si="7"/>
        <v>SWW023304</v>
      </c>
      <c r="G458" s="351">
        <v>51.7</v>
      </c>
      <c r="M458" s="241"/>
      <c r="N458" s="241"/>
      <c r="O458" s="229"/>
      <c r="P458" s="229"/>
      <c r="Q458" s="234"/>
      <c r="Y458" s="243"/>
      <c r="Z458" s="2"/>
      <c r="AA458" s="2"/>
      <c r="AB458" s="2"/>
      <c r="AC458" s="2"/>
      <c r="AD458" s="2"/>
      <c r="AE458" s="2"/>
      <c r="AF458" s="2"/>
      <c r="AG458" s="2"/>
      <c r="AH458" s="2"/>
      <c r="AI458" s="2"/>
    </row>
    <row r="459" spans="2:35">
      <c r="B459" s="350" t="s">
        <v>265</v>
      </c>
      <c r="C459" s="350" t="s">
        <v>123</v>
      </c>
      <c r="D459" s="351">
        <v>33</v>
      </c>
      <c r="E459" s="351">
        <v>5</v>
      </c>
      <c r="F459" s="279" t="str">
        <f t="shared" si="7"/>
        <v>SWW023305</v>
      </c>
      <c r="G459" s="351">
        <v>56.4</v>
      </c>
      <c r="M459" s="241"/>
      <c r="N459" s="241"/>
      <c r="O459" s="229"/>
      <c r="P459" s="229"/>
      <c r="Q459" s="234"/>
      <c r="Y459" s="243"/>
      <c r="Z459" s="2"/>
      <c r="AA459" s="2"/>
      <c r="AB459" s="2"/>
      <c r="AC459" s="2"/>
      <c r="AD459" s="2"/>
      <c r="AE459" s="2"/>
      <c r="AF459" s="2"/>
      <c r="AG459" s="2"/>
      <c r="AH459" s="2"/>
      <c r="AI459" s="2"/>
    </row>
    <row r="460" spans="2:35">
      <c r="B460" s="350" t="s">
        <v>265</v>
      </c>
      <c r="C460" s="350" t="s">
        <v>123</v>
      </c>
      <c r="D460" s="351">
        <v>33</v>
      </c>
      <c r="E460" s="351">
        <v>6</v>
      </c>
      <c r="F460" s="279" t="str">
        <f t="shared" si="7"/>
        <v>SWW023306</v>
      </c>
      <c r="G460" s="351">
        <v>64.099999999999994</v>
      </c>
      <c r="M460" s="241"/>
      <c r="N460" s="241"/>
      <c r="O460" s="229"/>
      <c r="P460" s="229"/>
      <c r="Q460" s="234"/>
      <c r="Y460" s="243"/>
      <c r="Z460" s="2"/>
      <c r="AA460" s="2"/>
      <c r="AB460" s="2"/>
      <c r="AC460" s="2"/>
      <c r="AD460" s="2"/>
      <c r="AE460" s="2"/>
      <c r="AF460" s="2"/>
      <c r="AG460" s="2"/>
      <c r="AH460" s="2"/>
      <c r="AI460" s="2"/>
    </row>
    <row r="461" spans="2:35">
      <c r="B461" s="350" t="s">
        <v>265</v>
      </c>
      <c r="C461" s="350" t="s">
        <v>123</v>
      </c>
      <c r="D461" s="351">
        <v>33</v>
      </c>
      <c r="E461" s="351">
        <v>7</v>
      </c>
      <c r="F461" s="279" t="str">
        <f t="shared" si="7"/>
        <v>SWW023307</v>
      </c>
      <c r="G461" s="351">
        <v>70.599999999999994</v>
      </c>
      <c r="M461" s="241"/>
      <c r="N461" s="241"/>
      <c r="O461" s="229"/>
      <c r="P461" s="229"/>
      <c r="Q461" s="234"/>
      <c r="Y461" s="243"/>
      <c r="Z461" s="2"/>
      <c r="AA461" s="2"/>
      <c r="AB461" s="2"/>
      <c r="AC461" s="2"/>
      <c r="AD461" s="2"/>
      <c r="AE461" s="2"/>
      <c r="AF461" s="2"/>
      <c r="AG461" s="2"/>
      <c r="AH461" s="2"/>
      <c r="AI461" s="2"/>
    </row>
    <row r="462" spans="2:35">
      <c r="B462" s="350" t="s">
        <v>265</v>
      </c>
      <c r="C462" s="350" t="s">
        <v>123</v>
      </c>
      <c r="D462" s="351">
        <v>33</v>
      </c>
      <c r="E462" s="351">
        <v>8</v>
      </c>
      <c r="F462" s="279" t="str">
        <f t="shared" si="7"/>
        <v>SWW023308</v>
      </c>
      <c r="G462" s="351">
        <v>77.099999999999994</v>
      </c>
      <c r="M462" s="241"/>
      <c r="N462" s="241"/>
      <c r="O462" s="229"/>
      <c r="P462" s="229"/>
      <c r="Q462" s="234"/>
      <c r="Y462" s="243"/>
      <c r="Z462" s="2"/>
      <c r="AA462" s="2"/>
      <c r="AB462" s="2"/>
      <c r="AC462" s="2"/>
      <c r="AD462" s="2"/>
      <c r="AE462" s="2"/>
      <c r="AF462" s="2"/>
      <c r="AG462" s="2"/>
      <c r="AH462" s="2"/>
      <c r="AI462" s="2"/>
    </row>
    <row r="463" spans="2:35">
      <c r="B463" s="350" t="s">
        <v>265</v>
      </c>
      <c r="C463" s="350" t="s">
        <v>123</v>
      </c>
      <c r="D463" s="351">
        <v>33</v>
      </c>
      <c r="E463" s="351">
        <v>9</v>
      </c>
      <c r="F463" s="279" t="str">
        <f t="shared" si="7"/>
        <v>SWW023309</v>
      </c>
      <c r="G463" s="351">
        <v>82</v>
      </c>
      <c r="M463" s="241"/>
      <c r="N463" s="241"/>
      <c r="O463" s="229"/>
      <c r="P463" s="229"/>
      <c r="Q463" s="234"/>
      <c r="Y463" s="243"/>
      <c r="Z463" s="2"/>
      <c r="AA463" s="2"/>
      <c r="AB463" s="2"/>
      <c r="AC463" s="2"/>
      <c r="AD463" s="2"/>
      <c r="AE463" s="2"/>
      <c r="AF463" s="2"/>
      <c r="AG463" s="2"/>
      <c r="AH463" s="2"/>
      <c r="AI463" s="2"/>
    </row>
    <row r="464" spans="2:35">
      <c r="B464" s="350" t="s">
        <v>265</v>
      </c>
      <c r="C464" s="350" t="s">
        <v>123</v>
      </c>
      <c r="D464" s="351">
        <v>33</v>
      </c>
      <c r="E464" s="351">
        <v>10</v>
      </c>
      <c r="F464" s="279" t="str">
        <f t="shared" si="7"/>
        <v>SWW023310</v>
      </c>
      <c r="G464" s="351">
        <v>90.2</v>
      </c>
      <c r="M464" s="241"/>
      <c r="N464" s="241"/>
      <c r="O464" s="229"/>
      <c r="P464" s="229"/>
      <c r="Q464" s="234"/>
      <c r="Y464" s="243"/>
      <c r="Z464" s="2"/>
      <c r="AA464" s="2"/>
      <c r="AB464" s="2"/>
      <c r="AC464" s="2"/>
      <c r="AD464" s="2"/>
      <c r="AE464" s="2"/>
      <c r="AF464" s="2"/>
      <c r="AG464" s="2"/>
      <c r="AH464" s="2"/>
      <c r="AI464" s="2"/>
    </row>
    <row r="465" spans="2:35">
      <c r="B465" s="350" t="s">
        <v>265</v>
      </c>
      <c r="C465" s="350" t="s">
        <v>123</v>
      </c>
      <c r="D465" s="351">
        <v>33</v>
      </c>
      <c r="E465" s="351">
        <v>11</v>
      </c>
      <c r="F465" s="279" t="str">
        <f t="shared" si="7"/>
        <v>SWW023311</v>
      </c>
      <c r="G465" s="351">
        <v>100.1</v>
      </c>
      <c r="M465" s="241"/>
      <c r="N465" s="241"/>
      <c r="O465" s="229"/>
      <c r="P465" s="229"/>
      <c r="Q465" s="234"/>
      <c r="Y465" s="243"/>
      <c r="Z465" s="2"/>
      <c r="AA465" s="2"/>
      <c r="AB465" s="2"/>
      <c r="AC465" s="2"/>
      <c r="AD465" s="2"/>
      <c r="AE465" s="2"/>
      <c r="AF465" s="2"/>
      <c r="AG465" s="2"/>
      <c r="AH465" s="2"/>
      <c r="AI465" s="2"/>
    </row>
    <row r="466" spans="2:35">
      <c r="B466" s="350" t="s">
        <v>265</v>
      </c>
      <c r="C466" s="350" t="s">
        <v>123</v>
      </c>
      <c r="D466" s="351">
        <v>33</v>
      </c>
      <c r="E466" s="351">
        <v>12</v>
      </c>
      <c r="F466" s="279" t="str">
        <f t="shared" si="7"/>
        <v>SWW023312</v>
      </c>
      <c r="G466" s="351">
        <v>108.3</v>
      </c>
      <c r="M466" s="241"/>
      <c r="N466" s="241"/>
      <c r="O466" s="229"/>
      <c r="P466" s="229"/>
      <c r="Q466" s="234"/>
      <c r="Y466" s="243"/>
      <c r="Z466" s="2"/>
      <c r="AA466" s="2"/>
      <c r="AB466" s="2"/>
      <c r="AC466" s="2"/>
      <c r="AD466" s="2"/>
      <c r="AE466" s="2"/>
      <c r="AF466" s="2"/>
      <c r="AG466" s="2"/>
      <c r="AH466" s="2"/>
      <c r="AI466" s="2"/>
    </row>
    <row r="467" spans="2:35">
      <c r="B467" s="350" t="s">
        <v>265</v>
      </c>
      <c r="C467" s="350" t="s">
        <v>123</v>
      </c>
      <c r="D467" s="351">
        <v>33</v>
      </c>
      <c r="E467" s="351">
        <v>13</v>
      </c>
      <c r="F467" s="279" t="str">
        <f t="shared" si="7"/>
        <v>SWW023313</v>
      </c>
      <c r="G467" s="351">
        <v>118.1</v>
      </c>
      <c r="M467" s="241"/>
      <c r="N467" s="241"/>
      <c r="O467" s="229"/>
      <c r="P467" s="229"/>
      <c r="Q467" s="234"/>
      <c r="Y467" s="243"/>
      <c r="Z467" s="2"/>
      <c r="AA467" s="2"/>
      <c r="AB467" s="2"/>
      <c r="AC467" s="2"/>
      <c r="AD467" s="2"/>
      <c r="AE467" s="2"/>
      <c r="AF467" s="2"/>
      <c r="AG467" s="2"/>
      <c r="AH467" s="2"/>
      <c r="AI467" s="2"/>
    </row>
    <row r="468" spans="2:35">
      <c r="B468" s="350" t="s">
        <v>265</v>
      </c>
      <c r="C468" s="350" t="s">
        <v>123</v>
      </c>
      <c r="D468" s="351">
        <v>33</v>
      </c>
      <c r="E468" s="351">
        <v>14</v>
      </c>
      <c r="F468" s="279" t="str">
        <f t="shared" si="7"/>
        <v>SWW023314</v>
      </c>
      <c r="G468" s="351">
        <v>125.3</v>
      </c>
      <c r="M468" s="241"/>
      <c r="N468" s="241"/>
      <c r="O468" s="229"/>
      <c r="P468" s="229"/>
      <c r="Q468" s="234"/>
      <c r="Y468" s="243"/>
      <c r="Z468" s="2"/>
      <c r="AA468" s="2"/>
      <c r="AB468" s="2"/>
      <c r="AC468" s="2"/>
      <c r="AD468" s="2"/>
      <c r="AE468" s="2"/>
      <c r="AF468" s="2"/>
      <c r="AG468" s="2"/>
      <c r="AH468" s="2"/>
      <c r="AI468" s="2"/>
    </row>
    <row r="469" spans="2:35">
      <c r="B469" s="350" t="s">
        <v>265</v>
      </c>
      <c r="C469" s="350" t="s">
        <v>123</v>
      </c>
      <c r="D469" s="351">
        <v>33</v>
      </c>
      <c r="E469" s="351">
        <v>15</v>
      </c>
      <c r="F469" s="279" t="str">
        <f t="shared" si="7"/>
        <v>SWW023315</v>
      </c>
      <c r="G469" s="351">
        <v>134.80000000000001</v>
      </c>
      <c r="M469" s="241"/>
      <c r="N469" s="241"/>
      <c r="O469" s="229"/>
      <c r="P469" s="229"/>
      <c r="Q469" s="234"/>
      <c r="Y469" s="243"/>
      <c r="Z469" s="2"/>
      <c r="AA469" s="2"/>
      <c r="AB469" s="2"/>
      <c r="AC469" s="2"/>
      <c r="AD469" s="2"/>
      <c r="AE469" s="2"/>
      <c r="AF469" s="2"/>
      <c r="AG469" s="2"/>
      <c r="AH469" s="2"/>
      <c r="AI469" s="2"/>
    </row>
    <row r="470" spans="2:35">
      <c r="B470" s="350" t="s">
        <v>265</v>
      </c>
      <c r="C470" s="350" t="s">
        <v>123</v>
      </c>
      <c r="D470" s="351">
        <v>33</v>
      </c>
      <c r="E470" s="351">
        <v>16</v>
      </c>
      <c r="F470" s="279" t="str">
        <f t="shared" si="7"/>
        <v>SWW023316</v>
      </c>
      <c r="G470" s="351">
        <v>144.19999999999999</v>
      </c>
      <c r="M470" s="241"/>
      <c r="N470" s="241"/>
      <c r="O470" s="229"/>
      <c r="P470" s="229"/>
      <c r="Q470" s="234"/>
      <c r="Y470" s="243"/>
      <c r="Z470" s="2"/>
      <c r="AA470" s="2"/>
      <c r="AB470" s="2"/>
      <c r="AC470" s="2"/>
      <c r="AD470" s="2"/>
      <c r="AE470" s="2"/>
      <c r="AF470" s="2"/>
      <c r="AG470" s="2"/>
      <c r="AH470" s="2"/>
      <c r="AI470" s="2"/>
    </row>
    <row r="471" spans="2:35">
      <c r="B471" s="350" t="s">
        <v>265</v>
      </c>
      <c r="C471" s="350" t="s">
        <v>123</v>
      </c>
      <c r="D471" s="351">
        <v>33</v>
      </c>
      <c r="E471" s="351">
        <v>17</v>
      </c>
      <c r="F471" s="279" t="str">
        <f t="shared" si="7"/>
        <v>SWW023317</v>
      </c>
      <c r="G471" s="351">
        <v>154.1</v>
      </c>
      <c r="M471" s="241"/>
      <c r="N471" s="241"/>
      <c r="O471" s="229"/>
      <c r="P471" s="229"/>
      <c r="Q471" s="234"/>
      <c r="Y471" s="243"/>
      <c r="Z471" s="2"/>
      <c r="AA471" s="2"/>
      <c r="AB471" s="2"/>
      <c r="AC471" s="2"/>
      <c r="AD471" s="2"/>
      <c r="AE471" s="2"/>
      <c r="AF471" s="2"/>
      <c r="AG471" s="2"/>
      <c r="AH471" s="2"/>
      <c r="AI471" s="2"/>
    </row>
    <row r="472" spans="2:35">
      <c r="B472" s="350" t="s">
        <v>265</v>
      </c>
      <c r="C472" s="350" t="s">
        <v>123</v>
      </c>
      <c r="D472" s="351">
        <v>33</v>
      </c>
      <c r="E472" s="351">
        <v>18</v>
      </c>
      <c r="F472" s="279" t="str">
        <f t="shared" si="7"/>
        <v>SWW023318</v>
      </c>
      <c r="G472" s="351">
        <v>162.6</v>
      </c>
      <c r="M472" s="241"/>
      <c r="N472" s="241"/>
      <c r="O472" s="229"/>
      <c r="P472" s="229"/>
      <c r="Q472" s="234"/>
      <c r="Y472" s="243"/>
      <c r="Z472" s="2"/>
      <c r="AA472" s="2"/>
      <c r="AB472" s="2"/>
      <c r="AC472" s="2"/>
      <c r="AD472" s="2"/>
      <c r="AE472" s="2"/>
      <c r="AF472" s="2"/>
      <c r="AG472" s="2"/>
      <c r="AH472" s="2"/>
      <c r="AI472" s="2"/>
    </row>
    <row r="473" spans="2:35">
      <c r="B473" s="350" t="s">
        <v>265</v>
      </c>
      <c r="C473" s="350" t="s">
        <v>123</v>
      </c>
      <c r="D473" s="351">
        <v>33</v>
      </c>
      <c r="E473" s="351">
        <v>19</v>
      </c>
      <c r="F473" s="279" t="str">
        <f t="shared" si="7"/>
        <v>SWW023319</v>
      </c>
      <c r="G473" s="351">
        <v>170.8</v>
      </c>
      <c r="M473" s="241"/>
      <c r="N473" s="241"/>
      <c r="O473" s="229"/>
      <c r="P473" s="229"/>
      <c r="Q473" s="234"/>
      <c r="Y473" s="243"/>
      <c r="Z473" s="2"/>
      <c r="AA473" s="2"/>
      <c r="AB473" s="2"/>
      <c r="AC473" s="2"/>
      <c r="AD473" s="2"/>
      <c r="AE473" s="2"/>
      <c r="AF473" s="2"/>
      <c r="AG473" s="2"/>
      <c r="AH473" s="2"/>
      <c r="AI473" s="2"/>
    </row>
    <row r="474" spans="2:35">
      <c r="B474" s="350" t="s">
        <v>265</v>
      </c>
      <c r="C474" s="350" t="s">
        <v>123</v>
      </c>
      <c r="D474" s="351">
        <v>33</v>
      </c>
      <c r="E474" s="351">
        <v>20</v>
      </c>
      <c r="F474" s="279" t="str">
        <f t="shared" si="7"/>
        <v>SWW023320</v>
      </c>
      <c r="G474" s="351">
        <v>178.9</v>
      </c>
      <c r="M474" s="241"/>
      <c r="N474" s="241"/>
      <c r="O474" s="229"/>
      <c r="P474" s="229"/>
      <c r="Q474" s="234"/>
      <c r="Y474" s="243"/>
      <c r="Z474" s="2"/>
      <c r="AA474" s="2"/>
      <c r="AB474" s="2"/>
      <c r="AC474" s="2"/>
      <c r="AD474" s="2"/>
      <c r="AE474" s="2"/>
      <c r="AF474" s="2"/>
      <c r="AG474" s="2"/>
      <c r="AH474" s="2"/>
      <c r="AI474" s="2"/>
    </row>
    <row r="475" spans="2:35">
      <c r="B475" s="350" t="s">
        <v>265</v>
      </c>
      <c r="C475" s="350" t="s">
        <v>123</v>
      </c>
      <c r="D475" s="351">
        <v>33</v>
      </c>
      <c r="E475" s="351">
        <v>21</v>
      </c>
      <c r="F475" s="279" t="str">
        <f t="shared" si="7"/>
        <v>SWW023321</v>
      </c>
      <c r="G475" s="351">
        <v>186.2</v>
      </c>
      <c r="M475" s="241"/>
      <c r="N475" s="241"/>
      <c r="O475" s="229"/>
      <c r="P475" s="229"/>
      <c r="Q475" s="234"/>
      <c r="Y475" s="243"/>
      <c r="Z475" s="2"/>
      <c r="AA475" s="2"/>
      <c r="AB475" s="2"/>
      <c r="AC475" s="2"/>
      <c r="AD475" s="2"/>
      <c r="AE475" s="2"/>
      <c r="AF475" s="2"/>
      <c r="AG475" s="2"/>
      <c r="AH475" s="2"/>
      <c r="AI475" s="2"/>
    </row>
    <row r="476" spans="2:35">
      <c r="B476" s="350" t="s">
        <v>265</v>
      </c>
      <c r="C476" s="350" t="s">
        <v>123</v>
      </c>
      <c r="D476" s="351">
        <v>33</v>
      </c>
      <c r="E476" s="351">
        <v>22</v>
      </c>
      <c r="F476" s="279" t="str">
        <f t="shared" si="7"/>
        <v>SWW023322</v>
      </c>
      <c r="G476" s="351">
        <v>193.8</v>
      </c>
      <c r="M476" s="241"/>
      <c r="N476" s="241"/>
      <c r="O476" s="229"/>
      <c r="P476" s="229"/>
      <c r="Q476" s="234"/>
      <c r="Y476" s="243"/>
      <c r="Z476" s="2"/>
      <c r="AA476" s="2"/>
      <c r="AB476" s="2"/>
      <c r="AC476" s="2"/>
      <c r="AD476" s="2"/>
      <c r="AE476" s="2"/>
      <c r="AF476" s="2"/>
      <c r="AG476" s="2"/>
      <c r="AH476" s="2"/>
      <c r="AI476" s="2"/>
    </row>
    <row r="477" spans="2:35">
      <c r="B477" s="350" t="s">
        <v>265</v>
      </c>
      <c r="C477" s="350" t="s">
        <v>123</v>
      </c>
      <c r="D477" s="351">
        <v>33</v>
      </c>
      <c r="E477" s="351">
        <v>23</v>
      </c>
      <c r="F477" s="279" t="str">
        <f t="shared" si="7"/>
        <v>SWW023323</v>
      </c>
      <c r="G477" s="351">
        <v>202.5</v>
      </c>
      <c r="M477" s="241"/>
      <c r="N477" s="241"/>
      <c r="O477" s="229"/>
      <c r="P477" s="229"/>
      <c r="Q477" s="234"/>
      <c r="Y477" s="243"/>
      <c r="Z477" s="2"/>
      <c r="AA477" s="2"/>
      <c r="AB477" s="2"/>
      <c r="AC477" s="2"/>
      <c r="AD477" s="2"/>
      <c r="AE477" s="2"/>
      <c r="AF477" s="2"/>
      <c r="AG477" s="2"/>
      <c r="AH477" s="2"/>
      <c r="AI477" s="2"/>
    </row>
    <row r="478" spans="2:35">
      <c r="B478" s="350" t="s">
        <v>265</v>
      </c>
      <c r="C478" s="350" t="s">
        <v>123</v>
      </c>
      <c r="D478" s="351">
        <v>33</v>
      </c>
      <c r="E478" s="351">
        <v>24</v>
      </c>
      <c r="F478" s="279" t="str">
        <f t="shared" si="7"/>
        <v>SWW023324</v>
      </c>
      <c r="G478" s="351">
        <v>210</v>
      </c>
      <c r="M478" s="241"/>
      <c r="N478" s="241"/>
      <c r="O478" s="229"/>
      <c r="P478" s="229"/>
      <c r="Q478" s="234"/>
      <c r="Y478" s="243"/>
      <c r="Z478" s="2"/>
      <c r="AA478" s="2"/>
      <c r="AB478" s="2"/>
      <c r="AC478" s="2"/>
      <c r="AD478" s="2"/>
      <c r="AE478" s="2"/>
      <c r="AF478" s="2"/>
      <c r="AG478" s="2"/>
      <c r="AH478" s="2"/>
      <c r="AI478" s="2"/>
    </row>
    <row r="479" spans="2:35">
      <c r="B479" s="350" t="s">
        <v>265</v>
      </c>
      <c r="C479" s="350" t="s">
        <v>123</v>
      </c>
      <c r="D479" s="351">
        <v>33</v>
      </c>
      <c r="E479" s="351">
        <v>25</v>
      </c>
      <c r="F479" s="279" t="str">
        <f t="shared" si="7"/>
        <v>SWW023325</v>
      </c>
      <c r="G479" s="351">
        <v>220.2</v>
      </c>
      <c r="M479" s="241"/>
      <c r="N479" s="241"/>
      <c r="O479" s="229"/>
      <c r="P479" s="229"/>
      <c r="Q479" s="234"/>
      <c r="Y479" s="243"/>
      <c r="Z479" s="2"/>
      <c r="AA479" s="2"/>
      <c r="AB479" s="2"/>
      <c r="AC479" s="2"/>
      <c r="AD479" s="2"/>
      <c r="AE479" s="2"/>
      <c r="AF479" s="2"/>
      <c r="AG479" s="2"/>
      <c r="AH479" s="2"/>
      <c r="AI479" s="2"/>
    </row>
    <row r="480" spans="2:35">
      <c r="B480" s="350" t="s">
        <v>265</v>
      </c>
      <c r="C480" s="350" t="s">
        <v>123</v>
      </c>
      <c r="D480" s="351">
        <v>33</v>
      </c>
      <c r="E480" s="351">
        <v>26</v>
      </c>
      <c r="F480" s="279" t="str">
        <f t="shared" si="7"/>
        <v>SWW023326</v>
      </c>
      <c r="G480" s="351">
        <v>231.1</v>
      </c>
      <c r="M480" s="241"/>
      <c r="N480" s="241"/>
      <c r="O480" s="229"/>
      <c r="P480" s="229"/>
      <c r="Q480" s="234"/>
      <c r="Y480" s="243"/>
      <c r="Z480" s="2"/>
      <c r="AA480" s="2"/>
      <c r="AB480" s="2"/>
      <c r="AC480" s="2"/>
      <c r="AD480" s="2"/>
      <c r="AE480" s="2"/>
      <c r="AF480" s="2"/>
      <c r="AG480" s="2"/>
      <c r="AH480" s="2"/>
      <c r="AI480" s="2"/>
    </row>
    <row r="481" spans="2:35">
      <c r="B481" s="350" t="s">
        <v>265</v>
      </c>
      <c r="C481" s="350" t="s">
        <v>123</v>
      </c>
      <c r="D481" s="351">
        <v>33</v>
      </c>
      <c r="E481" s="351">
        <v>27</v>
      </c>
      <c r="F481" s="279" t="str">
        <f t="shared" si="7"/>
        <v>SWW023327</v>
      </c>
      <c r="G481" s="351">
        <v>260.8</v>
      </c>
      <c r="M481" s="241"/>
      <c r="N481" s="241"/>
      <c r="O481" s="229"/>
      <c r="P481" s="229"/>
      <c r="Q481" s="234"/>
      <c r="Y481" s="243"/>
      <c r="Z481" s="2"/>
      <c r="AA481" s="2"/>
      <c r="AB481" s="2"/>
      <c r="AC481" s="2"/>
      <c r="AD481" s="2"/>
      <c r="AE481" s="2"/>
      <c r="AF481" s="2"/>
      <c r="AG481" s="2"/>
      <c r="AH481" s="2"/>
      <c r="AI481" s="2"/>
    </row>
    <row r="482" spans="2:35">
      <c r="B482" s="350" t="s">
        <v>265</v>
      </c>
      <c r="C482" s="350" t="s">
        <v>123</v>
      </c>
      <c r="D482" s="351">
        <v>33</v>
      </c>
      <c r="E482" s="351">
        <v>28</v>
      </c>
      <c r="F482" s="279" t="str">
        <f t="shared" si="7"/>
        <v>SWW023328</v>
      </c>
      <c r="G482" s="351">
        <v>281.3</v>
      </c>
      <c r="M482" s="241"/>
      <c r="N482" s="241"/>
      <c r="O482" s="229"/>
      <c r="P482" s="229"/>
      <c r="Q482" s="234"/>
      <c r="Y482" s="243"/>
      <c r="Z482" s="2"/>
      <c r="AA482" s="2"/>
      <c r="AB482" s="2"/>
      <c r="AC482" s="2"/>
      <c r="AD482" s="2"/>
      <c r="AE482" s="2"/>
      <c r="AF482" s="2"/>
      <c r="AG482" s="2"/>
      <c r="AH482" s="2"/>
      <c r="AI482" s="2"/>
    </row>
    <row r="483" spans="2:35">
      <c r="B483" s="350" t="s">
        <v>265</v>
      </c>
      <c r="C483" s="350" t="s">
        <v>123</v>
      </c>
      <c r="D483" s="351">
        <v>33</v>
      </c>
      <c r="E483" s="351">
        <v>29</v>
      </c>
      <c r="F483" s="279" t="str">
        <f t="shared" si="7"/>
        <v>SWW023329</v>
      </c>
      <c r="G483" s="351">
        <v>303.8</v>
      </c>
      <c r="M483" s="241"/>
      <c r="N483" s="241"/>
      <c r="O483" s="229"/>
      <c r="P483" s="229"/>
      <c r="Q483" s="234"/>
      <c r="Y483" s="243"/>
      <c r="Z483" s="2"/>
      <c r="AA483" s="2"/>
      <c r="AB483" s="2"/>
      <c r="AC483" s="2"/>
      <c r="AD483" s="2"/>
      <c r="AE483" s="2"/>
      <c r="AF483" s="2"/>
      <c r="AG483" s="2"/>
      <c r="AH483" s="2"/>
      <c r="AI483" s="2"/>
    </row>
    <row r="484" spans="2:35">
      <c r="B484" s="350" t="s">
        <v>265</v>
      </c>
      <c r="C484" s="350" t="s">
        <v>123</v>
      </c>
      <c r="D484" s="351">
        <v>33</v>
      </c>
      <c r="E484" s="351">
        <v>30</v>
      </c>
      <c r="F484" s="279" t="str">
        <f t="shared" si="7"/>
        <v>SWW023330</v>
      </c>
      <c r="G484" s="351">
        <v>325.8</v>
      </c>
      <c r="M484" s="241"/>
      <c r="N484" s="241"/>
      <c r="O484" s="229"/>
      <c r="P484" s="229"/>
      <c r="Q484" s="234"/>
      <c r="Y484" s="243"/>
      <c r="Z484" s="2"/>
      <c r="AA484" s="2"/>
      <c r="AB484" s="2"/>
      <c r="AC484" s="2"/>
      <c r="AD484" s="2"/>
      <c r="AE484" s="2"/>
      <c r="AF484" s="2"/>
      <c r="AG484" s="2"/>
      <c r="AH484" s="2"/>
      <c r="AI484" s="2"/>
    </row>
    <row r="485" spans="2:35">
      <c r="B485" s="350" t="s">
        <v>265</v>
      </c>
      <c r="C485" s="350" t="s">
        <v>123</v>
      </c>
      <c r="D485" s="351">
        <v>33</v>
      </c>
      <c r="E485" s="351">
        <v>31</v>
      </c>
      <c r="F485" s="279" t="str">
        <f t="shared" si="7"/>
        <v>SWW023331</v>
      </c>
      <c r="G485" s="351">
        <v>350</v>
      </c>
      <c r="M485" s="241"/>
      <c r="N485" s="241"/>
      <c r="O485" s="229"/>
      <c r="P485" s="229"/>
      <c r="Q485" s="234"/>
      <c r="Y485" s="243"/>
      <c r="Z485" s="2"/>
      <c r="AA485" s="2"/>
      <c r="AB485" s="2"/>
      <c r="AC485" s="2"/>
      <c r="AD485" s="2"/>
      <c r="AE485" s="2"/>
      <c r="AF485" s="2"/>
      <c r="AG485" s="2"/>
      <c r="AH485" s="2"/>
      <c r="AI485" s="2"/>
    </row>
    <row r="486" spans="2:35">
      <c r="B486" s="350" t="s">
        <v>265</v>
      </c>
      <c r="C486" s="350" t="s">
        <v>123</v>
      </c>
      <c r="D486" s="351">
        <v>33</v>
      </c>
      <c r="E486" s="351">
        <v>32</v>
      </c>
      <c r="F486" s="279" t="str">
        <f t="shared" si="7"/>
        <v>SWW023332</v>
      </c>
      <c r="G486" s="351">
        <v>377.6</v>
      </c>
      <c r="M486" s="241"/>
      <c r="N486" s="241"/>
      <c r="O486" s="229"/>
      <c r="P486" s="229"/>
      <c r="Q486" s="234"/>
      <c r="Y486" s="243"/>
      <c r="Z486" s="2"/>
      <c r="AA486" s="2"/>
      <c r="AB486" s="2"/>
      <c r="AC486" s="2"/>
      <c r="AD486" s="2"/>
      <c r="AE486" s="2"/>
      <c r="AF486" s="2"/>
      <c r="AG486" s="2"/>
      <c r="AH486" s="2"/>
      <c r="AI486" s="2"/>
    </row>
    <row r="487" spans="2:35">
      <c r="B487" s="350" t="s">
        <v>265</v>
      </c>
      <c r="C487" s="350" t="s">
        <v>123</v>
      </c>
      <c r="D487" s="351">
        <v>33</v>
      </c>
      <c r="E487" s="351">
        <v>33</v>
      </c>
      <c r="F487" s="279" t="str">
        <f t="shared" si="7"/>
        <v>SWW023333</v>
      </c>
      <c r="G487" s="351">
        <v>401.6</v>
      </c>
      <c r="M487" s="241"/>
      <c r="N487" s="241"/>
      <c r="O487" s="229"/>
      <c r="P487" s="229"/>
      <c r="Q487" s="234"/>
      <c r="Y487" s="243"/>
      <c r="Z487" s="2"/>
      <c r="AA487" s="2"/>
      <c r="AB487" s="2"/>
      <c r="AC487" s="2"/>
      <c r="AD487" s="2"/>
      <c r="AE487" s="2"/>
      <c r="AF487" s="2"/>
      <c r="AG487" s="2"/>
      <c r="AH487" s="2"/>
      <c r="AI487" s="2"/>
    </row>
    <row r="488" spans="2:35">
      <c r="B488" s="350" t="s">
        <v>265</v>
      </c>
      <c r="C488" s="350" t="s">
        <v>123</v>
      </c>
      <c r="D488" s="351">
        <v>33</v>
      </c>
      <c r="E488" s="351">
        <v>34</v>
      </c>
      <c r="F488" s="279" t="str">
        <f t="shared" si="7"/>
        <v>SWW023334</v>
      </c>
      <c r="G488" s="351">
        <v>430.1</v>
      </c>
      <c r="M488" s="241"/>
      <c r="N488" s="241"/>
      <c r="O488" s="229"/>
      <c r="P488" s="229"/>
      <c r="Q488" s="234"/>
      <c r="Y488" s="243"/>
      <c r="Z488" s="2"/>
      <c r="AA488" s="2"/>
      <c r="AB488" s="2"/>
      <c r="AC488" s="2"/>
      <c r="AD488" s="2"/>
      <c r="AE488" s="2"/>
      <c r="AF488" s="2"/>
      <c r="AG488" s="2"/>
      <c r="AH488" s="2"/>
      <c r="AI488" s="2"/>
    </row>
    <row r="489" spans="2:35">
      <c r="B489" s="350" t="s">
        <v>265</v>
      </c>
      <c r="C489" s="350" t="s">
        <v>123</v>
      </c>
      <c r="D489" s="351">
        <v>33</v>
      </c>
      <c r="E489" s="351">
        <v>35</v>
      </c>
      <c r="F489" s="279" t="str">
        <f t="shared" si="7"/>
        <v>SWW023335</v>
      </c>
      <c r="G489" s="351">
        <v>458.2</v>
      </c>
      <c r="M489" s="241"/>
      <c r="N489" s="241"/>
      <c r="O489" s="229"/>
      <c r="P489" s="229"/>
      <c r="Q489" s="234"/>
      <c r="Y489" s="243"/>
      <c r="Z489" s="2"/>
      <c r="AA489" s="2"/>
      <c r="AB489" s="2"/>
      <c r="AC489" s="2"/>
      <c r="AD489" s="2"/>
      <c r="AE489" s="2"/>
      <c r="AF489" s="2"/>
      <c r="AG489" s="2"/>
      <c r="AH489" s="2"/>
      <c r="AI489" s="2"/>
    </row>
    <row r="490" spans="2:35">
      <c r="B490" s="350" t="s">
        <v>265</v>
      </c>
      <c r="C490" s="350" t="s">
        <v>123</v>
      </c>
      <c r="D490" s="351">
        <v>33</v>
      </c>
      <c r="E490" s="351">
        <v>36</v>
      </c>
      <c r="F490" s="279" t="str">
        <f t="shared" si="7"/>
        <v>SWW023336</v>
      </c>
      <c r="G490" s="351">
        <v>488.2</v>
      </c>
      <c r="M490" s="241"/>
      <c r="N490" s="241"/>
      <c r="O490" s="229"/>
      <c r="P490" s="229"/>
      <c r="Q490" s="234"/>
      <c r="Y490" s="243"/>
      <c r="Z490" s="2"/>
      <c r="AA490" s="2"/>
      <c r="AB490" s="2"/>
      <c r="AC490" s="2"/>
      <c r="AD490" s="2"/>
      <c r="AE490" s="2"/>
      <c r="AF490" s="2"/>
      <c r="AG490" s="2"/>
      <c r="AH490" s="2"/>
      <c r="AI490" s="2"/>
    </row>
    <row r="491" spans="2:35">
      <c r="B491" s="350" t="s">
        <v>265</v>
      </c>
      <c r="C491" s="350" t="s">
        <v>123</v>
      </c>
      <c r="D491" s="351">
        <v>33</v>
      </c>
      <c r="E491" s="351">
        <v>37</v>
      </c>
      <c r="F491" s="279" t="str">
        <f t="shared" si="7"/>
        <v>SWW023337</v>
      </c>
      <c r="G491" s="351">
        <v>523.79999999999995</v>
      </c>
      <c r="M491" s="241"/>
      <c r="N491" s="241"/>
      <c r="O491" s="229"/>
      <c r="P491" s="229"/>
      <c r="Q491" s="234"/>
      <c r="Y491" s="243"/>
      <c r="Z491" s="2"/>
      <c r="AA491" s="2"/>
      <c r="AB491" s="2"/>
      <c r="AC491" s="2"/>
      <c r="AD491" s="2"/>
      <c r="AE491" s="2"/>
      <c r="AF491" s="2"/>
      <c r="AG491" s="2"/>
      <c r="AH491" s="2"/>
      <c r="AI491" s="2"/>
    </row>
    <row r="492" spans="2:35">
      <c r="B492" s="350" t="s">
        <v>265</v>
      </c>
      <c r="C492" s="350" t="s">
        <v>123</v>
      </c>
      <c r="D492" s="351">
        <v>33</v>
      </c>
      <c r="E492" s="351">
        <v>38</v>
      </c>
      <c r="F492" s="279" t="str">
        <f t="shared" si="7"/>
        <v>SWW023338</v>
      </c>
      <c r="G492" s="351">
        <v>564.1</v>
      </c>
      <c r="M492" s="241"/>
      <c r="N492" s="241"/>
      <c r="O492" s="229"/>
      <c r="P492" s="229"/>
      <c r="Q492" s="234"/>
      <c r="Y492" s="243"/>
      <c r="Z492" s="2"/>
      <c r="AA492" s="2"/>
      <c r="AB492" s="2"/>
      <c r="AC492" s="2"/>
      <c r="AD492" s="2"/>
      <c r="AE492" s="2"/>
      <c r="AF492" s="2"/>
      <c r="AG492" s="2"/>
      <c r="AH492" s="2"/>
      <c r="AI492" s="2"/>
    </row>
    <row r="493" spans="2:35">
      <c r="B493" s="350" t="s">
        <v>265</v>
      </c>
      <c r="C493" s="350" t="s">
        <v>123</v>
      </c>
      <c r="D493" s="351">
        <v>34</v>
      </c>
      <c r="E493" s="351">
        <v>1</v>
      </c>
      <c r="F493" s="279" t="str">
        <f t="shared" si="7"/>
        <v>SWW023401</v>
      </c>
      <c r="G493" s="351">
        <v>19.3</v>
      </c>
      <c r="M493" s="241"/>
      <c r="N493" s="241"/>
      <c r="O493" s="229"/>
      <c r="P493" s="229"/>
      <c r="Q493" s="234"/>
      <c r="Y493" s="243"/>
      <c r="Z493" s="2"/>
      <c r="AA493" s="2"/>
      <c r="AB493" s="2"/>
      <c r="AC493" s="2"/>
      <c r="AD493" s="2"/>
      <c r="AE493" s="2"/>
      <c r="AF493" s="2"/>
      <c r="AG493" s="2"/>
      <c r="AH493" s="2"/>
      <c r="AI493" s="2"/>
    </row>
    <row r="494" spans="2:35">
      <c r="B494" s="350" t="s">
        <v>265</v>
      </c>
      <c r="C494" s="350" t="s">
        <v>123</v>
      </c>
      <c r="D494" s="351">
        <v>34</v>
      </c>
      <c r="E494" s="351">
        <v>2</v>
      </c>
      <c r="F494" s="279" t="str">
        <f t="shared" si="7"/>
        <v>SWW023402</v>
      </c>
      <c r="G494" s="351">
        <v>48.8</v>
      </c>
      <c r="M494" s="241"/>
      <c r="N494" s="241"/>
      <c r="O494" s="229"/>
      <c r="P494" s="229"/>
      <c r="Q494" s="234"/>
      <c r="Y494" s="243"/>
      <c r="Z494" s="2"/>
      <c r="AA494" s="2"/>
      <c r="AB494" s="2"/>
      <c r="AC494" s="2"/>
      <c r="AD494" s="2"/>
      <c r="AE494" s="2"/>
      <c r="AF494" s="2"/>
      <c r="AG494" s="2"/>
      <c r="AH494" s="2"/>
      <c r="AI494" s="2"/>
    </row>
    <row r="495" spans="2:35">
      <c r="B495" s="350" t="s">
        <v>265</v>
      </c>
      <c r="C495" s="350" t="s">
        <v>123</v>
      </c>
      <c r="D495" s="351">
        <v>34</v>
      </c>
      <c r="E495" s="351">
        <v>3</v>
      </c>
      <c r="F495" s="279" t="str">
        <f t="shared" si="7"/>
        <v>SWW023403</v>
      </c>
      <c r="G495" s="351">
        <v>51.7</v>
      </c>
      <c r="M495" s="241"/>
      <c r="N495" s="241"/>
      <c r="O495" s="229"/>
      <c r="P495" s="229"/>
      <c r="Q495" s="234"/>
      <c r="Y495" s="243"/>
      <c r="Z495" s="2"/>
      <c r="AA495" s="2"/>
      <c r="AB495" s="2"/>
      <c r="AC495" s="2"/>
      <c r="AD495" s="2"/>
      <c r="AE495" s="2"/>
      <c r="AF495" s="2"/>
      <c r="AG495" s="2"/>
      <c r="AH495" s="2"/>
      <c r="AI495" s="2"/>
    </row>
    <row r="496" spans="2:35">
      <c r="B496" s="350" t="s">
        <v>265</v>
      </c>
      <c r="C496" s="350" t="s">
        <v>123</v>
      </c>
      <c r="D496" s="351">
        <v>34</v>
      </c>
      <c r="E496" s="351">
        <v>4</v>
      </c>
      <c r="F496" s="279" t="str">
        <f t="shared" si="7"/>
        <v>SWW023404</v>
      </c>
      <c r="G496" s="351">
        <v>56.4</v>
      </c>
      <c r="M496" s="241"/>
      <c r="N496" s="241"/>
      <c r="O496" s="229"/>
      <c r="P496" s="229"/>
      <c r="Q496" s="234"/>
      <c r="Y496" s="243"/>
      <c r="Z496" s="2"/>
      <c r="AA496" s="2"/>
      <c r="AB496" s="2"/>
      <c r="AC496" s="2"/>
      <c r="AD496" s="2"/>
      <c r="AE496" s="2"/>
      <c r="AF496" s="2"/>
      <c r="AG496" s="2"/>
      <c r="AH496" s="2"/>
      <c r="AI496" s="2"/>
    </row>
    <row r="497" spans="2:35">
      <c r="B497" s="350" t="s">
        <v>265</v>
      </c>
      <c r="C497" s="350" t="s">
        <v>123</v>
      </c>
      <c r="D497" s="351">
        <v>34</v>
      </c>
      <c r="E497" s="351">
        <v>5</v>
      </c>
      <c r="F497" s="279" t="str">
        <f t="shared" si="7"/>
        <v>SWW023405</v>
      </c>
      <c r="G497" s="351">
        <v>64.099999999999994</v>
      </c>
      <c r="M497" s="241"/>
      <c r="N497" s="241"/>
      <c r="O497" s="229"/>
      <c r="P497" s="229"/>
      <c r="Q497" s="234"/>
      <c r="Y497" s="243"/>
      <c r="Z497" s="2"/>
      <c r="AA497" s="2"/>
      <c r="AB497" s="2"/>
      <c r="AC497" s="2"/>
      <c r="AD497" s="2"/>
      <c r="AE497" s="2"/>
      <c r="AF497" s="2"/>
      <c r="AG497" s="2"/>
      <c r="AH497" s="2"/>
      <c r="AI497" s="2"/>
    </row>
    <row r="498" spans="2:35">
      <c r="B498" s="350" t="s">
        <v>265</v>
      </c>
      <c r="C498" s="350" t="s">
        <v>123</v>
      </c>
      <c r="D498" s="351">
        <v>34</v>
      </c>
      <c r="E498" s="351">
        <v>6</v>
      </c>
      <c r="F498" s="279" t="str">
        <f t="shared" si="7"/>
        <v>SWW023406</v>
      </c>
      <c r="G498" s="351">
        <v>70.599999999999994</v>
      </c>
      <c r="M498" s="241"/>
      <c r="N498" s="241"/>
      <c r="O498" s="229"/>
      <c r="P498" s="229"/>
      <c r="Q498" s="234"/>
      <c r="Y498" s="243"/>
      <c r="Z498" s="2"/>
      <c r="AA498" s="2"/>
      <c r="AB498" s="2"/>
      <c r="AC498" s="2"/>
      <c r="AD498" s="2"/>
      <c r="AE498" s="2"/>
      <c r="AF498" s="2"/>
      <c r="AG498" s="2"/>
      <c r="AH498" s="2"/>
      <c r="AI498" s="2"/>
    </row>
    <row r="499" spans="2:35">
      <c r="B499" s="350" t="s">
        <v>265</v>
      </c>
      <c r="C499" s="350" t="s">
        <v>123</v>
      </c>
      <c r="D499" s="351">
        <v>34</v>
      </c>
      <c r="E499" s="351">
        <v>7</v>
      </c>
      <c r="F499" s="279" t="str">
        <f t="shared" si="7"/>
        <v>SWW023407</v>
      </c>
      <c r="G499" s="351">
        <v>77.099999999999994</v>
      </c>
      <c r="M499" s="241"/>
      <c r="N499" s="241"/>
      <c r="O499" s="229"/>
      <c r="P499" s="229"/>
      <c r="Q499" s="234"/>
      <c r="Y499" s="243"/>
      <c r="Z499" s="2"/>
      <c r="AA499" s="2"/>
      <c r="AB499" s="2"/>
      <c r="AC499" s="2"/>
      <c r="AD499" s="2"/>
      <c r="AE499" s="2"/>
      <c r="AF499" s="2"/>
      <c r="AG499" s="2"/>
      <c r="AH499" s="2"/>
      <c r="AI499" s="2"/>
    </row>
    <row r="500" spans="2:35">
      <c r="B500" s="350" t="s">
        <v>265</v>
      </c>
      <c r="C500" s="350" t="s">
        <v>123</v>
      </c>
      <c r="D500" s="351">
        <v>34</v>
      </c>
      <c r="E500" s="351">
        <v>8</v>
      </c>
      <c r="F500" s="279" t="str">
        <f t="shared" si="7"/>
        <v>SWW023408</v>
      </c>
      <c r="G500" s="351">
        <v>82</v>
      </c>
      <c r="M500" s="241"/>
      <c r="N500" s="241"/>
      <c r="O500" s="229"/>
      <c r="P500" s="229"/>
      <c r="Q500" s="234"/>
      <c r="Y500" s="243"/>
      <c r="Z500" s="2"/>
      <c r="AA500" s="2"/>
      <c r="AB500" s="2"/>
      <c r="AC500" s="2"/>
      <c r="AD500" s="2"/>
      <c r="AE500" s="2"/>
      <c r="AF500" s="2"/>
      <c r="AG500" s="2"/>
      <c r="AH500" s="2"/>
      <c r="AI500" s="2"/>
    </row>
    <row r="501" spans="2:35">
      <c r="B501" s="350" t="s">
        <v>265</v>
      </c>
      <c r="C501" s="350" t="s">
        <v>123</v>
      </c>
      <c r="D501" s="351">
        <v>34</v>
      </c>
      <c r="E501" s="351">
        <v>9</v>
      </c>
      <c r="F501" s="279" t="str">
        <f t="shared" si="7"/>
        <v>SWW023409</v>
      </c>
      <c r="G501" s="351">
        <v>90.2</v>
      </c>
      <c r="M501" s="241"/>
      <c r="N501" s="241"/>
      <c r="O501" s="229"/>
      <c r="P501" s="229"/>
      <c r="Q501" s="234"/>
      <c r="Y501" s="243"/>
      <c r="Z501" s="2"/>
      <c r="AA501" s="2"/>
      <c r="AB501" s="2"/>
      <c r="AC501" s="2"/>
      <c r="AD501" s="2"/>
      <c r="AE501" s="2"/>
      <c r="AF501" s="2"/>
      <c r="AG501" s="2"/>
      <c r="AH501" s="2"/>
      <c r="AI501" s="2"/>
    </row>
    <row r="502" spans="2:35">
      <c r="B502" s="350" t="s">
        <v>265</v>
      </c>
      <c r="C502" s="350" t="s">
        <v>123</v>
      </c>
      <c r="D502" s="351">
        <v>34</v>
      </c>
      <c r="E502" s="351">
        <v>10</v>
      </c>
      <c r="F502" s="279" t="str">
        <f t="shared" si="7"/>
        <v>SWW023410</v>
      </c>
      <c r="G502" s="351">
        <v>100.1</v>
      </c>
      <c r="M502" s="241"/>
      <c r="N502" s="241"/>
      <c r="O502" s="229"/>
      <c r="P502" s="229"/>
      <c r="Q502" s="234"/>
      <c r="Y502" s="243"/>
      <c r="Z502" s="2"/>
      <c r="AA502" s="2"/>
      <c r="AB502" s="2"/>
      <c r="AC502" s="2"/>
      <c r="AD502" s="2"/>
      <c r="AE502" s="2"/>
      <c r="AF502" s="2"/>
      <c r="AG502" s="2"/>
      <c r="AH502" s="2"/>
      <c r="AI502" s="2"/>
    </row>
    <row r="503" spans="2:35">
      <c r="B503" s="350" t="s">
        <v>265</v>
      </c>
      <c r="C503" s="350" t="s">
        <v>123</v>
      </c>
      <c r="D503" s="351">
        <v>34</v>
      </c>
      <c r="E503" s="351">
        <v>11</v>
      </c>
      <c r="F503" s="279" t="str">
        <f t="shared" si="7"/>
        <v>SWW023411</v>
      </c>
      <c r="G503" s="351">
        <v>108.3</v>
      </c>
      <c r="M503" s="241"/>
      <c r="N503" s="241"/>
      <c r="O503" s="229"/>
      <c r="P503" s="229"/>
      <c r="Q503" s="234"/>
      <c r="Y503" s="243"/>
      <c r="Z503" s="2"/>
      <c r="AA503" s="2"/>
      <c r="AB503" s="2"/>
      <c r="AC503" s="2"/>
      <c r="AD503" s="2"/>
      <c r="AE503" s="2"/>
      <c r="AF503" s="2"/>
      <c r="AG503" s="2"/>
      <c r="AH503" s="2"/>
      <c r="AI503" s="2"/>
    </row>
    <row r="504" spans="2:35">
      <c r="B504" s="350" t="s">
        <v>265</v>
      </c>
      <c r="C504" s="350" t="s">
        <v>123</v>
      </c>
      <c r="D504" s="351">
        <v>34</v>
      </c>
      <c r="E504" s="351">
        <v>12</v>
      </c>
      <c r="F504" s="279" t="str">
        <f t="shared" si="7"/>
        <v>SWW023412</v>
      </c>
      <c r="G504" s="351">
        <v>118.1</v>
      </c>
      <c r="M504" s="241"/>
      <c r="N504" s="241"/>
      <c r="O504" s="229"/>
      <c r="P504" s="229"/>
      <c r="Q504" s="234"/>
      <c r="Y504" s="243"/>
      <c r="Z504" s="2"/>
      <c r="AA504" s="2"/>
      <c r="AB504" s="2"/>
      <c r="AC504" s="2"/>
      <c r="AD504" s="2"/>
      <c r="AE504" s="2"/>
      <c r="AF504" s="2"/>
      <c r="AG504" s="2"/>
      <c r="AH504" s="2"/>
      <c r="AI504" s="2"/>
    </row>
    <row r="505" spans="2:35">
      <c r="B505" s="350" t="s">
        <v>265</v>
      </c>
      <c r="C505" s="350" t="s">
        <v>123</v>
      </c>
      <c r="D505" s="351">
        <v>34</v>
      </c>
      <c r="E505" s="351">
        <v>13</v>
      </c>
      <c r="F505" s="279" t="str">
        <f t="shared" si="7"/>
        <v>SWW023413</v>
      </c>
      <c r="G505" s="351">
        <v>125.3</v>
      </c>
      <c r="M505" s="241"/>
      <c r="N505" s="241"/>
      <c r="O505" s="229"/>
      <c r="P505" s="229"/>
      <c r="Q505" s="234"/>
      <c r="Y505" s="243"/>
      <c r="Z505" s="2"/>
      <c r="AA505" s="2"/>
      <c r="AB505" s="2"/>
      <c r="AC505" s="2"/>
      <c r="AD505" s="2"/>
      <c r="AE505" s="2"/>
      <c r="AF505" s="2"/>
      <c r="AG505" s="2"/>
      <c r="AH505" s="2"/>
      <c r="AI505" s="2"/>
    </row>
    <row r="506" spans="2:35">
      <c r="B506" s="350" t="s">
        <v>265</v>
      </c>
      <c r="C506" s="350" t="s">
        <v>123</v>
      </c>
      <c r="D506" s="351">
        <v>34</v>
      </c>
      <c r="E506" s="351">
        <v>14</v>
      </c>
      <c r="F506" s="279" t="str">
        <f t="shared" si="7"/>
        <v>SWW023414</v>
      </c>
      <c r="G506" s="351">
        <v>134.80000000000001</v>
      </c>
      <c r="M506" s="241"/>
      <c r="N506" s="241"/>
      <c r="O506" s="229"/>
      <c r="P506" s="229"/>
      <c r="Q506" s="234"/>
      <c r="Y506" s="243"/>
      <c r="Z506" s="2"/>
      <c r="AA506" s="2"/>
      <c r="AB506" s="2"/>
      <c r="AC506" s="2"/>
      <c r="AD506" s="2"/>
      <c r="AE506" s="2"/>
      <c r="AF506" s="2"/>
      <c r="AG506" s="2"/>
      <c r="AH506" s="2"/>
      <c r="AI506" s="2"/>
    </row>
    <row r="507" spans="2:35">
      <c r="B507" s="350" t="s">
        <v>265</v>
      </c>
      <c r="C507" s="350" t="s">
        <v>123</v>
      </c>
      <c r="D507" s="351">
        <v>34</v>
      </c>
      <c r="E507" s="351">
        <v>15</v>
      </c>
      <c r="F507" s="279" t="str">
        <f t="shared" si="7"/>
        <v>SWW023415</v>
      </c>
      <c r="G507" s="351">
        <v>144.19999999999999</v>
      </c>
      <c r="M507" s="241"/>
      <c r="N507" s="241"/>
      <c r="O507" s="229"/>
      <c r="P507" s="229"/>
      <c r="Q507" s="234"/>
      <c r="Y507" s="243"/>
      <c r="Z507" s="2"/>
      <c r="AA507" s="2"/>
      <c r="AB507" s="2"/>
      <c r="AC507" s="2"/>
      <c r="AD507" s="2"/>
      <c r="AE507" s="2"/>
      <c r="AF507" s="2"/>
      <c r="AG507" s="2"/>
      <c r="AH507" s="2"/>
      <c r="AI507" s="2"/>
    </row>
    <row r="508" spans="2:35">
      <c r="B508" s="350" t="s">
        <v>265</v>
      </c>
      <c r="C508" s="350" t="s">
        <v>123</v>
      </c>
      <c r="D508" s="351">
        <v>34</v>
      </c>
      <c r="E508" s="351">
        <v>16</v>
      </c>
      <c r="F508" s="279" t="str">
        <f t="shared" si="7"/>
        <v>SWW023416</v>
      </c>
      <c r="G508" s="351">
        <v>154.1</v>
      </c>
      <c r="M508" s="241"/>
      <c r="N508" s="241"/>
      <c r="O508" s="229"/>
      <c r="P508" s="229"/>
      <c r="Q508" s="234"/>
      <c r="Y508" s="243"/>
      <c r="Z508" s="2"/>
      <c r="AA508" s="2"/>
      <c r="AB508" s="2"/>
      <c r="AC508" s="2"/>
      <c r="AD508" s="2"/>
      <c r="AE508" s="2"/>
      <c r="AF508" s="2"/>
      <c r="AG508" s="2"/>
      <c r="AH508" s="2"/>
      <c r="AI508" s="2"/>
    </row>
    <row r="509" spans="2:35">
      <c r="B509" s="350" t="s">
        <v>265</v>
      </c>
      <c r="C509" s="350" t="s">
        <v>123</v>
      </c>
      <c r="D509" s="351">
        <v>34</v>
      </c>
      <c r="E509" s="351">
        <v>17</v>
      </c>
      <c r="F509" s="279" t="str">
        <f t="shared" si="7"/>
        <v>SWW023417</v>
      </c>
      <c r="G509" s="351">
        <v>162.6</v>
      </c>
      <c r="M509" s="241"/>
      <c r="N509" s="241"/>
      <c r="O509" s="229"/>
      <c r="P509" s="229"/>
      <c r="Q509" s="234"/>
      <c r="Y509" s="243"/>
      <c r="Z509" s="2"/>
      <c r="AA509" s="2"/>
      <c r="AB509" s="2"/>
      <c r="AC509" s="2"/>
      <c r="AD509" s="2"/>
      <c r="AE509" s="2"/>
      <c r="AF509" s="2"/>
      <c r="AG509" s="2"/>
      <c r="AH509" s="2"/>
      <c r="AI509" s="2"/>
    </row>
    <row r="510" spans="2:35">
      <c r="B510" s="350" t="s">
        <v>265</v>
      </c>
      <c r="C510" s="350" t="s">
        <v>123</v>
      </c>
      <c r="D510" s="351">
        <v>34</v>
      </c>
      <c r="E510" s="351">
        <v>18</v>
      </c>
      <c r="F510" s="279" t="str">
        <f t="shared" si="7"/>
        <v>SWW023418</v>
      </c>
      <c r="G510" s="351">
        <v>170.8</v>
      </c>
      <c r="M510" s="241"/>
      <c r="N510" s="241"/>
      <c r="O510" s="229"/>
      <c r="P510" s="229"/>
      <c r="Q510" s="234"/>
      <c r="Y510" s="243"/>
      <c r="Z510" s="2"/>
      <c r="AA510" s="2"/>
      <c r="AB510" s="2"/>
      <c r="AC510" s="2"/>
      <c r="AD510" s="2"/>
      <c r="AE510" s="2"/>
      <c r="AF510" s="2"/>
      <c r="AG510" s="2"/>
      <c r="AH510" s="2"/>
      <c r="AI510" s="2"/>
    </row>
    <row r="511" spans="2:35">
      <c r="B511" s="350" t="s">
        <v>265</v>
      </c>
      <c r="C511" s="350" t="s">
        <v>123</v>
      </c>
      <c r="D511" s="351">
        <v>34</v>
      </c>
      <c r="E511" s="351">
        <v>19</v>
      </c>
      <c r="F511" s="279" t="str">
        <f t="shared" si="7"/>
        <v>SWW023419</v>
      </c>
      <c r="G511" s="351">
        <v>178.9</v>
      </c>
      <c r="M511" s="241"/>
      <c r="N511" s="241"/>
      <c r="O511" s="229"/>
      <c r="P511" s="229"/>
      <c r="Q511" s="234"/>
      <c r="Y511" s="243"/>
      <c r="Z511" s="2"/>
      <c r="AA511" s="2"/>
      <c r="AB511" s="2"/>
      <c r="AC511" s="2"/>
      <c r="AD511" s="2"/>
      <c r="AE511" s="2"/>
      <c r="AF511" s="2"/>
      <c r="AG511" s="2"/>
      <c r="AH511" s="2"/>
      <c r="AI511" s="2"/>
    </row>
    <row r="512" spans="2:35">
      <c r="B512" s="350" t="s">
        <v>265</v>
      </c>
      <c r="C512" s="350" t="s">
        <v>123</v>
      </c>
      <c r="D512" s="351">
        <v>34</v>
      </c>
      <c r="E512" s="351">
        <v>20</v>
      </c>
      <c r="F512" s="279" t="str">
        <f t="shared" si="7"/>
        <v>SWW023420</v>
      </c>
      <c r="G512" s="351">
        <v>186.2</v>
      </c>
      <c r="M512" s="241"/>
      <c r="N512" s="241"/>
      <c r="O512" s="229"/>
      <c r="P512" s="229"/>
      <c r="Q512" s="234"/>
      <c r="Y512" s="243"/>
      <c r="Z512" s="2"/>
      <c r="AA512" s="2"/>
      <c r="AB512" s="2"/>
      <c r="AC512" s="2"/>
      <c r="AD512" s="2"/>
      <c r="AE512" s="2"/>
      <c r="AF512" s="2"/>
      <c r="AG512" s="2"/>
      <c r="AH512" s="2"/>
      <c r="AI512" s="2"/>
    </row>
    <row r="513" spans="2:35">
      <c r="B513" s="350" t="s">
        <v>265</v>
      </c>
      <c r="C513" s="350" t="s">
        <v>123</v>
      </c>
      <c r="D513" s="351">
        <v>34</v>
      </c>
      <c r="E513" s="351">
        <v>21</v>
      </c>
      <c r="F513" s="279" t="str">
        <f t="shared" si="7"/>
        <v>SWW023421</v>
      </c>
      <c r="G513" s="351">
        <v>193.8</v>
      </c>
      <c r="M513" s="241"/>
      <c r="N513" s="241"/>
      <c r="O513" s="229"/>
      <c r="P513" s="229"/>
      <c r="Q513" s="234"/>
      <c r="Y513" s="243"/>
      <c r="Z513" s="2"/>
      <c r="AA513" s="2"/>
      <c r="AB513" s="2"/>
      <c r="AC513" s="2"/>
      <c r="AD513" s="2"/>
      <c r="AE513" s="2"/>
      <c r="AF513" s="2"/>
      <c r="AG513" s="2"/>
      <c r="AH513" s="2"/>
      <c r="AI513" s="2"/>
    </row>
    <row r="514" spans="2:35">
      <c r="B514" s="350" t="s">
        <v>265</v>
      </c>
      <c r="C514" s="350" t="s">
        <v>123</v>
      </c>
      <c r="D514" s="351">
        <v>34</v>
      </c>
      <c r="E514" s="351">
        <v>22</v>
      </c>
      <c r="F514" s="279" t="str">
        <f t="shared" si="7"/>
        <v>SWW023422</v>
      </c>
      <c r="G514" s="351">
        <v>202.5</v>
      </c>
      <c r="M514" s="241"/>
      <c r="N514" s="241"/>
      <c r="O514" s="229"/>
      <c r="P514" s="229"/>
      <c r="Q514" s="234"/>
      <c r="Y514" s="243"/>
      <c r="Z514" s="2"/>
      <c r="AA514" s="2"/>
      <c r="AB514" s="2"/>
      <c r="AC514" s="2"/>
      <c r="AD514" s="2"/>
      <c r="AE514" s="2"/>
      <c r="AF514" s="2"/>
      <c r="AG514" s="2"/>
      <c r="AH514" s="2"/>
      <c r="AI514" s="2"/>
    </row>
    <row r="515" spans="2:35">
      <c r="B515" s="350" t="s">
        <v>265</v>
      </c>
      <c r="C515" s="350" t="s">
        <v>123</v>
      </c>
      <c r="D515" s="351">
        <v>34</v>
      </c>
      <c r="E515" s="351">
        <v>23</v>
      </c>
      <c r="F515" s="279" t="str">
        <f t="shared" si="7"/>
        <v>SWW023423</v>
      </c>
      <c r="G515" s="351">
        <v>210</v>
      </c>
      <c r="M515" s="241"/>
      <c r="N515" s="241"/>
      <c r="O515" s="229"/>
      <c r="P515" s="229"/>
      <c r="Q515" s="234"/>
      <c r="Y515" s="243"/>
      <c r="Z515" s="2"/>
      <c r="AA515" s="2"/>
      <c r="AB515" s="2"/>
      <c r="AC515" s="2"/>
      <c r="AD515" s="2"/>
      <c r="AE515" s="2"/>
      <c r="AF515" s="2"/>
      <c r="AG515" s="2"/>
      <c r="AH515" s="2"/>
      <c r="AI515" s="2"/>
    </row>
    <row r="516" spans="2:35">
      <c r="B516" s="350" t="s">
        <v>265</v>
      </c>
      <c r="C516" s="350" t="s">
        <v>123</v>
      </c>
      <c r="D516" s="351">
        <v>34</v>
      </c>
      <c r="E516" s="351">
        <v>24</v>
      </c>
      <c r="F516" s="279" t="str">
        <f t="shared" si="7"/>
        <v>SWW023424</v>
      </c>
      <c r="G516" s="351">
        <v>220.2</v>
      </c>
      <c r="M516" s="241"/>
      <c r="N516" s="241"/>
      <c r="O516" s="229"/>
      <c r="P516" s="229"/>
      <c r="Q516" s="234"/>
      <c r="Y516" s="243"/>
      <c r="Z516" s="2"/>
      <c r="AA516" s="2"/>
      <c r="AB516" s="2"/>
      <c r="AC516" s="2"/>
      <c r="AD516" s="2"/>
      <c r="AE516" s="2"/>
      <c r="AF516" s="2"/>
      <c r="AG516" s="2"/>
      <c r="AH516" s="2"/>
      <c r="AI516" s="2"/>
    </row>
    <row r="517" spans="2:35">
      <c r="B517" s="350" t="s">
        <v>265</v>
      </c>
      <c r="C517" s="350" t="s">
        <v>123</v>
      </c>
      <c r="D517" s="351">
        <v>34</v>
      </c>
      <c r="E517" s="351">
        <v>25</v>
      </c>
      <c r="F517" s="279" t="str">
        <f t="shared" si="7"/>
        <v>SWW023425</v>
      </c>
      <c r="G517" s="351">
        <v>231.1</v>
      </c>
      <c r="M517" s="241"/>
      <c r="N517" s="241"/>
      <c r="O517" s="229"/>
      <c r="P517" s="229"/>
      <c r="Q517" s="234"/>
      <c r="Y517" s="243"/>
      <c r="Z517" s="2"/>
      <c r="AA517" s="2"/>
      <c r="AB517" s="2"/>
      <c r="AC517" s="2"/>
      <c r="AD517" s="2"/>
      <c r="AE517" s="2"/>
      <c r="AF517" s="2"/>
      <c r="AG517" s="2"/>
      <c r="AH517" s="2"/>
      <c r="AI517" s="2"/>
    </row>
    <row r="518" spans="2:35">
      <c r="B518" s="350" t="s">
        <v>265</v>
      </c>
      <c r="C518" s="350" t="s">
        <v>123</v>
      </c>
      <c r="D518" s="351">
        <v>34</v>
      </c>
      <c r="E518" s="351">
        <v>26</v>
      </c>
      <c r="F518" s="279" t="str">
        <f t="shared" si="7"/>
        <v>SWW023426</v>
      </c>
      <c r="G518" s="351">
        <v>260.8</v>
      </c>
      <c r="M518" s="241"/>
      <c r="N518" s="241"/>
      <c r="O518" s="229"/>
      <c r="P518" s="229"/>
      <c r="Q518" s="234"/>
      <c r="Y518" s="243"/>
      <c r="Z518" s="2"/>
      <c r="AA518" s="2"/>
      <c r="AB518" s="2"/>
      <c r="AC518" s="2"/>
      <c r="AD518" s="2"/>
      <c r="AE518" s="2"/>
      <c r="AF518" s="2"/>
      <c r="AG518" s="2"/>
      <c r="AH518" s="2"/>
      <c r="AI518" s="2"/>
    </row>
    <row r="519" spans="2:35">
      <c r="B519" s="350" t="s">
        <v>265</v>
      </c>
      <c r="C519" s="350" t="s">
        <v>123</v>
      </c>
      <c r="D519" s="351">
        <v>34</v>
      </c>
      <c r="E519" s="351">
        <v>27</v>
      </c>
      <c r="F519" s="279" t="str">
        <f t="shared" si="7"/>
        <v>SWW023427</v>
      </c>
      <c r="G519" s="351">
        <v>281.3</v>
      </c>
      <c r="M519" s="241"/>
      <c r="N519" s="241"/>
      <c r="O519" s="229"/>
      <c r="P519" s="229"/>
      <c r="Q519" s="234"/>
      <c r="Y519" s="243"/>
      <c r="Z519" s="2"/>
      <c r="AA519" s="2"/>
      <c r="AB519" s="2"/>
      <c r="AC519" s="2"/>
      <c r="AD519" s="2"/>
      <c r="AE519" s="2"/>
      <c r="AF519" s="2"/>
      <c r="AG519" s="2"/>
      <c r="AH519" s="2"/>
      <c r="AI519" s="2"/>
    </row>
    <row r="520" spans="2:35">
      <c r="B520" s="350" t="s">
        <v>265</v>
      </c>
      <c r="C520" s="350" t="s">
        <v>123</v>
      </c>
      <c r="D520" s="351">
        <v>34</v>
      </c>
      <c r="E520" s="351">
        <v>28</v>
      </c>
      <c r="F520" s="279" t="str">
        <f t="shared" ref="F520:F583" si="8">B520&amp;TEXT(C520,"00")&amp;TEXT(D520,"00")&amp;TEXT(E520,"00")</f>
        <v>SWW023428</v>
      </c>
      <c r="G520" s="351">
        <v>303.8</v>
      </c>
      <c r="M520" s="241"/>
      <c r="N520" s="241"/>
      <c r="O520" s="229"/>
      <c r="P520" s="229"/>
      <c r="Q520" s="234"/>
      <c r="Y520" s="243"/>
      <c r="Z520" s="2"/>
      <c r="AA520" s="2"/>
      <c r="AB520" s="2"/>
      <c r="AC520" s="2"/>
      <c r="AD520" s="2"/>
      <c r="AE520" s="2"/>
      <c r="AF520" s="2"/>
      <c r="AG520" s="2"/>
      <c r="AH520" s="2"/>
      <c r="AI520" s="2"/>
    </row>
    <row r="521" spans="2:35">
      <c r="B521" s="350" t="s">
        <v>265</v>
      </c>
      <c r="C521" s="350" t="s">
        <v>123</v>
      </c>
      <c r="D521" s="351">
        <v>34</v>
      </c>
      <c r="E521" s="351">
        <v>29</v>
      </c>
      <c r="F521" s="279" t="str">
        <f t="shared" si="8"/>
        <v>SWW023429</v>
      </c>
      <c r="G521" s="351">
        <v>325.8</v>
      </c>
      <c r="M521" s="241"/>
      <c r="N521" s="241"/>
      <c r="O521" s="229"/>
      <c r="P521" s="229"/>
      <c r="Q521" s="234"/>
      <c r="Y521" s="243"/>
      <c r="Z521" s="2"/>
      <c r="AA521" s="2"/>
      <c r="AB521" s="2"/>
      <c r="AC521" s="2"/>
      <c r="AD521" s="2"/>
      <c r="AE521" s="2"/>
      <c r="AF521" s="2"/>
      <c r="AG521" s="2"/>
      <c r="AH521" s="2"/>
      <c r="AI521" s="2"/>
    </row>
    <row r="522" spans="2:35">
      <c r="B522" s="350" t="s">
        <v>265</v>
      </c>
      <c r="C522" s="350" t="s">
        <v>123</v>
      </c>
      <c r="D522" s="351">
        <v>34</v>
      </c>
      <c r="E522" s="351">
        <v>30</v>
      </c>
      <c r="F522" s="279" t="str">
        <f t="shared" si="8"/>
        <v>SWW023430</v>
      </c>
      <c r="G522" s="351">
        <v>350</v>
      </c>
      <c r="M522" s="241"/>
      <c r="N522" s="241"/>
      <c r="O522" s="229"/>
      <c r="P522" s="229"/>
      <c r="Q522" s="234"/>
      <c r="Y522" s="243"/>
      <c r="Z522" s="2"/>
      <c r="AA522" s="2"/>
      <c r="AB522" s="2"/>
      <c r="AC522" s="2"/>
      <c r="AD522" s="2"/>
      <c r="AE522" s="2"/>
      <c r="AF522" s="2"/>
      <c r="AG522" s="2"/>
      <c r="AH522" s="2"/>
      <c r="AI522" s="2"/>
    </row>
    <row r="523" spans="2:35">
      <c r="B523" s="350" t="s">
        <v>265</v>
      </c>
      <c r="C523" s="350" t="s">
        <v>123</v>
      </c>
      <c r="D523" s="351">
        <v>34</v>
      </c>
      <c r="E523" s="351">
        <v>31</v>
      </c>
      <c r="F523" s="279" t="str">
        <f t="shared" si="8"/>
        <v>SWW023431</v>
      </c>
      <c r="G523" s="351">
        <v>377.6</v>
      </c>
      <c r="M523" s="241"/>
      <c r="N523" s="241"/>
      <c r="O523" s="229"/>
      <c r="P523" s="229"/>
      <c r="Q523" s="234"/>
      <c r="Y523" s="243"/>
      <c r="Z523" s="2"/>
      <c r="AA523" s="2"/>
      <c r="AB523" s="2"/>
      <c r="AC523" s="2"/>
      <c r="AD523" s="2"/>
      <c r="AE523" s="2"/>
      <c r="AF523" s="2"/>
      <c r="AG523" s="2"/>
      <c r="AH523" s="2"/>
      <c r="AI523" s="2"/>
    </row>
    <row r="524" spans="2:35">
      <c r="B524" s="350" t="s">
        <v>265</v>
      </c>
      <c r="C524" s="350" t="s">
        <v>123</v>
      </c>
      <c r="D524" s="351">
        <v>34</v>
      </c>
      <c r="E524" s="351">
        <v>32</v>
      </c>
      <c r="F524" s="279" t="str">
        <f t="shared" si="8"/>
        <v>SWW023432</v>
      </c>
      <c r="G524" s="351">
        <v>401.6</v>
      </c>
      <c r="M524" s="241"/>
      <c r="N524" s="241"/>
      <c r="O524" s="229"/>
      <c r="P524" s="229"/>
      <c r="Q524" s="234"/>
      <c r="Y524" s="243"/>
      <c r="Z524" s="2"/>
      <c r="AA524" s="2"/>
      <c r="AB524" s="2"/>
      <c r="AC524" s="2"/>
      <c r="AD524" s="2"/>
      <c r="AE524" s="2"/>
      <c r="AF524" s="2"/>
      <c r="AG524" s="2"/>
      <c r="AH524" s="2"/>
      <c r="AI524" s="2"/>
    </row>
    <row r="525" spans="2:35">
      <c r="B525" s="350" t="s">
        <v>265</v>
      </c>
      <c r="C525" s="350" t="s">
        <v>123</v>
      </c>
      <c r="D525" s="351">
        <v>34</v>
      </c>
      <c r="E525" s="351">
        <v>33</v>
      </c>
      <c r="F525" s="279" t="str">
        <f t="shared" si="8"/>
        <v>SWW023433</v>
      </c>
      <c r="G525" s="351">
        <v>430.1</v>
      </c>
      <c r="M525" s="241"/>
      <c r="N525" s="241"/>
      <c r="O525" s="229"/>
      <c r="P525" s="229"/>
      <c r="Q525" s="234"/>
      <c r="Y525" s="243"/>
      <c r="Z525" s="2"/>
      <c r="AA525" s="2"/>
      <c r="AB525" s="2"/>
      <c r="AC525" s="2"/>
      <c r="AD525" s="2"/>
      <c r="AE525" s="2"/>
      <c r="AF525" s="2"/>
      <c r="AG525" s="2"/>
      <c r="AH525" s="2"/>
      <c r="AI525" s="2"/>
    </row>
    <row r="526" spans="2:35">
      <c r="B526" s="350" t="s">
        <v>265</v>
      </c>
      <c r="C526" s="350" t="s">
        <v>123</v>
      </c>
      <c r="D526" s="351">
        <v>34</v>
      </c>
      <c r="E526" s="351">
        <v>34</v>
      </c>
      <c r="F526" s="279" t="str">
        <f t="shared" si="8"/>
        <v>SWW023434</v>
      </c>
      <c r="G526" s="351">
        <v>458.2</v>
      </c>
      <c r="M526" s="241"/>
      <c r="N526" s="241"/>
      <c r="O526" s="229"/>
      <c r="P526" s="229"/>
      <c r="Q526" s="234"/>
      <c r="Y526" s="243"/>
      <c r="Z526" s="2"/>
      <c r="AA526" s="2"/>
      <c r="AB526" s="2"/>
      <c r="AC526" s="2"/>
      <c r="AD526" s="2"/>
      <c r="AE526" s="2"/>
      <c r="AF526" s="2"/>
      <c r="AG526" s="2"/>
      <c r="AH526" s="2"/>
      <c r="AI526" s="2"/>
    </row>
    <row r="527" spans="2:35">
      <c r="B527" s="350" t="s">
        <v>265</v>
      </c>
      <c r="C527" s="350" t="s">
        <v>123</v>
      </c>
      <c r="D527" s="351">
        <v>34</v>
      </c>
      <c r="E527" s="351">
        <v>35</v>
      </c>
      <c r="F527" s="279" t="str">
        <f t="shared" si="8"/>
        <v>SWW023435</v>
      </c>
      <c r="G527" s="351">
        <v>488.2</v>
      </c>
      <c r="M527" s="241"/>
      <c r="N527" s="241"/>
      <c r="O527" s="229"/>
      <c r="P527" s="229"/>
      <c r="Q527" s="234"/>
      <c r="Y527" s="243"/>
      <c r="Z527" s="2"/>
      <c r="AA527" s="2"/>
      <c r="AB527" s="2"/>
      <c r="AC527" s="2"/>
      <c r="AD527" s="2"/>
      <c r="AE527" s="2"/>
      <c r="AF527" s="2"/>
      <c r="AG527" s="2"/>
      <c r="AH527" s="2"/>
      <c r="AI527" s="2"/>
    </row>
    <row r="528" spans="2:35">
      <c r="B528" s="350" t="s">
        <v>265</v>
      </c>
      <c r="C528" s="350" t="s">
        <v>123</v>
      </c>
      <c r="D528" s="351">
        <v>34</v>
      </c>
      <c r="E528" s="351">
        <v>36</v>
      </c>
      <c r="F528" s="279" t="str">
        <f t="shared" si="8"/>
        <v>SWW023436</v>
      </c>
      <c r="G528" s="351">
        <v>523.79999999999995</v>
      </c>
      <c r="M528" s="241"/>
      <c r="N528" s="241"/>
      <c r="O528" s="229"/>
      <c r="P528" s="229"/>
      <c r="Q528" s="234"/>
      <c r="Y528" s="243"/>
      <c r="Z528" s="2"/>
      <c r="AA528" s="2"/>
      <c r="AB528" s="2"/>
      <c r="AC528" s="2"/>
      <c r="AD528" s="2"/>
      <c r="AE528" s="2"/>
      <c r="AF528" s="2"/>
      <c r="AG528" s="2"/>
      <c r="AH528" s="2"/>
      <c r="AI528" s="2"/>
    </row>
    <row r="529" spans="2:35">
      <c r="B529" s="350" t="s">
        <v>265</v>
      </c>
      <c r="C529" s="350" t="s">
        <v>123</v>
      </c>
      <c r="D529" s="351">
        <v>34</v>
      </c>
      <c r="E529" s="351">
        <v>37</v>
      </c>
      <c r="F529" s="279" t="str">
        <f t="shared" si="8"/>
        <v>SWW023437</v>
      </c>
      <c r="G529" s="351">
        <v>564.1</v>
      </c>
      <c r="M529" s="241"/>
      <c r="N529" s="241"/>
      <c r="O529" s="229"/>
      <c r="P529" s="229"/>
      <c r="Q529" s="234"/>
      <c r="Y529" s="243"/>
      <c r="Z529" s="2"/>
      <c r="AA529" s="2"/>
      <c r="AB529" s="2"/>
      <c r="AC529" s="2"/>
      <c r="AD529" s="2"/>
      <c r="AE529" s="2"/>
      <c r="AF529" s="2"/>
      <c r="AG529" s="2"/>
      <c r="AH529" s="2"/>
      <c r="AI529" s="2"/>
    </row>
    <row r="530" spans="2:35">
      <c r="B530" s="350" t="s">
        <v>265</v>
      </c>
      <c r="C530" s="350" t="s">
        <v>123</v>
      </c>
      <c r="D530" s="351">
        <v>35</v>
      </c>
      <c r="E530" s="351">
        <v>1</v>
      </c>
      <c r="F530" s="279" t="str">
        <f t="shared" si="8"/>
        <v>SWW023501</v>
      </c>
      <c r="G530" s="351">
        <v>22.2</v>
      </c>
      <c r="M530" s="241"/>
      <c r="N530" s="241"/>
      <c r="O530" s="229"/>
      <c r="P530" s="229"/>
      <c r="Q530" s="234"/>
      <c r="Y530" s="243"/>
      <c r="Z530" s="2"/>
      <c r="AA530" s="2"/>
      <c r="AB530" s="2"/>
      <c r="AC530" s="2"/>
      <c r="AD530" s="2"/>
      <c r="AE530" s="2"/>
      <c r="AF530" s="2"/>
      <c r="AG530" s="2"/>
      <c r="AH530" s="2"/>
      <c r="AI530" s="2"/>
    </row>
    <row r="531" spans="2:35">
      <c r="B531" s="350" t="s">
        <v>265</v>
      </c>
      <c r="C531" s="350" t="s">
        <v>123</v>
      </c>
      <c r="D531" s="351">
        <v>35</v>
      </c>
      <c r="E531" s="351">
        <v>2</v>
      </c>
      <c r="F531" s="279" t="str">
        <f t="shared" si="8"/>
        <v>SWW023502</v>
      </c>
      <c r="G531" s="351">
        <v>51.7</v>
      </c>
      <c r="M531" s="241"/>
      <c r="N531" s="241"/>
      <c r="O531" s="229"/>
      <c r="P531" s="229"/>
      <c r="Q531" s="234"/>
      <c r="Y531" s="243"/>
      <c r="Z531" s="2"/>
      <c r="AA531" s="2"/>
      <c r="AB531" s="2"/>
      <c r="AC531" s="2"/>
      <c r="AD531" s="2"/>
      <c r="AE531" s="2"/>
      <c r="AF531" s="2"/>
      <c r="AG531" s="2"/>
      <c r="AH531" s="2"/>
      <c r="AI531" s="2"/>
    </row>
    <row r="532" spans="2:35">
      <c r="B532" s="350" t="s">
        <v>265</v>
      </c>
      <c r="C532" s="350" t="s">
        <v>123</v>
      </c>
      <c r="D532" s="351">
        <v>35</v>
      </c>
      <c r="E532" s="351">
        <v>3</v>
      </c>
      <c r="F532" s="279" t="str">
        <f t="shared" si="8"/>
        <v>SWW023503</v>
      </c>
      <c r="G532" s="351">
        <v>56.4</v>
      </c>
      <c r="M532" s="241"/>
      <c r="N532" s="241"/>
      <c r="O532" s="229"/>
      <c r="P532" s="229"/>
      <c r="Q532" s="234"/>
      <c r="Y532" s="243"/>
      <c r="Z532" s="2"/>
      <c r="AA532" s="2"/>
      <c r="AB532" s="2"/>
      <c r="AC532" s="2"/>
      <c r="AD532" s="2"/>
      <c r="AE532" s="2"/>
      <c r="AF532" s="2"/>
      <c r="AG532" s="2"/>
      <c r="AH532" s="2"/>
      <c r="AI532" s="2"/>
    </row>
    <row r="533" spans="2:35">
      <c r="B533" s="350" t="s">
        <v>265</v>
      </c>
      <c r="C533" s="350" t="s">
        <v>123</v>
      </c>
      <c r="D533" s="351">
        <v>35</v>
      </c>
      <c r="E533" s="351">
        <v>4</v>
      </c>
      <c r="F533" s="279" t="str">
        <f t="shared" si="8"/>
        <v>SWW023504</v>
      </c>
      <c r="G533" s="351">
        <v>64.099999999999994</v>
      </c>
      <c r="M533" s="241"/>
      <c r="N533" s="241"/>
      <c r="O533" s="229"/>
      <c r="P533" s="229"/>
      <c r="Q533" s="234"/>
      <c r="Y533" s="243"/>
      <c r="Z533" s="2"/>
      <c r="AA533" s="2"/>
      <c r="AB533" s="2"/>
      <c r="AC533" s="2"/>
      <c r="AD533" s="2"/>
      <c r="AE533" s="2"/>
      <c r="AF533" s="2"/>
      <c r="AG533" s="2"/>
      <c r="AH533" s="2"/>
      <c r="AI533" s="2"/>
    </row>
    <row r="534" spans="2:35">
      <c r="B534" s="350" t="s">
        <v>265</v>
      </c>
      <c r="C534" s="350" t="s">
        <v>123</v>
      </c>
      <c r="D534" s="351">
        <v>35</v>
      </c>
      <c r="E534" s="351">
        <v>5</v>
      </c>
      <c r="F534" s="279" t="str">
        <f t="shared" si="8"/>
        <v>SWW023505</v>
      </c>
      <c r="G534" s="351">
        <v>70.599999999999994</v>
      </c>
      <c r="M534" s="241"/>
      <c r="N534" s="241"/>
      <c r="O534" s="229"/>
      <c r="P534" s="229"/>
      <c r="Q534" s="234"/>
      <c r="Y534" s="243"/>
      <c r="Z534" s="2"/>
      <c r="AA534" s="2"/>
      <c r="AB534" s="2"/>
      <c r="AC534" s="2"/>
      <c r="AD534" s="2"/>
      <c r="AE534" s="2"/>
      <c r="AF534" s="2"/>
      <c r="AG534" s="2"/>
      <c r="AH534" s="2"/>
      <c r="AI534" s="2"/>
    </row>
    <row r="535" spans="2:35">
      <c r="B535" s="350" t="s">
        <v>265</v>
      </c>
      <c r="C535" s="350" t="s">
        <v>123</v>
      </c>
      <c r="D535" s="351">
        <v>35</v>
      </c>
      <c r="E535" s="351">
        <v>6</v>
      </c>
      <c r="F535" s="279" t="str">
        <f t="shared" si="8"/>
        <v>SWW023506</v>
      </c>
      <c r="G535" s="351">
        <v>77.099999999999994</v>
      </c>
      <c r="M535" s="241"/>
      <c r="N535" s="241"/>
      <c r="O535" s="229"/>
      <c r="P535" s="229"/>
      <c r="Q535" s="234"/>
      <c r="Y535" s="243"/>
      <c r="Z535" s="2"/>
      <c r="AA535" s="2"/>
      <c r="AB535" s="2"/>
      <c r="AC535" s="2"/>
      <c r="AD535" s="2"/>
      <c r="AE535" s="2"/>
      <c r="AF535" s="2"/>
      <c r="AG535" s="2"/>
      <c r="AH535" s="2"/>
      <c r="AI535" s="2"/>
    </row>
    <row r="536" spans="2:35">
      <c r="B536" s="350" t="s">
        <v>265</v>
      </c>
      <c r="C536" s="350" t="s">
        <v>123</v>
      </c>
      <c r="D536" s="351">
        <v>35</v>
      </c>
      <c r="E536" s="351">
        <v>7</v>
      </c>
      <c r="F536" s="279" t="str">
        <f t="shared" si="8"/>
        <v>SWW023507</v>
      </c>
      <c r="G536" s="351">
        <v>82</v>
      </c>
      <c r="M536" s="241"/>
      <c r="N536" s="241"/>
      <c r="O536" s="229"/>
      <c r="P536" s="229"/>
      <c r="Q536" s="234"/>
      <c r="Y536" s="243"/>
      <c r="Z536" s="2"/>
      <c r="AA536" s="2"/>
      <c r="AB536" s="2"/>
      <c r="AC536" s="2"/>
      <c r="AD536" s="2"/>
      <c r="AE536" s="2"/>
      <c r="AF536" s="2"/>
      <c r="AG536" s="2"/>
      <c r="AH536" s="2"/>
      <c r="AI536" s="2"/>
    </row>
    <row r="537" spans="2:35">
      <c r="B537" s="350" t="s">
        <v>265</v>
      </c>
      <c r="C537" s="350" t="s">
        <v>123</v>
      </c>
      <c r="D537" s="351">
        <v>35</v>
      </c>
      <c r="E537" s="351">
        <v>8</v>
      </c>
      <c r="F537" s="279" t="str">
        <f t="shared" si="8"/>
        <v>SWW023508</v>
      </c>
      <c r="G537" s="351">
        <v>90.2</v>
      </c>
      <c r="M537" s="241"/>
      <c r="N537" s="241"/>
      <c r="O537" s="229"/>
      <c r="P537" s="229"/>
      <c r="Q537" s="234"/>
      <c r="Y537" s="243"/>
      <c r="Z537" s="2"/>
      <c r="AA537" s="2"/>
      <c r="AB537" s="2"/>
      <c r="AC537" s="2"/>
      <c r="AD537" s="2"/>
      <c r="AE537" s="2"/>
      <c r="AF537" s="2"/>
      <c r="AG537" s="2"/>
      <c r="AH537" s="2"/>
      <c r="AI537" s="2"/>
    </row>
    <row r="538" spans="2:35">
      <c r="B538" s="350" t="s">
        <v>265</v>
      </c>
      <c r="C538" s="350" t="s">
        <v>123</v>
      </c>
      <c r="D538" s="351">
        <v>35</v>
      </c>
      <c r="E538" s="351">
        <v>9</v>
      </c>
      <c r="F538" s="279" t="str">
        <f t="shared" si="8"/>
        <v>SWW023509</v>
      </c>
      <c r="G538" s="351">
        <v>100.1</v>
      </c>
      <c r="M538" s="241"/>
      <c r="N538" s="241"/>
      <c r="O538" s="229"/>
      <c r="P538" s="229"/>
      <c r="Q538" s="234"/>
      <c r="Y538" s="243"/>
      <c r="Z538" s="2"/>
      <c r="AA538" s="2"/>
      <c r="AB538" s="2"/>
      <c r="AC538" s="2"/>
      <c r="AD538" s="2"/>
      <c r="AE538" s="2"/>
      <c r="AF538" s="2"/>
      <c r="AG538" s="2"/>
      <c r="AH538" s="2"/>
      <c r="AI538" s="2"/>
    </row>
    <row r="539" spans="2:35">
      <c r="B539" s="350" t="s">
        <v>265</v>
      </c>
      <c r="C539" s="350" t="s">
        <v>123</v>
      </c>
      <c r="D539" s="351">
        <v>35</v>
      </c>
      <c r="E539" s="351">
        <v>10</v>
      </c>
      <c r="F539" s="279" t="str">
        <f t="shared" si="8"/>
        <v>SWW023510</v>
      </c>
      <c r="G539" s="351">
        <v>108.3</v>
      </c>
      <c r="M539" s="241"/>
      <c r="N539" s="241"/>
      <c r="O539" s="229"/>
      <c r="P539" s="229"/>
      <c r="Q539" s="234"/>
      <c r="Y539" s="243"/>
      <c r="Z539" s="2"/>
      <c r="AA539" s="2"/>
      <c r="AB539" s="2"/>
      <c r="AC539" s="2"/>
      <c r="AD539" s="2"/>
      <c r="AE539" s="2"/>
      <c r="AF539" s="2"/>
      <c r="AG539" s="2"/>
      <c r="AH539" s="2"/>
      <c r="AI539" s="2"/>
    </row>
    <row r="540" spans="2:35">
      <c r="B540" s="350" t="s">
        <v>265</v>
      </c>
      <c r="C540" s="350" t="s">
        <v>123</v>
      </c>
      <c r="D540" s="351">
        <v>35</v>
      </c>
      <c r="E540" s="351">
        <v>11</v>
      </c>
      <c r="F540" s="279" t="str">
        <f t="shared" si="8"/>
        <v>SWW023511</v>
      </c>
      <c r="G540" s="351">
        <v>118.1</v>
      </c>
      <c r="M540" s="241"/>
      <c r="N540" s="241"/>
      <c r="O540" s="229"/>
      <c r="P540" s="229"/>
      <c r="Q540" s="234"/>
      <c r="Y540" s="243"/>
      <c r="Z540" s="2"/>
      <c r="AA540" s="2"/>
      <c r="AB540" s="2"/>
      <c r="AC540" s="2"/>
      <c r="AD540" s="2"/>
      <c r="AE540" s="2"/>
      <c r="AF540" s="2"/>
      <c r="AG540" s="2"/>
      <c r="AH540" s="2"/>
      <c r="AI540" s="2"/>
    </row>
    <row r="541" spans="2:35">
      <c r="B541" s="350" t="s">
        <v>265</v>
      </c>
      <c r="C541" s="350" t="s">
        <v>123</v>
      </c>
      <c r="D541" s="351">
        <v>35</v>
      </c>
      <c r="E541" s="351">
        <v>12</v>
      </c>
      <c r="F541" s="279" t="str">
        <f t="shared" si="8"/>
        <v>SWW023512</v>
      </c>
      <c r="G541" s="351">
        <v>125.3</v>
      </c>
      <c r="M541" s="241"/>
      <c r="N541" s="241"/>
      <c r="O541" s="229"/>
      <c r="P541" s="229"/>
      <c r="Q541" s="234"/>
      <c r="Y541" s="243"/>
      <c r="Z541" s="2"/>
      <c r="AA541" s="2"/>
      <c r="AB541" s="2"/>
      <c r="AC541" s="2"/>
      <c r="AD541" s="2"/>
      <c r="AE541" s="2"/>
      <c r="AF541" s="2"/>
      <c r="AG541" s="2"/>
      <c r="AH541" s="2"/>
      <c r="AI541" s="2"/>
    </row>
    <row r="542" spans="2:35">
      <c r="B542" s="350" t="s">
        <v>265</v>
      </c>
      <c r="C542" s="350" t="s">
        <v>123</v>
      </c>
      <c r="D542" s="351">
        <v>35</v>
      </c>
      <c r="E542" s="351">
        <v>13</v>
      </c>
      <c r="F542" s="279" t="str">
        <f t="shared" si="8"/>
        <v>SWW023513</v>
      </c>
      <c r="G542" s="351">
        <v>134.80000000000001</v>
      </c>
      <c r="M542" s="241"/>
      <c r="N542" s="241"/>
      <c r="O542" s="229"/>
      <c r="P542" s="229"/>
      <c r="Q542" s="234"/>
      <c r="Y542" s="243"/>
      <c r="Z542" s="2"/>
      <c r="AA542" s="2"/>
      <c r="AB542" s="2"/>
      <c r="AC542" s="2"/>
      <c r="AD542" s="2"/>
      <c r="AE542" s="2"/>
      <c r="AF542" s="2"/>
      <c r="AG542" s="2"/>
      <c r="AH542" s="2"/>
      <c r="AI542" s="2"/>
    </row>
    <row r="543" spans="2:35">
      <c r="B543" s="350" t="s">
        <v>265</v>
      </c>
      <c r="C543" s="350" t="s">
        <v>123</v>
      </c>
      <c r="D543" s="351">
        <v>35</v>
      </c>
      <c r="E543" s="351">
        <v>14</v>
      </c>
      <c r="F543" s="279" t="str">
        <f t="shared" si="8"/>
        <v>SWW023514</v>
      </c>
      <c r="G543" s="351">
        <v>144.19999999999999</v>
      </c>
      <c r="M543" s="241"/>
      <c r="N543" s="241"/>
      <c r="O543" s="229"/>
      <c r="P543" s="229"/>
      <c r="Q543" s="234"/>
      <c r="Y543" s="243"/>
      <c r="Z543" s="2"/>
      <c r="AA543" s="2"/>
      <c r="AB543" s="2"/>
      <c r="AC543" s="2"/>
      <c r="AD543" s="2"/>
      <c r="AE543" s="2"/>
      <c r="AF543" s="2"/>
      <c r="AG543" s="2"/>
      <c r="AH543" s="2"/>
      <c r="AI543" s="2"/>
    </row>
    <row r="544" spans="2:35">
      <c r="B544" s="350" t="s">
        <v>265</v>
      </c>
      <c r="C544" s="350" t="s">
        <v>123</v>
      </c>
      <c r="D544" s="351">
        <v>35</v>
      </c>
      <c r="E544" s="351">
        <v>15</v>
      </c>
      <c r="F544" s="279" t="str">
        <f t="shared" si="8"/>
        <v>SWW023515</v>
      </c>
      <c r="G544" s="351">
        <v>154.1</v>
      </c>
      <c r="M544" s="241"/>
      <c r="N544" s="241"/>
      <c r="O544" s="229"/>
      <c r="P544" s="229"/>
      <c r="Q544" s="234"/>
      <c r="Y544" s="243"/>
      <c r="Z544" s="2"/>
      <c r="AA544" s="2"/>
      <c r="AB544" s="2"/>
      <c r="AC544" s="2"/>
      <c r="AD544" s="2"/>
      <c r="AE544" s="2"/>
      <c r="AF544" s="2"/>
      <c r="AG544" s="2"/>
      <c r="AH544" s="2"/>
      <c r="AI544" s="2"/>
    </row>
    <row r="545" spans="2:35">
      <c r="B545" s="350" t="s">
        <v>265</v>
      </c>
      <c r="C545" s="350" t="s">
        <v>123</v>
      </c>
      <c r="D545" s="351">
        <v>35</v>
      </c>
      <c r="E545" s="351">
        <v>16</v>
      </c>
      <c r="F545" s="279" t="str">
        <f t="shared" si="8"/>
        <v>SWW023516</v>
      </c>
      <c r="G545" s="351">
        <v>162.6</v>
      </c>
      <c r="M545" s="241"/>
      <c r="N545" s="241"/>
      <c r="O545" s="229"/>
      <c r="P545" s="229"/>
      <c r="Q545" s="234"/>
      <c r="Y545" s="243"/>
      <c r="Z545" s="2"/>
      <c r="AA545" s="2"/>
      <c r="AB545" s="2"/>
      <c r="AC545" s="2"/>
      <c r="AD545" s="2"/>
      <c r="AE545" s="2"/>
      <c r="AF545" s="2"/>
      <c r="AG545" s="2"/>
      <c r="AH545" s="2"/>
      <c r="AI545" s="2"/>
    </row>
    <row r="546" spans="2:35">
      <c r="B546" s="350" t="s">
        <v>265</v>
      </c>
      <c r="C546" s="350" t="s">
        <v>123</v>
      </c>
      <c r="D546" s="351">
        <v>35</v>
      </c>
      <c r="E546" s="351">
        <v>17</v>
      </c>
      <c r="F546" s="279" t="str">
        <f t="shared" si="8"/>
        <v>SWW023517</v>
      </c>
      <c r="G546" s="351">
        <v>170.8</v>
      </c>
      <c r="M546" s="241"/>
      <c r="N546" s="241"/>
      <c r="O546" s="229"/>
      <c r="P546" s="229"/>
      <c r="Q546" s="234"/>
      <c r="Y546" s="243"/>
      <c r="Z546" s="2"/>
      <c r="AA546" s="2"/>
      <c r="AB546" s="2"/>
      <c r="AC546" s="2"/>
      <c r="AD546" s="2"/>
      <c r="AE546" s="2"/>
      <c r="AF546" s="2"/>
      <c r="AG546" s="2"/>
      <c r="AH546" s="2"/>
      <c r="AI546" s="2"/>
    </row>
    <row r="547" spans="2:35">
      <c r="B547" s="350" t="s">
        <v>265</v>
      </c>
      <c r="C547" s="350" t="s">
        <v>123</v>
      </c>
      <c r="D547" s="351">
        <v>35</v>
      </c>
      <c r="E547" s="351">
        <v>18</v>
      </c>
      <c r="F547" s="279" t="str">
        <f t="shared" si="8"/>
        <v>SWW023518</v>
      </c>
      <c r="G547" s="351">
        <v>178.9</v>
      </c>
      <c r="M547" s="241"/>
      <c r="N547" s="241"/>
      <c r="O547" s="229"/>
      <c r="P547" s="229"/>
      <c r="Q547" s="234"/>
      <c r="Y547" s="243"/>
      <c r="Z547" s="2"/>
      <c r="AA547" s="2"/>
      <c r="AB547" s="2"/>
      <c r="AC547" s="2"/>
      <c r="AD547" s="2"/>
      <c r="AE547" s="2"/>
      <c r="AF547" s="2"/>
      <c r="AG547" s="2"/>
      <c r="AH547" s="2"/>
      <c r="AI547" s="2"/>
    </row>
    <row r="548" spans="2:35">
      <c r="B548" s="350" t="s">
        <v>265</v>
      </c>
      <c r="C548" s="350" t="s">
        <v>123</v>
      </c>
      <c r="D548" s="351">
        <v>35</v>
      </c>
      <c r="E548" s="351">
        <v>19</v>
      </c>
      <c r="F548" s="279" t="str">
        <f t="shared" si="8"/>
        <v>SWW023519</v>
      </c>
      <c r="G548" s="351">
        <v>186.2</v>
      </c>
      <c r="M548" s="241"/>
      <c r="N548" s="241"/>
      <c r="O548" s="229"/>
      <c r="P548" s="229"/>
      <c r="Q548" s="234"/>
      <c r="Y548" s="243"/>
      <c r="Z548" s="2"/>
      <c r="AA548" s="2"/>
      <c r="AB548" s="2"/>
      <c r="AC548" s="2"/>
      <c r="AD548" s="2"/>
      <c r="AE548" s="2"/>
      <c r="AF548" s="2"/>
      <c r="AG548" s="2"/>
      <c r="AH548" s="2"/>
      <c r="AI548" s="2"/>
    </row>
    <row r="549" spans="2:35">
      <c r="B549" s="350" t="s">
        <v>265</v>
      </c>
      <c r="C549" s="350" t="s">
        <v>123</v>
      </c>
      <c r="D549" s="351">
        <v>35</v>
      </c>
      <c r="E549" s="351">
        <v>20</v>
      </c>
      <c r="F549" s="279" t="str">
        <f t="shared" si="8"/>
        <v>SWW023520</v>
      </c>
      <c r="G549" s="351">
        <v>193.8</v>
      </c>
      <c r="M549" s="241"/>
      <c r="N549" s="241"/>
      <c r="O549" s="229"/>
      <c r="P549" s="229"/>
      <c r="Q549" s="234"/>
      <c r="Y549" s="243"/>
      <c r="Z549" s="2"/>
      <c r="AA549" s="2"/>
      <c r="AB549" s="2"/>
      <c r="AC549" s="2"/>
      <c r="AD549" s="2"/>
      <c r="AE549" s="2"/>
      <c r="AF549" s="2"/>
      <c r="AG549" s="2"/>
      <c r="AH549" s="2"/>
      <c r="AI549" s="2"/>
    </row>
    <row r="550" spans="2:35">
      <c r="B550" s="350" t="s">
        <v>265</v>
      </c>
      <c r="C550" s="350" t="s">
        <v>123</v>
      </c>
      <c r="D550" s="351">
        <v>35</v>
      </c>
      <c r="E550" s="351">
        <v>21</v>
      </c>
      <c r="F550" s="279" t="str">
        <f t="shared" si="8"/>
        <v>SWW023521</v>
      </c>
      <c r="G550" s="351">
        <v>202.5</v>
      </c>
      <c r="M550" s="241"/>
      <c r="N550" s="241"/>
      <c r="O550" s="229"/>
      <c r="P550" s="229"/>
      <c r="Q550" s="234"/>
      <c r="Y550" s="243"/>
      <c r="Z550" s="2"/>
      <c r="AA550" s="2"/>
      <c r="AB550" s="2"/>
      <c r="AC550" s="2"/>
      <c r="AD550" s="2"/>
      <c r="AE550" s="2"/>
      <c r="AF550" s="2"/>
      <c r="AG550" s="2"/>
      <c r="AH550" s="2"/>
      <c r="AI550" s="2"/>
    </row>
    <row r="551" spans="2:35">
      <c r="B551" s="350" t="s">
        <v>265</v>
      </c>
      <c r="C551" s="350" t="s">
        <v>123</v>
      </c>
      <c r="D551" s="351">
        <v>35</v>
      </c>
      <c r="E551" s="351">
        <v>22</v>
      </c>
      <c r="F551" s="279" t="str">
        <f t="shared" si="8"/>
        <v>SWW023522</v>
      </c>
      <c r="G551" s="351">
        <v>210</v>
      </c>
      <c r="M551" s="241"/>
      <c r="N551" s="241"/>
      <c r="O551" s="229"/>
      <c r="P551" s="229"/>
      <c r="Q551" s="234"/>
      <c r="Y551" s="243"/>
      <c r="Z551" s="2"/>
      <c r="AA551" s="2"/>
      <c r="AB551" s="2"/>
      <c r="AC551" s="2"/>
      <c r="AD551" s="2"/>
      <c r="AE551" s="2"/>
      <c r="AF551" s="2"/>
      <c r="AG551" s="2"/>
      <c r="AH551" s="2"/>
      <c r="AI551" s="2"/>
    </row>
    <row r="552" spans="2:35">
      <c r="B552" s="350" t="s">
        <v>265</v>
      </c>
      <c r="C552" s="350" t="s">
        <v>123</v>
      </c>
      <c r="D552" s="351">
        <v>35</v>
      </c>
      <c r="E552" s="351">
        <v>23</v>
      </c>
      <c r="F552" s="279" t="str">
        <f t="shared" si="8"/>
        <v>SWW023523</v>
      </c>
      <c r="G552" s="351">
        <v>220.2</v>
      </c>
      <c r="M552" s="241"/>
      <c r="N552" s="241"/>
      <c r="O552" s="229"/>
      <c r="P552" s="229"/>
      <c r="Q552" s="234"/>
      <c r="Y552" s="243"/>
      <c r="Z552" s="2"/>
      <c r="AA552" s="2"/>
      <c r="AB552" s="2"/>
      <c r="AC552" s="2"/>
      <c r="AD552" s="2"/>
      <c r="AE552" s="2"/>
      <c r="AF552" s="2"/>
      <c r="AG552" s="2"/>
      <c r="AH552" s="2"/>
      <c r="AI552" s="2"/>
    </row>
    <row r="553" spans="2:35">
      <c r="B553" s="350" t="s">
        <v>265</v>
      </c>
      <c r="C553" s="350" t="s">
        <v>123</v>
      </c>
      <c r="D553" s="351">
        <v>35</v>
      </c>
      <c r="E553" s="351">
        <v>24</v>
      </c>
      <c r="F553" s="279" t="str">
        <f t="shared" si="8"/>
        <v>SWW023524</v>
      </c>
      <c r="G553" s="351">
        <v>231.1</v>
      </c>
      <c r="M553" s="241"/>
      <c r="N553" s="241"/>
      <c r="O553" s="229"/>
      <c r="P553" s="229"/>
      <c r="Q553" s="234"/>
      <c r="Y553" s="243"/>
      <c r="Z553" s="2"/>
      <c r="AA553" s="2"/>
      <c r="AB553" s="2"/>
      <c r="AC553" s="2"/>
      <c r="AD553" s="2"/>
      <c r="AE553" s="2"/>
      <c r="AF553" s="2"/>
      <c r="AG553" s="2"/>
      <c r="AH553" s="2"/>
      <c r="AI553" s="2"/>
    </row>
    <row r="554" spans="2:35">
      <c r="B554" s="350" t="s">
        <v>265</v>
      </c>
      <c r="C554" s="350" t="s">
        <v>123</v>
      </c>
      <c r="D554" s="351">
        <v>35</v>
      </c>
      <c r="E554" s="351">
        <v>25</v>
      </c>
      <c r="F554" s="279" t="str">
        <f t="shared" si="8"/>
        <v>SWW023525</v>
      </c>
      <c r="G554" s="351">
        <v>260.8</v>
      </c>
      <c r="M554" s="241"/>
      <c r="N554" s="241"/>
      <c r="O554" s="229"/>
      <c r="P554" s="229"/>
      <c r="Q554" s="234"/>
      <c r="Y554" s="243"/>
      <c r="Z554" s="2"/>
      <c r="AA554" s="2"/>
      <c r="AB554" s="2"/>
      <c r="AC554" s="2"/>
      <c r="AD554" s="2"/>
      <c r="AE554" s="2"/>
      <c r="AF554" s="2"/>
      <c r="AG554" s="2"/>
      <c r="AH554" s="2"/>
      <c r="AI554" s="2"/>
    </row>
    <row r="555" spans="2:35">
      <c r="B555" s="350" t="s">
        <v>265</v>
      </c>
      <c r="C555" s="350" t="s">
        <v>123</v>
      </c>
      <c r="D555" s="351">
        <v>35</v>
      </c>
      <c r="E555" s="351">
        <v>26</v>
      </c>
      <c r="F555" s="279" t="str">
        <f t="shared" si="8"/>
        <v>SWW023526</v>
      </c>
      <c r="G555" s="351">
        <v>281.3</v>
      </c>
      <c r="M555" s="241"/>
      <c r="N555" s="241"/>
      <c r="O555" s="229"/>
      <c r="P555" s="229"/>
      <c r="Q555" s="234"/>
      <c r="Y555" s="243"/>
      <c r="Z555" s="2"/>
      <c r="AA555" s="2"/>
      <c r="AB555" s="2"/>
      <c r="AC555" s="2"/>
      <c r="AD555" s="2"/>
      <c r="AE555" s="2"/>
      <c r="AF555" s="2"/>
      <c r="AG555" s="2"/>
      <c r="AH555" s="2"/>
      <c r="AI555" s="2"/>
    </row>
    <row r="556" spans="2:35">
      <c r="B556" s="350" t="s">
        <v>265</v>
      </c>
      <c r="C556" s="350" t="s">
        <v>123</v>
      </c>
      <c r="D556" s="351">
        <v>35</v>
      </c>
      <c r="E556" s="351">
        <v>27</v>
      </c>
      <c r="F556" s="279" t="str">
        <f t="shared" si="8"/>
        <v>SWW023527</v>
      </c>
      <c r="G556" s="351">
        <v>303.8</v>
      </c>
      <c r="M556" s="241"/>
      <c r="N556" s="241"/>
      <c r="O556" s="229"/>
      <c r="P556" s="229"/>
      <c r="Q556" s="234"/>
      <c r="Y556" s="243"/>
      <c r="Z556" s="2"/>
      <c r="AA556" s="2"/>
      <c r="AB556" s="2"/>
      <c r="AC556" s="2"/>
      <c r="AD556" s="2"/>
      <c r="AE556" s="2"/>
      <c r="AF556" s="2"/>
      <c r="AG556" s="2"/>
      <c r="AH556" s="2"/>
      <c r="AI556" s="2"/>
    </row>
    <row r="557" spans="2:35">
      <c r="B557" s="350" t="s">
        <v>265</v>
      </c>
      <c r="C557" s="350" t="s">
        <v>123</v>
      </c>
      <c r="D557" s="351">
        <v>35</v>
      </c>
      <c r="E557" s="351">
        <v>28</v>
      </c>
      <c r="F557" s="279" t="str">
        <f t="shared" si="8"/>
        <v>SWW023528</v>
      </c>
      <c r="G557" s="351">
        <v>325.8</v>
      </c>
      <c r="M557" s="241"/>
      <c r="N557" s="241"/>
      <c r="O557" s="229"/>
      <c r="P557" s="229"/>
      <c r="Q557" s="234"/>
      <c r="Y557" s="243"/>
      <c r="Z557" s="2"/>
      <c r="AA557" s="2"/>
      <c r="AB557" s="2"/>
      <c r="AC557" s="2"/>
      <c r="AD557" s="2"/>
      <c r="AE557" s="2"/>
      <c r="AF557" s="2"/>
      <c r="AG557" s="2"/>
      <c r="AH557" s="2"/>
      <c r="AI557" s="2"/>
    </row>
    <row r="558" spans="2:35">
      <c r="B558" s="350" t="s">
        <v>265</v>
      </c>
      <c r="C558" s="350" t="s">
        <v>123</v>
      </c>
      <c r="D558" s="351">
        <v>35</v>
      </c>
      <c r="E558" s="351">
        <v>29</v>
      </c>
      <c r="F558" s="279" t="str">
        <f t="shared" si="8"/>
        <v>SWW023529</v>
      </c>
      <c r="G558" s="351">
        <v>350</v>
      </c>
      <c r="M558" s="241"/>
      <c r="N558" s="241"/>
      <c r="O558" s="229"/>
      <c r="P558" s="229"/>
      <c r="Q558" s="234"/>
      <c r="Y558" s="243"/>
      <c r="Z558" s="2"/>
      <c r="AA558" s="2"/>
      <c r="AB558" s="2"/>
      <c r="AC558" s="2"/>
      <c r="AD558" s="2"/>
      <c r="AE558" s="2"/>
      <c r="AF558" s="2"/>
      <c r="AG558" s="2"/>
      <c r="AH558" s="2"/>
      <c r="AI558" s="2"/>
    </row>
    <row r="559" spans="2:35">
      <c r="B559" s="350" t="s">
        <v>265</v>
      </c>
      <c r="C559" s="350" t="s">
        <v>123</v>
      </c>
      <c r="D559" s="351">
        <v>35</v>
      </c>
      <c r="E559" s="351">
        <v>30</v>
      </c>
      <c r="F559" s="279" t="str">
        <f t="shared" si="8"/>
        <v>SWW023530</v>
      </c>
      <c r="G559" s="351">
        <v>377.6</v>
      </c>
      <c r="M559" s="241"/>
      <c r="N559" s="241"/>
      <c r="O559" s="229"/>
      <c r="P559" s="229"/>
      <c r="Q559" s="234"/>
      <c r="Y559" s="243"/>
      <c r="Z559" s="2"/>
      <c r="AA559" s="2"/>
      <c r="AB559" s="2"/>
      <c r="AC559" s="2"/>
      <c r="AD559" s="2"/>
      <c r="AE559" s="2"/>
      <c r="AF559" s="2"/>
      <c r="AG559" s="2"/>
      <c r="AH559" s="2"/>
      <c r="AI559" s="2"/>
    </row>
    <row r="560" spans="2:35">
      <c r="B560" s="350" t="s">
        <v>265</v>
      </c>
      <c r="C560" s="350" t="s">
        <v>123</v>
      </c>
      <c r="D560" s="351">
        <v>35</v>
      </c>
      <c r="E560" s="351">
        <v>31</v>
      </c>
      <c r="F560" s="279" t="str">
        <f t="shared" si="8"/>
        <v>SWW023531</v>
      </c>
      <c r="G560" s="351">
        <v>401.6</v>
      </c>
      <c r="M560" s="241"/>
      <c r="N560" s="241"/>
      <c r="O560" s="229"/>
      <c r="P560" s="229"/>
      <c r="Q560" s="234"/>
      <c r="Y560" s="243"/>
      <c r="Z560" s="2"/>
      <c r="AA560" s="2"/>
      <c r="AB560" s="2"/>
      <c r="AC560" s="2"/>
      <c r="AD560" s="2"/>
      <c r="AE560" s="2"/>
      <c r="AF560" s="2"/>
      <c r="AG560" s="2"/>
      <c r="AH560" s="2"/>
      <c r="AI560" s="2"/>
    </row>
    <row r="561" spans="2:35">
      <c r="B561" s="350" t="s">
        <v>265</v>
      </c>
      <c r="C561" s="350" t="s">
        <v>123</v>
      </c>
      <c r="D561" s="351">
        <v>35</v>
      </c>
      <c r="E561" s="351">
        <v>32</v>
      </c>
      <c r="F561" s="279" t="str">
        <f t="shared" si="8"/>
        <v>SWW023532</v>
      </c>
      <c r="G561" s="351">
        <v>430.1</v>
      </c>
      <c r="M561" s="241"/>
      <c r="N561" s="241"/>
      <c r="O561" s="229"/>
      <c r="P561" s="229"/>
      <c r="Q561" s="234"/>
      <c r="Y561" s="243"/>
      <c r="Z561" s="2"/>
      <c r="AA561" s="2"/>
      <c r="AB561" s="2"/>
      <c r="AC561" s="2"/>
      <c r="AD561" s="2"/>
      <c r="AE561" s="2"/>
      <c r="AF561" s="2"/>
      <c r="AG561" s="2"/>
      <c r="AH561" s="2"/>
      <c r="AI561" s="2"/>
    </row>
    <row r="562" spans="2:35">
      <c r="B562" s="350" t="s">
        <v>265</v>
      </c>
      <c r="C562" s="350" t="s">
        <v>123</v>
      </c>
      <c r="D562" s="351">
        <v>35</v>
      </c>
      <c r="E562" s="351">
        <v>33</v>
      </c>
      <c r="F562" s="279" t="str">
        <f t="shared" si="8"/>
        <v>SWW023533</v>
      </c>
      <c r="G562" s="351">
        <v>458.2</v>
      </c>
      <c r="M562" s="241"/>
      <c r="N562" s="241"/>
      <c r="O562" s="229"/>
      <c r="P562" s="229"/>
      <c r="Q562" s="234"/>
      <c r="Y562" s="243"/>
      <c r="Z562" s="2"/>
      <c r="AA562" s="2"/>
      <c r="AB562" s="2"/>
      <c r="AC562" s="2"/>
      <c r="AD562" s="2"/>
      <c r="AE562" s="2"/>
      <c r="AF562" s="2"/>
      <c r="AG562" s="2"/>
      <c r="AH562" s="2"/>
      <c r="AI562" s="2"/>
    </row>
    <row r="563" spans="2:35">
      <c r="B563" s="350" t="s">
        <v>265</v>
      </c>
      <c r="C563" s="350" t="s">
        <v>123</v>
      </c>
      <c r="D563" s="351">
        <v>35</v>
      </c>
      <c r="E563" s="351">
        <v>34</v>
      </c>
      <c r="F563" s="279" t="str">
        <f t="shared" si="8"/>
        <v>SWW023534</v>
      </c>
      <c r="G563" s="351">
        <v>488.2</v>
      </c>
      <c r="M563" s="241"/>
      <c r="N563" s="241"/>
      <c r="O563" s="229"/>
      <c r="P563" s="229"/>
      <c r="Q563" s="234"/>
      <c r="Y563" s="243"/>
      <c r="Z563" s="2"/>
      <c r="AA563" s="2"/>
      <c r="AB563" s="2"/>
      <c r="AC563" s="2"/>
      <c r="AD563" s="2"/>
      <c r="AE563" s="2"/>
      <c r="AF563" s="2"/>
      <c r="AG563" s="2"/>
      <c r="AH563" s="2"/>
      <c r="AI563" s="2"/>
    </row>
    <row r="564" spans="2:35">
      <c r="B564" s="350" t="s">
        <v>265</v>
      </c>
      <c r="C564" s="350" t="s">
        <v>123</v>
      </c>
      <c r="D564" s="351">
        <v>35</v>
      </c>
      <c r="E564" s="351">
        <v>35</v>
      </c>
      <c r="F564" s="279" t="str">
        <f t="shared" si="8"/>
        <v>SWW023535</v>
      </c>
      <c r="G564" s="351">
        <v>523.79999999999995</v>
      </c>
      <c r="M564" s="241"/>
      <c r="N564" s="241"/>
      <c r="O564" s="229"/>
      <c r="P564" s="229"/>
      <c r="Q564" s="234"/>
      <c r="Y564" s="243"/>
      <c r="Z564" s="2"/>
      <c r="AA564" s="2"/>
      <c r="AB564" s="2"/>
      <c r="AC564" s="2"/>
      <c r="AD564" s="2"/>
      <c r="AE564" s="2"/>
      <c r="AF564" s="2"/>
      <c r="AG564" s="2"/>
      <c r="AH564" s="2"/>
      <c r="AI564" s="2"/>
    </row>
    <row r="565" spans="2:35">
      <c r="B565" s="350" t="s">
        <v>265</v>
      </c>
      <c r="C565" s="350" t="s">
        <v>123</v>
      </c>
      <c r="D565" s="351">
        <v>35</v>
      </c>
      <c r="E565" s="351">
        <v>36</v>
      </c>
      <c r="F565" s="279" t="str">
        <f t="shared" si="8"/>
        <v>SWW023536</v>
      </c>
      <c r="G565" s="351">
        <v>564.1</v>
      </c>
      <c r="M565" s="241"/>
      <c r="N565" s="241"/>
      <c r="O565" s="229"/>
      <c r="P565" s="229"/>
      <c r="Q565" s="234"/>
      <c r="Y565" s="243"/>
      <c r="Z565" s="2"/>
      <c r="AA565" s="2"/>
      <c r="AB565" s="2"/>
      <c r="AC565" s="2"/>
      <c r="AD565" s="2"/>
      <c r="AE565" s="2"/>
      <c r="AF565" s="2"/>
      <c r="AG565" s="2"/>
      <c r="AH565" s="2"/>
      <c r="AI565" s="2"/>
    </row>
    <row r="566" spans="2:35">
      <c r="B566" s="350" t="s">
        <v>265</v>
      </c>
      <c r="C566" s="350" t="s">
        <v>123</v>
      </c>
      <c r="D566" s="351">
        <v>36</v>
      </c>
      <c r="E566" s="351">
        <v>1</v>
      </c>
      <c r="F566" s="279" t="str">
        <f t="shared" si="8"/>
        <v>SWW023601</v>
      </c>
      <c r="G566" s="351">
        <v>23.4</v>
      </c>
      <c r="M566" s="241"/>
      <c r="N566" s="241"/>
      <c r="O566" s="229"/>
      <c r="P566" s="229"/>
      <c r="Q566" s="234"/>
      <c r="Y566" s="243"/>
      <c r="Z566" s="2"/>
      <c r="AA566" s="2"/>
      <c r="AB566" s="2"/>
      <c r="AC566" s="2"/>
      <c r="AD566" s="2"/>
      <c r="AE566" s="2"/>
      <c r="AF566" s="2"/>
      <c r="AG566" s="2"/>
      <c r="AH566" s="2"/>
      <c r="AI566" s="2"/>
    </row>
    <row r="567" spans="2:35">
      <c r="B567" s="350" t="s">
        <v>265</v>
      </c>
      <c r="C567" s="350" t="s">
        <v>123</v>
      </c>
      <c r="D567" s="351">
        <v>36</v>
      </c>
      <c r="E567" s="351">
        <v>2</v>
      </c>
      <c r="F567" s="279" t="str">
        <f t="shared" si="8"/>
        <v>SWW023602</v>
      </c>
      <c r="G567" s="351">
        <v>56.4</v>
      </c>
      <c r="M567" s="241"/>
      <c r="N567" s="241"/>
      <c r="O567" s="229"/>
      <c r="P567" s="229"/>
      <c r="Q567" s="234"/>
      <c r="Y567" s="243"/>
      <c r="Z567" s="2"/>
      <c r="AA567" s="2"/>
      <c r="AB567" s="2"/>
      <c r="AC567" s="2"/>
      <c r="AD567" s="2"/>
      <c r="AE567" s="2"/>
      <c r="AF567" s="2"/>
      <c r="AG567" s="2"/>
      <c r="AH567" s="2"/>
      <c r="AI567" s="2"/>
    </row>
    <row r="568" spans="2:35">
      <c r="B568" s="350" t="s">
        <v>265</v>
      </c>
      <c r="C568" s="350" t="s">
        <v>123</v>
      </c>
      <c r="D568" s="351">
        <v>36</v>
      </c>
      <c r="E568" s="351">
        <v>3</v>
      </c>
      <c r="F568" s="279" t="str">
        <f t="shared" si="8"/>
        <v>SWW023603</v>
      </c>
      <c r="G568" s="351">
        <v>64.099999999999994</v>
      </c>
      <c r="M568" s="241"/>
      <c r="N568" s="241"/>
      <c r="O568" s="229"/>
      <c r="P568" s="229"/>
      <c r="Q568" s="234"/>
      <c r="Y568" s="243"/>
      <c r="Z568" s="2"/>
      <c r="AA568" s="2"/>
      <c r="AB568" s="2"/>
      <c r="AC568" s="2"/>
      <c r="AD568" s="2"/>
      <c r="AE568" s="2"/>
      <c r="AF568" s="2"/>
      <c r="AG568" s="2"/>
      <c r="AH568" s="2"/>
      <c r="AI568" s="2"/>
    </row>
    <row r="569" spans="2:35">
      <c r="B569" s="350" t="s">
        <v>265</v>
      </c>
      <c r="C569" s="350" t="s">
        <v>123</v>
      </c>
      <c r="D569" s="351">
        <v>36</v>
      </c>
      <c r="E569" s="351">
        <v>4</v>
      </c>
      <c r="F569" s="279" t="str">
        <f t="shared" si="8"/>
        <v>SWW023604</v>
      </c>
      <c r="G569" s="351">
        <v>70.599999999999994</v>
      </c>
      <c r="M569" s="241"/>
      <c r="N569" s="241"/>
      <c r="O569" s="229"/>
      <c r="P569" s="229"/>
      <c r="Q569" s="234"/>
      <c r="Y569" s="243"/>
      <c r="Z569" s="2"/>
      <c r="AA569" s="2"/>
      <c r="AB569" s="2"/>
      <c r="AC569" s="2"/>
      <c r="AD569" s="2"/>
      <c r="AE569" s="2"/>
      <c r="AF569" s="2"/>
      <c r="AG569" s="2"/>
      <c r="AH569" s="2"/>
      <c r="AI569" s="2"/>
    </row>
    <row r="570" spans="2:35">
      <c r="B570" s="350" t="s">
        <v>265</v>
      </c>
      <c r="C570" s="350" t="s">
        <v>123</v>
      </c>
      <c r="D570" s="351">
        <v>36</v>
      </c>
      <c r="E570" s="351">
        <v>5</v>
      </c>
      <c r="F570" s="279" t="str">
        <f t="shared" si="8"/>
        <v>SWW023605</v>
      </c>
      <c r="G570" s="351">
        <v>77.099999999999994</v>
      </c>
      <c r="M570" s="241"/>
      <c r="N570" s="241"/>
      <c r="O570" s="229"/>
      <c r="P570" s="229"/>
      <c r="Q570" s="234"/>
      <c r="Y570" s="243"/>
      <c r="Z570" s="2"/>
      <c r="AA570" s="2"/>
      <c r="AB570" s="2"/>
      <c r="AC570" s="2"/>
      <c r="AD570" s="2"/>
      <c r="AE570" s="2"/>
      <c r="AF570" s="2"/>
      <c r="AG570" s="2"/>
      <c r="AH570" s="2"/>
      <c r="AI570" s="2"/>
    </row>
    <row r="571" spans="2:35">
      <c r="B571" s="350" t="s">
        <v>265</v>
      </c>
      <c r="C571" s="350" t="s">
        <v>123</v>
      </c>
      <c r="D571" s="351">
        <v>36</v>
      </c>
      <c r="E571" s="351">
        <v>6</v>
      </c>
      <c r="F571" s="279" t="str">
        <f t="shared" si="8"/>
        <v>SWW023606</v>
      </c>
      <c r="G571" s="351">
        <v>82</v>
      </c>
      <c r="M571" s="241"/>
      <c r="N571" s="241"/>
      <c r="O571" s="229"/>
      <c r="P571" s="229"/>
      <c r="Q571" s="234"/>
      <c r="Y571" s="243"/>
      <c r="Z571" s="2"/>
      <c r="AA571" s="2"/>
      <c r="AB571" s="2"/>
      <c r="AC571" s="2"/>
      <c r="AD571" s="2"/>
      <c r="AE571" s="2"/>
      <c r="AF571" s="2"/>
      <c r="AG571" s="2"/>
      <c r="AH571" s="2"/>
      <c r="AI571" s="2"/>
    </row>
    <row r="572" spans="2:35">
      <c r="B572" s="350" t="s">
        <v>265</v>
      </c>
      <c r="C572" s="350" t="s">
        <v>123</v>
      </c>
      <c r="D572" s="351">
        <v>36</v>
      </c>
      <c r="E572" s="351">
        <v>7</v>
      </c>
      <c r="F572" s="279" t="str">
        <f t="shared" si="8"/>
        <v>SWW023607</v>
      </c>
      <c r="G572" s="351">
        <v>90.2</v>
      </c>
      <c r="M572" s="241"/>
      <c r="N572" s="241"/>
      <c r="O572" s="229"/>
      <c r="P572" s="229"/>
      <c r="Q572" s="234"/>
      <c r="Y572" s="243"/>
      <c r="Z572" s="2"/>
      <c r="AA572" s="2"/>
      <c r="AB572" s="2"/>
      <c r="AC572" s="2"/>
      <c r="AD572" s="2"/>
      <c r="AE572" s="2"/>
      <c r="AF572" s="2"/>
      <c r="AG572" s="2"/>
      <c r="AH572" s="2"/>
      <c r="AI572" s="2"/>
    </row>
    <row r="573" spans="2:35">
      <c r="B573" s="350" t="s">
        <v>265</v>
      </c>
      <c r="C573" s="350" t="s">
        <v>123</v>
      </c>
      <c r="D573" s="351">
        <v>36</v>
      </c>
      <c r="E573" s="351">
        <v>8</v>
      </c>
      <c r="F573" s="279" t="str">
        <f t="shared" si="8"/>
        <v>SWW023608</v>
      </c>
      <c r="G573" s="351">
        <v>100.1</v>
      </c>
      <c r="M573" s="241"/>
      <c r="N573" s="241"/>
      <c r="O573" s="229"/>
      <c r="P573" s="229"/>
      <c r="Q573" s="234"/>
      <c r="Y573" s="243"/>
      <c r="Z573" s="2"/>
      <c r="AA573" s="2"/>
      <c r="AB573" s="2"/>
      <c r="AC573" s="2"/>
      <c r="AD573" s="2"/>
      <c r="AE573" s="2"/>
      <c r="AF573" s="2"/>
      <c r="AG573" s="2"/>
      <c r="AH573" s="2"/>
      <c r="AI573" s="2"/>
    </row>
    <row r="574" spans="2:35">
      <c r="B574" s="350" t="s">
        <v>265</v>
      </c>
      <c r="C574" s="350" t="s">
        <v>123</v>
      </c>
      <c r="D574" s="351">
        <v>36</v>
      </c>
      <c r="E574" s="351">
        <v>9</v>
      </c>
      <c r="F574" s="279" t="str">
        <f t="shared" si="8"/>
        <v>SWW023609</v>
      </c>
      <c r="G574" s="351">
        <v>108.3</v>
      </c>
      <c r="M574" s="241"/>
      <c r="N574" s="241"/>
      <c r="O574" s="229"/>
      <c r="P574" s="229"/>
      <c r="Q574" s="234"/>
      <c r="Y574" s="243"/>
      <c r="Z574" s="2"/>
      <c r="AA574" s="2"/>
      <c r="AB574" s="2"/>
      <c r="AC574" s="2"/>
      <c r="AD574" s="2"/>
      <c r="AE574" s="2"/>
      <c r="AF574" s="2"/>
      <c r="AG574" s="2"/>
      <c r="AH574" s="2"/>
      <c r="AI574" s="2"/>
    </row>
    <row r="575" spans="2:35">
      <c r="B575" s="350" t="s">
        <v>265</v>
      </c>
      <c r="C575" s="350" t="s">
        <v>123</v>
      </c>
      <c r="D575" s="351">
        <v>36</v>
      </c>
      <c r="E575" s="351">
        <v>10</v>
      </c>
      <c r="F575" s="279" t="str">
        <f t="shared" si="8"/>
        <v>SWW023610</v>
      </c>
      <c r="G575" s="351">
        <v>118.1</v>
      </c>
      <c r="M575" s="241"/>
      <c r="N575" s="241"/>
      <c r="O575" s="229"/>
      <c r="P575" s="229"/>
      <c r="Q575" s="234"/>
      <c r="Y575" s="243"/>
      <c r="Z575" s="2"/>
      <c r="AA575" s="2"/>
      <c r="AB575" s="2"/>
      <c r="AC575" s="2"/>
      <c r="AD575" s="2"/>
      <c r="AE575" s="2"/>
      <c r="AF575" s="2"/>
      <c r="AG575" s="2"/>
      <c r="AH575" s="2"/>
      <c r="AI575" s="2"/>
    </row>
    <row r="576" spans="2:35">
      <c r="B576" s="350" t="s">
        <v>265</v>
      </c>
      <c r="C576" s="350" t="s">
        <v>123</v>
      </c>
      <c r="D576" s="351">
        <v>36</v>
      </c>
      <c r="E576" s="351">
        <v>11</v>
      </c>
      <c r="F576" s="279" t="str">
        <f t="shared" si="8"/>
        <v>SWW023611</v>
      </c>
      <c r="G576" s="351">
        <v>125.3</v>
      </c>
      <c r="M576" s="241"/>
      <c r="N576" s="241"/>
      <c r="O576" s="229"/>
      <c r="P576" s="229"/>
      <c r="Q576" s="234"/>
      <c r="Y576" s="243"/>
      <c r="Z576" s="2"/>
      <c r="AA576" s="2"/>
      <c r="AB576" s="2"/>
      <c r="AC576" s="2"/>
      <c r="AD576" s="2"/>
      <c r="AE576" s="2"/>
      <c r="AF576" s="2"/>
      <c r="AG576" s="2"/>
      <c r="AH576" s="2"/>
      <c r="AI576" s="2"/>
    </row>
    <row r="577" spans="2:35">
      <c r="B577" s="350" t="s">
        <v>265</v>
      </c>
      <c r="C577" s="350" t="s">
        <v>123</v>
      </c>
      <c r="D577" s="351">
        <v>36</v>
      </c>
      <c r="E577" s="351">
        <v>12</v>
      </c>
      <c r="F577" s="279" t="str">
        <f t="shared" si="8"/>
        <v>SWW023612</v>
      </c>
      <c r="G577" s="351">
        <v>134.80000000000001</v>
      </c>
      <c r="M577" s="241"/>
      <c r="N577" s="241"/>
      <c r="O577" s="229"/>
      <c r="P577" s="229"/>
      <c r="Q577" s="234"/>
      <c r="Y577" s="243"/>
      <c r="Z577" s="2"/>
      <c r="AA577" s="2"/>
      <c r="AB577" s="2"/>
      <c r="AC577" s="2"/>
      <c r="AD577" s="2"/>
      <c r="AE577" s="2"/>
      <c r="AF577" s="2"/>
      <c r="AG577" s="2"/>
      <c r="AH577" s="2"/>
      <c r="AI577" s="2"/>
    </row>
    <row r="578" spans="2:35">
      <c r="B578" s="350" t="s">
        <v>265</v>
      </c>
      <c r="C578" s="350" t="s">
        <v>123</v>
      </c>
      <c r="D578" s="351">
        <v>36</v>
      </c>
      <c r="E578" s="351">
        <v>13</v>
      </c>
      <c r="F578" s="279" t="str">
        <f t="shared" si="8"/>
        <v>SWW023613</v>
      </c>
      <c r="G578" s="351">
        <v>144.19999999999999</v>
      </c>
      <c r="M578" s="241"/>
      <c r="N578" s="241"/>
      <c r="O578" s="229"/>
      <c r="P578" s="229"/>
      <c r="Q578" s="234"/>
      <c r="Y578" s="243"/>
      <c r="Z578" s="2"/>
      <c r="AA578" s="2"/>
      <c r="AB578" s="2"/>
      <c r="AC578" s="2"/>
      <c r="AD578" s="2"/>
      <c r="AE578" s="2"/>
      <c r="AF578" s="2"/>
      <c r="AG578" s="2"/>
      <c r="AH578" s="2"/>
      <c r="AI578" s="2"/>
    </row>
    <row r="579" spans="2:35">
      <c r="B579" s="350" t="s">
        <v>265</v>
      </c>
      <c r="C579" s="350" t="s">
        <v>123</v>
      </c>
      <c r="D579" s="351">
        <v>36</v>
      </c>
      <c r="E579" s="351">
        <v>14</v>
      </c>
      <c r="F579" s="279" t="str">
        <f t="shared" si="8"/>
        <v>SWW023614</v>
      </c>
      <c r="G579" s="351">
        <v>154.1</v>
      </c>
      <c r="M579" s="241"/>
      <c r="N579" s="241"/>
      <c r="O579" s="229"/>
      <c r="P579" s="229"/>
      <c r="Q579" s="234"/>
      <c r="Y579" s="243"/>
      <c r="Z579" s="2"/>
      <c r="AA579" s="2"/>
      <c r="AB579" s="2"/>
      <c r="AC579" s="2"/>
      <c r="AD579" s="2"/>
      <c r="AE579" s="2"/>
      <c r="AF579" s="2"/>
      <c r="AG579" s="2"/>
      <c r="AH579" s="2"/>
      <c r="AI579" s="2"/>
    </row>
    <row r="580" spans="2:35">
      <c r="B580" s="350" t="s">
        <v>265</v>
      </c>
      <c r="C580" s="350" t="s">
        <v>123</v>
      </c>
      <c r="D580" s="351">
        <v>36</v>
      </c>
      <c r="E580" s="351">
        <v>15</v>
      </c>
      <c r="F580" s="279" t="str">
        <f t="shared" si="8"/>
        <v>SWW023615</v>
      </c>
      <c r="G580" s="351">
        <v>162.6</v>
      </c>
      <c r="M580" s="241"/>
      <c r="N580" s="241"/>
      <c r="O580" s="229"/>
      <c r="P580" s="229"/>
      <c r="Q580" s="234"/>
      <c r="Y580" s="243"/>
      <c r="Z580" s="2"/>
      <c r="AA580" s="2"/>
      <c r="AB580" s="2"/>
      <c r="AC580" s="2"/>
      <c r="AD580" s="2"/>
      <c r="AE580" s="2"/>
      <c r="AF580" s="2"/>
      <c r="AG580" s="2"/>
      <c r="AH580" s="2"/>
      <c r="AI580" s="2"/>
    </row>
    <row r="581" spans="2:35">
      <c r="B581" s="350" t="s">
        <v>265</v>
      </c>
      <c r="C581" s="350" t="s">
        <v>123</v>
      </c>
      <c r="D581" s="351">
        <v>36</v>
      </c>
      <c r="E581" s="351">
        <v>16</v>
      </c>
      <c r="F581" s="279" t="str">
        <f t="shared" si="8"/>
        <v>SWW023616</v>
      </c>
      <c r="G581" s="351">
        <v>170.8</v>
      </c>
      <c r="M581" s="241"/>
      <c r="N581" s="241"/>
      <c r="O581" s="229"/>
      <c r="P581" s="229"/>
      <c r="Q581" s="234"/>
      <c r="Y581" s="243"/>
      <c r="Z581" s="2"/>
      <c r="AA581" s="2"/>
      <c r="AB581" s="2"/>
      <c r="AC581" s="2"/>
      <c r="AD581" s="2"/>
      <c r="AE581" s="2"/>
      <c r="AF581" s="2"/>
      <c r="AG581" s="2"/>
      <c r="AH581" s="2"/>
      <c r="AI581" s="2"/>
    </row>
    <row r="582" spans="2:35">
      <c r="B582" s="350" t="s">
        <v>265</v>
      </c>
      <c r="C582" s="350" t="s">
        <v>123</v>
      </c>
      <c r="D582" s="351">
        <v>36</v>
      </c>
      <c r="E582" s="351">
        <v>17</v>
      </c>
      <c r="F582" s="279" t="str">
        <f t="shared" si="8"/>
        <v>SWW023617</v>
      </c>
      <c r="G582" s="351">
        <v>178.9</v>
      </c>
      <c r="M582" s="241"/>
      <c r="N582" s="241"/>
      <c r="O582" s="229"/>
      <c r="P582" s="229"/>
      <c r="Q582" s="234"/>
      <c r="Y582" s="243"/>
      <c r="Z582" s="2"/>
      <c r="AA582" s="2"/>
      <c r="AB582" s="2"/>
      <c r="AC582" s="2"/>
      <c r="AD582" s="2"/>
      <c r="AE582" s="2"/>
      <c r="AF582" s="2"/>
      <c r="AG582" s="2"/>
      <c r="AH582" s="2"/>
      <c r="AI582" s="2"/>
    </row>
    <row r="583" spans="2:35">
      <c r="B583" s="350" t="s">
        <v>265</v>
      </c>
      <c r="C583" s="350" t="s">
        <v>123</v>
      </c>
      <c r="D583" s="351">
        <v>36</v>
      </c>
      <c r="E583" s="351">
        <v>18</v>
      </c>
      <c r="F583" s="279" t="str">
        <f t="shared" si="8"/>
        <v>SWW023618</v>
      </c>
      <c r="G583" s="351">
        <v>186.2</v>
      </c>
      <c r="M583" s="241"/>
      <c r="N583" s="241"/>
      <c r="O583" s="229"/>
      <c r="P583" s="229"/>
      <c r="Q583" s="234"/>
      <c r="Y583" s="243"/>
      <c r="Z583" s="2"/>
      <c r="AA583" s="2"/>
      <c r="AB583" s="2"/>
      <c r="AC583" s="2"/>
      <c r="AD583" s="2"/>
      <c r="AE583" s="2"/>
      <c r="AF583" s="2"/>
      <c r="AG583" s="2"/>
      <c r="AH583" s="2"/>
      <c r="AI583" s="2"/>
    </row>
    <row r="584" spans="2:35">
      <c r="B584" s="350" t="s">
        <v>265</v>
      </c>
      <c r="C584" s="350" t="s">
        <v>123</v>
      </c>
      <c r="D584" s="351">
        <v>36</v>
      </c>
      <c r="E584" s="351">
        <v>19</v>
      </c>
      <c r="F584" s="279" t="str">
        <f t="shared" ref="F584:F647" si="9">B584&amp;TEXT(C584,"00")&amp;TEXT(D584,"00")&amp;TEXT(E584,"00")</f>
        <v>SWW023619</v>
      </c>
      <c r="G584" s="351">
        <v>193.8</v>
      </c>
      <c r="M584" s="241"/>
      <c r="N584" s="241"/>
      <c r="O584" s="229"/>
      <c r="P584" s="229"/>
      <c r="Q584" s="234"/>
      <c r="Y584" s="243"/>
      <c r="Z584" s="2"/>
      <c r="AA584" s="2"/>
      <c r="AB584" s="2"/>
      <c r="AC584" s="2"/>
      <c r="AD584" s="2"/>
      <c r="AE584" s="2"/>
      <c r="AF584" s="2"/>
      <c r="AG584" s="2"/>
      <c r="AH584" s="2"/>
      <c r="AI584" s="2"/>
    </row>
    <row r="585" spans="2:35">
      <c r="B585" s="350" t="s">
        <v>265</v>
      </c>
      <c r="C585" s="350" t="s">
        <v>123</v>
      </c>
      <c r="D585" s="351">
        <v>36</v>
      </c>
      <c r="E585" s="351">
        <v>20</v>
      </c>
      <c r="F585" s="279" t="str">
        <f t="shared" si="9"/>
        <v>SWW023620</v>
      </c>
      <c r="G585" s="351">
        <v>202.5</v>
      </c>
      <c r="M585" s="241"/>
      <c r="N585" s="241"/>
      <c r="O585" s="229"/>
      <c r="P585" s="229"/>
      <c r="Q585" s="234"/>
      <c r="Y585" s="243"/>
      <c r="Z585" s="2"/>
      <c r="AA585" s="2"/>
      <c r="AB585" s="2"/>
      <c r="AC585" s="2"/>
      <c r="AD585" s="2"/>
      <c r="AE585" s="2"/>
      <c r="AF585" s="2"/>
      <c r="AG585" s="2"/>
      <c r="AH585" s="2"/>
      <c r="AI585" s="2"/>
    </row>
    <row r="586" spans="2:35">
      <c r="B586" s="350" t="s">
        <v>265</v>
      </c>
      <c r="C586" s="350" t="s">
        <v>123</v>
      </c>
      <c r="D586" s="351">
        <v>36</v>
      </c>
      <c r="E586" s="351">
        <v>21</v>
      </c>
      <c r="F586" s="279" t="str">
        <f t="shared" si="9"/>
        <v>SWW023621</v>
      </c>
      <c r="G586" s="351">
        <v>210</v>
      </c>
      <c r="M586" s="241"/>
      <c r="N586" s="241"/>
      <c r="O586" s="229"/>
      <c r="P586" s="229"/>
      <c r="Q586" s="234"/>
      <c r="Y586" s="243"/>
      <c r="Z586" s="2"/>
      <c r="AA586" s="2"/>
      <c r="AB586" s="2"/>
      <c r="AC586" s="2"/>
      <c r="AD586" s="2"/>
      <c r="AE586" s="2"/>
      <c r="AF586" s="2"/>
      <c r="AG586" s="2"/>
      <c r="AH586" s="2"/>
      <c r="AI586" s="2"/>
    </row>
    <row r="587" spans="2:35">
      <c r="B587" s="350" t="s">
        <v>265</v>
      </c>
      <c r="C587" s="350" t="s">
        <v>123</v>
      </c>
      <c r="D587" s="351">
        <v>36</v>
      </c>
      <c r="E587" s="351">
        <v>22</v>
      </c>
      <c r="F587" s="279" t="str">
        <f t="shared" si="9"/>
        <v>SWW023622</v>
      </c>
      <c r="G587" s="351">
        <v>220.2</v>
      </c>
      <c r="M587" s="241"/>
      <c r="N587" s="241"/>
      <c r="O587" s="229"/>
      <c r="P587" s="229"/>
      <c r="Q587" s="234"/>
      <c r="Y587" s="243"/>
      <c r="Z587" s="2"/>
      <c r="AA587" s="2"/>
      <c r="AB587" s="2"/>
      <c r="AC587" s="2"/>
      <c r="AD587" s="2"/>
      <c r="AE587" s="2"/>
      <c r="AF587" s="2"/>
      <c r="AG587" s="2"/>
      <c r="AH587" s="2"/>
      <c r="AI587" s="2"/>
    </row>
    <row r="588" spans="2:35">
      <c r="B588" s="350" t="s">
        <v>265</v>
      </c>
      <c r="C588" s="350" t="s">
        <v>123</v>
      </c>
      <c r="D588" s="351">
        <v>36</v>
      </c>
      <c r="E588" s="351">
        <v>23</v>
      </c>
      <c r="F588" s="279" t="str">
        <f t="shared" si="9"/>
        <v>SWW023623</v>
      </c>
      <c r="G588" s="351">
        <v>231.1</v>
      </c>
      <c r="M588" s="241"/>
      <c r="N588" s="241"/>
      <c r="O588" s="229"/>
      <c r="P588" s="229"/>
      <c r="Q588" s="234"/>
      <c r="Y588" s="243"/>
      <c r="Z588" s="2"/>
      <c r="AA588" s="2"/>
      <c r="AB588" s="2"/>
      <c r="AC588" s="2"/>
      <c r="AD588" s="2"/>
      <c r="AE588" s="2"/>
      <c r="AF588" s="2"/>
      <c r="AG588" s="2"/>
      <c r="AH588" s="2"/>
      <c r="AI588" s="2"/>
    </row>
    <row r="589" spans="2:35">
      <c r="B589" s="350" t="s">
        <v>265</v>
      </c>
      <c r="C589" s="350" t="s">
        <v>123</v>
      </c>
      <c r="D589" s="351">
        <v>36</v>
      </c>
      <c r="E589" s="351">
        <v>24</v>
      </c>
      <c r="F589" s="279" t="str">
        <f t="shared" si="9"/>
        <v>SWW023624</v>
      </c>
      <c r="G589" s="351">
        <v>260.8</v>
      </c>
      <c r="M589" s="241"/>
      <c r="N589" s="241"/>
      <c r="O589" s="229"/>
      <c r="P589" s="229"/>
      <c r="Q589" s="234"/>
      <c r="Y589" s="243"/>
      <c r="Z589" s="2"/>
      <c r="AA589" s="2"/>
      <c r="AB589" s="2"/>
      <c r="AC589" s="2"/>
      <c r="AD589" s="2"/>
      <c r="AE589" s="2"/>
      <c r="AF589" s="2"/>
      <c r="AG589" s="2"/>
      <c r="AH589" s="2"/>
      <c r="AI589" s="2"/>
    </row>
    <row r="590" spans="2:35">
      <c r="B590" s="350" t="s">
        <v>265</v>
      </c>
      <c r="C590" s="350" t="s">
        <v>123</v>
      </c>
      <c r="D590" s="351">
        <v>36</v>
      </c>
      <c r="E590" s="351">
        <v>25</v>
      </c>
      <c r="F590" s="279" t="str">
        <f t="shared" si="9"/>
        <v>SWW023625</v>
      </c>
      <c r="G590" s="351">
        <v>281.3</v>
      </c>
      <c r="M590" s="241"/>
      <c r="N590" s="241"/>
      <c r="O590" s="229"/>
      <c r="P590" s="229"/>
      <c r="Q590" s="234"/>
      <c r="Y590" s="243"/>
      <c r="Z590" s="2"/>
      <c r="AA590" s="2"/>
      <c r="AB590" s="2"/>
      <c r="AC590" s="2"/>
      <c r="AD590" s="2"/>
      <c r="AE590" s="2"/>
      <c r="AF590" s="2"/>
      <c r="AG590" s="2"/>
      <c r="AH590" s="2"/>
      <c r="AI590" s="2"/>
    </row>
    <row r="591" spans="2:35">
      <c r="B591" s="350" t="s">
        <v>265</v>
      </c>
      <c r="C591" s="350" t="s">
        <v>123</v>
      </c>
      <c r="D591" s="351">
        <v>36</v>
      </c>
      <c r="E591" s="351">
        <v>26</v>
      </c>
      <c r="F591" s="279" t="str">
        <f t="shared" si="9"/>
        <v>SWW023626</v>
      </c>
      <c r="G591" s="351">
        <v>303.8</v>
      </c>
      <c r="M591" s="241"/>
      <c r="N591" s="241"/>
      <c r="O591" s="229"/>
      <c r="P591" s="229"/>
      <c r="Q591" s="234"/>
      <c r="Y591" s="243"/>
      <c r="Z591" s="2"/>
      <c r="AA591" s="2"/>
      <c r="AB591" s="2"/>
      <c r="AC591" s="2"/>
      <c r="AD591" s="2"/>
      <c r="AE591" s="2"/>
      <c r="AF591" s="2"/>
      <c r="AG591" s="2"/>
      <c r="AH591" s="2"/>
      <c r="AI591" s="2"/>
    </row>
    <row r="592" spans="2:35">
      <c r="B592" s="350" t="s">
        <v>265</v>
      </c>
      <c r="C592" s="350" t="s">
        <v>123</v>
      </c>
      <c r="D592" s="351">
        <v>36</v>
      </c>
      <c r="E592" s="351">
        <v>27</v>
      </c>
      <c r="F592" s="279" t="str">
        <f t="shared" si="9"/>
        <v>SWW023627</v>
      </c>
      <c r="G592" s="351">
        <v>325.8</v>
      </c>
      <c r="M592" s="241"/>
      <c r="N592" s="241"/>
      <c r="O592" s="229"/>
      <c r="P592" s="229"/>
      <c r="Q592" s="234"/>
      <c r="Y592" s="243"/>
      <c r="Z592" s="2"/>
      <c r="AA592" s="2"/>
      <c r="AB592" s="2"/>
      <c r="AC592" s="2"/>
      <c r="AD592" s="2"/>
      <c r="AE592" s="2"/>
      <c r="AF592" s="2"/>
      <c r="AG592" s="2"/>
      <c r="AH592" s="2"/>
      <c r="AI592" s="2"/>
    </row>
    <row r="593" spans="2:35">
      <c r="B593" s="350" t="s">
        <v>265</v>
      </c>
      <c r="C593" s="350" t="s">
        <v>123</v>
      </c>
      <c r="D593" s="351">
        <v>36</v>
      </c>
      <c r="E593" s="351">
        <v>28</v>
      </c>
      <c r="F593" s="279" t="str">
        <f t="shared" si="9"/>
        <v>SWW023628</v>
      </c>
      <c r="G593" s="351">
        <v>350</v>
      </c>
      <c r="M593" s="241"/>
      <c r="N593" s="241"/>
      <c r="O593" s="229"/>
      <c r="P593" s="229"/>
      <c r="Q593" s="234"/>
      <c r="Y593" s="243"/>
      <c r="Z593" s="2"/>
      <c r="AA593" s="2"/>
      <c r="AB593" s="2"/>
      <c r="AC593" s="2"/>
      <c r="AD593" s="2"/>
      <c r="AE593" s="2"/>
      <c r="AF593" s="2"/>
      <c r="AG593" s="2"/>
      <c r="AH593" s="2"/>
      <c r="AI593" s="2"/>
    </row>
    <row r="594" spans="2:35">
      <c r="B594" s="350" t="s">
        <v>265</v>
      </c>
      <c r="C594" s="350" t="s">
        <v>123</v>
      </c>
      <c r="D594" s="351">
        <v>36</v>
      </c>
      <c r="E594" s="351">
        <v>29</v>
      </c>
      <c r="F594" s="279" t="str">
        <f t="shared" si="9"/>
        <v>SWW023629</v>
      </c>
      <c r="G594" s="351">
        <v>377.6</v>
      </c>
      <c r="M594" s="241"/>
      <c r="N594" s="241"/>
      <c r="O594" s="229"/>
      <c r="P594" s="229"/>
      <c r="Q594" s="234"/>
      <c r="Y594" s="243"/>
      <c r="Z594" s="2"/>
      <c r="AA594" s="2"/>
      <c r="AB594" s="2"/>
      <c r="AC594" s="2"/>
      <c r="AD594" s="2"/>
      <c r="AE594" s="2"/>
      <c r="AF594" s="2"/>
      <c r="AG594" s="2"/>
      <c r="AH594" s="2"/>
      <c r="AI594" s="2"/>
    </row>
    <row r="595" spans="2:35">
      <c r="B595" s="350" t="s">
        <v>265</v>
      </c>
      <c r="C595" s="350" t="s">
        <v>123</v>
      </c>
      <c r="D595" s="351">
        <v>36</v>
      </c>
      <c r="E595" s="351">
        <v>30</v>
      </c>
      <c r="F595" s="279" t="str">
        <f t="shared" si="9"/>
        <v>SWW023630</v>
      </c>
      <c r="G595" s="351">
        <v>401.6</v>
      </c>
      <c r="M595" s="241"/>
      <c r="N595" s="241"/>
      <c r="O595" s="229"/>
      <c r="P595" s="229"/>
      <c r="Q595" s="234"/>
      <c r="Y595" s="243"/>
      <c r="Z595" s="2"/>
      <c r="AA595" s="2"/>
      <c r="AB595" s="2"/>
      <c r="AC595" s="2"/>
      <c r="AD595" s="2"/>
      <c r="AE595" s="2"/>
      <c r="AF595" s="2"/>
      <c r="AG595" s="2"/>
      <c r="AH595" s="2"/>
      <c r="AI595" s="2"/>
    </row>
    <row r="596" spans="2:35">
      <c r="B596" s="350" t="s">
        <v>265</v>
      </c>
      <c r="C596" s="350" t="s">
        <v>123</v>
      </c>
      <c r="D596" s="351">
        <v>36</v>
      </c>
      <c r="E596" s="351">
        <v>31</v>
      </c>
      <c r="F596" s="279" t="str">
        <f t="shared" si="9"/>
        <v>SWW023631</v>
      </c>
      <c r="G596" s="351">
        <v>430.1</v>
      </c>
      <c r="M596" s="241"/>
      <c r="N596" s="241"/>
      <c r="O596" s="229"/>
      <c r="P596" s="229"/>
      <c r="Q596" s="234"/>
      <c r="Y596" s="243"/>
      <c r="Z596" s="2"/>
      <c r="AA596" s="2"/>
      <c r="AB596" s="2"/>
      <c r="AC596" s="2"/>
      <c r="AD596" s="2"/>
      <c r="AE596" s="2"/>
      <c r="AF596" s="2"/>
      <c r="AG596" s="2"/>
      <c r="AH596" s="2"/>
      <c r="AI596" s="2"/>
    </row>
    <row r="597" spans="2:35">
      <c r="B597" s="350" t="s">
        <v>265</v>
      </c>
      <c r="C597" s="350" t="s">
        <v>123</v>
      </c>
      <c r="D597" s="351">
        <v>36</v>
      </c>
      <c r="E597" s="351">
        <v>32</v>
      </c>
      <c r="F597" s="279" t="str">
        <f t="shared" si="9"/>
        <v>SWW023632</v>
      </c>
      <c r="G597" s="351">
        <v>458.2</v>
      </c>
      <c r="M597" s="241"/>
      <c r="N597" s="241"/>
      <c r="O597" s="229"/>
      <c r="P597" s="229"/>
      <c r="Q597" s="234"/>
      <c r="Y597" s="243"/>
      <c r="Z597" s="2"/>
      <c r="AA597" s="2"/>
      <c r="AB597" s="2"/>
      <c r="AC597" s="2"/>
      <c r="AD597" s="2"/>
      <c r="AE597" s="2"/>
      <c r="AF597" s="2"/>
      <c r="AG597" s="2"/>
      <c r="AH597" s="2"/>
      <c r="AI597" s="2"/>
    </row>
    <row r="598" spans="2:35">
      <c r="B598" s="350" t="s">
        <v>265</v>
      </c>
      <c r="C598" s="350" t="s">
        <v>123</v>
      </c>
      <c r="D598" s="351">
        <v>36</v>
      </c>
      <c r="E598" s="351">
        <v>33</v>
      </c>
      <c r="F598" s="279" t="str">
        <f t="shared" si="9"/>
        <v>SWW023633</v>
      </c>
      <c r="G598" s="351">
        <v>488.2</v>
      </c>
      <c r="M598" s="241"/>
      <c r="N598" s="241"/>
      <c r="O598" s="229"/>
      <c r="P598" s="229"/>
      <c r="Q598" s="234"/>
      <c r="Y598" s="243"/>
      <c r="Z598" s="2"/>
      <c r="AA598" s="2"/>
      <c r="AB598" s="2"/>
      <c r="AC598" s="2"/>
      <c r="AD598" s="2"/>
      <c r="AE598" s="2"/>
      <c r="AF598" s="2"/>
      <c r="AG598" s="2"/>
      <c r="AH598" s="2"/>
      <c r="AI598" s="2"/>
    </row>
    <row r="599" spans="2:35">
      <c r="B599" s="350" t="s">
        <v>265</v>
      </c>
      <c r="C599" s="350" t="s">
        <v>123</v>
      </c>
      <c r="D599" s="351">
        <v>36</v>
      </c>
      <c r="E599" s="351">
        <v>34</v>
      </c>
      <c r="F599" s="279" t="str">
        <f t="shared" si="9"/>
        <v>SWW023634</v>
      </c>
      <c r="G599" s="351">
        <v>523.79999999999995</v>
      </c>
      <c r="M599" s="241"/>
      <c r="N599" s="241"/>
      <c r="O599" s="229"/>
      <c r="P599" s="229"/>
      <c r="Q599" s="234"/>
      <c r="Y599" s="243"/>
      <c r="Z599" s="2"/>
      <c r="AA599" s="2"/>
      <c r="AB599" s="2"/>
      <c r="AC599" s="2"/>
      <c r="AD599" s="2"/>
      <c r="AE599" s="2"/>
      <c r="AF599" s="2"/>
      <c r="AG599" s="2"/>
      <c r="AH599" s="2"/>
      <c r="AI599" s="2"/>
    </row>
    <row r="600" spans="2:35">
      <c r="B600" s="350" t="s">
        <v>265</v>
      </c>
      <c r="C600" s="350" t="s">
        <v>123</v>
      </c>
      <c r="D600" s="351">
        <v>36</v>
      </c>
      <c r="E600" s="351">
        <v>35</v>
      </c>
      <c r="F600" s="279" t="str">
        <f t="shared" si="9"/>
        <v>SWW023635</v>
      </c>
      <c r="G600" s="351">
        <v>564.1</v>
      </c>
      <c r="M600" s="241"/>
      <c r="N600" s="241"/>
      <c r="O600" s="229"/>
      <c r="P600" s="229"/>
      <c r="Q600" s="234"/>
      <c r="Y600" s="243"/>
      <c r="Z600" s="2"/>
      <c r="AA600" s="2"/>
      <c r="AB600" s="2"/>
      <c r="AC600" s="2"/>
      <c r="AD600" s="2"/>
      <c r="AE600" s="2"/>
      <c r="AF600" s="2"/>
      <c r="AG600" s="2"/>
      <c r="AH600" s="2"/>
      <c r="AI600" s="2"/>
    </row>
    <row r="601" spans="2:35">
      <c r="B601" s="350" t="s">
        <v>265</v>
      </c>
      <c r="C601" s="350" t="s">
        <v>123</v>
      </c>
      <c r="D601" s="351">
        <v>37</v>
      </c>
      <c r="E601" s="351">
        <v>1</v>
      </c>
      <c r="F601" s="279" t="str">
        <f t="shared" si="9"/>
        <v>SWW023701</v>
      </c>
      <c r="G601" s="351">
        <v>26</v>
      </c>
      <c r="M601" s="241"/>
      <c r="N601" s="241"/>
      <c r="O601" s="229"/>
      <c r="P601" s="229"/>
      <c r="Q601" s="234"/>
      <c r="Y601" s="243"/>
      <c r="Z601" s="2"/>
      <c r="AA601" s="2"/>
      <c r="AB601" s="2"/>
      <c r="AC601" s="2"/>
      <c r="AD601" s="2"/>
      <c r="AE601" s="2"/>
      <c r="AF601" s="2"/>
      <c r="AG601" s="2"/>
      <c r="AH601" s="2"/>
      <c r="AI601" s="2"/>
    </row>
    <row r="602" spans="2:35">
      <c r="B602" s="350" t="s">
        <v>265</v>
      </c>
      <c r="C602" s="350" t="s">
        <v>123</v>
      </c>
      <c r="D602" s="351">
        <v>37</v>
      </c>
      <c r="E602" s="351">
        <v>2</v>
      </c>
      <c r="F602" s="279" t="str">
        <f t="shared" si="9"/>
        <v>SWW023702</v>
      </c>
      <c r="G602" s="351">
        <v>64.099999999999994</v>
      </c>
      <c r="M602" s="241"/>
      <c r="N602" s="241"/>
      <c r="O602" s="229"/>
      <c r="P602" s="229"/>
      <c r="Q602" s="234"/>
      <c r="Y602" s="243"/>
      <c r="Z602" s="2"/>
      <c r="AA602" s="2"/>
      <c r="AB602" s="2"/>
      <c r="AC602" s="2"/>
      <c r="AD602" s="2"/>
      <c r="AE602" s="2"/>
      <c r="AF602" s="2"/>
      <c r="AG602" s="2"/>
      <c r="AH602" s="2"/>
      <c r="AI602" s="2"/>
    </row>
    <row r="603" spans="2:35">
      <c r="B603" s="350" t="s">
        <v>265</v>
      </c>
      <c r="C603" s="350" t="s">
        <v>123</v>
      </c>
      <c r="D603" s="351">
        <v>37</v>
      </c>
      <c r="E603" s="351">
        <v>3</v>
      </c>
      <c r="F603" s="279" t="str">
        <f t="shared" si="9"/>
        <v>SWW023703</v>
      </c>
      <c r="G603" s="351">
        <v>70.599999999999994</v>
      </c>
      <c r="M603" s="241"/>
      <c r="N603" s="241"/>
      <c r="O603" s="229"/>
      <c r="P603" s="229"/>
      <c r="Q603" s="234"/>
      <c r="Y603" s="243"/>
      <c r="Z603" s="2"/>
      <c r="AA603" s="2"/>
      <c r="AB603" s="2"/>
      <c r="AC603" s="2"/>
      <c r="AD603" s="2"/>
      <c r="AE603" s="2"/>
      <c r="AF603" s="2"/>
      <c r="AG603" s="2"/>
      <c r="AH603" s="2"/>
      <c r="AI603" s="2"/>
    </row>
    <row r="604" spans="2:35">
      <c r="B604" s="350" t="s">
        <v>265</v>
      </c>
      <c r="C604" s="350" t="s">
        <v>123</v>
      </c>
      <c r="D604" s="351">
        <v>37</v>
      </c>
      <c r="E604" s="351">
        <v>4</v>
      </c>
      <c r="F604" s="279" t="str">
        <f t="shared" si="9"/>
        <v>SWW023704</v>
      </c>
      <c r="G604" s="351">
        <v>77.099999999999994</v>
      </c>
      <c r="M604" s="241"/>
      <c r="N604" s="241"/>
      <c r="O604" s="229"/>
      <c r="P604" s="229"/>
      <c r="Q604" s="234"/>
      <c r="Y604" s="243"/>
      <c r="Z604" s="2"/>
      <c r="AA604" s="2"/>
      <c r="AB604" s="2"/>
      <c r="AC604" s="2"/>
      <c r="AD604" s="2"/>
      <c r="AE604" s="2"/>
      <c r="AF604" s="2"/>
      <c r="AG604" s="2"/>
      <c r="AH604" s="2"/>
      <c r="AI604" s="2"/>
    </row>
    <row r="605" spans="2:35">
      <c r="B605" s="350" t="s">
        <v>265</v>
      </c>
      <c r="C605" s="350" t="s">
        <v>123</v>
      </c>
      <c r="D605" s="351">
        <v>37</v>
      </c>
      <c r="E605" s="351">
        <v>5</v>
      </c>
      <c r="F605" s="279" t="str">
        <f t="shared" si="9"/>
        <v>SWW023705</v>
      </c>
      <c r="G605" s="351">
        <v>82</v>
      </c>
      <c r="M605" s="241"/>
      <c r="N605" s="241"/>
      <c r="O605" s="229"/>
      <c r="P605" s="229"/>
      <c r="Q605" s="234"/>
      <c r="Y605" s="243"/>
      <c r="Z605" s="2"/>
      <c r="AA605" s="2"/>
      <c r="AB605" s="2"/>
      <c r="AC605" s="2"/>
      <c r="AD605" s="2"/>
      <c r="AE605" s="2"/>
      <c r="AF605" s="2"/>
      <c r="AG605" s="2"/>
      <c r="AH605" s="2"/>
      <c r="AI605" s="2"/>
    </row>
    <row r="606" spans="2:35">
      <c r="B606" s="350" t="s">
        <v>265</v>
      </c>
      <c r="C606" s="350" t="s">
        <v>123</v>
      </c>
      <c r="D606" s="351">
        <v>37</v>
      </c>
      <c r="E606" s="351">
        <v>6</v>
      </c>
      <c r="F606" s="279" t="str">
        <f t="shared" si="9"/>
        <v>SWW023706</v>
      </c>
      <c r="G606" s="351">
        <v>90.2</v>
      </c>
      <c r="M606" s="241"/>
      <c r="N606" s="241"/>
      <c r="O606" s="229"/>
      <c r="P606" s="229"/>
      <c r="Q606" s="234"/>
      <c r="Y606" s="243"/>
      <c r="Z606" s="2"/>
      <c r="AA606" s="2"/>
      <c r="AB606" s="2"/>
      <c r="AC606" s="2"/>
      <c r="AD606" s="2"/>
      <c r="AE606" s="2"/>
      <c r="AF606" s="2"/>
      <c r="AG606" s="2"/>
      <c r="AH606" s="2"/>
      <c r="AI606" s="2"/>
    </row>
    <row r="607" spans="2:35">
      <c r="B607" s="350" t="s">
        <v>265</v>
      </c>
      <c r="C607" s="350" t="s">
        <v>123</v>
      </c>
      <c r="D607" s="351">
        <v>37</v>
      </c>
      <c r="E607" s="351">
        <v>7</v>
      </c>
      <c r="F607" s="279" t="str">
        <f t="shared" si="9"/>
        <v>SWW023707</v>
      </c>
      <c r="G607" s="351">
        <v>100.1</v>
      </c>
      <c r="M607" s="241"/>
      <c r="N607" s="241"/>
      <c r="O607" s="229"/>
      <c r="P607" s="229"/>
      <c r="Q607" s="234"/>
      <c r="Y607" s="243"/>
      <c r="Z607" s="2"/>
      <c r="AA607" s="2"/>
      <c r="AB607" s="2"/>
      <c r="AC607" s="2"/>
      <c r="AD607" s="2"/>
      <c r="AE607" s="2"/>
      <c r="AF607" s="2"/>
      <c r="AG607" s="2"/>
      <c r="AH607" s="2"/>
      <c r="AI607" s="2"/>
    </row>
    <row r="608" spans="2:35">
      <c r="B608" s="350" t="s">
        <v>265</v>
      </c>
      <c r="C608" s="350" t="s">
        <v>123</v>
      </c>
      <c r="D608" s="351">
        <v>37</v>
      </c>
      <c r="E608" s="351">
        <v>8</v>
      </c>
      <c r="F608" s="279" t="str">
        <f t="shared" si="9"/>
        <v>SWW023708</v>
      </c>
      <c r="G608" s="351">
        <v>108.3</v>
      </c>
      <c r="M608" s="241"/>
      <c r="N608" s="241"/>
      <c r="O608" s="229"/>
      <c r="P608" s="229"/>
      <c r="Q608" s="234"/>
      <c r="Y608" s="243"/>
      <c r="Z608" s="2"/>
      <c r="AA608" s="2"/>
      <c r="AB608" s="2"/>
      <c r="AC608" s="2"/>
      <c r="AD608" s="2"/>
      <c r="AE608" s="2"/>
      <c r="AF608" s="2"/>
      <c r="AG608" s="2"/>
      <c r="AH608" s="2"/>
      <c r="AI608" s="2"/>
    </row>
    <row r="609" spans="2:35">
      <c r="B609" s="350" t="s">
        <v>265</v>
      </c>
      <c r="C609" s="350" t="s">
        <v>123</v>
      </c>
      <c r="D609" s="351">
        <v>37</v>
      </c>
      <c r="E609" s="351">
        <v>9</v>
      </c>
      <c r="F609" s="279" t="str">
        <f t="shared" si="9"/>
        <v>SWW023709</v>
      </c>
      <c r="G609" s="351">
        <v>118.1</v>
      </c>
      <c r="M609" s="241"/>
      <c r="N609" s="241"/>
      <c r="O609" s="229"/>
      <c r="P609" s="229"/>
      <c r="Q609" s="234"/>
      <c r="Y609" s="243"/>
      <c r="Z609" s="2"/>
      <c r="AA609" s="2"/>
      <c r="AB609" s="2"/>
      <c r="AC609" s="2"/>
      <c r="AD609" s="2"/>
      <c r="AE609" s="2"/>
      <c r="AF609" s="2"/>
      <c r="AG609" s="2"/>
      <c r="AH609" s="2"/>
      <c r="AI609" s="2"/>
    </row>
    <row r="610" spans="2:35">
      <c r="B610" s="350" t="s">
        <v>265</v>
      </c>
      <c r="C610" s="350" t="s">
        <v>123</v>
      </c>
      <c r="D610" s="351">
        <v>37</v>
      </c>
      <c r="E610" s="351">
        <v>10</v>
      </c>
      <c r="F610" s="279" t="str">
        <f t="shared" si="9"/>
        <v>SWW023710</v>
      </c>
      <c r="G610" s="351">
        <v>125.3</v>
      </c>
      <c r="M610" s="241"/>
      <c r="N610" s="241"/>
      <c r="O610" s="229"/>
      <c r="P610" s="229"/>
      <c r="Q610" s="234"/>
      <c r="Y610" s="243"/>
      <c r="Z610" s="2"/>
      <c r="AA610" s="2"/>
      <c r="AB610" s="2"/>
      <c r="AC610" s="2"/>
      <c r="AD610" s="2"/>
      <c r="AE610" s="2"/>
      <c r="AF610" s="2"/>
      <c r="AG610" s="2"/>
      <c r="AH610" s="2"/>
      <c r="AI610" s="2"/>
    </row>
    <row r="611" spans="2:35">
      <c r="B611" s="350" t="s">
        <v>265</v>
      </c>
      <c r="C611" s="350" t="s">
        <v>123</v>
      </c>
      <c r="D611" s="351">
        <v>37</v>
      </c>
      <c r="E611" s="351">
        <v>11</v>
      </c>
      <c r="F611" s="279" t="str">
        <f t="shared" si="9"/>
        <v>SWW023711</v>
      </c>
      <c r="G611" s="351">
        <v>134.80000000000001</v>
      </c>
      <c r="M611" s="241"/>
      <c r="N611" s="241"/>
      <c r="O611" s="229"/>
      <c r="P611" s="229"/>
      <c r="Q611" s="234"/>
      <c r="Y611" s="243"/>
      <c r="Z611" s="2"/>
      <c r="AA611" s="2"/>
      <c r="AB611" s="2"/>
      <c r="AC611" s="2"/>
      <c r="AD611" s="2"/>
      <c r="AE611" s="2"/>
      <c r="AF611" s="2"/>
      <c r="AG611" s="2"/>
      <c r="AH611" s="2"/>
      <c r="AI611" s="2"/>
    </row>
    <row r="612" spans="2:35">
      <c r="B612" s="350" t="s">
        <v>265</v>
      </c>
      <c r="C612" s="350" t="s">
        <v>123</v>
      </c>
      <c r="D612" s="351">
        <v>37</v>
      </c>
      <c r="E612" s="351">
        <v>12</v>
      </c>
      <c r="F612" s="279" t="str">
        <f t="shared" si="9"/>
        <v>SWW023712</v>
      </c>
      <c r="G612" s="351">
        <v>144.19999999999999</v>
      </c>
      <c r="M612" s="241"/>
      <c r="N612" s="241"/>
      <c r="O612" s="229"/>
      <c r="P612" s="229"/>
      <c r="Q612" s="234"/>
      <c r="Y612" s="243"/>
      <c r="Z612" s="2"/>
      <c r="AA612" s="2"/>
      <c r="AB612" s="2"/>
      <c r="AC612" s="2"/>
      <c r="AD612" s="2"/>
      <c r="AE612" s="2"/>
      <c r="AF612" s="2"/>
      <c r="AG612" s="2"/>
      <c r="AH612" s="2"/>
      <c r="AI612" s="2"/>
    </row>
    <row r="613" spans="2:35">
      <c r="B613" s="350" t="s">
        <v>265</v>
      </c>
      <c r="C613" s="350" t="s">
        <v>123</v>
      </c>
      <c r="D613" s="351">
        <v>37</v>
      </c>
      <c r="E613" s="351">
        <v>13</v>
      </c>
      <c r="F613" s="279" t="str">
        <f t="shared" si="9"/>
        <v>SWW023713</v>
      </c>
      <c r="G613" s="351">
        <v>154.1</v>
      </c>
      <c r="M613" s="241"/>
      <c r="N613" s="241"/>
      <c r="O613" s="229"/>
      <c r="P613" s="229"/>
      <c r="Q613" s="234"/>
      <c r="Y613" s="243"/>
      <c r="Z613" s="2"/>
      <c r="AA613" s="2"/>
      <c r="AB613" s="2"/>
      <c r="AC613" s="2"/>
      <c r="AD613" s="2"/>
      <c r="AE613" s="2"/>
      <c r="AF613" s="2"/>
      <c r="AG613" s="2"/>
      <c r="AH613" s="2"/>
      <c r="AI613" s="2"/>
    </row>
    <row r="614" spans="2:35">
      <c r="B614" s="350" t="s">
        <v>265</v>
      </c>
      <c r="C614" s="350" t="s">
        <v>123</v>
      </c>
      <c r="D614" s="351">
        <v>37</v>
      </c>
      <c r="E614" s="351">
        <v>14</v>
      </c>
      <c r="F614" s="279" t="str">
        <f t="shared" si="9"/>
        <v>SWW023714</v>
      </c>
      <c r="G614" s="351">
        <v>162.6</v>
      </c>
      <c r="M614" s="241"/>
      <c r="N614" s="241"/>
      <c r="O614" s="229"/>
      <c r="P614" s="229"/>
      <c r="Q614" s="234"/>
      <c r="Y614" s="243"/>
      <c r="Z614" s="2"/>
      <c r="AA614" s="2"/>
      <c r="AB614" s="2"/>
      <c r="AC614" s="2"/>
      <c r="AD614" s="2"/>
      <c r="AE614" s="2"/>
      <c r="AF614" s="2"/>
      <c r="AG614" s="2"/>
      <c r="AH614" s="2"/>
      <c r="AI614" s="2"/>
    </row>
    <row r="615" spans="2:35">
      <c r="B615" s="350" t="s">
        <v>265</v>
      </c>
      <c r="C615" s="350" t="s">
        <v>123</v>
      </c>
      <c r="D615" s="351">
        <v>37</v>
      </c>
      <c r="E615" s="351">
        <v>15</v>
      </c>
      <c r="F615" s="279" t="str">
        <f t="shared" si="9"/>
        <v>SWW023715</v>
      </c>
      <c r="G615" s="351">
        <v>170.8</v>
      </c>
      <c r="M615" s="241"/>
      <c r="N615" s="241"/>
      <c r="O615" s="229"/>
      <c r="P615" s="229"/>
      <c r="Q615" s="234"/>
      <c r="Y615" s="243"/>
      <c r="Z615" s="2"/>
      <c r="AA615" s="2"/>
      <c r="AB615" s="2"/>
      <c r="AC615" s="2"/>
      <c r="AD615" s="2"/>
      <c r="AE615" s="2"/>
      <c r="AF615" s="2"/>
      <c r="AG615" s="2"/>
      <c r="AH615" s="2"/>
      <c r="AI615" s="2"/>
    </row>
    <row r="616" spans="2:35">
      <c r="B616" s="350" t="s">
        <v>265</v>
      </c>
      <c r="C616" s="350" t="s">
        <v>123</v>
      </c>
      <c r="D616" s="351">
        <v>37</v>
      </c>
      <c r="E616" s="351">
        <v>16</v>
      </c>
      <c r="F616" s="279" t="str">
        <f t="shared" si="9"/>
        <v>SWW023716</v>
      </c>
      <c r="G616" s="351">
        <v>178.9</v>
      </c>
      <c r="M616" s="241"/>
      <c r="N616" s="241"/>
      <c r="O616" s="229"/>
      <c r="P616" s="229"/>
      <c r="Q616" s="234"/>
      <c r="Y616" s="243"/>
      <c r="Z616" s="2"/>
      <c r="AA616" s="2"/>
      <c r="AB616" s="2"/>
      <c r="AC616" s="2"/>
      <c r="AD616" s="2"/>
      <c r="AE616" s="2"/>
      <c r="AF616" s="2"/>
      <c r="AG616" s="2"/>
      <c r="AH616" s="2"/>
      <c r="AI616" s="2"/>
    </row>
    <row r="617" spans="2:35">
      <c r="B617" s="350" t="s">
        <v>265</v>
      </c>
      <c r="C617" s="350" t="s">
        <v>123</v>
      </c>
      <c r="D617" s="351">
        <v>37</v>
      </c>
      <c r="E617" s="351">
        <v>17</v>
      </c>
      <c r="F617" s="279" t="str">
        <f t="shared" si="9"/>
        <v>SWW023717</v>
      </c>
      <c r="G617" s="351">
        <v>186.2</v>
      </c>
      <c r="M617" s="241"/>
      <c r="N617" s="241"/>
      <c r="O617" s="229"/>
      <c r="P617" s="229"/>
      <c r="Q617" s="234"/>
      <c r="Y617" s="243"/>
      <c r="Z617" s="2"/>
      <c r="AA617" s="2"/>
      <c r="AB617" s="2"/>
      <c r="AC617" s="2"/>
      <c r="AD617" s="2"/>
      <c r="AE617" s="2"/>
      <c r="AF617" s="2"/>
      <c r="AG617" s="2"/>
      <c r="AH617" s="2"/>
      <c r="AI617" s="2"/>
    </row>
    <row r="618" spans="2:35">
      <c r="B618" s="350" t="s">
        <v>265</v>
      </c>
      <c r="C618" s="350" t="s">
        <v>123</v>
      </c>
      <c r="D618" s="351">
        <v>37</v>
      </c>
      <c r="E618" s="351">
        <v>18</v>
      </c>
      <c r="F618" s="279" t="str">
        <f t="shared" si="9"/>
        <v>SWW023718</v>
      </c>
      <c r="G618" s="351">
        <v>193.8</v>
      </c>
      <c r="M618" s="241"/>
      <c r="N618" s="241"/>
      <c r="O618" s="229"/>
      <c r="P618" s="229"/>
      <c r="Q618" s="234"/>
      <c r="Y618" s="243"/>
      <c r="Z618" s="2"/>
      <c r="AA618" s="2"/>
      <c r="AB618" s="2"/>
      <c r="AC618" s="2"/>
      <c r="AD618" s="2"/>
      <c r="AE618" s="2"/>
      <c r="AF618" s="2"/>
      <c r="AG618" s="2"/>
      <c r="AH618" s="2"/>
      <c r="AI618" s="2"/>
    </row>
    <row r="619" spans="2:35">
      <c r="B619" s="350" t="s">
        <v>265</v>
      </c>
      <c r="C619" s="350" t="s">
        <v>123</v>
      </c>
      <c r="D619" s="351">
        <v>37</v>
      </c>
      <c r="E619" s="351">
        <v>19</v>
      </c>
      <c r="F619" s="279" t="str">
        <f t="shared" si="9"/>
        <v>SWW023719</v>
      </c>
      <c r="G619" s="351">
        <v>202.5</v>
      </c>
      <c r="M619" s="241"/>
      <c r="N619" s="241"/>
      <c r="O619" s="229"/>
      <c r="P619" s="229"/>
      <c r="Q619" s="234"/>
      <c r="Y619" s="243"/>
      <c r="Z619" s="2"/>
      <c r="AA619" s="2"/>
      <c r="AB619" s="2"/>
      <c r="AC619" s="2"/>
      <c r="AD619" s="2"/>
      <c r="AE619" s="2"/>
      <c r="AF619" s="2"/>
      <c r="AG619" s="2"/>
      <c r="AH619" s="2"/>
      <c r="AI619" s="2"/>
    </row>
    <row r="620" spans="2:35">
      <c r="B620" s="350" t="s">
        <v>265</v>
      </c>
      <c r="C620" s="350" t="s">
        <v>123</v>
      </c>
      <c r="D620" s="351">
        <v>37</v>
      </c>
      <c r="E620" s="351">
        <v>20</v>
      </c>
      <c r="F620" s="279" t="str">
        <f t="shared" si="9"/>
        <v>SWW023720</v>
      </c>
      <c r="G620" s="351">
        <v>210</v>
      </c>
      <c r="M620" s="241"/>
      <c r="N620" s="241"/>
      <c r="O620" s="229"/>
      <c r="P620" s="229"/>
      <c r="Q620" s="234"/>
      <c r="Y620" s="243"/>
      <c r="Z620" s="2"/>
      <c r="AA620" s="2"/>
      <c r="AB620" s="2"/>
      <c r="AC620" s="2"/>
      <c r="AD620" s="2"/>
      <c r="AE620" s="2"/>
      <c r="AF620" s="2"/>
      <c r="AG620" s="2"/>
      <c r="AH620" s="2"/>
      <c r="AI620" s="2"/>
    </row>
    <row r="621" spans="2:35">
      <c r="B621" s="350" t="s">
        <v>265</v>
      </c>
      <c r="C621" s="350" t="s">
        <v>123</v>
      </c>
      <c r="D621" s="351">
        <v>37</v>
      </c>
      <c r="E621" s="351">
        <v>21</v>
      </c>
      <c r="F621" s="279" t="str">
        <f t="shared" si="9"/>
        <v>SWW023721</v>
      </c>
      <c r="G621" s="351">
        <v>220.2</v>
      </c>
      <c r="M621" s="241"/>
      <c r="N621" s="241"/>
      <c r="O621" s="229"/>
      <c r="P621" s="229"/>
      <c r="Q621" s="234"/>
      <c r="Y621" s="243"/>
      <c r="Z621" s="2"/>
      <c r="AA621" s="2"/>
      <c r="AB621" s="2"/>
      <c r="AC621" s="2"/>
      <c r="AD621" s="2"/>
      <c r="AE621" s="2"/>
      <c r="AF621" s="2"/>
      <c r="AG621" s="2"/>
      <c r="AH621" s="2"/>
      <c r="AI621" s="2"/>
    </row>
    <row r="622" spans="2:35">
      <c r="B622" s="350" t="s">
        <v>265</v>
      </c>
      <c r="C622" s="350" t="s">
        <v>123</v>
      </c>
      <c r="D622" s="351">
        <v>37</v>
      </c>
      <c r="E622" s="351">
        <v>22</v>
      </c>
      <c r="F622" s="279" t="str">
        <f t="shared" si="9"/>
        <v>SWW023722</v>
      </c>
      <c r="G622" s="351">
        <v>231.1</v>
      </c>
      <c r="M622" s="241"/>
      <c r="N622" s="241"/>
      <c r="O622" s="229"/>
      <c r="P622" s="229"/>
      <c r="Q622" s="234"/>
      <c r="Y622" s="243"/>
      <c r="Z622" s="2"/>
      <c r="AA622" s="2"/>
      <c r="AB622" s="2"/>
      <c r="AC622" s="2"/>
      <c r="AD622" s="2"/>
      <c r="AE622" s="2"/>
      <c r="AF622" s="2"/>
      <c r="AG622" s="2"/>
      <c r="AH622" s="2"/>
      <c r="AI622" s="2"/>
    </row>
    <row r="623" spans="2:35">
      <c r="B623" s="350" t="s">
        <v>265</v>
      </c>
      <c r="C623" s="350" t="s">
        <v>123</v>
      </c>
      <c r="D623" s="351">
        <v>37</v>
      </c>
      <c r="E623" s="351">
        <v>23</v>
      </c>
      <c r="F623" s="279" t="str">
        <f t="shared" si="9"/>
        <v>SWW023723</v>
      </c>
      <c r="G623" s="351">
        <v>260.8</v>
      </c>
      <c r="M623" s="241"/>
      <c r="N623" s="241"/>
      <c r="O623" s="229"/>
      <c r="P623" s="229"/>
      <c r="Q623" s="234"/>
      <c r="Y623" s="243"/>
      <c r="Z623" s="2"/>
      <c r="AA623" s="2"/>
      <c r="AB623" s="2"/>
      <c r="AC623" s="2"/>
      <c r="AD623" s="2"/>
      <c r="AE623" s="2"/>
      <c r="AF623" s="2"/>
      <c r="AG623" s="2"/>
      <c r="AH623" s="2"/>
      <c r="AI623" s="2"/>
    </row>
    <row r="624" spans="2:35">
      <c r="B624" s="350" t="s">
        <v>265</v>
      </c>
      <c r="C624" s="350" t="s">
        <v>123</v>
      </c>
      <c r="D624" s="351">
        <v>37</v>
      </c>
      <c r="E624" s="351">
        <v>24</v>
      </c>
      <c r="F624" s="279" t="str">
        <f t="shared" si="9"/>
        <v>SWW023724</v>
      </c>
      <c r="G624" s="351">
        <v>281.3</v>
      </c>
      <c r="M624" s="241"/>
      <c r="N624" s="241"/>
      <c r="O624" s="229"/>
      <c r="P624" s="229"/>
      <c r="Q624" s="234"/>
      <c r="Y624" s="243"/>
      <c r="Z624" s="2"/>
      <c r="AA624" s="2"/>
      <c r="AB624" s="2"/>
      <c r="AC624" s="2"/>
      <c r="AD624" s="2"/>
      <c r="AE624" s="2"/>
      <c r="AF624" s="2"/>
      <c r="AG624" s="2"/>
      <c r="AH624" s="2"/>
      <c r="AI624" s="2"/>
    </row>
    <row r="625" spans="2:35">
      <c r="B625" s="350" t="s">
        <v>265</v>
      </c>
      <c r="C625" s="350" t="s">
        <v>123</v>
      </c>
      <c r="D625" s="351">
        <v>37</v>
      </c>
      <c r="E625" s="351">
        <v>25</v>
      </c>
      <c r="F625" s="279" t="str">
        <f t="shared" si="9"/>
        <v>SWW023725</v>
      </c>
      <c r="G625" s="351">
        <v>303.8</v>
      </c>
      <c r="M625" s="241"/>
      <c r="N625" s="241"/>
      <c r="O625" s="229"/>
      <c r="P625" s="229"/>
      <c r="Q625" s="234"/>
      <c r="Y625" s="243"/>
      <c r="Z625" s="2"/>
      <c r="AA625" s="2"/>
      <c r="AB625" s="2"/>
      <c r="AC625" s="2"/>
      <c r="AD625" s="2"/>
      <c r="AE625" s="2"/>
      <c r="AF625" s="2"/>
      <c r="AG625" s="2"/>
      <c r="AH625" s="2"/>
      <c r="AI625" s="2"/>
    </row>
    <row r="626" spans="2:35">
      <c r="B626" s="350" t="s">
        <v>265</v>
      </c>
      <c r="C626" s="350" t="s">
        <v>123</v>
      </c>
      <c r="D626" s="351">
        <v>37</v>
      </c>
      <c r="E626" s="351">
        <v>26</v>
      </c>
      <c r="F626" s="279" t="str">
        <f t="shared" si="9"/>
        <v>SWW023726</v>
      </c>
      <c r="G626" s="351">
        <v>325.8</v>
      </c>
      <c r="M626" s="241"/>
      <c r="N626" s="241"/>
      <c r="O626" s="229"/>
      <c r="P626" s="229"/>
      <c r="Q626" s="234"/>
      <c r="Y626" s="243"/>
      <c r="Z626" s="2"/>
      <c r="AA626" s="2"/>
      <c r="AB626" s="2"/>
      <c r="AC626" s="2"/>
      <c r="AD626" s="2"/>
      <c r="AE626" s="2"/>
      <c r="AF626" s="2"/>
      <c r="AG626" s="2"/>
      <c r="AH626" s="2"/>
      <c r="AI626" s="2"/>
    </row>
    <row r="627" spans="2:35">
      <c r="B627" s="350" t="s">
        <v>265</v>
      </c>
      <c r="C627" s="350" t="s">
        <v>123</v>
      </c>
      <c r="D627" s="351">
        <v>37</v>
      </c>
      <c r="E627" s="351">
        <v>27</v>
      </c>
      <c r="F627" s="279" t="str">
        <f t="shared" si="9"/>
        <v>SWW023727</v>
      </c>
      <c r="G627" s="351">
        <v>350</v>
      </c>
      <c r="M627" s="241"/>
      <c r="N627" s="241"/>
      <c r="O627" s="229"/>
      <c r="P627" s="229"/>
      <c r="Q627" s="234"/>
      <c r="Y627" s="243"/>
      <c r="Z627" s="2"/>
      <c r="AA627" s="2"/>
      <c r="AB627" s="2"/>
      <c r="AC627" s="2"/>
      <c r="AD627" s="2"/>
      <c r="AE627" s="2"/>
      <c r="AF627" s="2"/>
      <c r="AG627" s="2"/>
      <c r="AH627" s="2"/>
      <c r="AI627" s="2"/>
    </row>
    <row r="628" spans="2:35">
      <c r="B628" s="350" t="s">
        <v>265</v>
      </c>
      <c r="C628" s="350" t="s">
        <v>123</v>
      </c>
      <c r="D628" s="351">
        <v>37</v>
      </c>
      <c r="E628" s="351">
        <v>28</v>
      </c>
      <c r="F628" s="279" t="str">
        <f t="shared" si="9"/>
        <v>SWW023728</v>
      </c>
      <c r="G628" s="351">
        <v>377.6</v>
      </c>
      <c r="M628" s="241"/>
      <c r="N628" s="241"/>
      <c r="O628" s="229"/>
      <c r="P628" s="229"/>
      <c r="Q628" s="234"/>
      <c r="Y628" s="243"/>
      <c r="Z628" s="2"/>
      <c r="AA628" s="2"/>
      <c r="AB628" s="2"/>
      <c r="AC628" s="2"/>
      <c r="AD628" s="2"/>
      <c r="AE628" s="2"/>
      <c r="AF628" s="2"/>
      <c r="AG628" s="2"/>
      <c r="AH628" s="2"/>
      <c r="AI628" s="2"/>
    </row>
    <row r="629" spans="2:35">
      <c r="B629" s="350" t="s">
        <v>265</v>
      </c>
      <c r="C629" s="350" t="s">
        <v>123</v>
      </c>
      <c r="D629" s="351">
        <v>37</v>
      </c>
      <c r="E629" s="351">
        <v>29</v>
      </c>
      <c r="F629" s="279" t="str">
        <f t="shared" si="9"/>
        <v>SWW023729</v>
      </c>
      <c r="G629" s="351">
        <v>401.6</v>
      </c>
      <c r="M629" s="241"/>
      <c r="N629" s="241"/>
      <c r="O629" s="229"/>
      <c r="P629" s="229"/>
      <c r="Q629" s="234"/>
      <c r="Y629" s="243"/>
      <c r="Z629" s="2"/>
      <c r="AA629" s="2"/>
      <c r="AB629" s="2"/>
      <c r="AC629" s="2"/>
      <c r="AD629" s="2"/>
      <c r="AE629" s="2"/>
      <c r="AF629" s="2"/>
      <c r="AG629" s="2"/>
      <c r="AH629" s="2"/>
      <c r="AI629" s="2"/>
    </row>
    <row r="630" spans="2:35">
      <c r="B630" s="350" t="s">
        <v>265</v>
      </c>
      <c r="C630" s="350" t="s">
        <v>123</v>
      </c>
      <c r="D630" s="351">
        <v>37</v>
      </c>
      <c r="E630" s="351">
        <v>30</v>
      </c>
      <c r="F630" s="279" t="str">
        <f t="shared" si="9"/>
        <v>SWW023730</v>
      </c>
      <c r="G630" s="351">
        <v>430.1</v>
      </c>
      <c r="M630" s="241"/>
      <c r="N630" s="241"/>
      <c r="O630" s="229"/>
      <c r="P630" s="229"/>
      <c r="Q630" s="234"/>
      <c r="Y630" s="243"/>
      <c r="Z630" s="2"/>
      <c r="AA630" s="2"/>
      <c r="AB630" s="2"/>
      <c r="AC630" s="2"/>
      <c r="AD630" s="2"/>
      <c r="AE630" s="2"/>
      <c r="AF630" s="2"/>
      <c r="AG630" s="2"/>
      <c r="AH630" s="2"/>
      <c r="AI630" s="2"/>
    </row>
    <row r="631" spans="2:35">
      <c r="B631" s="350" t="s">
        <v>265</v>
      </c>
      <c r="C631" s="350" t="s">
        <v>123</v>
      </c>
      <c r="D631" s="351">
        <v>37</v>
      </c>
      <c r="E631" s="351">
        <v>31</v>
      </c>
      <c r="F631" s="279" t="str">
        <f t="shared" si="9"/>
        <v>SWW023731</v>
      </c>
      <c r="G631" s="351">
        <v>458.2</v>
      </c>
      <c r="M631" s="241"/>
      <c r="N631" s="241"/>
      <c r="O631" s="229"/>
      <c r="P631" s="229"/>
      <c r="Q631" s="234"/>
      <c r="Y631" s="243"/>
      <c r="Z631" s="2"/>
      <c r="AA631" s="2"/>
      <c r="AB631" s="2"/>
      <c r="AC631" s="2"/>
      <c r="AD631" s="2"/>
      <c r="AE631" s="2"/>
      <c r="AF631" s="2"/>
      <c r="AG631" s="2"/>
      <c r="AH631" s="2"/>
      <c r="AI631" s="2"/>
    </row>
    <row r="632" spans="2:35">
      <c r="B632" s="350" t="s">
        <v>265</v>
      </c>
      <c r="C632" s="350" t="s">
        <v>123</v>
      </c>
      <c r="D632" s="351">
        <v>37</v>
      </c>
      <c r="E632" s="351">
        <v>32</v>
      </c>
      <c r="F632" s="279" t="str">
        <f t="shared" si="9"/>
        <v>SWW023732</v>
      </c>
      <c r="G632" s="351">
        <v>488.2</v>
      </c>
      <c r="M632" s="241"/>
      <c r="N632" s="241"/>
      <c r="O632" s="229"/>
      <c r="P632" s="229"/>
      <c r="Q632" s="234"/>
      <c r="Y632" s="243"/>
      <c r="Z632" s="2"/>
      <c r="AA632" s="2"/>
      <c r="AB632" s="2"/>
      <c r="AC632" s="2"/>
      <c r="AD632" s="2"/>
      <c r="AE632" s="2"/>
      <c r="AF632" s="2"/>
      <c r="AG632" s="2"/>
      <c r="AH632" s="2"/>
      <c r="AI632" s="2"/>
    </row>
    <row r="633" spans="2:35">
      <c r="B633" s="350" t="s">
        <v>265</v>
      </c>
      <c r="C633" s="350" t="s">
        <v>123</v>
      </c>
      <c r="D633" s="351">
        <v>37</v>
      </c>
      <c r="E633" s="351">
        <v>33</v>
      </c>
      <c r="F633" s="279" t="str">
        <f t="shared" si="9"/>
        <v>SWW023733</v>
      </c>
      <c r="G633" s="351">
        <v>523.79999999999995</v>
      </c>
      <c r="M633" s="241"/>
      <c r="N633" s="241"/>
      <c r="O633" s="229"/>
      <c r="P633" s="229"/>
      <c r="Q633" s="234"/>
      <c r="Y633" s="243"/>
      <c r="Z633" s="2"/>
      <c r="AA633" s="2"/>
      <c r="AB633" s="2"/>
      <c r="AC633" s="2"/>
      <c r="AD633" s="2"/>
      <c r="AE633" s="2"/>
      <c r="AF633" s="2"/>
      <c r="AG633" s="2"/>
      <c r="AH633" s="2"/>
      <c r="AI633" s="2"/>
    </row>
    <row r="634" spans="2:35">
      <c r="B634" s="350" t="s">
        <v>265</v>
      </c>
      <c r="C634" s="350" t="s">
        <v>123</v>
      </c>
      <c r="D634" s="351">
        <v>37</v>
      </c>
      <c r="E634" s="351">
        <v>34</v>
      </c>
      <c r="F634" s="279" t="str">
        <f t="shared" si="9"/>
        <v>SWW023734</v>
      </c>
      <c r="G634" s="351">
        <v>564.1</v>
      </c>
      <c r="M634" s="241"/>
      <c r="N634" s="241"/>
      <c r="O634" s="229"/>
      <c r="P634" s="229"/>
      <c r="Q634" s="234"/>
      <c r="Y634" s="243"/>
      <c r="Z634" s="2"/>
      <c r="AA634" s="2"/>
      <c r="AB634" s="2"/>
      <c r="AC634" s="2"/>
      <c r="AD634" s="2"/>
      <c r="AE634" s="2"/>
      <c r="AF634" s="2"/>
      <c r="AG634" s="2"/>
      <c r="AH634" s="2"/>
      <c r="AI634" s="2"/>
    </row>
    <row r="635" spans="2:35">
      <c r="B635" s="350" t="s">
        <v>265</v>
      </c>
      <c r="C635" s="350" t="s">
        <v>123</v>
      </c>
      <c r="D635" s="351">
        <v>38</v>
      </c>
      <c r="E635" s="351">
        <v>1</v>
      </c>
      <c r="F635" s="279" t="str">
        <f t="shared" si="9"/>
        <v>SWW023801</v>
      </c>
      <c r="G635" s="351">
        <v>30.6</v>
      </c>
      <c r="M635" s="241"/>
      <c r="N635" s="241"/>
      <c r="O635" s="229"/>
      <c r="P635" s="229"/>
      <c r="Q635" s="234"/>
      <c r="Y635" s="243"/>
      <c r="Z635" s="2"/>
      <c r="AA635" s="2"/>
      <c r="AB635" s="2"/>
      <c r="AC635" s="2"/>
      <c r="AD635" s="2"/>
      <c r="AE635" s="2"/>
      <c r="AF635" s="2"/>
      <c r="AG635" s="2"/>
      <c r="AH635" s="2"/>
      <c r="AI635" s="2"/>
    </row>
    <row r="636" spans="2:35">
      <c r="B636" s="350" t="s">
        <v>265</v>
      </c>
      <c r="C636" s="350" t="s">
        <v>123</v>
      </c>
      <c r="D636" s="351">
        <v>38</v>
      </c>
      <c r="E636" s="351">
        <v>2</v>
      </c>
      <c r="F636" s="279" t="str">
        <f t="shared" si="9"/>
        <v>SWW023802</v>
      </c>
      <c r="G636" s="351">
        <v>70.599999999999994</v>
      </c>
      <c r="M636" s="241"/>
      <c r="N636" s="241"/>
      <c r="O636" s="229"/>
      <c r="P636" s="229"/>
      <c r="Q636" s="234"/>
      <c r="Y636" s="243"/>
      <c r="Z636" s="2"/>
      <c r="AA636" s="2"/>
      <c r="AB636" s="2"/>
      <c r="AC636" s="2"/>
      <c r="AD636" s="2"/>
      <c r="AE636" s="2"/>
      <c r="AF636" s="2"/>
      <c r="AG636" s="2"/>
      <c r="AH636" s="2"/>
      <c r="AI636" s="2"/>
    </row>
    <row r="637" spans="2:35">
      <c r="B637" s="350" t="s">
        <v>265</v>
      </c>
      <c r="C637" s="350" t="s">
        <v>123</v>
      </c>
      <c r="D637" s="351">
        <v>38</v>
      </c>
      <c r="E637" s="351">
        <v>3</v>
      </c>
      <c r="F637" s="279" t="str">
        <f t="shared" si="9"/>
        <v>SWW023803</v>
      </c>
      <c r="G637" s="351">
        <v>77.099999999999994</v>
      </c>
      <c r="M637" s="241"/>
      <c r="N637" s="241"/>
      <c r="O637" s="229"/>
      <c r="P637" s="229"/>
      <c r="Q637" s="234"/>
      <c r="Y637" s="243"/>
      <c r="Z637" s="2"/>
      <c r="AA637" s="2"/>
      <c r="AB637" s="2"/>
      <c r="AC637" s="2"/>
      <c r="AD637" s="2"/>
      <c r="AE637" s="2"/>
      <c r="AF637" s="2"/>
      <c r="AG637" s="2"/>
      <c r="AH637" s="2"/>
      <c r="AI637" s="2"/>
    </row>
    <row r="638" spans="2:35">
      <c r="B638" s="350" t="s">
        <v>265</v>
      </c>
      <c r="C638" s="350" t="s">
        <v>123</v>
      </c>
      <c r="D638" s="351">
        <v>38</v>
      </c>
      <c r="E638" s="351">
        <v>4</v>
      </c>
      <c r="F638" s="279" t="str">
        <f t="shared" si="9"/>
        <v>SWW023804</v>
      </c>
      <c r="G638" s="351">
        <v>82</v>
      </c>
      <c r="M638" s="241"/>
      <c r="N638" s="241"/>
      <c r="O638" s="229"/>
      <c r="P638" s="229"/>
      <c r="Q638" s="234"/>
      <c r="Y638" s="243"/>
      <c r="Z638" s="2"/>
      <c r="AA638" s="2"/>
      <c r="AB638" s="2"/>
      <c r="AC638" s="2"/>
      <c r="AD638" s="2"/>
      <c r="AE638" s="2"/>
      <c r="AF638" s="2"/>
      <c r="AG638" s="2"/>
      <c r="AH638" s="2"/>
      <c r="AI638" s="2"/>
    </row>
    <row r="639" spans="2:35">
      <c r="B639" s="350" t="s">
        <v>265</v>
      </c>
      <c r="C639" s="350" t="s">
        <v>123</v>
      </c>
      <c r="D639" s="351">
        <v>38</v>
      </c>
      <c r="E639" s="351">
        <v>5</v>
      </c>
      <c r="F639" s="279" t="str">
        <f t="shared" si="9"/>
        <v>SWW023805</v>
      </c>
      <c r="G639" s="351">
        <v>90.2</v>
      </c>
      <c r="M639" s="241"/>
      <c r="N639" s="241"/>
      <c r="O639" s="229"/>
      <c r="P639" s="229"/>
      <c r="Q639" s="234"/>
      <c r="Y639" s="243"/>
      <c r="Z639" s="2"/>
      <c r="AA639" s="2"/>
      <c r="AB639" s="2"/>
      <c r="AC639" s="2"/>
      <c r="AD639" s="2"/>
      <c r="AE639" s="2"/>
      <c r="AF639" s="2"/>
      <c r="AG639" s="2"/>
      <c r="AH639" s="2"/>
      <c r="AI639" s="2"/>
    </row>
    <row r="640" spans="2:35">
      <c r="B640" s="350" t="s">
        <v>265</v>
      </c>
      <c r="C640" s="350" t="s">
        <v>123</v>
      </c>
      <c r="D640" s="351">
        <v>38</v>
      </c>
      <c r="E640" s="351">
        <v>6</v>
      </c>
      <c r="F640" s="279" t="str">
        <f t="shared" si="9"/>
        <v>SWW023806</v>
      </c>
      <c r="G640" s="351">
        <v>100.1</v>
      </c>
      <c r="M640" s="241"/>
      <c r="N640" s="241"/>
      <c r="O640" s="229"/>
      <c r="P640" s="229"/>
      <c r="Q640" s="234"/>
      <c r="Y640" s="243"/>
      <c r="Z640" s="2"/>
      <c r="AA640" s="2"/>
      <c r="AB640" s="2"/>
      <c r="AC640" s="2"/>
      <c r="AD640" s="2"/>
      <c r="AE640" s="2"/>
      <c r="AF640" s="2"/>
      <c r="AG640" s="2"/>
      <c r="AH640" s="2"/>
      <c r="AI640" s="2"/>
    </row>
    <row r="641" spans="2:35">
      <c r="B641" s="350" t="s">
        <v>265</v>
      </c>
      <c r="C641" s="350" t="s">
        <v>123</v>
      </c>
      <c r="D641" s="351">
        <v>38</v>
      </c>
      <c r="E641" s="351">
        <v>7</v>
      </c>
      <c r="F641" s="279" t="str">
        <f t="shared" si="9"/>
        <v>SWW023807</v>
      </c>
      <c r="G641" s="351">
        <v>108.3</v>
      </c>
      <c r="M641" s="241"/>
      <c r="N641" s="241"/>
      <c r="O641" s="229"/>
      <c r="P641" s="229"/>
      <c r="Q641" s="234"/>
      <c r="Y641" s="243"/>
      <c r="Z641" s="2"/>
      <c r="AA641" s="2"/>
      <c r="AB641" s="2"/>
      <c r="AC641" s="2"/>
      <c r="AD641" s="2"/>
      <c r="AE641" s="2"/>
      <c r="AF641" s="2"/>
      <c r="AG641" s="2"/>
      <c r="AH641" s="2"/>
      <c r="AI641" s="2"/>
    </row>
    <row r="642" spans="2:35">
      <c r="B642" s="350" t="s">
        <v>265</v>
      </c>
      <c r="C642" s="350" t="s">
        <v>123</v>
      </c>
      <c r="D642" s="351">
        <v>38</v>
      </c>
      <c r="E642" s="351">
        <v>8</v>
      </c>
      <c r="F642" s="279" t="str">
        <f t="shared" si="9"/>
        <v>SWW023808</v>
      </c>
      <c r="G642" s="351">
        <v>118.1</v>
      </c>
      <c r="M642" s="241"/>
      <c r="N642" s="241"/>
      <c r="O642" s="229"/>
      <c r="P642" s="229"/>
      <c r="Q642" s="234"/>
      <c r="Y642" s="243"/>
      <c r="Z642" s="2"/>
      <c r="AA642" s="2"/>
      <c r="AB642" s="2"/>
      <c r="AC642" s="2"/>
      <c r="AD642" s="2"/>
      <c r="AE642" s="2"/>
      <c r="AF642" s="2"/>
      <c r="AG642" s="2"/>
      <c r="AH642" s="2"/>
      <c r="AI642" s="2"/>
    </row>
    <row r="643" spans="2:35">
      <c r="B643" s="350" t="s">
        <v>265</v>
      </c>
      <c r="C643" s="350" t="s">
        <v>123</v>
      </c>
      <c r="D643" s="351">
        <v>38</v>
      </c>
      <c r="E643" s="351">
        <v>9</v>
      </c>
      <c r="F643" s="279" t="str">
        <f t="shared" si="9"/>
        <v>SWW023809</v>
      </c>
      <c r="G643" s="351">
        <v>125.3</v>
      </c>
      <c r="M643" s="241"/>
      <c r="N643" s="241"/>
      <c r="O643" s="229"/>
      <c r="P643" s="229"/>
      <c r="Q643" s="234"/>
      <c r="Y643" s="243"/>
      <c r="Z643" s="2"/>
      <c r="AA643" s="2"/>
      <c r="AB643" s="2"/>
      <c r="AC643" s="2"/>
      <c r="AD643" s="2"/>
      <c r="AE643" s="2"/>
      <c r="AF643" s="2"/>
      <c r="AG643" s="2"/>
      <c r="AH643" s="2"/>
      <c r="AI643" s="2"/>
    </row>
    <row r="644" spans="2:35">
      <c r="B644" s="350" t="s">
        <v>265</v>
      </c>
      <c r="C644" s="350" t="s">
        <v>123</v>
      </c>
      <c r="D644" s="351">
        <v>38</v>
      </c>
      <c r="E644" s="351">
        <v>10</v>
      </c>
      <c r="F644" s="279" t="str">
        <f t="shared" si="9"/>
        <v>SWW023810</v>
      </c>
      <c r="G644" s="351">
        <v>134.80000000000001</v>
      </c>
      <c r="M644" s="241"/>
      <c r="N644" s="241"/>
      <c r="O644" s="229"/>
      <c r="P644" s="229"/>
      <c r="Q644" s="234"/>
      <c r="Y644" s="243"/>
      <c r="Z644" s="2"/>
      <c r="AA644" s="2"/>
      <c r="AB644" s="2"/>
      <c r="AC644" s="2"/>
      <c r="AD644" s="2"/>
      <c r="AE644" s="2"/>
      <c r="AF644" s="2"/>
      <c r="AG644" s="2"/>
      <c r="AH644" s="2"/>
      <c r="AI644" s="2"/>
    </row>
    <row r="645" spans="2:35">
      <c r="B645" s="350" t="s">
        <v>265</v>
      </c>
      <c r="C645" s="350" t="s">
        <v>123</v>
      </c>
      <c r="D645" s="351">
        <v>38</v>
      </c>
      <c r="E645" s="351">
        <v>11</v>
      </c>
      <c r="F645" s="279" t="str">
        <f t="shared" si="9"/>
        <v>SWW023811</v>
      </c>
      <c r="G645" s="351">
        <v>144.19999999999999</v>
      </c>
      <c r="M645" s="241"/>
      <c r="N645" s="241"/>
      <c r="O645" s="229"/>
      <c r="P645" s="229"/>
      <c r="Q645" s="234"/>
      <c r="Y645" s="243"/>
      <c r="Z645" s="2"/>
      <c r="AA645" s="2"/>
      <c r="AB645" s="2"/>
      <c r="AC645" s="2"/>
      <c r="AD645" s="2"/>
      <c r="AE645" s="2"/>
      <c r="AF645" s="2"/>
      <c r="AG645" s="2"/>
      <c r="AH645" s="2"/>
      <c r="AI645" s="2"/>
    </row>
    <row r="646" spans="2:35">
      <c r="B646" s="350" t="s">
        <v>265</v>
      </c>
      <c r="C646" s="350" t="s">
        <v>123</v>
      </c>
      <c r="D646" s="351">
        <v>38</v>
      </c>
      <c r="E646" s="351">
        <v>12</v>
      </c>
      <c r="F646" s="279" t="str">
        <f t="shared" si="9"/>
        <v>SWW023812</v>
      </c>
      <c r="G646" s="351">
        <v>154.1</v>
      </c>
      <c r="M646" s="241"/>
      <c r="N646" s="241"/>
      <c r="O646" s="229"/>
      <c r="P646" s="229"/>
      <c r="Q646" s="234"/>
      <c r="Y646" s="243"/>
      <c r="Z646" s="2"/>
      <c r="AA646" s="2"/>
      <c r="AB646" s="2"/>
      <c r="AC646" s="2"/>
      <c r="AD646" s="2"/>
      <c r="AE646" s="2"/>
      <c r="AF646" s="2"/>
      <c r="AG646" s="2"/>
      <c r="AH646" s="2"/>
      <c r="AI646" s="2"/>
    </row>
    <row r="647" spans="2:35">
      <c r="B647" s="350" t="s">
        <v>265</v>
      </c>
      <c r="C647" s="350" t="s">
        <v>123</v>
      </c>
      <c r="D647" s="351">
        <v>38</v>
      </c>
      <c r="E647" s="351">
        <v>13</v>
      </c>
      <c r="F647" s="279" t="str">
        <f t="shared" si="9"/>
        <v>SWW023813</v>
      </c>
      <c r="G647" s="351">
        <v>162.6</v>
      </c>
      <c r="M647" s="241"/>
      <c r="N647" s="241"/>
      <c r="O647" s="229"/>
      <c r="P647" s="229"/>
      <c r="Q647" s="234"/>
      <c r="Y647" s="243"/>
      <c r="Z647" s="2"/>
      <c r="AA647" s="2"/>
      <c r="AB647" s="2"/>
      <c r="AC647" s="2"/>
      <c r="AD647" s="2"/>
      <c r="AE647" s="2"/>
      <c r="AF647" s="2"/>
      <c r="AG647" s="2"/>
      <c r="AH647" s="2"/>
      <c r="AI647" s="2"/>
    </row>
    <row r="648" spans="2:35">
      <c r="B648" s="350" t="s">
        <v>265</v>
      </c>
      <c r="C648" s="350" t="s">
        <v>123</v>
      </c>
      <c r="D648" s="351">
        <v>38</v>
      </c>
      <c r="E648" s="351">
        <v>14</v>
      </c>
      <c r="F648" s="279" t="str">
        <f t="shared" ref="F648:F711" si="10">B648&amp;TEXT(C648,"00")&amp;TEXT(D648,"00")&amp;TEXT(E648,"00")</f>
        <v>SWW023814</v>
      </c>
      <c r="G648" s="351">
        <v>170.8</v>
      </c>
      <c r="M648" s="241"/>
      <c r="N648" s="241"/>
      <c r="O648" s="229"/>
      <c r="P648" s="229"/>
      <c r="Q648" s="234"/>
      <c r="Y648" s="243"/>
      <c r="Z648" s="2"/>
      <c r="AA648" s="2"/>
      <c r="AB648" s="2"/>
      <c r="AC648" s="2"/>
      <c r="AD648" s="2"/>
      <c r="AE648" s="2"/>
      <c r="AF648" s="2"/>
      <c r="AG648" s="2"/>
      <c r="AH648" s="2"/>
      <c r="AI648" s="2"/>
    </row>
    <row r="649" spans="2:35">
      <c r="B649" s="350" t="s">
        <v>265</v>
      </c>
      <c r="C649" s="350" t="s">
        <v>123</v>
      </c>
      <c r="D649" s="351">
        <v>38</v>
      </c>
      <c r="E649" s="351">
        <v>15</v>
      </c>
      <c r="F649" s="279" t="str">
        <f t="shared" si="10"/>
        <v>SWW023815</v>
      </c>
      <c r="G649" s="351">
        <v>178.9</v>
      </c>
      <c r="M649" s="241"/>
      <c r="N649" s="241"/>
      <c r="O649" s="229"/>
      <c r="P649" s="229"/>
      <c r="Q649" s="234"/>
      <c r="Y649" s="243"/>
      <c r="Z649" s="2"/>
      <c r="AA649" s="2"/>
      <c r="AB649" s="2"/>
      <c r="AC649" s="2"/>
      <c r="AD649" s="2"/>
      <c r="AE649" s="2"/>
      <c r="AF649" s="2"/>
      <c r="AG649" s="2"/>
      <c r="AH649" s="2"/>
      <c r="AI649" s="2"/>
    </row>
    <row r="650" spans="2:35">
      <c r="B650" s="350" t="s">
        <v>265</v>
      </c>
      <c r="C650" s="350" t="s">
        <v>123</v>
      </c>
      <c r="D650" s="351">
        <v>38</v>
      </c>
      <c r="E650" s="351">
        <v>16</v>
      </c>
      <c r="F650" s="279" t="str">
        <f t="shared" si="10"/>
        <v>SWW023816</v>
      </c>
      <c r="G650" s="351">
        <v>186.2</v>
      </c>
      <c r="M650" s="241"/>
      <c r="N650" s="241"/>
      <c r="O650" s="229"/>
      <c r="P650" s="229"/>
      <c r="Q650" s="234"/>
      <c r="Y650" s="243"/>
      <c r="Z650" s="2"/>
      <c r="AA650" s="2"/>
      <c r="AB650" s="2"/>
      <c r="AC650" s="2"/>
      <c r="AD650" s="2"/>
      <c r="AE650" s="2"/>
      <c r="AF650" s="2"/>
      <c r="AG650" s="2"/>
      <c r="AH650" s="2"/>
      <c r="AI650" s="2"/>
    </row>
    <row r="651" spans="2:35">
      <c r="B651" s="350" t="s">
        <v>265</v>
      </c>
      <c r="C651" s="350" t="s">
        <v>123</v>
      </c>
      <c r="D651" s="351">
        <v>38</v>
      </c>
      <c r="E651" s="351">
        <v>17</v>
      </c>
      <c r="F651" s="279" t="str">
        <f t="shared" si="10"/>
        <v>SWW023817</v>
      </c>
      <c r="G651" s="351">
        <v>193.8</v>
      </c>
      <c r="M651" s="241"/>
      <c r="N651" s="241"/>
      <c r="O651" s="229"/>
      <c r="P651" s="229"/>
      <c r="Q651" s="234"/>
      <c r="Y651" s="243"/>
      <c r="Z651" s="2"/>
      <c r="AA651" s="2"/>
      <c r="AB651" s="2"/>
      <c r="AC651" s="2"/>
      <c r="AD651" s="2"/>
      <c r="AE651" s="2"/>
      <c r="AF651" s="2"/>
      <c r="AG651" s="2"/>
      <c r="AH651" s="2"/>
      <c r="AI651" s="2"/>
    </row>
    <row r="652" spans="2:35">
      <c r="B652" s="350" t="s">
        <v>265</v>
      </c>
      <c r="C652" s="350" t="s">
        <v>123</v>
      </c>
      <c r="D652" s="351">
        <v>38</v>
      </c>
      <c r="E652" s="351">
        <v>18</v>
      </c>
      <c r="F652" s="279" t="str">
        <f t="shared" si="10"/>
        <v>SWW023818</v>
      </c>
      <c r="G652" s="351">
        <v>202.5</v>
      </c>
      <c r="M652" s="241"/>
      <c r="N652" s="241"/>
      <c r="O652" s="229"/>
      <c r="P652" s="229"/>
      <c r="Q652" s="234"/>
      <c r="Y652" s="243"/>
      <c r="Z652" s="2"/>
      <c r="AA652" s="2"/>
      <c r="AB652" s="2"/>
      <c r="AC652" s="2"/>
      <c r="AD652" s="2"/>
      <c r="AE652" s="2"/>
      <c r="AF652" s="2"/>
      <c r="AG652" s="2"/>
      <c r="AH652" s="2"/>
      <c r="AI652" s="2"/>
    </row>
    <row r="653" spans="2:35">
      <c r="B653" s="350" t="s">
        <v>265</v>
      </c>
      <c r="C653" s="350" t="s">
        <v>123</v>
      </c>
      <c r="D653" s="351">
        <v>38</v>
      </c>
      <c r="E653" s="351">
        <v>19</v>
      </c>
      <c r="F653" s="279" t="str">
        <f t="shared" si="10"/>
        <v>SWW023819</v>
      </c>
      <c r="G653" s="351">
        <v>210</v>
      </c>
      <c r="M653" s="241"/>
      <c r="N653" s="241"/>
      <c r="O653" s="229"/>
      <c r="P653" s="229"/>
      <c r="Q653" s="234"/>
      <c r="Y653" s="243"/>
      <c r="Z653" s="2"/>
      <c r="AA653" s="2"/>
      <c r="AB653" s="2"/>
      <c r="AC653" s="2"/>
      <c r="AD653" s="2"/>
      <c r="AE653" s="2"/>
      <c r="AF653" s="2"/>
      <c r="AG653" s="2"/>
      <c r="AH653" s="2"/>
      <c r="AI653" s="2"/>
    </row>
    <row r="654" spans="2:35">
      <c r="B654" s="350" t="s">
        <v>265</v>
      </c>
      <c r="C654" s="350" t="s">
        <v>123</v>
      </c>
      <c r="D654" s="351">
        <v>38</v>
      </c>
      <c r="E654" s="351">
        <v>20</v>
      </c>
      <c r="F654" s="279" t="str">
        <f t="shared" si="10"/>
        <v>SWW023820</v>
      </c>
      <c r="G654" s="351">
        <v>220.2</v>
      </c>
      <c r="M654" s="241"/>
      <c r="N654" s="241"/>
      <c r="O654" s="229"/>
      <c r="P654" s="229"/>
      <c r="Q654" s="234"/>
      <c r="Y654" s="243"/>
      <c r="Z654" s="2"/>
      <c r="AA654" s="2"/>
      <c r="AB654" s="2"/>
      <c r="AC654" s="2"/>
      <c r="AD654" s="2"/>
      <c r="AE654" s="2"/>
      <c r="AF654" s="2"/>
      <c r="AG654" s="2"/>
      <c r="AH654" s="2"/>
      <c r="AI654" s="2"/>
    </row>
    <row r="655" spans="2:35">
      <c r="B655" s="350" t="s">
        <v>265</v>
      </c>
      <c r="C655" s="350" t="s">
        <v>123</v>
      </c>
      <c r="D655" s="351">
        <v>38</v>
      </c>
      <c r="E655" s="351">
        <v>21</v>
      </c>
      <c r="F655" s="279" t="str">
        <f t="shared" si="10"/>
        <v>SWW023821</v>
      </c>
      <c r="G655" s="351">
        <v>231.1</v>
      </c>
      <c r="M655" s="241"/>
      <c r="N655" s="241"/>
      <c r="O655" s="229"/>
      <c r="P655" s="229"/>
      <c r="Q655" s="234"/>
      <c r="Y655" s="243"/>
      <c r="Z655" s="2"/>
      <c r="AA655" s="2"/>
      <c r="AB655" s="2"/>
      <c r="AC655" s="2"/>
      <c r="AD655" s="2"/>
      <c r="AE655" s="2"/>
      <c r="AF655" s="2"/>
      <c r="AG655" s="2"/>
      <c r="AH655" s="2"/>
      <c r="AI655" s="2"/>
    </row>
    <row r="656" spans="2:35">
      <c r="B656" s="350" t="s">
        <v>265</v>
      </c>
      <c r="C656" s="350" t="s">
        <v>123</v>
      </c>
      <c r="D656" s="351">
        <v>38</v>
      </c>
      <c r="E656" s="351">
        <v>22</v>
      </c>
      <c r="F656" s="279" t="str">
        <f t="shared" si="10"/>
        <v>SWW023822</v>
      </c>
      <c r="G656" s="351">
        <v>260.8</v>
      </c>
      <c r="M656" s="241"/>
      <c r="N656" s="241"/>
      <c r="O656" s="229"/>
      <c r="P656" s="229"/>
      <c r="Q656" s="234"/>
      <c r="Y656" s="243"/>
      <c r="Z656" s="2"/>
      <c r="AA656" s="2"/>
      <c r="AB656" s="2"/>
      <c r="AC656" s="2"/>
      <c r="AD656" s="2"/>
      <c r="AE656" s="2"/>
      <c r="AF656" s="2"/>
      <c r="AG656" s="2"/>
      <c r="AH656" s="2"/>
      <c r="AI656" s="2"/>
    </row>
    <row r="657" spans="2:35">
      <c r="B657" s="350" t="s">
        <v>265</v>
      </c>
      <c r="C657" s="350" t="s">
        <v>123</v>
      </c>
      <c r="D657" s="351">
        <v>38</v>
      </c>
      <c r="E657" s="351">
        <v>23</v>
      </c>
      <c r="F657" s="279" t="str">
        <f t="shared" si="10"/>
        <v>SWW023823</v>
      </c>
      <c r="G657" s="351">
        <v>281.3</v>
      </c>
      <c r="M657" s="241"/>
      <c r="N657" s="241"/>
      <c r="O657" s="229"/>
      <c r="P657" s="229"/>
      <c r="Q657" s="234"/>
      <c r="Y657" s="243"/>
      <c r="Z657" s="2"/>
      <c r="AA657" s="2"/>
      <c r="AB657" s="2"/>
      <c r="AC657" s="2"/>
      <c r="AD657" s="2"/>
      <c r="AE657" s="2"/>
      <c r="AF657" s="2"/>
      <c r="AG657" s="2"/>
      <c r="AH657" s="2"/>
      <c r="AI657" s="2"/>
    </row>
    <row r="658" spans="2:35">
      <c r="B658" s="350" t="s">
        <v>265</v>
      </c>
      <c r="C658" s="350" t="s">
        <v>123</v>
      </c>
      <c r="D658" s="351">
        <v>38</v>
      </c>
      <c r="E658" s="351">
        <v>24</v>
      </c>
      <c r="F658" s="279" t="str">
        <f t="shared" si="10"/>
        <v>SWW023824</v>
      </c>
      <c r="G658" s="351">
        <v>303.8</v>
      </c>
      <c r="M658" s="241"/>
      <c r="N658" s="241"/>
      <c r="O658" s="229"/>
      <c r="P658" s="229"/>
      <c r="Q658" s="234"/>
      <c r="Y658" s="243"/>
      <c r="Z658" s="2"/>
      <c r="AA658" s="2"/>
      <c r="AB658" s="2"/>
      <c r="AC658" s="2"/>
      <c r="AD658" s="2"/>
      <c r="AE658" s="2"/>
      <c r="AF658" s="2"/>
      <c r="AG658" s="2"/>
      <c r="AH658" s="2"/>
      <c r="AI658" s="2"/>
    </row>
    <row r="659" spans="2:35">
      <c r="B659" s="350" t="s">
        <v>265</v>
      </c>
      <c r="C659" s="350" t="s">
        <v>123</v>
      </c>
      <c r="D659" s="351">
        <v>38</v>
      </c>
      <c r="E659" s="351">
        <v>25</v>
      </c>
      <c r="F659" s="279" t="str">
        <f t="shared" si="10"/>
        <v>SWW023825</v>
      </c>
      <c r="G659" s="351">
        <v>325.8</v>
      </c>
      <c r="M659" s="241"/>
      <c r="N659" s="241"/>
      <c r="O659" s="229"/>
      <c r="P659" s="229"/>
      <c r="Q659" s="234"/>
      <c r="Y659" s="243"/>
      <c r="Z659" s="2"/>
      <c r="AA659" s="2"/>
      <c r="AB659" s="2"/>
      <c r="AC659" s="2"/>
      <c r="AD659" s="2"/>
      <c r="AE659" s="2"/>
      <c r="AF659" s="2"/>
      <c r="AG659" s="2"/>
      <c r="AH659" s="2"/>
      <c r="AI659" s="2"/>
    </row>
    <row r="660" spans="2:35">
      <c r="B660" s="350" t="s">
        <v>265</v>
      </c>
      <c r="C660" s="350" t="s">
        <v>123</v>
      </c>
      <c r="D660" s="351">
        <v>38</v>
      </c>
      <c r="E660" s="351">
        <v>26</v>
      </c>
      <c r="F660" s="279" t="str">
        <f t="shared" si="10"/>
        <v>SWW023826</v>
      </c>
      <c r="G660" s="351">
        <v>350</v>
      </c>
      <c r="M660" s="241"/>
      <c r="N660" s="241"/>
      <c r="O660" s="229"/>
      <c r="P660" s="229"/>
      <c r="Q660" s="234"/>
      <c r="Y660" s="243"/>
      <c r="Z660" s="2"/>
      <c r="AA660" s="2"/>
      <c r="AB660" s="2"/>
      <c r="AC660" s="2"/>
      <c r="AD660" s="2"/>
      <c r="AE660" s="2"/>
      <c r="AF660" s="2"/>
      <c r="AG660" s="2"/>
      <c r="AH660" s="2"/>
      <c r="AI660" s="2"/>
    </row>
    <row r="661" spans="2:35">
      <c r="B661" s="350" t="s">
        <v>265</v>
      </c>
      <c r="C661" s="350" t="s">
        <v>123</v>
      </c>
      <c r="D661" s="351">
        <v>38</v>
      </c>
      <c r="E661" s="351">
        <v>27</v>
      </c>
      <c r="F661" s="279" t="str">
        <f t="shared" si="10"/>
        <v>SWW023827</v>
      </c>
      <c r="G661" s="351">
        <v>377.6</v>
      </c>
      <c r="M661" s="241"/>
      <c r="N661" s="241"/>
      <c r="O661" s="229"/>
      <c r="P661" s="229"/>
      <c r="Q661" s="234"/>
      <c r="Y661" s="243"/>
      <c r="Z661" s="2"/>
      <c r="AA661" s="2"/>
      <c r="AB661" s="2"/>
      <c r="AC661" s="2"/>
      <c r="AD661" s="2"/>
      <c r="AE661" s="2"/>
      <c r="AF661" s="2"/>
      <c r="AG661" s="2"/>
      <c r="AH661" s="2"/>
      <c r="AI661" s="2"/>
    </row>
    <row r="662" spans="2:35">
      <c r="B662" s="350" t="s">
        <v>265</v>
      </c>
      <c r="C662" s="350" t="s">
        <v>123</v>
      </c>
      <c r="D662" s="351">
        <v>38</v>
      </c>
      <c r="E662" s="351">
        <v>28</v>
      </c>
      <c r="F662" s="279" t="str">
        <f t="shared" si="10"/>
        <v>SWW023828</v>
      </c>
      <c r="G662" s="351">
        <v>401.6</v>
      </c>
      <c r="M662" s="241"/>
      <c r="N662" s="241"/>
      <c r="O662" s="229"/>
      <c r="P662" s="229"/>
      <c r="Q662" s="234"/>
      <c r="Y662" s="243"/>
      <c r="Z662" s="2"/>
      <c r="AA662" s="2"/>
      <c r="AB662" s="2"/>
      <c r="AC662" s="2"/>
      <c r="AD662" s="2"/>
      <c r="AE662" s="2"/>
      <c r="AF662" s="2"/>
      <c r="AG662" s="2"/>
      <c r="AH662" s="2"/>
      <c r="AI662" s="2"/>
    </row>
    <row r="663" spans="2:35">
      <c r="B663" s="350" t="s">
        <v>265</v>
      </c>
      <c r="C663" s="350" t="s">
        <v>123</v>
      </c>
      <c r="D663" s="351">
        <v>38</v>
      </c>
      <c r="E663" s="351">
        <v>29</v>
      </c>
      <c r="F663" s="279" t="str">
        <f t="shared" si="10"/>
        <v>SWW023829</v>
      </c>
      <c r="G663" s="351">
        <v>430.1</v>
      </c>
      <c r="M663" s="241"/>
      <c r="N663" s="241"/>
      <c r="O663" s="229"/>
      <c r="P663" s="229"/>
      <c r="Q663" s="234"/>
      <c r="Y663" s="243"/>
      <c r="Z663" s="2"/>
      <c r="AA663" s="2"/>
      <c r="AB663" s="2"/>
      <c r="AC663" s="2"/>
      <c r="AD663" s="2"/>
      <c r="AE663" s="2"/>
      <c r="AF663" s="2"/>
      <c r="AG663" s="2"/>
      <c r="AH663" s="2"/>
      <c r="AI663" s="2"/>
    </row>
    <row r="664" spans="2:35">
      <c r="B664" s="350" t="s">
        <v>265</v>
      </c>
      <c r="C664" s="350" t="s">
        <v>123</v>
      </c>
      <c r="D664" s="351">
        <v>38</v>
      </c>
      <c r="E664" s="351">
        <v>30</v>
      </c>
      <c r="F664" s="279" t="str">
        <f t="shared" si="10"/>
        <v>SWW023830</v>
      </c>
      <c r="G664" s="351">
        <v>458.2</v>
      </c>
      <c r="M664" s="241"/>
      <c r="N664" s="241"/>
      <c r="O664" s="229"/>
      <c r="P664" s="229"/>
      <c r="Q664" s="234"/>
      <c r="Y664" s="243"/>
      <c r="Z664" s="2"/>
      <c r="AA664" s="2"/>
      <c r="AB664" s="2"/>
      <c r="AC664" s="2"/>
      <c r="AD664" s="2"/>
      <c r="AE664" s="2"/>
      <c r="AF664" s="2"/>
      <c r="AG664" s="2"/>
      <c r="AH664" s="2"/>
      <c r="AI664" s="2"/>
    </row>
    <row r="665" spans="2:35">
      <c r="B665" s="350" t="s">
        <v>265</v>
      </c>
      <c r="C665" s="350" t="s">
        <v>123</v>
      </c>
      <c r="D665" s="351">
        <v>38</v>
      </c>
      <c r="E665" s="351">
        <v>31</v>
      </c>
      <c r="F665" s="279" t="str">
        <f t="shared" si="10"/>
        <v>SWW023831</v>
      </c>
      <c r="G665" s="351">
        <v>488.2</v>
      </c>
      <c r="M665" s="241"/>
      <c r="N665" s="241"/>
      <c r="O665" s="229"/>
      <c r="P665" s="229"/>
      <c r="Q665" s="234"/>
      <c r="Y665" s="243"/>
      <c r="Z665" s="2"/>
      <c r="AA665" s="2"/>
      <c r="AB665" s="2"/>
      <c r="AC665" s="2"/>
      <c r="AD665" s="2"/>
      <c r="AE665" s="2"/>
      <c r="AF665" s="2"/>
      <c r="AG665" s="2"/>
      <c r="AH665" s="2"/>
      <c r="AI665" s="2"/>
    </row>
    <row r="666" spans="2:35">
      <c r="B666" s="350" t="s">
        <v>265</v>
      </c>
      <c r="C666" s="350" t="s">
        <v>123</v>
      </c>
      <c r="D666" s="351">
        <v>38</v>
      </c>
      <c r="E666" s="351">
        <v>32</v>
      </c>
      <c r="F666" s="279" t="str">
        <f t="shared" si="10"/>
        <v>SWW023832</v>
      </c>
      <c r="G666" s="351">
        <v>523.79999999999995</v>
      </c>
      <c r="M666" s="241"/>
      <c r="N666" s="241"/>
      <c r="O666" s="229"/>
      <c r="P666" s="229"/>
      <c r="Q666" s="234"/>
      <c r="Y666" s="243"/>
      <c r="Z666" s="2"/>
      <c r="AA666" s="2"/>
      <c r="AB666" s="2"/>
      <c r="AC666" s="2"/>
      <c r="AD666" s="2"/>
      <c r="AE666" s="2"/>
      <c r="AF666" s="2"/>
      <c r="AG666" s="2"/>
      <c r="AH666" s="2"/>
      <c r="AI666" s="2"/>
    </row>
    <row r="667" spans="2:35">
      <c r="B667" s="350" t="s">
        <v>265</v>
      </c>
      <c r="C667" s="350" t="s">
        <v>123</v>
      </c>
      <c r="D667" s="351">
        <v>38</v>
      </c>
      <c r="E667" s="351">
        <v>33</v>
      </c>
      <c r="F667" s="279" t="str">
        <f t="shared" si="10"/>
        <v>SWW023833</v>
      </c>
      <c r="G667" s="351">
        <v>564.1</v>
      </c>
      <c r="M667" s="241"/>
      <c r="N667" s="241"/>
      <c r="O667" s="229"/>
      <c r="P667" s="229"/>
      <c r="Q667" s="234"/>
      <c r="Y667" s="243"/>
      <c r="Z667" s="2"/>
      <c r="AA667" s="2"/>
      <c r="AB667" s="2"/>
      <c r="AC667" s="2"/>
      <c r="AD667" s="2"/>
      <c r="AE667" s="2"/>
      <c r="AF667" s="2"/>
      <c r="AG667" s="2"/>
      <c r="AH667" s="2"/>
      <c r="AI667" s="2"/>
    </row>
    <row r="668" spans="2:35">
      <c r="B668" s="350" t="s">
        <v>265</v>
      </c>
      <c r="C668" s="350" t="s">
        <v>123</v>
      </c>
      <c r="D668" s="351">
        <v>39</v>
      </c>
      <c r="E668" s="351">
        <v>1</v>
      </c>
      <c r="F668" s="279" t="str">
        <f t="shared" si="10"/>
        <v>SWW023901</v>
      </c>
      <c r="G668" s="351">
        <v>35.799999999999997</v>
      </c>
      <c r="M668" s="241"/>
      <c r="N668" s="241"/>
      <c r="O668" s="229"/>
      <c r="P668" s="229"/>
      <c r="Q668" s="234"/>
      <c r="Y668" s="243"/>
      <c r="Z668" s="2"/>
      <c r="AA668" s="2"/>
      <c r="AB668" s="2"/>
      <c r="AC668" s="2"/>
      <c r="AD668" s="2"/>
      <c r="AE668" s="2"/>
      <c r="AF668" s="2"/>
      <c r="AG668" s="2"/>
      <c r="AH668" s="2"/>
      <c r="AI668" s="2"/>
    </row>
    <row r="669" spans="2:35">
      <c r="B669" s="350" t="s">
        <v>265</v>
      </c>
      <c r="C669" s="350" t="s">
        <v>123</v>
      </c>
      <c r="D669" s="351">
        <v>39</v>
      </c>
      <c r="E669" s="351">
        <v>2</v>
      </c>
      <c r="F669" s="279" t="str">
        <f t="shared" si="10"/>
        <v>SWW023902</v>
      </c>
      <c r="G669" s="351">
        <v>77.099999999999994</v>
      </c>
      <c r="M669" s="241"/>
      <c r="N669" s="241"/>
      <c r="O669" s="229"/>
      <c r="P669" s="229"/>
      <c r="Q669" s="234"/>
      <c r="Y669" s="243"/>
      <c r="Z669" s="2"/>
      <c r="AA669" s="2"/>
      <c r="AB669" s="2"/>
      <c r="AC669" s="2"/>
      <c r="AD669" s="2"/>
      <c r="AE669" s="2"/>
      <c r="AF669" s="2"/>
      <c r="AG669" s="2"/>
      <c r="AH669" s="2"/>
      <c r="AI669" s="2"/>
    </row>
    <row r="670" spans="2:35">
      <c r="B670" s="350" t="s">
        <v>265</v>
      </c>
      <c r="C670" s="350" t="s">
        <v>123</v>
      </c>
      <c r="D670" s="351">
        <v>39</v>
      </c>
      <c r="E670" s="351">
        <v>3</v>
      </c>
      <c r="F670" s="279" t="str">
        <f t="shared" si="10"/>
        <v>SWW023903</v>
      </c>
      <c r="G670" s="351">
        <v>82</v>
      </c>
      <c r="M670" s="241"/>
      <c r="N670" s="241"/>
      <c r="O670" s="229"/>
      <c r="P670" s="229"/>
      <c r="Q670" s="234"/>
      <c r="Y670" s="243"/>
      <c r="Z670" s="2"/>
      <c r="AA670" s="2"/>
      <c r="AB670" s="2"/>
      <c r="AC670" s="2"/>
      <c r="AD670" s="2"/>
      <c r="AE670" s="2"/>
      <c r="AF670" s="2"/>
      <c r="AG670" s="2"/>
      <c r="AH670" s="2"/>
      <c r="AI670" s="2"/>
    </row>
    <row r="671" spans="2:35">
      <c r="B671" s="350" t="s">
        <v>265</v>
      </c>
      <c r="C671" s="350" t="s">
        <v>123</v>
      </c>
      <c r="D671" s="351">
        <v>39</v>
      </c>
      <c r="E671" s="351">
        <v>4</v>
      </c>
      <c r="F671" s="279" t="str">
        <f t="shared" si="10"/>
        <v>SWW023904</v>
      </c>
      <c r="G671" s="351">
        <v>90.2</v>
      </c>
      <c r="M671" s="241"/>
      <c r="N671" s="241"/>
      <c r="O671" s="229"/>
      <c r="P671" s="229"/>
      <c r="Q671" s="234"/>
      <c r="Y671" s="243"/>
      <c r="Z671" s="2"/>
      <c r="AA671" s="2"/>
      <c r="AB671" s="2"/>
      <c r="AC671" s="2"/>
      <c r="AD671" s="2"/>
      <c r="AE671" s="2"/>
      <c r="AF671" s="2"/>
      <c r="AG671" s="2"/>
      <c r="AH671" s="2"/>
      <c r="AI671" s="2"/>
    </row>
    <row r="672" spans="2:35">
      <c r="B672" s="350" t="s">
        <v>265</v>
      </c>
      <c r="C672" s="350" t="s">
        <v>123</v>
      </c>
      <c r="D672" s="351">
        <v>39</v>
      </c>
      <c r="E672" s="351">
        <v>5</v>
      </c>
      <c r="F672" s="279" t="str">
        <f t="shared" si="10"/>
        <v>SWW023905</v>
      </c>
      <c r="G672" s="351">
        <v>100.1</v>
      </c>
      <c r="M672" s="241"/>
      <c r="N672" s="241"/>
      <c r="O672" s="229"/>
      <c r="P672" s="229"/>
      <c r="Q672" s="234"/>
      <c r="Y672" s="243"/>
      <c r="Z672" s="2"/>
      <c r="AA672" s="2"/>
      <c r="AB672" s="2"/>
      <c r="AC672" s="2"/>
      <c r="AD672" s="2"/>
      <c r="AE672" s="2"/>
      <c r="AF672" s="2"/>
      <c r="AG672" s="2"/>
      <c r="AH672" s="2"/>
      <c r="AI672" s="2"/>
    </row>
    <row r="673" spans="2:35">
      <c r="B673" s="350" t="s">
        <v>265</v>
      </c>
      <c r="C673" s="350" t="s">
        <v>123</v>
      </c>
      <c r="D673" s="351">
        <v>39</v>
      </c>
      <c r="E673" s="351">
        <v>6</v>
      </c>
      <c r="F673" s="279" t="str">
        <f t="shared" si="10"/>
        <v>SWW023906</v>
      </c>
      <c r="G673" s="351">
        <v>108.3</v>
      </c>
      <c r="M673" s="241"/>
      <c r="N673" s="241"/>
      <c r="O673" s="229"/>
      <c r="P673" s="229"/>
      <c r="Q673" s="234"/>
      <c r="Y673" s="243"/>
      <c r="Z673" s="2"/>
      <c r="AA673" s="2"/>
      <c r="AB673" s="2"/>
      <c r="AC673" s="2"/>
      <c r="AD673" s="2"/>
      <c r="AE673" s="2"/>
      <c r="AF673" s="2"/>
      <c r="AG673" s="2"/>
      <c r="AH673" s="2"/>
      <c r="AI673" s="2"/>
    </row>
    <row r="674" spans="2:35">
      <c r="B674" s="350" t="s">
        <v>265</v>
      </c>
      <c r="C674" s="350" t="s">
        <v>123</v>
      </c>
      <c r="D674" s="351">
        <v>39</v>
      </c>
      <c r="E674" s="351">
        <v>7</v>
      </c>
      <c r="F674" s="279" t="str">
        <f t="shared" si="10"/>
        <v>SWW023907</v>
      </c>
      <c r="G674" s="351">
        <v>118.1</v>
      </c>
      <c r="M674" s="241"/>
      <c r="N674" s="241"/>
      <c r="O674" s="229"/>
      <c r="P674" s="229"/>
      <c r="Q674" s="234"/>
      <c r="Y674" s="243"/>
      <c r="Z674" s="2"/>
      <c r="AA674" s="2"/>
      <c r="AB674" s="2"/>
      <c r="AC674" s="2"/>
      <c r="AD674" s="2"/>
      <c r="AE674" s="2"/>
      <c r="AF674" s="2"/>
      <c r="AG674" s="2"/>
      <c r="AH674" s="2"/>
      <c r="AI674" s="2"/>
    </row>
    <row r="675" spans="2:35">
      <c r="B675" s="350" t="s">
        <v>265</v>
      </c>
      <c r="C675" s="350" t="s">
        <v>123</v>
      </c>
      <c r="D675" s="351">
        <v>39</v>
      </c>
      <c r="E675" s="351">
        <v>8</v>
      </c>
      <c r="F675" s="279" t="str">
        <f t="shared" si="10"/>
        <v>SWW023908</v>
      </c>
      <c r="G675" s="351">
        <v>125.3</v>
      </c>
      <c r="M675" s="241"/>
      <c r="N675" s="241"/>
      <c r="O675" s="229"/>
      <c r="P675" s="229"/>
      <c r="Q675" s="234"/>
      <c r="Y675" s="243"/>
      <c r="Z675" s="2"/>
      <c r="AA675" s="2"/>
      <c r="AB675" s="2"/>
      <c r="AC675" s="2"/>
      <c r="AD675" s="2"/>
      <c r="AE675" s="2"/>
      <c r="AF675" s="2"/>
      <c r="AG675" s="2"/>
      <c r="AH675" s="2"/>
      <c r="AI675" s="2"/>
    </row>
    <row r="676" spans="2:35">
      <c r="B676" s="350" t="s">
        <v>265</v>
      </c>
      <c r="C676" s="350" t="s">
        <v>123</v>
      </c>
      <c r="D676" s="351">
        <v>39</v>
      </c>
      <c r="E676" s="351">
        <v>9</v>
      </c>
      <c r="F676" s="279" t="str">
        <f t="shared" si="10"/>
        <v>SWW023909</v>
      </c>
      <c r="G676" s="351">
        <v>134.80000000000001</v>
      </c>
      <c r="M676" s="241"/>
      <c r="N676" s="241"/>
      <c r="O676" s="229"/>
      <c r="P676" s="229"/>
      <c r="Q676" s="234"/>
      <c r="Y676" s="243"/>
      <c r="Z676" s="2"/>
      <c r="AA676" s="2"/>
      <c r="AB676" s="2"/>
      <c r="AC676" s="2"/>
      <c r="AD676" s="2"/>
      <c r="AE676" s="2"/>
      <c r="AF676" s="2"/>
      <c r="AG676" s="2"/>
      <c r="AH676" s="2"/>
      <c r="AI676" s="2"/>
    </row>
    <row r="677" spans="2:35">
      <c r="B677" s="350" t="s">
        <v>265</v>
      </c>
      <c r="C677" s="350" t="s">
        <v>123</v>
      </c>
      <c r="D677" s="351">
        <v>39</v>
      </c>
      <c r="E677" s="351">
        <v>10</v>
      </c>
      <c r="F677" s="279" t="str">
        <f t="shared" si="10"/>
        <v>SWW023910</v>
      </c>
      <c r="G677" s="351">
        <v>144.19999999999999</v>
      </c>
      <c r="M677" s="241"/>
      <c r="N677" s="241"/>
      <c r="O677" s="229"/>
      <c r="P677" s="229"/>
      <c r="Q677" s="234"/>
      <c r="Y677" s="243"/>
      <c r="Z677" s="2"/>
      <c r="AA677" s="2"/>
      <c r="AB677" s="2"/>
      <c r="AC677" s="2"/>
      <c r="AD677" s="2"/>
      <c r="AE677" s="2"/>
      <c r="AF677" s="2"/>
      <c r="AG677" s="2"/>
      <c r="AH677" s="2"/>
      <c r="AI677" s="2"/>
    </row>
    <row r="678" spans="2:35">
      <c r="B678" s="350" t="s">
        <v>265</v>
      </c>
      <c r="C678" s="350" t="s">
        <v>123</v>
      </c>
      <c r="D678" s="351">
        <v>39</v>
      </c>
      <c r="E678" s="351">
        <v>11</v>
      </c>
      <c r="F678" s="279" t="str">
        <f t="shared" si="10"/>
        <v>SWW023911</v>
      </c>
      <c r="G678" s="351">
        <v>154.1</v>
      </c>
      <c r="M678" s="241"/>
      <c r="N678" s="241"/>
      <c r="O678" s="229"/>
      <c r="P678" s="229"/>
      <c r="Q678" s="234"/>
      <c r="Y678" s="243"/>
      <c r="Z678" s="2"/>
      <c r="AA678" s="2"/>
      <c r="AB678" s="2"/>
      <c r="AC678" s="2"/>
      <c r="AD678" s="2"/>
      <c r="AE678" s="2"/>
      <c r="AF678" s="2"/>
      <c r="AG678" s="2"/>
      <c r="AH678" s="2"/>
      <c r="AI678" s="2"/>
    </row>
    <row r="679" spans="2:35">
      <c r="B679" s="350" t="s">
        <v>265</v>
      </c>
      <c r="C679" s="350" t="s">
        <v>123</v>
      </c>
      <c r="D679" s="351">
        <v>39</v>
      </c>
      <c r="E679" s="351">
        <v>12</v>
      </c>
      <c r="F679" s="279" t="str">
        <f t="shared" si="10"/>
        <v>SWW023912</v>
      </c>
      <c r="G679" s="351">
        <v>162.6</v>
      </c>
      <c r="M679" s="241"/>
      <c r="N679" s="241"/>
      <c r="O679" s="229"/>
      <c r="P679" s="229"/>
      <c r="Q679" s="234"/>
      <c r="Y679" s="243"/>
      <c r="Z679" s="2"/>
      <c r="AA679" s="2"/>
      <c r="AB679" s="2"/>
      <c r="AC679" s="2"/>
      <c r="AD679" s="2"/>
      <c r="AE679" s="2"/>
      <c r="AF679" s="2"/>
      <c r="AG679" s="2"/>
      <c r="AH679" s="2"/>
      <c r="AI679" s="2"/>
    </row>
    <row r="680" spans="2:35">
      <c r="B680" s="350" t="s">
        <v>265</v>
      </c>
      <c r="C680" s="350" t="s">
        <v>123</v>
      </c>
      <c r="D680" s="351">
        <v>39</v>
      </c>
      <c r="E680" s="351">
        <v>13</v>
      </c>
      <c r="F680" s="279" t="str">
        <f t="shared" si="10"/>
        <v>SWW023913</v>
      </c>
      <c r="G680" s="351">
        <v>170.8</v>
      </c>
      <c r="M680" s="241"/>
      <c r="N680" s="241"/>
      <c r="O680" s="229"/>
      <c r="P680" s="229"/>
      <c r="Q680" s="234"/>
      <c r="Y680" s="243"/>
      <c r="Z680" s="2"/>
      <c r="AA680" s="2"/>
      <c r="AB680" s="2"/>
      <c r="AC680" s="2"/>
      <c r="AD680" s="2"/>
      <c r="AE680" s="2"/>
      <c r="AF680" s="2"/>
      <c r="AG680" s="2"/>
      <c r="AH680" s="2"/>
      <c r="AI680" s="2"/>
    </row>
    <row r="681" spans="2:35">
      <c r="B681" s="350" t="s">
        <v>265</v>
      </c>
      <c r="C681" s="350" t="s">
        <v>123</v>
      </c>
      <c r="D681" s="351">
        <v>39</v>
      </c>
      <c r="E681" s="351">
        <v>14</v>
      </c>
      <c r="F681" s="279" t="str">
        <f t="shared" si="10"/>
        <v>SWW023914</v>
      </c>
      <c r="G681" s="351">
        <v>178.9</v>
      </c>
      <c r="M681" s="241"/>
      <c r="N681" s="241"/>
      <c r="O681" s="229"/>
      <c r="P681" s="229"/>
      <c r="Q681" s="234"/>
      <c r="Y681" s="243"/>
      <c r="Z681" s="2"/>
      <c r="AA681" s="2"/>
      <c r="AB681" s="2"/>
      <c r="AC681" s="2"/>
      <c r="AD681" s="2"/>
      <c r="AE681" s="2"/>
      <c r="AF681" s="2"/>
      <c r="AG681" s="2"/>
      <c r="AH681" s="2"/>
      <c r="AI681" s="2"/>
    </row>
    <row r="682" spans="2:35">
      <c r="B682" s="350" t="s">
        <v>265</v>
      </c>
      <c r="C682" s="350" t="s">
        <v>123</v>
      </c>
      <c r="D682" s="351">
        <v>39</v>
      </c>
      <c r="E682" s="351">
        <v>15</v>
      </c>
      <c r="F682" s="279" t="str">
        <f t="shared" si="10"/>
        <v>SWW023915</v>
      </c>
      <c r="G682" s="351">
        <v>186.2</v>
      </c>
      <c r="M682" s="241"/>
      <c r="N682" s="241"/>
      <c r="O682" s="229"/>
      <c r="P682" s="229"/>
      <c r="Q682" s="234"/>
      <c r="Y682" s="243"/>
      <c r="Z682" s="2"/>
      <c r="AA682" s="2"/>
      <c r="AB682" s="2"/>
      <c r="AC682" s="2"/>
      <c r="AD682" s="2"/>
      <c r="AE682" s="2"/>
      <c r="AF682" s="2"/>
      <c r="AG682" s="2"/>
      <c r="AH682" s="2"/>
      <c r="AI682" s="2"/>
    </row>
    <row r="683" spans="2:35">
      <c r="B683" s="350" t="s">
        <v>265</v>
      </c>
      <c r="C683" s="350" t="s">
        <v>123</v>
      </c>
      <c r="D683" s="351">
        <v>39</v>
      </c>
      <c r="E683" s="351">
        <v>16</v>
      </c>
      <c r="F683" s="279" t="str">
        <f t="shared" si="10"/>
        <v>SWW023916</v>
      </c>
      <c r="G683" s="351">
        <v>193.8</v>
      </c>
      <c r="M683" s="241"/>
      <c r="N683" s="241"/>
      <c r="O683" s="229"/>
      <c r="P683" s="229"/>
      <c r="Q683" s="234"/>
      <c r="Y683" s="243"/>
      <c r="Z683" s="2"/>
      <c r="AA683" s="2"/>
      <c r="AB683" s="2"/>
      <c r="AC683" s="2"/>
      <c r="AD683" s="2"/>
      <c r="AE683" s="2"/>
      <c r="AF683" s="2"/>
      <c r="AG683" s="2"/>
      <c r="AH683" s="2"/>
      <c r="AI683" s="2"/>
    </row>
    <row r="684" spans="2:35">
      <c r="B684" s="350" t="s">
        <v>265</v>
      </c>
      <c r="C684" s="350" t="s">
        <v>123</v>
      </c>
      <c r="D684" s="351">
        <v>39</v>
      </c>
      <c r="E684" s="351">
        <v>17</v>
      </c>
      <c r="F684" s="279" t="str">
        <f t="shared" si="10"/>
        <v>SWW023917</v>
      </c>
      <c r="G684" s="351">
        <v>202.5</v>
      </c>
      <c r="M684" s="241"/>
      <c r="N684" s="241"/>
      <c r="O684" s="229"/>
      <c r="P684" s="229"/>
      <c r="Q684" s="234"/>
      <c r="Y684" s="243"/>
      <c r="Z684" s="2"/>
      <c r="AA684" s="2"/>
      <c r="AB684" s="2"/>
      <c r="AC684" s="2"/>
      <c r="AD684" s="2"/>
      <c r="AE684" s="2"/>
      <c r="AF684" s="2"/>
      <c r="AG684" s="2"/>
      <c r="AH684" s="2"/>
      <c r="AI684" s="2"/>
    </row>
    <row r="685" spans="2:35">
      <c r="B685" s="350" t="s">
        <v>265</v>
      </c>
      <c r="C685" s="350" t="s">
        <v>123</v>
      </c>
      <c r="D685" s="351">
        <v>39</v>
      </c>
      <c r="E685" s="351">
        <v>18</v>
      </c>
      <c r="F685" s="279" t="str">
        <f t="shared" si="10"/>
        <v>SWW023918</v>
      </c>
      <c r="G685" s="351">
        <v>210</v>
      </c>
      <c r="M685" s="241"/>
      <c r="N685" s="241"/>
      <c r="O685" s="229"/>
      <c r="P685" s="229"/>
      <c r="Q685" s="234"/>
      <c r="Y685" s="243"/>
      <c r="Z685" s="2"/>
      <c r="AA685" s="2"/>
      <c r="AB685" s="2"/>
      <c r="AC685" s="2"/>
      <c r="AD685" s="2"/>
      <c r="AE685" s="2"/>
      <c r="AF685" s="2"/>
      <c r="AG685" s="2"/>
      <c r="AH685" s="2"/>
      <c r="AI685" s="2"/>
    </row>
    <row r="686" spans="2:35">
      <c r="B686" s="350" t="s">
        <v>265</v>
      </c>
      <c r="C686" s="350" t="s">
        <v>123</v>
      </c>
      <c r="D686" s="351">
        <v>39</v>
      </c>
      <c r="E686" s="351">
        <v>19</v>
      </c>
      <c r="F686" s="279" t="str">
        <f t="shared" si="10"/>
        <v>SWW023919</v>
      </c>
      <c r="G686" s="351">
        <v>220.2</v>
      </c>
      <c r="M686" s="241"/>
      <c r="N686" s="241"/>
      <c r="O686" s="229"/>
      <c r="P686" s="229"/>
      <c r="Q686" s="234"/>
      <c r="Y686" s="243"/>
      <c r="Z686" s="2"/>
      <c r="AA686" s="2"/>
      <c r="AB686" s="2"/>
      <c r="AC686" s="2"/>
      <c r="AD686" s="2"/>
      <c r="AE686" s="2"/>
      <c r="AF686" s="2"/>
      <c r="AG686" s="2"/>
      <c r="AH686" s="2"/>
      <c r="AI686" s="2"/>
    </row>
    <row r="687" spans="2:35">
      <c r="B687" s="350" t="s">
        <v>265</v>
      </c>
      <c r="C687" s="350" t="s">
        <v>123</v>
      </c>
      <c r="D687" s="351">
        <v>39</v>
      </c>
      <c r="E687" s="351">
        <v>20</v>
      </c>
      <c r="F687" s="279" t="str">
        <f t="shared" si="10"/>
        <v>SWW023920</v>
      </c>
      <c r="G687" s="351">
        <v>231.1</v>
      </c>
      <c r="M687" s="241"/>
      <c r="N687" s="241"/>
      <c r="O687" s="229"/>
      <c r="P687" s="229"/>
      <c r="Q687" s="234"/>
      <c r="Y687" s="243"/>
      <c r="Z687" s="2"/>
      <c r="AA687" s="2"/>
      <c r="AB687" s="2"/>
      <c r="AC687" s="2"/>
      <c r="AD687" s="2"/>
      <c r="AE687" s="2"/>
      <c r="AF687" s="2"/>
      <c r="AG687" s="2"/>
      <c r="AH687" s="2"/>
      <c r="AI687" s="2"/>
    </row>
    <row r="688" spans="2:35">
      <c r="B688" s="350" t="s">
        <v>265</v>
      </c>
      <c r="C688" s="350" t="s">
        <v>123</v>
      </c>
      <c r="D688" s="351">
        <v>39</v>
      </c>
      <c r="E688" s="351">
        <v>21</v>
      </c>
      <c r="F688" s="279" t="str">
        <f t="shared" si="10"/>
        <v>SWW023921</v>
      </c>
      <c r="G688" s="351">
        <v>260.8</v>
      </c>
      <c r="M688" s="241"/>
      <c r="N688" s="241"/>
      <c r="O688" s="229"/>
      <c r="P688" s="229"/>
      <c r="Q688" s="234"/>
      <c r="Y688" s="243"/>
      <c r="Z688" s="2"/>
      <c r="AA688" s="2"/>
      <c r="AB688" s="2"/>
      <c r="AC688" s="2"/>
      <c r="AD688" s="2"/>
      <c r="AE688" s="2"/>
      <c r="AF688" s="2"/>
      <c r="AG688" s="2"/>
      <c r="AH688" s="2"/>
      <c r="AI688" s="2"/>
    </row>
    <row r="689" spans="2:35">
      <c r="B689" s="350" t="s">
        <v>265</v>
      </c>
      <c r="C689" s="350" t="s">
        <v>123</v>
      </c>
      <c r="D689" s="351">
        <v>39</v>
      </c>
      <c r="E689" s="351">
        <v>22</v>
      </c>
      <c r="F689" s="279" t="str">
        <f t="shared" si="10"/>
        <v>SWW023922</v>
      </c>
      <c r="G689" s="351">
        <v>281.3</v>
      </c>
      <c r="M689" s="241"/>
      <c r="N689" s="241"/>
      <c r="O689" s="229"/>
      <c r="P689" s="229"/>
      <c r="Q689" s="234"/>
      <c r="Y689" s="243"/>
      <c r="Z689" s="2"/>
      <c r="AA689" s="2"/>
      <c r="AB689" s="2"/>
      <c r="AC689" s="2"/>
      <c r="AD689" s="2"/>
      <c r="AE689" s="2"/>
      <c r="AF689" s="2"/>
      <c r="AG689" s="2"/>
      <c r="AH689" s="2"/>
      <c r="AI689" s="2"/>
    </row>
    <row r="690" spans="2:35">
      <c r="B690" s="350" t="s">
        <v>265</v>
      </c>
      <c r="C690" s="350" t="s">
        <v>123</v>
      </c>
      <c r="D690" s="351">
        <v>39</v>
      </c>
      <c r="E690" s="351">
        <v>23</v>
      </c>
      <c r="F690" s="279" t="str">
        <f t="shared" si="10"/>
        <v>SWW023923</v>
      </c>
      <c r="G690" s="351">
        <v>303.8</v>
      </c>
      <c r="M690" s="241"/>
      <c r="N690" s="241"/>
      <c r="O690" s="229"/>
      <c r="P690" s="229"/>
      <c r="Q690" s="234"/>
      <c r="Y690" s="243"/>
      <c r="Z690" s="2"/>
      <c r="AA690" s="2"/>
      <c r="AB690" s="2"/>
      <c r="AC690" s="2"/>
      <c r="AD690" s="2"/>
      <c r="AE690" s="2"/>
      <c r="AF690" s="2"/>
      <c r="AG690" s="2"/>
      <c r="AH690" s="2"/>
      <c r="AI690" s="2"/>
    </row>
    <row r="691" spans="2:35">
      <c r="B691" s="350" t="s">
        <v>265</v>
      </c>
      <c r="C691" s="350" t="s">
        <v>123</v>
      </c>
      <c r="D691" s="351">
        <v>39</v>
      </c>
      <c r="E691" s="351">
        <v>24</v>
      </c>
      <c r="F691" s="279" t="str">
        <f t="shared" si="10"/>
        <v>SWW023924</v>
      </c>
      <c r="G691" s="351">
        <v>325.8</v>
      </c>
      <c r="M691" s="241"/>
      <c r="N691" s="241"/>
      <c r="O691" s="229"/>
      <c r="P691" s="229"/>
      <c r="Q691" s="234"/>
      <c r="Y691" s="243"/>
      <c r="Z691" s="2"/>
      <c r="AA691" s="2"/>
      <c r="AB691" s="2"/>
      <c r="AC691" s="2"/>
      <c r="AD691" s="2"/>
      <c r="AE691" s="2"/>
      <c r="AF691" s="2"/>
      <c r="AG691" s="2"/>
      <c r="AH691" s="2"/>
      <c r="AI691" s="2"/>
    </row>
    <row r="692" spans="2:35">
      <c r="B692" s="350" t="s">
        <v>265</v>
      </c>
      <c r="C692" s="350" t="s">
        <v>123</v>
      </c>
      <c r="D692" s="351">
        <v>39</v>
      </c>
      <c r="E692" s="351">
        <v>25</v>
      </c>
      <c r="F692" s="279" t="str">
        <f t="shared" si="10"/>
        <v>SWW023925</v>
      </c>
      <c r="G692" s="351">
        <v>350</v>
      </c>
      <c r="M692" s="241"/>
      <c r="N692" s="241"/>
      <c r="O692" s="229"/>
      <c r="P692" s="229"/>
      <c r="Q692" s="234"/>
      <c r="Y692" s="243"/>
      <c r="Z692" s="2"/>
      <c r="AA692" s="2"/>
      <c r="AB692" s="2"/>
      <c r="AC692" s="2"/>
      <c r="AD692" s="2"/>
      <c r="AE692" s="2"/>
      <c r="AF692" s="2"/>
      <c r="AG692" s="2"/>
      <c r="AH692" s="2"/>
      <c r="AI692" s="2"/>
    </row>
    <row r="693" spans="2:35">
      <c r="B693" s="350" t="s">
        <v>265</v>
      </c>
      <c r="C693" s="350" t="s">
        <v>123</v>
      </c>
      <c r="D693" s="351">
        <v>39</v>
      </c>
      <c r="E693" s="351">
        <v>26</v>
      </c>
      <c r="F693" s="279" t="str">
        <f t="shared" si="10"/>
        <v>SWW023926</v>
      </c>
      <c r="G693" s="351">
        <v>377.6</v>
      </c>
      <c r="M693" s="241"/>
      <c r="N693" s="241"/>
      <c r="O693" s="229"/>
      <c r="P693" s="229"/>
      <c r="Q693" s="234"/>
      <c r="Y693" s="243"/>
      <c r="Z693" s="2"/>
      <c r="AA693" s="2"/>
      <c r="AB693" s="2"/>
      <c r="AC693" s="2"/>
      <c r="AD693" s="2"/>
      <c r="AE693" s="2"/>
      <c r="AF693" s="2"/>
      <c r="AG693" s="2"/>
      <c r="AH693" s="2"/>
      <c r="AI693" s="2"/>
    </row>
    <row r="694" spans="2:35">
      <c r="B694" s="350" t="s">
        <v>265</v>
      </c>
      <c r="C694" s="350" t="s">
        <v>123</v>
      </c>
      <c r="D694" s="351">
        <v>39</v>
      </c>
      <c r="E694" s="351">
        <v>27</v>
      </c>
      <c r="F694" s="279" t="str">
        <f t="shared" si="10"/>
        <v>SWW023927</v>
      </c>
      <c r="G694" s="351">
        <v>401.6</v>
      </c>
      <c r="M694" s="241"/>
      <c r="N694" s="241"/>
      <c r="O694" s="229"/>
      <c r="P694" s="229"/>
      <c r="Q694" s="234"/>
      <c r="Y694" s="243"/>
      <c r="Z694" s="2"/>
      <c r="AA694" s="2"/>
      <c r="AB694" s="2"/>
      <c r="AC694" s="2"/>
      <c r="AD694" s="2"/>
      <c r="AE694" s="2"/>
      <c r="AF694" s="2"/>
      <c r="AG694" s="2"/>
      <c r="AH694" s="2"/>
      <c r="AI694" s="2"/>
    </row>
    <row r="695" spans="2:35">
      <c r="B695" s="350" t="s">
        <v>265</v>
      </c>
      <c r="C695" s="350" t="s">
        <v>123</v>
      </c>
      <c r="D695" s="351">
        <v>39</v>
      </c>
      <c r="E695" s="351">
        <v>28</v>
      </c>
      <c r="F695" s="279" t="str">
        <f t="shared" si="10"/>
        <v>SWW023928</v>
      </c>
      <c r="G695" s="351">
        <v>430.1</v>
      </c>
      <c r="M695" s="241"/>
      <c r="N695" s="241"/>
      <c r="O695" s="229"/>
      <c r="P695" s="229"/>
      <c r="Q695" s="234"/>
      <c r="Y695" s="243"/>
      <c r="Z695" s="2"/>
      <c r="AA695" s="2"/>
      <c r="AB695" s="2"/>
      <c r="AC695" s="2"/>
      <c r="AD695" s="2"/>
      <c r="AE695" s="2"/>
      <c r="AF695" s="2"/>
      <c r="AG695" s="2"/>
      <c r="AH695" s="2"/>
      <c r="AI695" s="2"/>
    </row>
    <row r="696" spans="2:35">
      <c r="B696" s="350" t="s">
        <v>265</v>
      </c>
      <c r="C696" s="350" t="s">
        <v>123</v>
      </c>
      <c r="D696" s="351">
        <v>39</v>
      </c>
      <c r="E696" s="351">
        <v>29</v>
      </c>
      <c r="F696" s="279" t="str">
        <f t="shared" si="10"/>
        <v>SWW023929</v>
      </c>
      <c r="G696" s="351">
        <v>458.2</v>
      </c>
      <c r="M696" s="241"/>
      <c r="N696" s="241"/>
      <c r="O696" s="229"/>
      <c r="P696" s="229"/>
      <c r="Q696" s="234"/>
      <c r="Y696" s="243"/>
      <c r="Z696" s="2"/>
      <c r="AA696" s="2"/>
      <c r="AB696" s="2"/>
      <c r="AC696" s="2"/>
      <c r="AD696" s="2"/>
      <c r="AE696" s="2"/>
      <c r="AF696" s="2"/>
      <c r="AG696" s="2"/>
      <c r="AH696" s="2"/>
      <c r="AI696" s="2"/>
    </row>
    <row r="697" spans="2:35">
      <c r="B697" s="350" t="s">
        <v>265</v>
      </c>
      <c r="C697" s="350" t="s">
        <v>123</v>
      </c>
      <c r="D697" s="351">
        <v>39</v>
      </c>
      <c r="E697" s="351">
        <v>30</v>
      </c>
      <c r="F697" s="279" t="str">
        <f t="shared" si="10"/>
        <v>SWW023930</v>
      </c>
      <c r="G697" s="351">
        <v>488.2</v>
      </c>
      <c r="M697" s="241"/>
      <c r="N697" s="241"/>
      <c r="O697" s="229"/>
      <c r="P697" s="229"/>
      <c r="Q697" s="234"/>
      <c r="Y697" s="243"/>
      <c r="Z697" s="2"/>
      <c r="AA697" s="2"/>
      <c r="AB697" s="2"/>
      <c r="AC697" s="2"/>
      <c r="AD697" s="2"/>
      <c r="AE697" s="2"/>
      <c r="AF697" s="2"/>
      <c r="AG697" s="2"/>
      <c r="AH697" s="2"/>
      <c r="AI697" s="2"/>
    </row>
    <row r="698" spans="2:35">
      <c r="B698" s="350" t="s">
        <v>265</v>
      </c>
      <c r="C698" s="350" t="s">
        <v>123</v>
      </c>
      <c r="D698" s="351">
        <v>39</v>
      </c>
      <c r="E698" s="351">
        <v>31</v>
      </c>
      <c r="F698" s="279" t="str">
        <f t="shared" si="10"/>
        <v>SWW023931</v>
      </c>
      <c r="G698" s="351">
        <v>523.79999999999995</v>
      </c>
      <c r="M698" s="241"/>
      <c r="N698" s="241"/>
      <c r="O698" s="229"/>
      <c r="P698" s="229"/>
      <c r="Q698" s="234"/>
      <c r="Y698" s="243"/>
      <c r="Z698" s="2"/>
      <c r="AA698" s="2"/>
      <c r="AB698" s="2"/>
      <c r="AC698" s="2"/>
      <c r="AD698" s="2"/>
      <c r="AE698" s="2"/>
      <c r="AF698" s="2"/>
      <c r="AG698" s="2"/>
      <c r="AH698" s="2"/>
      <c r="AI698" s="2"/>
    </row>
    <row r="699" spans="2:35">
      <c r="B699" s="350" t="s">
        <v>265</v>
      </c>
      <c r="C699" s="350" t="s">
        <v>123</v>
      </c>
      <c r="D699" s="351">
        <v>39</v>
      </c>
      <c r="E699" s="351">
        <v>32</v>
      </c>
      <c r="F699" s="279" t="str">
        <f t="shared" si="10"/>
        <v>SWW023932</v>
      </c>
      <c r="G699" s="351">
        <v>564.1</v>
      </c>
      <c r="M699" s="241"/>
      <c r="N699" s="241"/>
      <c r="O699" s="229"/>
      <c r="P699" s="229"/>
      <c r="Q699" s="234"/>
      <c r="Y699" s="243"/>
      <c r="Z699" s="2"/>
      <c r="AA699" s="2"/>
      <c r="AB699" s="2"/>
      <c r="AC699" s="2"/>
      <c r="AD699" s="2"/>
      <c r="AE699" s="2"/>
      <c r="AF699" s="2"/>
      <c r="AG699" s="2"/>
      <c r="AH699" s="2"/>
      <c r="AI699" s="2"/>
    </row>
    <row r="700" spans="2:35">
      <c r="B700" s="350" t="s">
        <v>265</v>
      </c>
      <c r="C700" s="350" t="s">
        <v>123</v>
      </c>
      <c r="D700" s="351">
        <v>40</v>
      </c>
      <c r="E700" s="351">
        <v>1</v>
      </c>
      <c r="F700" s="279" t="str">
        <f t="shared" si="10"/>
        <v>SWW024001</v>
      </c>
      <c r="G700" s="351">
        <v>39.1</v>
      </c>
      <c r="M700" s="241"/>
      <c r="N700" s="241"/>
      <c r="O700" s="229"/>
      <c r="P700" s="229"/>
      <c r="Q700" s="234"/>
      <c r="Y700" s="243"/>
      <c r="Z700" s="2"/>
      <c r="AA700" s="2"/>
      <c r="AB700" s="2"/>
      <c r="AC700" s="2"/>
      <c r="AD700" s="2"/>
      <c r="AE700" s="2"/>
      <c r="AF700" s="2"/>
      <c r="AG700" s="2"/>
      <c r="AH700" s="2"/>
      <c r="AI700" s="2"/>
    </row>
    <row r="701" spans="2:35">
      <c r="B701" s="350" t="s">
        <v>265</v>
      </c>
      <c r="C701" s="350" t="s">
        <v>123</v>
      </c>
      <c r="D701" s="351">
        <v>40</v>
      </c>
      <c r="E701" s="351">
        <v>2</v>
      </c>
      <c r="F701" s="279" t="str">
        <f t="shared" si="10"/>
        <v>SWW024002</v>
      </c>
      <c r="G701" s="351">
        <v>82</v>
      </c>
      <c r="M701" s="241"/>
      <c r="N701" s="241"/>
      <c r="O701" s="229"/>
      <c r="P701" s="229"/>
      <c r="Q701" s="234"/>
      <c r="Y701" s="243"/>
      <c r="Z701" s="2"/>
      <c r="AA701" s="2"/>
      <c r="AB701" s="2"/>
      <c r="AC701" s="2"/>
      <c r="AD701" s="2"/>
      <c r="AE701" s="2"/>
      <c r="AF701" s="2"/>
      <c r="AG701" s="2"/>
      <c r="AH701" s="2"/>
      <c r="AI701" s="2"/>
    </row>
    <row r="702" spans="2:35">
      <c r="B702" s="350" t="s">
        <v>265</v>
      </c>
      <c r="C702" s="350" t="s">
        <v>123</v>
      </c>
      <c r="D702" s="351">
        <v>40</v>
      </c>
      <c r="E702" s="351">
        <v>3</v>
      </c>
      <c r="F702" s="279" t="str">
        <f t="shared" si="10"/>
        <v>SWW024003</v>
      </c>
      <c r="G702" s="351">
        <v>90.2</v>
      </c>
      <c r="M702" s="241"/>
      <c r="N702" s="241"/>
      <c r="O702" s="229"/>
      <c r="P702" s="229"/>
      <c r="Q702" s="234"/>
      <c r="Y702" s="243"/>
      <c r="Z702" s="2"/>
      <c r="AA702" s="2"/>
      <c r="AB702" s="2"/>
      <c r="AC702" s="2"/>
      <c r="AD702" s="2"/>
      <c r="AE702" s="2"/>
      <c r="AF702" s="2"/>
      <c r="AG702" s="2"/>
      <c r="AH702" s="2"/>
      <c r="AI702" s="2"/>
    </row>
    <row r="703" spans="2:35">
      <c r="B703" s="350" t="s">
        <v>265</v>
      </c>
      <c r="C703" s="350" t="s">
        <v>123</v>
      </c>
      <c r="D703" s="351">
        <v>40</v>
      </c>
      <c r="E703" s="351">
        <v>4</v>
      </c>
      <c r="F703" s="279" t="str">
        <f t="shared" si="10"/>
        <v>SWW024004</v>
      </c>
      <c r="G703" s="351">
        <v>100.1</v>
      </c>
      <c r="M703" s="241"/>
      <c r="N703" s="241"/>
      <c r="O703" s="229"/>
      <c r="P703" s="229"/>
      <c r="Q703" s="234"/>
      <c r="Y703" s="243"/>
      <c r="Z703" s="2"/>
      <c r="AA703" s="2"/>
      <c r="AB703" s="2"/>
      <c r="AC703" s="2"/>
      <c r="AD703" s="2"/>
      <c r="AE703" s="2"/>
      <c r="AF703" s="2"/>
      <c r="AG703" s="2"/>
      <c r="AH703" s="2"/>
      <c r="AI703" s="2"/>
    </row>
    <row r="704" spans="2:35">
      <c r="B704" s="350" t="s">
        <v>265</v>
      </c>
      <c r="C704" s="350" t="s">
        <v>123</v>
      </c>
      <c r="D704" s="351">
        <v>40</v>
      </c>
      <c r="E704" s="351">
        <v>5</v>
      </c>
      <c r="F704" s="279" t="str">
        <f t="shared" si="10"/>
        <v>SWW024005</v>
      </c>
      <c r="G704" s="351">
        <v>108.3</v>
      </c>
      <c r="M704" s="241"/>
      <c r="N704" s="241"/>
      <c r="O704" s="229"/>
      <c r="P704" s="229"/>
      <c r="Q704" s="234"/>
      <c r="Y704" s="243"/>
      <c r="Z704" s="2"/>
      <c r="AA704" s="2"/>
      <c r="AB704" s="2"/>
      <c r="AC704" s="2"/>
      <c r="AD704" s="2"/>
      <c r="AE704" s="2"/>
      <c r="AF704" s="2"/>
      <c r="AG704" s="2"/>
      <c r="AH704" s="2"/>
      <c r="AI704" s="2"/>
    </row>
    <row r="705" spans="2:35">
      <c r="B705" s="350" t="s">
        <v>265</v>
      </c>
      <c r="C705" s="350" t="s">
        <v>123</v>
      </c>
      <c r="D705" s="351">
        <v>40</v>
      </c>
      <c r="E705" s="351">
        <v>6</v>
      </c>
      <c r="F705" s="279" t="str">
        <f t="shared" si="10"/>
        <v>SWW024006</v>
      </c>
      <c r="G705" s="351">
        <v>118.1</v>
      </c>
      <c r="M705" s="241"/>
      <c r="N705" s="241"/>
      <c r="O705" s="229"/>
      <c r="P705" s="229"/>
      <c r="Q705" s="234"/>
      <c r="Y705" s="243"/>
      <c r="Z705" s="2"/>
      <c r="AA705" s="2"/>
      <c r="AB705" s="2"/>
      <c r="AC705" s="2"/>
      <c r="AD705" s="2"/>
      <c r="AE705" s="2"/>
      <c r="AF705" s="2"/>
      <c r="AG705" s="2"/>
      <c r="AH705" s="2"/>
      <c r="AI705" s="2"/>
    </row>
    <row r="706" spans="2:35">
      <c r="B706" s="350" t="s">
        <v>265</v>
      </c>
      <c r="C706" s="350" t="s">
        <v>123</v>
      </c>
      <c r="D706" s="351">
        <v>40</v>
      </c>
      <c r="E706" s="351">
        <v>7</v>
      </c>
      <c r="F706" s="279" t="str">
        <f t="shared" si="10"/>
        <v>SWW024007</v>
      </c>
      <c r="G706" s="351">
        <v>125.3</v>
      </c>
      <c r="M706" s="241"/>
      <c r="N706" s="241"/>
      <c r="O706" s="229"/>
      <c r="P706" s="229"/>
      <c r="Q706" s="234"/>
      <c r="Y706" s="243"/>
      <c r="Z706" s="2"/>
      <c r="AA706" s="2"/>
      <c r="AB706" s="2"/>
      <c r="AC706" s="2"/>
      <c r="AD706" s="2"/>
      <c r="AE706" s="2"/>
      <c r="AF706" s="2"/>
      <c r="AG706" s="2"/>
      <c r="AH706" s="2"/>
      <c r="AI706" s="2"/>
    </row>
    <row r="707" spans="2:35">
      <c r="B707" s="350" t="s">
        <v>265</v>
      </c>
      <c r="C707" s="350" t="s">
        <v>123</v>
      </c>
      <c r="D707" s="351">
        <v>40</v>
      </c>
      <c r="E707" s="351">
        <v>8</v>
      </c>
      <c r="F707" s="279" t="str">
        <f t="shared" si="10"/>
        <v>SWW024008</v>
      </c>
      <c r="G707" s="351">
        <v>134.80000000000001</v>
      </c>
      <c r="M707" s="241"/>
      <c r="N707" s="241"/>
      <c r="O707" s="229"/>
      <c r="P707" s="229"/>
      <c r="Q707" s="234"/>
      <c r="Y707" s="243"/>
      <c r="Z707" s="2"/>
      <c r="AA707" s="2"/>
      <c r="AB707" s="2"/>
      <c r="AC707" s="2"/>
      <c r="AD707" s="2"/>
      <c r="AE707" s="2"/>
      <c r="AF707" s="2"/>
      <c r="AG707" s="2"/>
      <c r="AH707" s="2"/>
      <c r="AI707" s="2"/>
    </row>
    <row r="708" spans="2:35">
      <c r="B708" s="350" t="s">
        <v>265</v>
      </c>
      <c r="C708" s="350" t="s">
        <v>123</v>
      </c>
      <c r="D708" s="351">
        <v>40</v>
      </c>
      <c r="E708" s="351">
        <v>9</v>
      </c>
      <c r="F708" s="279" t="str">
        <f t="shared" si="10"/>
        <v>SWW024009</v>
      </c>
      <c r="G708" s="351">
        <v>144.19999999999999</v>
      </c>
      <c r="M708" s="241"/>
      <c r="N708" s="241"/>
      <c r="O708" s="229"/>
      <c r="P708" s="229"/>
      <c r="Q708" s="234"/>
      <c r="Y708" s="243"/>
      <c r="Z708" s="2"/>
      <c r="AA708" s="2"/>
      <c r="AB708" s="2"/>
      <c r="AC708" s="2"/>
      <c r="AD708" s="2"/>
      <c r="AE708" s="2"/>
      <c r="AF708" s="2"/>
      <c r="AG708" s="2"/>
      <c r="AH708" s="2"/>
      <c r="AI708" s="2"/>
    </row>
    <row r="709" spans="2:35">
      <c r="B709" s="350" t="s">
        <v>265</v>
      </c>
      <c r="C709" s="350" t="s">
        <v>123</v>
      </c>
      <c r="D709" s="351">
        <v>40</v>
      </c>
      <c r="E709" s="351">
        <v>10</v>
      </c>
      <c r="F709" s="279" t="str">
        <f t="shared" si="10"/>
        <v>SWW024010</v>
      </c>
      <c r="G709" s="351">
        <v>154.1</v>
      </c>
      <c r="M709" s="241"/>
      <c r="N709" s="241"/>
      <c r="O709" s="229"/>
      <c r="P709" s="229"/>
      <c r="Q709" s="234"/>
      <c r="Y709" s="243"/>
      <c r="Z709" s="2"/>
      <c r="AA709" s="2"/>
      <c r="AB709" s="2"/>
      <c r="AC709" s="2"/>
      <c r="AD709" s="2"/>
      <c r="AE709" s="2"/>
      <c r="AF709" s="2"/>
      <c r="AG709" s="2"/>
      <c r="AH709" s="2"/>
      <c r="AI709" s="2"/>
    </row>
    <row r="710" spans="2:35">
      <c r="B710" s="350" t="s">
        <v>265</v>
      </c>
      <c r="C710" s="350" t="s">
        <v>123</v>
      </c>
      <c r="D710" s="351">
        <v>40</v>
      </c>
      <c r="E710" s="351">
        <v>11</v>
      </c>
      <c r="F710" s="279" t="str">
        <f t="shared" si="10"/>
        <v>SWW024011</v>
      </c>
      <c r="G710" s="351">
        <v>162.6</v>
      </c>
      <c r="M710" s="241"/>
      <c r="N710" s="241"/>
      <c r="O710" s="229"/>
      <c r="P710" s="229"/>
      <c r="Q710" s="234"/>
      <c r="Y710" s="243"/>
      <c r="Z710" s="2"/>
      <c r="AA710" s="2"/>
      <c r="AB710" s="2"/>
      <c r="AC710" s="2"/>
      <c r="AD710" s="2"/>
      <c r="AE710" s="2"/>
      <c r="AF710" s="2"/>
      <c r="AG710" s="2"/>
      <c r="AH710" s="2"/>
      <c r="AI710" s="2"/>
    </row>
    <row r="711" spans="2:35">
      <c r="B711" s="350" t="s">
        <v>265</v>
      </c>
      <c r="C711" s="350" t="s">
        <v>123</v>
      </c>
      <c r="D711" s="351">
        <v>40</v>
      </c>
      <c r="E711" s="351">
        <v>12</v>
      </c>
      <c r="F711" s="279" t="str">
        <f t="shared" si="10"/>
        <v>SWW024012</v>
      </c>
      <c r="G711" s="351">
        <v>170.8</v>
      </c>
      <c r="M711" s="241"/>
      <c r="N711" s="241"/>
      <c r="O711" s="229"/>
      <c r="P711" s="229"/>
      <c r="Q711" s="234"/>
      <c r="Y711" s="243"/>
      <c r="Z711" s="2"/>
      <c r="AA711" s="2"/>
      <c r="AB711" s="2"/>
      <c r="AC711" s="2"/>
      <c r="AD711" s="2"/>
      <c r="AE711" s="2"/>
      <c r="AF711" s="2"/>
      <c r="AG711" s="2"/>
      <c r="AH711" s="2"/>
      <c r="AI711" s="2"/>
    </row>
    <row r="712" spans="2:35">
      <c r="B712" s="350" t="s">
        <v>265</v>
      </c>
      <c r="C712" s="350" t="s">
        <v>123</v>
      </c>
      <c r="D712" s="351">
        <v>40</v>
      </c>
      <c r="E712" s="351">
        <v>13</v>
      </c>
      <c r="F712" s="279" t="str">
        <f t="shared" ref="F712:F775" si="11">B712&amp;TEXT(C712,"00")&amp;TEXT(D712,"00")&amp;TEXT(E712,"00")</f>
        <v>SWW024013</v>
      </c>
      <c r="G712" s="351">
        <v>178.9</v>
      </c>
      <c r="M712" s="241"/>
      <c r="N712" s="241"/>
      <c r="O712" s="229"/>
      <c r="P712" s="229"/>
      <c r="Q712" s="234"/>
      <c r="Y712" s="243"/>
      <c r="Z712" s="2"/>
      <c r="AA712" s="2"/>
      <c r="AB712" s="2"/>
      <c r="AC712" s="2"/>
      <c r="AD712" s="2"/>
      <c r="AE712" s="2"/>
      <c r="AF712" s="2"/>
      <c r="AG712" s="2"/>
      <c r="AH712" s="2"/>
      <c r="AI712" s="2"/>
    </row>
    <row r="713" spans="2:35">
      <c r="B713" s="350" t="s">
        <v>265</v>
      </c>
      <c r="C713" s="350" t="s">
        <v>123</v>
      </c>
      <c r="D713" s="351">
        <v>40</v>
      </c>
      <c r="E713" s="351">
        <v>14</v>
      </c>
      <c r="F713" s="279" t="str">
        <f t="shared" si="11"/>
        <v>SWW024014</v>
      </c>
      <c r="G713" s="351">
        <v>186.2</v>
      </c>
      <c r="M713" s="241"/>
      <c r="N713" s="241"/>
      <c r="O713" s="229"/>
      <c r="P713" s="229"/>
      <c r="Q713" s="234"/>
      <c r="Y713" s="243"/>
      <c r="Z713" s="2"/>
      <c r="AA713" s="2"/>
      <c r="AB713" s="2"/>
      <c r="AC713" s="2"/>
      <c r="AD713" s="2"/>
      <c r="AE713" s="2"/>
      <c r="AF713" s="2"/>
      <c r="AG713" s="2"/>
      <c r="AH713" s="2"/>
      <c r="AI713" s="2"/>
    </row>
    <row r="714" spans="2:35">
      <c r="B714" s="350" t="s">
        <v>265</v>
      </c>
      <c r="C714" s="350" t="s">
        <v>123</v>
      </c>
      <c r="D714" s="351">
        <v>40</v>
      </c>
      <c r="E714" s="351">
        <v>15</v>
      </c>
      <c r="F714" s="279" t="str">
        <f t="shared" si="11"/>
        <v>SWW024015</v>
      </c>
      <c r="G714" s="351">
        <v>193.8</v>
      </c>
      <c r="M714" s="241"/>
      <c r="N714" s="241"/>
      <c r="O714" s="229"/>
      <c r="P714" s="229"/>
      <c r="Q714" s="234"/>
      <c r="Y714" s="243"/>
      <c r="Z714" s="2"/>
      <c r="AA714" s="2"/>
      <c r="AB714" s="2"/>
      <c r="AC714" s="2"/>
      <c r="AD714" s="2"/>
      <c r="AE714" s="2"/>
      <c r="AF714" s="2"/>
      <c r="AG714" s="2"/>
      <c r="AH714" s="2"/>
      <c r="AI714" s="2"/>
    </row>
    <row r="715" spans="2:35">
      <c r="B715" s="350" t="s">
        <v>265</v>
      </c>
      <c r="C715" s="350" t="s">
        <v>123</v>
      </c>
      <c r="D715" s="351">
        <v>40</v>
      </c>
      <c r="E715" s="351">
        <v>16</v>
      </c>
      <c r="F715" s="279" t="str">
        <f t="shared" si="11"/>
        <v>SWW024016</v>
      </c>
      <c r="G715" s="351">
        <v>202.5</v>
      </c>
      <c r="M715" s="241"/>
      <c r="N715" s="241"/>
      <c r="O715" s="229"/>
      <c r="P715" s="229"/>
      <c r="Q715" s="234"/>
      <c r="Y715" s="243"/>
      <c r="Z715" s="2"/>
      <c r="AA715" s="2"/>
      <c r="AB715" s="2"/>
      <c r="AC715" s="2"/>
      <c r="AD715" s="2"/>
      <c r="AE715" s="2"/>
      <c r="AF715" s="2"/>
      <c r="AG715" s="2"/>
      <c r="AH715" s="2"/>
      <c r="AI715" s="2"/>
    </row>
    <row r="716" spans="2:35">
      <c r="B716" s="350" t="s">
        <v>265</v>
      </c>
      <c r="C716" s="350" t="s">
        <v>123</v>
      </c>
      <c r="D716" s="351">
        <v>40</v>
      </c>
      <c r="E716" s="351">
        <v>17</v>
      </c>
      <c r="F716" s="279" t="str">
        <f t="shared" si="11"/>
        <v>SWW024017</v>
      </c>
      <c r="G716" s="351">
        <v>210</v>
      </c>
      <c r="M716" s="241"/>
      <c r="N716" s="241"/>
      <c r="O716" s="229"/>
      <c r="P716" s="229"/>
      <c r="Q716" s="234"/>
      <c r="Y716" s="243"/>
      <c r="Z716" s="2"/>
      <c r="AA716" s="2"/>
      <c r="AB716" s="2"/>
      <c r="AC716" s="2"/>
      <c r="AD716" s="2"/>
      <c r="AE716" s="2"/>
      <c r="AF716" s="2"/>
      <c r="AG716" s="2"/>
      <c r="AH716" s="2"/>
      <c r="AI716" s="2"/>
    </row>
    <row r="717" spans="2:35">
      <c r="B717" s="350" t="s">
        <v>265</v>
      </c>
      <c r="C717" s="350" t="s">
        <v>123</v>
      </c>
      <c r="D717" s="351">
        <v>40</v>
      </c>
      <c r="E717" s="351">
        <v>18</v>
      </c>
      <c r="F717" s="279" t="str">
        <f t="shared" si="11"/>
        <v>SWW024018</v>
      </c>
      <c r="G717" s="351">
        <v>220.2</v>
      </c>
      <c r="M717" s="241"/>
      <c r="N717" s="241"/>
      <c r="O717" s="229"/>
      <c r="P717" s="229"/>
      <c r="Q717" s="234"/>
      <c r="Y717" s="243"/>
      <c r="Z717" s="2"/>
      <c r="AA717" s="2"/>
      <c r="AB717" s="2"/>
      <c r="AC717" s="2"/>
      <c r="AD717" s="2"/>
      <c r="AE717" s="2"/>
      <c r="AF717" s="2"/>
      <c r="AG717" s="2"/>
      <c r="AH717" s="2"/>
      <c r="AI717" s="2"/>
    </row>
    <row r="718" spans="2:35">
      <c r="B718" s="350" t="s">
        <v>265</v>
      </c>
      <c r="C718" s="350" t="s">
        <v>123</v>
      </c>
      <c r="D718" s="351">
        <v>40</v>
      </c>
      <c r="E718" s="351">
        <v>19</v>
      </c>
      <c r="F718" s="279" t="str">
        <f t="shared" si="11"/>
        <v>SWW024019</v>
      </c>
      <c r="G718" s="351">
        <v>231.1</v>
      </c>
      <c r="M718" s="241"/>
      <c r="N718" s="241"/>
      <c r="O718" s="229"/>
      <c r="P718" s="229"/>
      <c r="Q718" s="234"/>
      <c r="Y718" s="243"/>
      <c r="Z718" s="2"/>
      <c r="AA718" s="2"/>
      <c r="AB718" s="2"/>
      <c r="AC718" s="2"/>
      <c r="AD718" s="2"/>
      <c r="AE718" s="2"/>
      <c r="AF718" s="2"/>
      <c r="AG718" s="2"/>
      <c r="AH718" s="2"/>
      <c r="AI718" s="2"/>
    </row>
    <row r="719" spans="2:35">
      <c r="B719" s="350" t="s">
        <v>265</v>
      </c>
      <c r="C719" s="350" t="s">
        <v>123</v>
      </c>
      <c r="D719" s="351">
        <v>40</v>
      </c>
      <c r="E719" s="351">
        <v>20</v>
      </c>
      <c r="F719" s="279" t="str">
        <f t="shared" si="11"/>
        <v>SWW024020</v>
      </c>
      <c r="G719" s="351">
        <v>260.8</v>
      </c>
      <c r="M719" s="241"/>
      <c r="N719" s="241"/>
      <c r="O719" s="229"/>
      <c r="P719" s="229"/>
      <c r="Q719" s="234"/>
      <c r="Y719" s="243"/>
      <c r="Z719" s="2"/>
      <c r="AA719" s="2"/>
      <c r="AB719" s="2"/>
      <c r="AC719" s="2"/>
      <c r="AD719" s="2"/>
      <c r="AE719" s="2"/>
      <c r="AF719" s="2"/>
      <c r="AG719" s="2"/>
      <c r="AH719" s="2"/>
      <c r="AI719" s="2"/>
    </row>
    <row r="720" spans="2:35">
      <c r="B720" s="350" t="s">
        <v>265</v>
      </c>
      <c r="C720" s="350" t="s">
        <v>123</v>
      </c>
      <c r="D720" s="351">
        <v>40</v>
      </c>
      <c r="E720" s="351">
        <v>21</v>
      </c>
      <c r="F720" s="279" t="str">
        <f t="shared" si="11"/>
        <v>SWW024021</v>
      </c>
      <c r="G720" s="351">
        <v>281.3</v>
      </c>
      <c r="M720" s="241"/>
      <c r="N720" s="241"/>
      <c r="O720" s="229"/>
      <c r="P720" s="229"/>
      <c r="Q720" s="234"/>
      <c r="Y720" s="243"/>
      <c r="Z720" s="2"/>
      <c r="AA720" s="2"/>
      <c r="AB720" s="2"/>
      <c r="AC720" s="2"/>
      <c r="AD720" s="2"/>
      <c r="AE720" s="2"/>
      <c r="AF720" s="2"/>
      <c r="AG720" s="2"/>
      <c r="AH720" s="2"/>
      <c r="AI720" s="2"/>
    </row>
    <row r="721" spans="2:35">
      <c r="B721" s="350" t="s">
        <v>265</v>
      </c>
      <c r="C721" s="350" t="s">
        <v>123</v>
      </c>
      <c r="D721" s="351">
        <v>40</v>
      </c>
      <c r="E721" s="351">
        <v>22</v>
      </c>
      <c r="F721" s="279" t="str">
        <f t="shared" si="11"/>
        <v>SWW024022</v>
      </c>
      <c r="G721" s="351">
        <v>303.8</v>
      </c>
      <c r="M721" s="241"/>
      <c r="N721" s="241"/>
      <c r="O721" s="229"/>
      <c r="P721" s="229"/>
      <c r="Q721" s="234"/>
      <c r="Y721" s="243"/>
      <c r="Z721" s="2"/>
      <c r="AA721" s="2"/>
      <c r="AB721" s="2"/>
      <c r="AC721" s="2"/>
      <c r="AD721" s="2"/>
      <c r="AE721" s="2"/>
      <c r="AF721" s="2"/>
      <c r="AG721" s="2"/>
      <c r="AH721" s="2"/>
      <c r="AI721" s="2"/>
    </row>
    <row r="722" spans="2:35">
      <c r="B722" s="350" t="s">
        <v>265</v>
      </c>
      <c r="C722" s="350" t="s">
        <v>123</v>
      </c>
      <c r="D722" s="351">
        <v>40</v>
      </c>
      <c r="E722" s="351">
        <v>23</v>
      </c>
      <c r="F722" s="279" t="str">
        <f t="shared" si="11"/>
        <v>SWW024023</v>
      </c>
      <c r="G722" s="351">
        <v>325.8</v>
      </c>
      <c r="M722" s="241"/>
      <c r="N722" s="241"/>
      <c r="O722" s="229"/>
      <c r="P722" s="229"/>
      <c r="Q722" s="234"/>
      <c r="Y722" s="243"/>
      <c r="Z722" s="2"/>
      <c r="AA722" s="2"/>
      <c r="AB722" s="2"/>
      <c r="AC722" s="2"/>
      <c r="AD722" s="2"/>
      <c r="AE722" s="2"/>
      <c r="AF722" s="2"/>
      <c r="AG722" s="2"/>
      <c r="AH722" s="2"/>
      <c r="AI722" s="2"/>
    </row>
    <row r="723" spans="2:35">
      <c r="B723" s="350" t="s">
        <v>265</v>
      </c>
      <c r="C723" s="350" t="s">
        <v>123</v>
      </c>
      <c r="D723" s="351">
        <v>40</v>
      </c>
      <c r="E723" s="351">
        <v>24</v>
      </c>
      <c r="F723" s="279" t="str">
        <f t="shared" si="11"/>
        <v>SWW024024</v>
      </c>
      <c r="G723" s="351">
        <v>350</v>
      </c>
      <c r="M723" s="241"/>
      <c r="N723" s="241"/>
      <c r="O723" s="229"/>
      <c r="P723" s="229"/>
      <c r="Q723" s="234"/>
      <c r="Y723" s="243"/>
      <c r="Z723" s="2"/>
      <c r="AA723" s="2"/>
      <c r="AB723" s="2"/>
      <c r="AC723" s="2"/>
      <c r="AD723" s="2"/>
      <c r="AE723" s="2"/>
      <c r="AF723" s="2"/>
      <c r="AG723" s="2"/>
      <c r="AH723" s="2"/>
      <c r="AI723" s="2"/>
    </row>
    <row r="724" spans="2:35">
      <c r="B724" s="350" t="s">
        <v>265</v>
      </c>
      <c r="C724" s="350" t="s">
        <v>123</v>
      </c>
      <c r="D724" s="351">
        <v>40</v>
      </c>
      <c r="E724" s="351">
        <v>25</v>
      </c>
      <c r="F724" s="279" t="str">
        <f t="shared" si="11"/>
        <v>SWW024025</v>
      </c>
      <c r="G724" s="351">
        <v>377.6</v>
      </c>
      <c r="M724" s="241"/>
      <c r="N724" s="241"/>
      <c r="O724" s="229"/>
      <c r="P724" s="229"/>
      <c r="Q724" s="234"/>
      <c r="Y724" s="243"/>
      <c r="Z724" s="2"/>
      <c r="AA724" s="2"/>
      <c r="AB724" s="2"/>
      <c r="AC724" s="2"/>
      <c r="AD724" s="2"/>
      <c r="AE724" s="2"/>
      <c r="AF724" s="2"/>
      <c r="AG724" s="2"/>
      <c r="AH724" s="2"/>
      <c r="AI724" s="2"/>
    </row>
    <row r="725" spans="2:35">
      <c r="B725" s="350" t="s">
        <v>265</v>
      </c>
      <c r="C725" s="350" t="s">
        <v>123</v>
      </c>
      <c r="D725" s="351">
        <v>40</v>
      </c>
      <c r="E725" s="351">
        <v>26</v>
      </c>
      <c r="F725" s="279" t="str">
        <f t="shared" si="11"/>
        <v>SWW024026</v>
      </c>
      <c r="G725" s="351">
        <v>401.6</v>
      </c>
      <c r="M725" s="241"/>
      <c r="N725" s="241"/>
      <c r="O725" s="229"/>
      <c r="P725" s="229"/>
      <c r="Q725" s="234"/>
      <c r="Y725" s="243"/>
      <c r="Z725" s="2"/>
      <c r="AA725" s="2"/>
      <c r="AB725" s="2"/>
      <c r="AC725" s="2"/>
      <c r="AD725" s="2"/>
      <c r="AE725" s="2"/>
      <c r="AF725" s="2"/>
      <c r="AG725" s="2"/>
      <c r="AH725" s="2"/>
      <c r="AI725" s="2"/>
    </row>
    <row r="726" spans="2:35">
      <c r="B726" s="350" t="s">
        <v>265</v>
      </c>
      <c r="C726" s="350" t="s">
        <v>123</v>
      </c>
      <c r="D726" s="351">
        <v>40</v>
      </c>
      <c r="E726" s="351">
        <v>27</v>
      </c>
      <c r="F726" s="279" t="str">
        <f t="shared" si="11"/>
        <v>SWW024027</v>
      </c>
      <c r="G726" s="351">
        <v>430.1</v>
      </c>
      <c r="M726" s="241"/>
      <c r="N726" s="241"/>
      <c r="O726" s="229"/>
      <c r="P726" s="229"/>
      <c r="Q726" s="234"/>
      <c r="Y726" s="243"/>
      <c r="Z726" s="2"/>
      <c r="AA726" s="2"/>
      <c r="AB726" s="2"/>
      <c r="AC726" s="2"/>
      <c r="AD726" s="2"/>
      <c r="AE726" s="2"/>
      <c r="AF726" s="2"/>
      <c r="AG726" s="2"/>
      <c r="AH726" s="2"/>
      <c r="AI726" s="2"/>
    </row>
    <row r="727" spans="2:35">
      <c r="B727" s="350" t="s">
        <v>265</v>
      </c>
      <c r="C727" s="350" t="s">
        <v>123</v>
      </c>
      <c r="D727" s="351">
        <v>40</v>
      </c>
      <c r="E727" s="351">
        <v>28</v>
      </c>
      <c r="F727" s="279" t="str">
        <f t="shared" si="11"/>
        <v>SWW024028</v>
      </c>
      <c r="G727" s="351">
        <v>458.2</v>
      </c>
      <c r="M727" s="241"/>
      <c r="N727" s="241"/>
      <c r="O727" s="229"/>
      <c r="P727" s="229"/>
      <c r="Q727" s="234"/>
      <c r="Y727" s="243"/>
      <c r="Z727" s="2"/>
      <c r="AA727" s="2"/>
      <c r="AB727" s="2"/>
      <c r="AC727" s="2"/>
      <c r="AD727" s="2"/>
      <c r="AE727" s="2"/>
      <c r="AF727" s="2"/>
      <c r="AG727" s="2"/>
      <c r="AH727" s="2"/>
      <c r="AI727" s="2"/>
    </row>
    <row r="728" spans="2:35">
      <c r="B728" s="350" t="s">
        <v>265</v>
      </c>
      <c r="C728" s="350" t="s">
        <v>123</v>
      </c>
      <c r="D728" s="351">
        <v>40</v>
      </c>
      <c r="E728" s="351">
        <v>29</v>
      </c>
      <c r="F728" s="279" t="str">
        <f t="shared" si="11"/>
        <v>SWW024029</v>
      </c>
      <c r="G728" s="351">
        <v>488.2</v>
      </c>
      <c r="M728" s="241"/>
      <c r="N728" s="241"/>
      <c r="O728" s="229"/>
      <c r="P728" s="229"/>
      <c r="Q728" s="234"/>
      <c r="Y728" s="243"/>
      <c r="Z728" s="2"/>
      <c r="AA728" s="2"/>
      <c r="AB728" s="2"/>
      <c r="AC728" s="2"/>
      <c r="AD728" s="2"/>
      <c r="AE728" s="2"/>
      <c r="AF728" s="2"/>
      <c r="AG728" s="2"/>
      <c r="AH728" s="2"/>
      <c r="AI728" s="2"/>
    </row>
    <row r="729" spans="2:35">
      <c r="B729" s="350" t="s">
        <v>265</v>
      </c>
      <c r="C729" s="350" t="s">
        <v>123</v>
      </c>
      <c r="D729" s="351">
        <v>40</v>
      </c>
      <c r="E729" s="351">
        <v>30</v>
      </c>
      <c r="F729" s="279" t="str">
        <f t="shared" si="11"/>
        <v>SWW024030</v>
      </c>
      <c r="G729" s="351">
        <v>523.79999999999995</v>
      </c>
      <c r="M729" s="241"/>
      <c r="N729" s="241"/>
      <c r="O729" s="229"/>
      <c r="P729" s="229"/>
      <c r="Q729" s="234"/>
      <c r="Y729" s="243"/>
      <c r="Z729" s="2"/>
      <c r="AA729" s="2"/>
      <c r="AB729" s="2"/>
      <c r="AC729" s="2"/>
      <c r="AD729" s="2"/>
      <c r="AE729" s="2"/>
      <c r="AF729" s="2"/>
      <c r="AG729" s="2"/>
      <c r="AH729" s="2"/>
      <c r="AI729" s="2"/>
    </row>
    <row r="730" spans="2:35">
      <c r="B730" s="350" t="s">
        <v>265</v>
      </c>
      <c r="C730" s="350" t="s">
        <v>123</v>
      </c>
      <c r="D730" s="351">
        <v>40</v>
      </c>
      <c r="E730" s="351">
        <v>31</v>
      </c>
      <c r="F730" s="279" t="str">
        <f t="shared" si="11"/>
        <v>SWW024031</v>
      </c>
      <c r="G730" s="351">
        <v>564.1</v>
      </c>
      <c r="M730" s="241"/>
      <c r="N730" s="241"/>
      <c r="O730" s="229"/>
      <c r="P730" s="229"/>
      <c r="Q730" s="234"/>
      <c r="Y730" s="243"/>
      <c r="Z730" s="2"/>
      <c r="AA730" s="2"/>
      <c r="AB730" s="2"/>
      <c r="AC730" s="2"/>
      <c r="AD730" s="2"/>
      <c r="AE730" s="2"/>
      <c r="AF730" s="2"/>
      <c r="AG730" s="2"/>
      <c r="AH730" s="2"/>
      <c r="AI730" s="2"/>
    </row>
    <row r="731" spans="2:35">
      <c r="B731" s="350" t="s">
        <v>265</v>
      </c>
      <c r="C731" s="350" t="s">
        <v>123</v>
      </c>
      <c r="D731" s="351">
        <v>41</v>
      </c>
      <c r="E731" s="351">
        <v>1</v>
      </c>
      <c r="F731" s="279" t="str">
        <f t="shared" si="11"/>
        <v>SWW024101</v>
      </c>
      <c r="G731" s="351">
        <v>42.7</v>
      </c>
      <c r="M731" s="241"/>
      <c r="N731" s="241"/>
      <c r="O731" s="229"/>
      <c r="P731" s="229"/>
      <c r="Q731" s="234"/>
      <c r="Y731" s="243"/>
      <c r="Z731" s="2"/>
      <c r="AA731" s="2"/>
      <c r="AB731" s="2"/>
      <c r="AC731" s="2"/>
      <c r="AD731" s="2"/>
      <c r="AE731" s="2"/>
      <c r="AF731" s="2"/>
      <c r="AG731" s="2"/>
      <c r="AH731" s="2"/>
      <c r="AI731" s="2"/>
    </row>
    <row r="732" spans="2:35">
      <c r="B732" s="350" t="s">
        <v>265</v>
      </c>
      <c r="C732" s="350" t="s">
        <v>123</v>
      </c>
      <c r="D732" s="351">
        <v>41</v>
      </c>
      <c r="E732" s="351">
        <v>2</v>
      </c>
      <c r="F732" s="279" t="str">
        <f t="shared" si="11"/>
        <v>SWW024102</v>
      </c>
      <c r="G732" s="351">
        <v>90.2</v>
      </c>
      <c r="M732" s="241"/>
      <c r="N732" s="241"/>
      <c r="O732" s="229"/>
      <c r="P732" s="229"/>
      <c r="Q732" s="234"/>
      <c r="Y732" s="243"/>
      <c r="Z732" s="2"/>
      <c r="AA732" s="2"/>
      <c r="AB732" s="2"/>
      <c r="AC732" s="2"/>
      <c r="AD732" s="2"/>
      <c r="AE732" s="2"/>
      <c r="AF732" s="2"/>
      <c r="AG732" s="2"/>
      <c r="AH732" s="2"/>
      <c r="AI732" s="2"/>
    </row>
    <row r="733" spans="2:35">
      <c r="B733" s="350" t="s">
        <v>265</v>
      </c>
      <c r="C733" s="350" t="s">
        <v>123</v>
      </c>
      <c r="D733" s="351">
        <v>41</v>
      </c>
      <c r="E733" s="351">
        <v>3</v>
      </c>
      <c r="F733" s="279" t="str">
        <f t="shared" si="11"/>
        <v>SWW024103</v>
      </c>
      <c r="G733" s="351">
        <v>100.1</v>
      </c>
      <c r="M733" s="241"/>
      <c r="N733" s="241"/>
      <c r="O733" s="229"/>
      <c r="P733" s="229"/>
      <c r="Q733" s="234"/>
      <c r="Y733" s="243"/>
      <c r="Z733" s="2"/>
      <c r="AA733" s="2"/>
      <c r="AB733" s="2"/>
      <c r="AC733" s="2"/>
      <c r="AD733" s="2"/>
      <c r="AE733" s="2"/>
      <c r="AF733" s="2"/>
      <c r="AG733" s="2"/>
      <c r="AH733" s="2"/>
      <c r="AI733" s="2"/>
    </row>
    <row r="734" spans="2:35">
      <c r="B734" s="350" t="s">
        <v>265</v>
      </c>
      <c r="C734" s="350" t="s">
        <v>123</v>
      </c>
      <c r="D734" s="351">
        <v>41</v>
      </c>
      <c r="E734" s="351">
        <v>4</v>
      </c>
      <c r="F734" s="279" t="str">
        <f t="shared" si="11"/>
        <v>SWW024104</v>
      </c>
      <c r="G734" s="351">
        <v>108.3</v>
      </c>
      <c r="M734" s="241"/>
      <c r="N734" s="241"/>
      <c r="O734" s="229"/>
      <c r="P734" s="229"/>
      <c r="Q734" s="234"/>
      <c r="Y734" s="243"/>
      <c r="Z734" s="2"/>
      <c r="AA734" s="2"/>
      <c r="AB734" s="2"/>
      <c r="AC734" s="2"/>
      <c r="AD734" s="2"/>
      <c r="AE734" s="2"/>
      <c r="AF734" s="2"/>
      <c r="AG734" s="2"/>
      <c r="AH734" s="2"/>
      <c r="AI734" s="2"/>
    </row>
    <row r="735" spans="2:35">
      <c r="B735" s="350" t="s">
        <v>265</v>
      </c>
      <c r="C735" s="350" t="s">
        <v>123</v>
      </c>
      <c r="D735" s="351">
        <v>41</v>
      </c>
      <c r="E735" s="351">
        <v>5</v>
      </c>
      <c r="F735" s="279" t="str">
        <f t="shared" si="11"/>
        <v>SWW024105</v>
      </c>
      <c r="G735" s="351">
        <v>118.1</v>
      </c>
      <c r="M735" s="241"/>
      <c r="N735" s="241"/>
      <c r="O735" s="229"/>
      <c r="P735" s="229"/>
      <c r="Q735" s="234"/>
      <c r="Y735" s="243"/>
      <c r="Z735" s="2"/>
      <c r="AA735" s="2"/>
      <c r="AB735" s="2"/>
      <c r="AC735" s="2"/>
      <c r="AD735" s="2"/>
      <c r="AE735" s="2"/>
      <c r="AF735" s="2"/>
      <c r="AG735" s="2"/>
      <c r="AH735" s="2"/>
      <c r="AI735" s="2"/>
    </row>
    <row r="736" spans="2:35">
      <c r="B736" s="350" t="s">
        <v>265</v>
      </c>
      <c r="C736" s="350" t="s">
        <v>123</v>
      </c>
      <c r="D736" s="351">
        <v>41</v>
      </c>
      <c r="E736" s="351">
        <v>6</v>
      </c>
      <c r="F736" s="279" t="str">
        <f t="shared" si="11"/>
        <v>SWW024106</v>
      </c>
      <c r="G736" s="351">
        <v>125.3</v>
      </c>
      <c r="M736" s="241"/>
      <c r="N736" s="241"/>
      <c r="O736" s="229"/>
      <c r="P736" s="229"/>
      <c r="Q736" s="234"/>
      <c r="Y736" s="243"/>
      <c r="Z736" s="2"/>
      <c r="AA736" s="2"/>
      <c r="AB736" s="2"/>
      <c r="AC736" s="2"/>
      <c r="AD736" s="2"/>
      <c r="AE736" s="2"/>
      <c r="AF736" s="2"/>
      <c r="AG736" s="2"/>
      <c r="AH736" s="2"/>
      <c r="AI736" s="2"/>
    </row>
    <row r="737" spans="2:35">
      <c r="B737" s="350" t="s">
        <v>265</v>
      </c>
      <c r="C737" s="350" t="s">
        <v>123</v>
      </c>
      <c r="D737" s="351">
        <v>41</v>
      </c>
      <c r="E737" s="351">
        <v>7</v>
      </c>
      <c r="F737" s="279" t="str">
        <f t="shared" si="11"/>
        <v>SWW024107</v>
      </c>
      <c r="G737" s="351">
        <v>134.80000000000001</v>
      </c>
      <c r="M737" s="241"/>
      <c r="N737" s="241"/>
      <c r="O737" s="229"/>
      <c r="P737" s="229"/>
      <c r="Q737" s="234"/>
      <c r="Y737" s="243"/>
      <c r="Z737" s="2"/>
      <c r="AA737" s="2"/>
      <c r="AB737" s="2"/>
      <c r="AC737" s="2"/>
      <c r="AD737" s="2"/>
      <c r="AE737" s="2"/>
      <c r="AF737" s="2"/>
      <c r="AG737" s="2"/>
      <c r="AH737" s="2"/>
      <c r="AI737" s="2"/>
    </row>
    <row r="738" spans="2:35">
      <c r="B738" s="350" t="s">
        <v>265</v>
      </c>
      <c r="C738" s="350" t="s">
        <v>123</v>
      </c>
      <c r="D738" s="351">
        <v>41</v>
      </c>
      <c r="E738" s="351">
        <v>8</v>
      </c>
      <c r="F738" s="279" t="str">
        <f t="shared" si="11"/>
        <v>SWW024108</v>
      </c>
      <c r="G738" s="351">
        <v>144.19999999999999</v>
      </c>
      <c r="M738" s="241"/>
      <c r="N738" s="241"/>
      <c r="O738" s="229"/>
      <c r="P738" s="229"/>
      <c r="Q738" s="234"/>
      <c r="Y738" s="243"/>
      <c r="Z738" s="2"/>
      <c r="AA738" s="2"/>
      <c r="AB738" s="2"/>
      <c r="AC738" s="2"/>
      <c r="AD738" s="2"/>
      <c r="AE738" s="2"/>
      <c r="AF738" s="2"/>
      <c r="AG738" s="2"/>
      <c r="AH738" s="2"/>
      <c r="AI738" s="2"/>
    </row>
    <row r="739" spans="2:35">
      <c r="B739" s="350" t="s">
        <v>265</v>
      </c>
      <c r="C739" s="350" t="s">
        <v>123</v>
      </c>
      <c r="D739" s="351">
        <v>41</v>
      </c>
      <c r="E739" s="351">
        <v>9</v>
      </c>
      <c r="F739" s="279" t="str">
        <f t="shared" si="11"/>
        <v>SWW024109</v>
      </c>
      <c r="G739" s="351">
        <v>154.1</v>
      </c>
      <c r="M739" s="241"/>
      <c r="N739" s="241"/>
      <c r="O739" s="229"/>
      <c r="P739" s="229"/>
      <c r="Q739" s="234"/>
      <c r="Y739" s="243"/>
      <c r="Z739" s="2"/>
      <c r="AA739" s="2"/>
      <c r="AB739" s="2"/>
      <c r="AC739" s="2"/>
      <c r="AD739" s="2"/>
      <c r="AE739" s="2"/>
      <c r="AF739" s="2"/>
      <c r="AG739" s="2"/>
      <c r="AH739" s="2"/>
      <c r="AI739" s="2"/>
    </row>
    <row r="740" spans="2:35">
      <c r="B740" s="350" t="s">
        <v>265</v>
      </c>
      <c r="C740" s="350" t="s">
        <v>123</v>
      </c>
      <c r="D740" s="351">
        <v>41</v>
      </c>
      <c r="E740" s="351">
        <v>10</v>
      </c>
      <c r="F740" s="279" t="str">
        <f t="shared" si="11"/>
        <v>SWW024110</v>
      </c>
      <c r="G740" s="351">
        <v>162.6</v>
      </c>
      <c r="M740" s="241"/>
      <c r="N740" s="241"/>
      <c r="O740" s="229"/>
      <c r="P740" s="229"/>
      <c r="Q740" s="234"/>
      <c r="Y740" s="243"/>
      <c r="Z740" s="2"/>
      <c r="AA740" s="2"/>
      <c r="AB740" s="2"/>
      <c r="AC740" s="2"/>
      <c r="AD740" s="2"/>
      <c r="AE740" s="2"/>
      <c r="AF740" s="2"/>
      <c r="AG740" s="2"/>
      <c r="AH740" s="2"/>
      <c r="AI740" s="2"/>
    </row>
    <row r="741" spans="2:35">
      <c r="B741" s="350" t="s">
        <v>265</v>
      </c>
      <c r="C741" s="350" t="s">
        <v>123</v>
      </c>
      <c r="D741" s="351">
        <v>41</v>
      </c>
      <c r="E741" s="351">
        <v>11</v>
      </c>
      <c r="F741" s="279" t="str">
        <f t="shared" si="11"/>
        <v>SWW024111</v>
      </c>
      <c r="G741" s="351">
        <v>170.8</v>
      </c>
      <c r="M741" s="241"/>
      <c r="N741" s="241"/>
      <c r="O741" s="229"/>
      <c r="P741" s="229"/>
      <c r="Q741" s="234"/>
      <c r="Y741" s="243"/>
      <c r="Z741" s="2"/>
      <c r="AA741" s="2"/>
      <c r="AB741" s="2"/>
      <c r="AC741" s="2"/>
      <c r="AD741" s="2"/>
      <c r="AE741" s="2"/>
      <c r="AF741" s="2"/>
      <c r="AG741" s="2"/>
      <c r="AH741" s="2"/>
      <c r="AI741" s="2"/>
    </row>
    <row r="742" spans="2:35">
      <c r="B742" s="350" t="s">
        <v>265</v>
      </c>
      <c r="C742" s="350" t="s">
        <v>123</v>
      </c>
      <c r="D742" s="351">
        <v>41</v>
      </c>
      <c r="E742" s="351">
        <v>12</v>
      </c>
      <c r="F742" s="279" t="str">
        <f t="shared" si="11"/>
        <v>SWW024112</v>
      </c>
      <c r="G742" s="351">
        <v>178.9</v>
      </c>
      <c r="M742" s="241"/>
      <c r="N742" s="241"/>
      <c r="O742" s="229"/>
      <c r="P742" s="229"/>
      <c r="Q742" s="234"/>
      <c r="Y742" s="243"/>
      <c r="Z742" s="2"/>
      <c r="AA742" s="2"/>
      <c r="AB742" s="2"/>
      <c r="AC742" s="2"/>
      <c r="AD742" s="2"/>
      <c r="AE742" s="2"/>
      <c r="AF742" s="2"/>
      <c r="AG742" s="2"/>
      <c r="AH742" s="2"/>
      <c r="AI742" s="2"/>
    </row>
    <row r="743" spans="2:35">
      <c r="B743" s="350" t="s">
        <v>265</v>
      </c>
      <c r="C743" s="350" t="s">
        <v>123</v>
      </c>
      <c r="D743" s="351">
        <v>41</v>
      </c>
      <c r="E743" s="351">
        <v>13</v>
      </c>
      <c r="F743" s="279" t="str">
        <f t="shared" si="11"/>
        <v>SWW024113</v>
      </c>
      <c r="G743" s="351">
        <v>186.2</v>
      </c>
      <c r="M743" s="241"/>
      <c r="N743" s="241"/>
      <c r="O743" s="229"/>
      <c r="P743" s="229"/>
      <c r="Q743" s="234"/>
      <c r="Y743" s="243"/>
      <c r="Z743" s="2"/>
      <c r="AA743" s="2"/>
      <c r="AB743" s="2"/>
      <c r="AC743" s="2"/>
      <c r="AD743" s="2"/>
      <c r="AE743" s="2"/>
      <c r="AF743" s="2"/>
      <c r="AG743" s="2"/>
      <c r="AH743" s="2"/>
      <c r="AI743" s="2"/>
    </row>
    <row r="744" spans="2:35">
      <c r="B744" s="350" t="s">
        <v>265</v>
      </c>
      <c r="C744" s="350" t="s">
        <v>123</v>
      </c>
      <c r="D744" s="351">
        <v>41</v>
      </c>
      <c r="E744" s="351">
        <v>14</v>
      </c>
      <c r="F744" s="279" t="str">
        <f t="shared" si="11"/>
        <v>SWW024114</v>
      </c>
      <c r="G744" s="351">
        <v>193.8</v>
      </c>
      <c r="M744" s="241"/>
      <c r="N744" s="241"/>
      <c r="O744" s="229"/>
      <c r="P744" s="229"/>
      <c r="Q744" s="234"/>
      <c r="Y744" s="243"/>
      <c r="Z744" s="2"/>
      <c r="AA744" s="2"/>
      <c r="AB744" s="2"/>
      <c r="AC744" s="2"/>
      <c r="AD744" s="2"/>
      <c r="AE744" s="2"/>
      <c r="AF744" s="2"/>
      <c r="AG744" s="2"/>
      <c r="AH744" s="2"/>
      <c r="AI744" s="2"/>
    </row>
    <row r="745" spans="2:35">
      <c r="B745" s="350" t="s">
        <v>265</v>
      </c>
      <c r="C745" s="350" t="s">
        <v>123</v>
      </c>
      <c r="D745" s="351">
        <v>41</v>
      </c>
      <c r="E745" s="351">
        <v>15</v>
      </c>
      <c r="F745" s="279" t="str">
        <f t="shared" si="11"/>
        <v>SWW024115</v>
      </c>
      <c r="G745" s="351">
        <v>202.5</v>
      </c>
      <c r="M745" s="241"/>
      <c r="N745" s="241"/>
      <c r="O745" s="229"/>
      <c r="P745" s="229"/>
      <c r="Q745" s="234"/>
      <c r="Y745" s="243"/>
      <c r="Z745" s="2"/>
      <c r="AA745" s="2"/>
      <c r="AB745" s="2"/>
      <c r="AC745" s="2"/>
      <c r="AD745" s="2"/>
      <c r="AE745" s="2"/>
      <c r="AF745" s="2"/>
      <c r="AG745" s="2"/>
      <c r="AH745" s="2"/>
      <c r="AI745" s="2"/>
    </row>
    <row r="746" spans="2:35">
      <c r="B746" s="350" t="s">
        <v>265</v>
      </c>
      <c r="C746" s="350" t="s">
        <v>123</v>
      </c>
      <c r="D746" s="351">
        <v>41</v>
      </c>
      <c r="E746" s="351">
        <v>16</v>
      </c>
      <c r="F746" s="279" t="str">
        <f t="shared" si="11"/>
        <v>SWW024116</v>
      </c>
      <c r="G746" s="351">
        <v>210</v>
      </c>
      <c r="M746" s="241"/>
      <c r="N746" s="241"/>
      <c r="O746" s="229"/>
      <c r="P746" s="229"/>
      <c r="Q746" s="234"/>
      <c r="Y746" s="243"/>
      <c r="Z746" s="2"/>
      <c r="AA746" s="2"/>
      <c r="AB746" s="2"/>
      <c r="AC746" s="2"/>
      <c r="AD746" s="2"/>
      <c r="AE746" s="2"/>
      <c r="AF746" s="2"/>
      <c r="AG746" s="2"/>
      <c r="AH746" s="2"/>
      <c r="AI746" s="2"/>
    </row>
    <row r="747" spans="2:35">
      <c r="B747" s="350" t="s">
        <v>265</v>
      </c>
      <c r="C747" s="350" t="s">
        <v>123</v>
      </c>
      <c r="D747" s="351">
        <v>41</v>
      </c>
      <c r="E747" s="351">
        <v>17</v>
      </c>
      <c r="F747" s="279" t="str">
        <f t="shared" si="11"/>
        <v>SWW024117</v>
      </c>
      <c r="G747" s="351">
        <v>220.2</v>
      </c>
      <c r="M747" s="241"/>
      <c r="N747" s="241"/>
      <c r="O747" s="229"/>
      <c r="P747" s="229"/>
      <c r="Q747" s="234"/>
      <c r="Y747" s="243"/>
      <c r="Z747" s="2"/>
      <c r="AA747" s="2"/>
      <c r="AB747" s="2"/>
      <c r="AC747" s="2"/>
      <c r="AD747" s="2"/>
      <c r="AE747" s="2"/>
      <c r="AF747" s="2"/>
      <c r="AG747" s="2"/>
      <c r="AH747" s="2"/>
      <c r="AI747" s="2"/>
    </row>
    <row r="748" spans="2:35">
      <c r="B748" s="350" t="s">
        <v>265</v>
      </c>
      <c r="C748" s="350" t="s">
        <v>123</v>
      </c>
      <c r="D748" s="351">
        <v>41</v>
      </c>
      <c r="E748" s="351">
        <v>18</v>
      </c>
      <c r="F748" s="279" t="str">
        <f t="shared" si="11"/>
        <v>SWW024118</v>
      </c>
      <c r="G748" s="351">
        <v>231.1</v>
      </c>
      <c r="M748" s="241"/>
      <c r="N748" s="241"/>
      <c r="O748" s="229"/>
      <c r="P748" s="229"/>
      <c r="Q748" s="234"/>
      <c r="Y748" s="243"/>
      <c r="Z748" s="2"/>
      <c r="AA748" s="2"/>
      <c r="AB748" s="2"/>
      <c r="AC748" s="2"/>
      <c r="AD748" s="2"/>
      <c r="AE748" s="2"/>
      <c r="AF748" s="2"/>
      <c r="AG748" s="2"/>
      <c r="AH748" s="2"/>
      <c r="AI748" s="2"/>
    </row>
    <row r="749" spans="2:35">
      <c r="B749" s="350" t="s">
        <v>265</v>
      </c>
      <c r="C749" s="350" t="s">
        <v>123</v>
      </c>
      <c r="D749" s="351">
        <v>41</v>
      </c>
      <c r="E749" s="351">
        <v>19</v>
      </c>
      <c r="F749" s="279" t="str">
        <f t="shared" si="11"/>
        <v>SWW024119</v>
      </c>
      <c r="G749" s="351">
        <v>260.8</v>
      </c>
      <c r="M749" s="241"/>
      <c r="N749" s="241"/>
      <c r="O749" s="229"/>
      <c r="P749" s="229"/>
      <c r="Q749" s="234"/>
      <c r="Y749" s="243"/>
      <c r="Z749" s="2"/>
      <c r="AA749" s="2"/>
      <c r="AB749" s="2"/>
      <c r="AC749" s="2"/>
      <c r="AD749" s="2"/>
      <c r="AE749" s="2"/>
      <c r="AF749" s="2"/>
      <c r="AG749" s="2"/>
      <c r="AH749" s="2"/>
      <c r="AI749" s="2"/>
    </row>
    <row r="750" spans="2:35">
      <c r="B750" s="350" t="s">
        <v>265</v>
      </c>
      <c r="C750" s="350" t="s">
        <v>123</v>
      </c>
      <c r="D750" s="351">
        <v>41</v>
      </c>
      <c r="E750" s="351">
        <v>20</v>
      </c>
      <c r="F750" s="279" t="str">
        <f t="shared" si="11"/>
        <v>SWW024120</v>
      </c>
      <c r="G750" s="351">
        <v>281.3</v>
      </c>
      <c r="M750" s="241"/>
      <c r="N750" s="241"/>
      <c r="O750" s="229"/>
      <c r="P750" s="229"/>
      <c r="Q750" s="234"/>
      <c r="Y750" s="243"/>
      <c r="Z750" s="2"/>
      <c r="AA750" s="2"/>
      <c r="AB750" s="2"/>
      <c r="AC750" s="2"/>
      <c r="AD750" s="2"/>
      <c r="AE750" s="2"/>
      <c r="AF750" s="2"/>
      <c r="AG750" s="2"/>
      <c r="AH750" s="2"/>
      <c r="AI750" s="2"/>
    </row>
    <row r="751" spans="2:35">
      <c r="B751" s="350" t="s">
        <v>265</v>
      </c>
      <c r="C751" s="350" t="s">
        <v>123</v>
      </c>
      <c r="D751" s="351">
        <v>41</v>
      </c>
      <c r="E751" s="351">
        <v>21</v>
      </c>
      <c r="F751" s="279" t="str">
        <f t="shared" si="11"/>
        <v>SWW024121</v>
      </c>
      <c r="G751" s="351">
        <v>303.8</v>
      </c>
      <c r="M751" s="241"/>
      <c r="N751" s="241"/>
      <c r="O751" s="229"/>
      <c r="P751" s="229"/>
      <c r="Q751" s="234"/>
      <c r="Y751" s="243"/>
      <c r="Z751" s="2"/>
      <c r="AA751" s="2"/>
      <c r="AB751" s="2"/>
      <c r="AC751" s="2"/>
      <c r="AD751" s="2"/>
      <c r="AE751" s="2"/>
      <c r="AF751" s="2"/>
      <c r="AG751" s="2"/>
      <c r="AH751" s="2"/>
      <c r="AI751" s="2"/>
    </row>
    <row r="752" spans="2:35">
      <c r="B752" s="350" t="s">
        <v>265</v>
      </c>
      <c r="C752" s="350" t="s">
        <v>123</v>
      </c>
      <c r="D752" s="351">
        <v>41</v>
      </c>
      <c r="E752" s="351">
        <v>22</v>
      </c>
      <c r="F752" s="279" t="str">
        <f t="shared" si="11"/>
        <v>SWW024122</v>
      </c>
      <c r="G752" s="351">
        <v>325.8</v>
      </c>
      <c r="M752" s="241"/>
      <c r="N752" s="241"/>
      <c r="O752" s="229"/>
      <c r="P752" s="229"/>
      <c r="Q752" s="234"/>
      <c r="Y752" s="243"/>
      <c r="Z752" s="2"/>
      <c r="AA752" s="2"/>
      <c r="AB752" s="2"/>
      <c r="AC752" s="2"/>
      <c r="AD752" s="2"/>
      <c r="AE752" s="2"/>
      <c r="AF752" s="2"/>
      <c r="AG752" s="2"/>
      <c r="AH752" s="2"/>
      <c r="AI752" s="2"/>
    </row>
    <row r="753" spans="2:35">
      <c r="B753" s="350" t="s">
        <v>265</v>
      </c>
      <c r="C753" s="350" t="s">
        <v>123</v>
      </c>
      <c r="D753" s="351">
        <v>41</v>
      </c>
      <c r="E753" s="351">
        <v>23</v>
      </c>
      <c r="F753" s="279" t="str">
        <f t="shared" si="11"/>
        <v>SWW024123</v>
      </c>
      <c r="G753" s="351">
        <v>350</v>
      </c>
      <c r="M753" s="241"/>
      <c r="N753" s="241"/>
      <c r="O753" s="229"/>
      <c r="P753" s="229"/>
      <c r="Q753" s="234"/>
      <c r="Y753" s="243"/>
      <c r="Z753" s="2"/>
      <c r="AA753" s="2"/>
      <c r="AB753" s="2"/>
      <c r="AC753" s="2"/>
      <c r="AD753" s="2"/>
      <c r="AE753" s="2"/>
      <c r="AF753" s="2"/>
      <c r="AG753" s="2"/>
      <c r="AH753" s="2"/>
      <c r="AI753" s="2"/>
    </row>
    <row r="754" spans="2:35">
      <c r="B754" s="350" t="s">
        <v>265</v>
      </c>
      <c r="C754" s="350" t="s">
        <v>123</v>
      </c>
      <c r="D754" s="351">
        <v>41</v>
      </c>
      <c r="E754" s="351">
        <v>24</v>
      </c>
      <c r="F754" s="279" t="str">
        <f t="shared" si="11"/>
        <v>SWW024124</v>
      </c>
      <c r="G754" s="351">
        <v>377.6</v>
      </c>
      <c r="M754" s="241"/>
      <c r="N754" s="241"/>
      <c r="O754" s="229"/>
      <c r="P754" s="229"/>
      <c r="Q754" s="234"/>
      <c r="Y754" s="243"/>
      <c r="Z754" s="2"/>
      <c r="AA754" s="2"/>
      <c r="AB754" s="2"/>
      <c r="AC754" s="2"/>
      <c r="AD754" s="2"/>
      <c r="AE754" s="2"/>
      <c r="AF754" s="2"/>
      <c r="AG754" s="2"/>
      <c r="AH754" s="2"/>
      <c r="AI754" s="2"/>
    </row>
    <row r="755" spans="2:35">
      <c r="B755" s="350" t="s">
        <v>265</v>
      </c>
      <c r="C755" s="350" t="s">
        <v>123</v>
      </c>
      <c r="D755" s="351">
        <v>41</v>
      </c>
      <c r="E755" s="351">
        <v>25</v>
      </c>
      <c r="F755" s="279" t="str">
        <f t="shared" si="11"/>
        <v>SWW024125</v>
      </c>
      <c r="G755" s="351">
        <v>401.6</v>
      </c>
      <c r="M755" s="241"/>
      <c r="N755" s="241"/>
      <c r="O755" s="229"/>
      <c r="P755" s="229"/>
      <c r="Q755" s="234"/>
      <c r="Y755" s="243"/>
      <c r="Z755" s="2"/>
      <c r="AA755" s="2"/>
      <c r="AB755" s="2"/>
      <c r="AC755" s="2"/>
      <c r="AD755" s="2"/>
      <c r="AE755" s="2"/>
      <c r="AF755" s="2"/>
      <c r="AG755" s="2"/>
      <c r="AH755" s="2"/>
      <c r="AI755" s="2"/>
    </row>
    <row r="756" spans="2:35">
      <c r="B756" s="350" t="s">
        <v>265</v>
      </c>
      <c r="C756" s="350" t="s">
        <v>123</v>
      </c>
      <c r="D756" s="351">
        <v>41</v>
      </c>
      <c r="E756" s="351">
        <v>26</v>
      </c>
      <c r="F756" s="279" t="str">
        <f t="shared" si="11"/>
        <v>SWW024126</v>
      </c>
      <c r="G756" s="351">
        <v>430.1</v>
      </c>
      <c r="M756" s="241"/>
      <c r="N756" s="241"/>
      <c r="O756" s="229"/>
      <c r="P756" s="229"/>
      <c r="Q756" s="234"/>
      <c r="Y756" s="243"/>
      <c r="Z756" s="2"/>
      <c r="AA756" s="2"/>
      <c r="AB756" s="2"/>
      <c r="AC756" s="2"/>
      <c r="AD756" s="2"/>
      <c r="AE756" s="2"/>
      <c r="AF756" s="2"/>
      <c r="AG756" s="2"/>
      <c r="AH756" s="2"/>
      <c r="AI756" s="2"/>
    </row>
    <row r="757" spans="2:35">
      <c r="B757" s="350" t="s">
        <v>265</v>
      </c>
      <c r="C757" s="350" t="s">
        <v>123</v>
      </c>
      <c r="D757" s="351">
        <v>41</v>
      </c>
      <c r="E757" s="351">
        <v>27</v>
      </c>
      <c r="F757" s="279" t="str">
        <f t="shared" si="11"/>
        <v>SWW024127</v>
      </c>
      <c r="G757" s="351">
        <v>458.2</v>
      </c>
      <c r="M757" s="241"/>
      <c r="N757" s="241"/>
      <c r="O757" s="229"/>
      <c r="P757" s="229"/>
      <c r="Q757" s="234"/>
      <c r="Y757" s="243"/>
      <c r="Z757" s="2"/>
      <c r="AA757" s="2"/>
      <c r="AB757" s="2"/>
      <c r="AC757" s="2"/>
      <c r="AD757" s="2"/>
      <c r="AE757" s="2"/>
      <c r="AF757" s="2"/>
      <c r="AG757" s="2"/>
      <c r="AH757" s="2"/>
      <c r="AI757" s="2"/>
    </row>
    <row r="758" spans="2:35">
      <c r="B758" s="350" t="s">
        <v>265</v>
      </c>
      <c r="C758" s="350" t="s">
        <v>123</v>
      </c>
      <c r="D758" s="351">
        <v>41</v>
      </c>
      <c r="E758" s="351">
        <v>28</v>
      </c>
      <c r="F758" s="279" t="str">
        <f t="shared" si="11"/>
        <v>SWW024128</v>
      </c>
      <c r="G758" s="351">
        <v>488.2</v>
      </c>
      <c r="M758" s="241"/>
      <c r="N758" s="241"/>
      <c r="O758" s="229"/>
      <c r="P758" s="229"/>
      <c r="Q758" s="234"/>
      <c r="Y758" s="243"/>
      <c r="Z758" s="2"/>
      <c r="AA758" s="2"/>
      <c r="AB758" s="2"/>
      <c r="AC758" s="2"/>
      <c r="AD758" s="2"/>
      <c r="AE758" s="2"/>
      <c r="AF758" s="2"/>
      <c r="AG758" s="2"/>
      <c r="AH758" s="2"/>
      <c r="AI758" s="2"/>
    </row>
    <row r="759" spans="2:35">
      <c r="B759" s="350" t="s">
        <v>265</v>
      </c>
      <c r="C759" s="350" t="s">
        <v>123</v>
      </c>
      <c r="D759" s="351">
        <v>41</v>
      </c>
      <c r="E759" s="351">
        <v>29</v>
      </c>
      <c r="F759" s="279" t="str">
        <f t="shared" si="11"/>
        <v>SWW024129</v>
      </c>
      <c r="G759" s="351">
        <v>523.79999999999995</v>
      </c>
      <c r="M759" s="241"/>
      <c r="N759" s="241"/>
      <c r="O759" s="229"/>
      <c r="P759" s="229"/>
      <c r="Q759" s="234"/>
      <c r="Y759" s="243"/>
      <c r="Z759" s="2"/>
      <c r="AA759" s="2"/>
      <c r="AB759" s="2"/>
      <c r="AC759" s="2"/>
      <c r="AD759" s="2"/>
      <c r="AE759" s="2"/>
      <c r="AF759" s="2"/>
      <c r="AG759" s="2"/>
      <c r="AH759" s="2"/>
      <c r="AI759" s="2"/>
    </row>
    <row r="760" spans="2:35">
      <c r="B760" s="350" t="s">
        <v>265</v>
      </c>
      <c r="C760" s="350" t="s">
        <v>123</v>
      </c>
      <c r="D760" s="351">
        <v>41</v>
      </c>
      <c r="E760" s="351">
        <v>30</v>
      </c>
      <c r="F760" s="279" t="str">
        <f t="shared" si="11"/>
        <v>SWW024130</v>
      </c>
      <c r="G760" s="351">
        <v>564.1</v>
      </c>
      <c r="M760" s="241"/>
      <c r="N760" s="241"/>
      <c r="O760" s="229"/>
      <c r="P760" s="229"/>
      <c r="Q760" s="234"/>
      <c r="Y760" s="243"/>
      <c r="Z760" s="2"/>
      <c r="AA760" s="2"/>
      <c r="AB760" s="2"/>
      <c r="AC760" s="2"/>
      <c r="AD760" s="2"/>
      <c r="AE760" s="2"/>
      <c r="AF760" s="2"/>
      <c r="AG760" s="2"/>
      <c r="AH760" s="2"/>
      <c r="AI760" s="2"/>
    </row>
    <row r="761" spans="2:35">
      <c r="B761" s="350" t="s">
        <v>265</v>
      </c>
      <c r="C761" s="350" t="s">
        <v>123</v>
      </c>
      <c r="D761" s="351">
        <v>42</v>
      </c>
      <c r="E761" s="351">
        <v>1</v>
      </c>
      <c r="F761" s="279" t="str">
        <f t="shared" si="11"/>
        <v>SWW024201</v>
      </c>
      <c r="G761" s="351">
        <v>46.9</v>
      </c>
      <c r="M761" s="241"/>
      <c r="N761" s="241"/>
      <c r="O761" s="229"/>
      <c r="P761" s="229"/>
      <c r="Q761" s="234"/>
      <c r="Y761" s="243"/>
      <c r="Z761" s="2"/>
      <c r="AA761" s="2"/>
      <c r="AB761" s="2"/>
      <c r="AC761" s="2"/>
      <c r="AD761" s="2"/>
      <c r="AE761" s="2"/>
      <c r="AF761" s="2"/>
      <c r="AG761" s="2"/>
      <c r="AH761" s="2"/>
      <c r="AI761" s="2"/>
    </row>
    <row r="762" spans="2:35">
      <c r="B762" s="350" t="s">
        <v>265</v>
      </c>
      <c r="C762" s="350" t="s">
        <v>123</v>
      </c>
      <c r="D762" s="351">
        <v>42</v>
      </c>
      <c r="E762" s="351">
        <v>2</v>
      </c>
      <c r="F762" s="279" t="str">
        <f t="shared" si="11"/>
        <v>SWW024202</v>
      </c>
      <c r="G762" s="351">
        <v>100.1</v>
      </c>
      <c r="M762" s="241"/>
      <c r="N762" s="241"/>
      <c r="O762" s="229"/>
      <c r="P762" s="229"/>
      <c r="Q762" s="234"/>
      <c r="Y762" s="243"/>
      <c r="Z762" s="2"/>
      <c r="AA762" s="2"/>
      <c r="AB762" s="2"/>
      <c r="AC762" s="2"/>
      <c r="AD762" s="2"/>
      <c r="AE762" s="2"/>
      <c r="AF762" s="2"/>
      <c r="AG762" s="2"/>
      <c r="AH762" s="2"/>
      <c r="AI762" s="2"/>
    </row>
    <row r="763" spans="2:35">
      <c r="B763" s="350" t="s">
        <v>265</v>
      </c>
      <c r="C763" s="350" t="s">
        <v>123</v>
      </c>
      <c r="D763" s="351">
        <v>42</v>
      </c>
      <c r="E763" s="351">
        <v>3</v>
      </c>
      <c r="F763" s="279" t="str">
        <f t="shared" si="11"/>
        <v>SWW024203</v>
      </c>
      <c r="G763" s="351">
        <v>108.3</v>
      </c>
      <c r="M763" s="241"/>
      <c r="N763" s="241"/>
      <c r="O763" s="229"/>
      <c r="P763" s="229"/>
      <c r="Q763" s="234"/>
      <c r="Y763" s="243"/>
      <c r="Z763" s="2"/>
      <c r="AA763" s="2"/>
      <c r="AB763" s="2"/>
      <c r="AC763" s="2"/>
      <c r="AD763" s="2"/>
      <c r="AE763" s="2"/>
      <c r="AF763" s="2"/>
      <c r="AG763" s="2"/>
      <c r="AH763" s="2"/>
      <c r="AI763" s="2"/>
    </row>
    <row r="764" spans="2:35">
      <c r="B764" s="350" t="s">
        <v>265</v>
      </c>
      <c r="C764" s="350" t="s">
        <v>123</v>
      </c>
      <c r="D764" s="351">
        <v>42</v>
      </c>
      <c r="E764" s="351">
        <v>4</v>
      </c>
      <c r="F764" s="279" t="str">
        <f t="shared" si="11"/>
        <v>SWW024204</v>
      </c>
      <c r="G764" s="351">
        <v>118.1</v>
      </c>
      <c r="M764" s="241"/>
      <c r="N764" s="241"/>
      <c r="O764" s="229"/>
      <c r="P764" s="229"/>
      <c r="Q764" s="234"/>
      <c r="Y764" s="243"/>
      <c r="Z764" s="2"/>
      <c r="AA764" s="2"/>
      <c r="AB764" s="2"/>
      <c r="AC764" s="2"/>
      <c r="AD764" s="2"/>
      <c r="AE764" s="2"/>
      <c r="AF764" s="2"/>
      <c r="AG764" s="2"/>
      <c r="AH764" s="2"/>
      <c r="AI764" s="2"/>
    </row>
    <row r="765" spans="2:35">
      <c r="B765" s="350" t="s">
        <v>265</v>
      </c>
      <c r="C765" s="350" t="s">
        <v>123</v>
      </c>
      <c r="D765" s="351">
        <v>42</v>
      </c>
      <c r="E765" s="351">
        <v>5</v>
      </c>
      <c r="F765" s="279" t="str">
        <f t="shared" si="11"/>
        <v>SWW024205</v>
      </c>
      <c r="G765" s="351">
        <v>125.3</v>
      </c>
      <c r="M765" s="241"/>
      <c r="N765" s="241"/>
      <c r="O765" s="229"/>
      <c r="P765" s="229"/>
      <c r="Q765" s="234"/>
      <c r="Y765" s="243"/>
      <c r="Z765" s="2"/>
      <c r="AA765" s="2"/>
      <c r="AB765" s="2"/>
      <c r="AC765" s="2"/>
      <c r="AD765" s="2"/>
      <c r="AE765" s="2"/>
      <c r="AF765" s="2"/>
      <c r="AG765" s="2"/>
      <c r="AH765" s="2"/>
      <c r="AI765" s="2"/>
    </row>
    <row r="766" spans="2:35">
      <c r="B766" s="350" t="s">
        <v>265</v>
      </c>
      <c r="C766" s="350" t="s">
        <v>123</v>
      </c>
      <c r="D766" s="351">
        <v>42</v>
      </c>
      <c r="E766" s="351">
        <v>6</v>
      </c>
      <c r="F766" s="279" t="str">
        <f t="shared" si="11"/>
        <v>SWW024206</v>
      </c>
      <c r="G766" s="351">
        <v>134.80000000000001</v>
      </c>
      <c r="M766" s="241"/>
      <c r="N766" s="241"/>
      <c r="O766" s="229"/>
      <c r="P766" s="229"/>
      <c r="Q766" s="234"/>
      <c r="Y766" s="243"/>
      <c r="Z766" s="2"/>
      <c r="AA766" s="2"/>
      <c r="AB766" s="2"/>
      <c r="AC766" s="2"/>
      <c r="AD766" s="2"/>
      <c r="AE766" s="2"/>
      <c r="AF766" s="2"/>
      <c r="AG766" s="2"/>
      <c r="AH766" s="2"/>
      <c r="AI766" s="2"/>
    </row>
    <row r="767" spans="2:35">
      <c r="B767" s="350" t="s">
        <v>265</v>
      </c>
      <c r="C767" s="350" t="s">
        <v>123</v>
      </c>
      <c r="D767" s="351">
        <v>42</v>
      </c>
      <c r="E767" s="351">
        <v>7</v>
      </c>
      <c r="F767" s="279" t="str">
        <f t="shared" si="11"/>
        <v>SWW024207</v>
      </c>
      <c r="G767" s="351">
        <v>144.19999999999999</v>
      </c>
      <c r="M767" s="241"/>
      <c r="N767" s="241"/>
      <c r="O767" s="229"/>
      <c r="P767" s="229"/>
      <c r="Q767" s="234"/>
      <c r="Y767" s="243"/>
      <c r="Z767" s="2"/>
      <c r="AA767" s="2"/>
      <c r="AB767" s="2"/>
      <c r="AC767" s="2"/>
      <c r="AD767" s="2"/>
      <c r="AE767" s="2"/>
      <c r="AF767" s="2"/>
      <c r="AG767" s="2"/>
      <c r="AH767" s="2"/>
      <c r="AI767" s="2"/>
    </row>
    <row r="768" spans="2:35">
      <c r="B768" s="350" t="s">
        <v>265</v>
      </c>
      <c r="C768" s="350" t="s">
        <v>123</v>
      </c>
      <c r="D768" s="351">
        <v>42</v>
      </c>
      <c r="E768" s="351">
        <v>8</v>
      </c>
      <c r="F768" s="279" t="str">
        <f t="shared" si="11"/>
        <v>SWW024208</v>
      </c>
      <c r="G768" s="351">
        <v>154.1</v>
      </c>
      <c r="M768" s="241"/>
      <c r="N768" s="241"/>
      <c r="O768" s="229"/>
      <c r="P768" s="229"/>
      <c r="Q768" s="234"/>
      <c r="Y768" s="243"/>
      <c r="Z768" s="2"/>
      <c r="AA768" s="2"/>
      <c r="AB768" s="2"/>
      <c r="AC768" s="2"/>
      <c r="AD768" s="2"/>
      <c r="AE768" s="2"/>
      <c r="AF768" s="2"/>
      <c r="AG768" s="2"/>
      <c r="AH768" s="2"/>
      <c r="AI768" s="2"/>
    </row>
    <row r="769" spans="2:35">
      <c r="B769" s="350" t="s">
        <v>265</v>
      </c>
      <c r="C769" s="350" t="s">
        <v>123</v>
      </c>
      <c r="D769" s="351">
        <v>42</v>
      </c>
      <c r="E769" s="351">
        <v>9</v>
      </c>
      <c r="F769" s="279" t="str">
        <f t="shared" si="11"/>
        <v>SWW024209</v>
      </c>
      <c r="G769" s="351">
        <v>162.6</v>
      </c>
      <c r="M769" s="241"/>
      <c r="N769" s="241"/>
      <c r="O769" s="229"/>
      <c r="P769" s="229"/>
      <c r="Q769" s="234"/>
      <c r="Y769" s="243"/>
      <c r="Z769" s="2"/>
      <c r="AA769" s="2"/>
      <c r="AB769" s="2"/>
      <c r="AC769" s="2"/>
      <c r="AD769" s="2"/>
      <c r="AE769" s="2"/>
      <c r="AF769" s="2"/>
      <c r="AG769" s="2"/>
      <c r="AH769" s="2"/>
      <c r="AI769" s="2"/>
    </row>
    <row r="770" spans="2:35">
      <c r="B770" s="350" t="s">
        <v>265</v>
      </c>
      <c r="C770" s="350" t="s">
        <v>123</v>
      </c>
      <c r="D770" s="351">
        <v>42</v>
      </c>
      <c r="E770" s="351">
        <v>10</v>
      </c>
      <c r="F770" s="279" t="str">
        <f t="shared" si="11"/>
        <v>SWW024210</v>
      </c>
      <c r="G770" s="351">
        <v>170.8</v>
      </c>
      <c r="M770" s="241"/>
      <c r="N770" s="241"/>
      <c r="O770" s="229"/>
      <c r="P770" s="229"/>
      <c r="Q770" s="234"/>
      <c r="Y770" s="243"/>
      <c r="Z770" s="2"/>
      <c r="AA770" s="2"/>
      <c r="AB770" s="2"/>
      <c r="AC770" s="2"/>
      <c r="AD770" s="2"/>
      <c r="AE770" s="2"/>
      <c r="AF770" s="2"/>
      <c r="AG770" s="2"/>
      <c r="AH770" s="2"/>
      <c r="AI770" s="2"/>
    </row>
    <row r="771" spans="2:35">
      <c r="B771" s="350" t="s">
        <v>265</v>
      </c>
      <c r="C771" s="350" t="s">
        <v>123</v>
      </c>
      <c r="D771" s="351">
        <v>42</v>
      </c>
      <c r="E771" s="351">
        <v>11</v>
      </c>
      <c r="F771" s="279" t="str">
        <f t="shared" si="11"/>
        <v>SWW024211</v>
      </c>
      <c r="G771" s="351">
        <v>178.9</v>
      </c>
      <c r="M771" s="241"/>
      <c r="N771" s="241"/>
      <c r="O771" s="229"/>
      <c r="P771" s="229"/>
      <c r="Q771" s="234"/>
      <c r="Y771" s="243"/>
      <c r="Z771" s="2"/>
      <c r="AA771" s="2"/>
      <c r="AB771" s="2"/>
      <c r="AC771" s="2"/>
      <c r="AD771" s="2"/>
      <c r="AE771" s="2"/>
      <c r="AF771" s="2"/>
      <c r="AG771" s="2"/>
      <c r="AH771" s="2"/>
      <c r="AI771" s="2"/>
    </row>
    <row r="772" spans="2:35">
      <c r="B772" s="350" t="s">
        <v>265</v>
      </c>
      <c r="C772" s="350" t="s">
        <v>123</v>
      </c>
      <c r="D772" s="351">
        <v>42</v>
      </c>
      <c r="E772" s="351">
        <v>12</v>
      </c>
      <c r="F772" s="279" t="str">
        <f t="shared" si="11"/>
        <v>SWW024212</v>
      </c>
      <c r="G772" s="351">
        <v>186.2</v>
      </c>
      <c r="M772" s="241"/>
      <c r="N772" s="241"/>
      <c r="O772" s="229"/>
      <c r="P772" s="229"/>
      <c r="Q772" s="234"/>
      <c r="Y772" s="243"/>
      <c r="Z772" s="2"/>
      <c r="AA772" s="2"/>
      <c r="AB772" s="2"/>
      <c r="AC772" s="2"/>
      <c r="AD772" s="2"/>
      <c r="AE772" s="2"/>
      <c r="AF772" s="2"/>
      <c r="AG772" s="2"/>
      <c r="AH772" s="2"/>
      <c r="AI772" s="2"/>
    </row>
    <row r="773" spans="2:35">
      <c r="B773" s="350" t="s">
        <v>265</v>
      </c>
      <c r="C773" s="350" t="s">
        <v>123</v>
      </c>
      <c r="D773" s="351">
        <v>42</v>
      </c>
      <c r="E773" s="351">
        <v>13</v>
      </c>
      <c r="F773" s="279" t="str">
        <f t="shared" si="11"/>
        <v>SWW024213</v>
      </c>
      <c r="G773" s="351">
        <v>193.8</v>
      </c>
      <c r="M773" s="241"/>
      <c r="N773" s="241"/>
      <c r="O773" s="229"/>
      <c r="P773" s="229"/>
      <c r="Q773" s="234"/>
      <c r="Y773" s="243"/>
      <c r="Z773" s="2"/>
      <c r="AA773" s="2"/>
      <c r="AB773" s="2"/>
      <c r="AC773" s="2"/>
      <c r="AD773" s="2"/>
      <c r="AE773" s="2"/>
      <c r="AF773" s="2"/>
      <c r="AG773" s="2"/>
      <c r="AH773" s="2"/>
      <c r="AI773" s="2"/>
    </row>
    <row r="774" spans="2:35">
      <c r="B774" s="350" t="s">
        <v>265</v>
      </c>
      <c r="C774" s="350" t="s">
        <v>123</v>
      </c>
      <c r="D774" s="351">
        <v>42</v>
      </c>
      <c r="E774" s="351">
        <v>14</v>
      </c>
      <c r="F774" s="279" t="str">
        <f t="shared" si="11"/>
        <v>SWW024214</v>
      </c>
      <c r="G774" s="351">
        <v>202.5</v>
      </c>
      <c r="M774" s="241"/>
      <c r="N774" s="241"/>
      <c r="O774" s="229"/>
      <c r="P774" s="229"/>
      <c r="Q774" s="234"/>
      <c r="Y774" s="243"/>
      <c r="Z774" s="2"/>
      <c r="AA774" s="2"/>
      <c r="AB774" s="2"/>
      <c r="AC774" s="2"/>
      <c r="AD774" s="2"/>
      <c r="AE774" s="2"/>
      <c r="AF774" s="2"/>
      <c r="AG774" s="2"/>
      <c r="AH774" s="2"/>
      <c r="AI774" s="2"/>
    </row>
    <row r="775" spans="2:35">
      <c r="B775" s="350" t="s">
        <v>265</v>
      </c>
      <c r="C775" s="350" t="s">
        <v>123</v>
      </c>
      <c r="D775" s="351">
        <v>42</v>
      </c>
      <c r="E775" s="351">
        <v>15</v>
      </c>
      <c r="F775" s="279" t="str">
        <f t="shared" si="11"/>
        <v>SWW024215</v>
      </c>
      <c r="G775" s="351">
        <v>210</v>
      </c>
      <c r="M775" s="241"/>
      <c r="N775" s="241"/>
      <c r="O775" s="229"/>
      <c r="P775" s="229"/>
      <c r="Q775" s="234"/>
      <c r="Y775" s="243"/>
      <c r="Z775" s="2"/>
      <c r="AA775" s="2"/>
      <c r="AB775" s="2"/>
      <c r="AC775" s="2"/>
      <c r="AD775" s="2"/>
      <c r="AE775" s="2"/>
      <c r="AF775" s="2"/>
      <c r="AG775" s="2"/>
      <c r="AH775" s="2"/>
      <c r="AI775" s="2"/>
    </row>
    <row r="776" spans="2:35">
      <c r="B776" s="350" t="s">
        <v>265</v>
      </c>
      <c r="C776" s="350" t="s">
        <v>123</v>
      </c>
      <c r="D776" s="351">
        <v>42</v>
      </c>
      <c r="E776" s="351">
        <v>16</v>
      </c>
      <c r="F776" s="279" t="str">
        <f t="shared" ref="F776:F839" si="12">B776&amp;TEXT(C776,"00")&amp;TEXT(D776,"00")&amp;TEXT(E776,"00")</f>
        <v>SWW024216</v>
      </c>
      <c r="G776" s="351">
        <v>220.2</v>
      </c>
      <c r="M776" s="241"/>
      <c r="N776" s="241"/>
      <c r="O776" s="229"/>
      <c r="P776" s="229"/>
      <c r="Q776" s="234"/>
      <c r="Y776" s="243"/>
      <c r="Z776" s="2"/>
      <c r="AA776" s="2"/>
      <c r="AB776" s="2"/>
      <c r="AC776" s="2"/>
      <c r="AD776" s="2"/>
      <c r="AE776" s="2"/>
      <c r="AF776" s="2"/>
      <c r="AG776" s="2"/>
      <c r="AH776" s="2"/>
      <c r="AI776" s="2"/>
    </row>
    <row r="777" spans="2:35">
      <c r="B777" s="350" t="s">
        <v>265</v>
      </c>
      <c r="C777" s="350" t="s">
        <v>123</v>
      </c>
      <c r="D777" s="351">
        <v>42</v>
      </c>
      <c r="E777" s="351">
        <v>17</v>
      </c>
      <c r="F777" s="279" t="str">
        <f t="shared" si="12"/>
        <v>SWW024217</v>
      </c>
      <c r="G777" s="351">
        <v>231.1</v>
      </c>
      <c r="M777" s="241"/>
      <c r="N777" s="241"/>
      <c r="O777" s="229"/>
      <c r="P777" s="229"/>
      <c r="Q777" s="234"/>
      <c r="Y777" s="243"/>
      <c r="Z777" s="2"/>
      <c r="AA777" s="2"/>
      <c r="AB777" s="2"/>
      <c r="AC777" s="2"/>
      <c r="AD777" s="2"/>
      <c r="AE777" s="2"/>
      <c r="AF777" s="2"/>
      <c r="AG777" s="2"/>
      <c r="AH777" s="2"/>
      <c r="AI777" s="2"/>
    </row>
    <row r="778" spans="2:35">
      <c r="B778" s="350" t="s">
        <v>265</v>
      </c>
      <c r="C778" s="350" t="s">
        <v>123</v>
      </c>
      <c r="D778" s="351">
        <v>42</v>
      </c>
      <c r="E778" s="351">
        <v>18</v>
      </c>
      <c r="F778" s="279" t="str">
        <f t="shared" si="12"/>
        <v>SWW024218</v>
      </c>
      <c r="G778" s="351">
        <v>260.8</v>
      </c>
      <c r="M778" s="241"/>
      <c r="N778" s="241"/>
      <c r="O778" s="229"/>
      <c r="P778" s="229"/>
      <c r="Q778" s="234"/>
      <c r="Y778" s="243"/>
      <c r="Z778" s="2"/>
      <c r="AA778" s="2"/>
      <c r="AB778" s="2"/>
      <c r="AC778" s="2"/>
      <c r="AD778" s="2"/>
      <c r="AE778" s="2"/>
      <c r="AF778" s="2"/>
      <c r="AG778" s="2"/>
      <c r="AH778" s="2"/>
      <c r="AI778" s="2"/>
    </row>
    <row r="779" spans="2:35">
      <c r="B779" s="350" t="s">
        <v>265</v>
      </c>
      <c r="C779" s="350" t="s">
        <v>123</v>
      </c>
      <c r="D779" s="351">
        <v>42</v>
      </c>
      <c r="E779" s="351">
        <v>19</v>
      </c>
      <c r="F779" s="279" t="str">
        <f t="shared" si="12"/>
        <v>SWW024219</v>
      </c>
      <c r="G779" s="351">
        <v>281.3</v>
      </c>
      <c r="M779" s="241"/>
      <c r="N779" s="241"/>
      <c r="O779" s="229"/>
      <c r="P779" s="229"/>
      <c r="Q779" s="234"/>
      <c r="Y779" s="243"/>
      <c r="Z779" s="2"/>
      <c r="AA779" s="2"/>
      <c r="AB779" s="2"/>
      <c r="AC779" s="2"/>
      <c r="AD779" s="2"/>
      <c r="AE779" s="2"/>
      <c r="AF779" s="2"/>
      <c r="AG779" s="2"/>
      <c r="AH779" s="2"/>
      <c r="AI779" s="2"/>
    </row>
    <row r="780" spans="2:35">
      <c r="B780" s="350" t="s">
        <v>265</v>
      </c>
      <c r="C780" s="350" t="s">
        <v>123</v>
      </c>
      <c r="D780" s="351">
        <v>42</v>
      </c>
      <c r="E780" s="351">
        <v>20</v>
      </c>
      <c r="F780" s="279" t="str">
        <f t="shared" si="12"/>
        <v>SWW024220</v>
      </c>
      <c r="G780" s="351">
        <v>303.8</v>
      </c>
      <c r="M780" s="241"/>
      <c r="N780" s="241"/>
      <c r="O780" s="229"/>
      <c r="P780" s="229"/>
      <c r="Q780" s="234"/>
      <c r="Y780" s="243"/>
      <c r="Z780" s="2"/>
      <c r="AA780" s="2"/>
      <c r="AB780" s="2"/>
      <c r="AC780" s="2"/>
      <c r="AD780" s="2"/>
      <c r="AE780" s="2"/>
      <c r="AF780" s="2"/>
      <c r="AG780" s="2"/>
      <c r="AH780" s="2"/>
      <c r="AI780" s="2"/>
    </row>
    <row r="781" spans="2:35">
      <c r="B781" s="350" t="s">
        <v>265</v>
      </c>
      <c r="C781" s="350" t="s">
        <v>123</v>
      </c>
      <c r="D781" s="351">
        <v>42</v>
      </c>
      <c r="E781" s="351">
        <v>21</v>
      </c>
      <c r="F781" s="279" t="str">
        <f t="shared" si="12"/>
        <v>SWW024221</v>
      </c>
      <c r="G781" s="351">
        <v>325.8</v>
      </c>
      <c r="M781" s="241"/>
      <c r="N781" s="241"/>
      <c r="O781" s="229"/>
      <c r="P781" s="229"/>
      <c r="Q781" s="234"/>
      <c r="Y781" s="243"/>
      <c r="Z781" s="2"/>
      <c r="AA781" s="2"/>
      <c r="AB781" s="2"/>
      <c r="AC781" s="2"/>
      <c r="AD781" s="2"/>
      <c r="AE781" s="2"/>
      <c r="AF781" s="2"/>
      <c r="AG781" s="2"/>
      <c r="AH781" s="2"/>
      <c r="AI781" s="2"/>
    </row>
    <row r="782" spans="2:35">
      <c r="B782" s="350" t="s">
        <v>265</v>
      </c>
      <c r="C782" s="350" t="s">
        <v>123</v>
      </c>
      <c r="D782" s="351">
        <v>42</v>
      </c>
      <c r="E782" s="351">
        <v>22</v>
      </c>
      <c r="F782" s="279" t="str">
        <f t="shared" si="12"/>
        <v>SWW024222</v>
      </c>
      <c r="G782" s="351">
        <v>350</v>
      </c>
      <c r="M782" s="241"/>
      <c r="N782" s="241"/>
      <c r="O782" s="229"/>
      <c r="P782" s="229"/>
      <c r="Q782" s="234"/>
      <c r="Y782" s="243"/>
      <c r="Z782" s="2"/>
      <c r="AA782" s="2"/>
      <c r="AB782" s="2"/>
      <c r="AC782" s="2"/>
      <c r="AD782" s="2"/>
      <c r="AE782" s="2"/>
      <c r="AF782" s="2"/>
      <c r="AG782" s="2"/>
      <c r="AH782" s="2"/>
      <c r="AI782" s="2"/>
    </row>
    <row r="783" spans="2:35">
      <c r="B783" s="350" t="s">
        <v>265</v>
      </c>
      <c r="C783" s="350" t="s">
        <v>123</v>
      </c>
      <c r="D783" s="351">
        <v>42</v>
      </c>
      <c r="E783" s="351">
        <v>23</v>
      </c>
      <c r="F783" s="279" t="str">
        <f t="shared" si="12"/>
        <v>SWW024223</v>
      </c>
      <c r="G783" s="351">
        <v>377.6</v>
      </c>
      <c r="M783" s="241"/>
      <c r="N783" s="241"/>
      <c r="O783" s="229"/>
      <c r="P783" s="229"/>
      <c r="Q783" s="234"/>
      <c r="Y783" s="243"/>
      <c r="Z783" s="2"/>
      <c r="AA783" s="2"/>
      <c r="AB783" s="2"/>
      <c r="AC783" s="2"/>
      <c r="AD783" s="2"/>
      <c r="AE783" s="2"/>
      <c r="AF783" s="2"/>
      <c r="AG783" s="2"/>
      <c r="AH783" s="2"/>
      <c r="AI783" s="2"/>
    </row>
    <row r="784" spans="2:35">
      <c r="B784" s="350" t="s">
        <v>265</v>
      </c>
      <c r="C784" s="350" t="s">
        <v>123</v>
      </c>
      <c r="D784" s="351">
        <v>42</v>
      </c>
      <c r="E784" s="351">
        <v>24</v>
      </c>
      <c r="F784" s="279" t="str">
        <f t="shared" si="12"/>
        <v>SWW024224</v>
      </c>
      <c r="G784" s="351">
        <v>401.6</v>
      </c>
      <c r="M784" s="241"/>
      <c r="N784" s="241"/>
      <c r="O784" s="229"/>
      <c r="P784" s="229"/>
      <c r="Q784" s="234"/>
      <c r="Y784" s="243"/>
      <c r="Z784" s="2"/>
      <c r="AA784" s="2"/>
      <c r="AB784" s="2"/>
      <c r="AC784" s="2"/>
      <c r="AD784" s="2"/>
      <c r="AE784" s="2"/>
      <c r="AF784" s="2"/>
      <c r="AG784" s="2"/>
      <c r="AH784" s="2"/>
      <c r="AI784" s="2"/>
    </row>
    <row r="785" spans="2:35">
      <c r="B785" s="350" t="s">
        <v>265</v>
      </c>
      <c r="C785" s="350" t="s">
        <v>123</v>
      </c>
      <c r="D785" s="351">
        <v>42</v>
      </c>
      <c r="E785" s="351">
        <v>25</v>
      </c>
      <c r="F785" s="279" t="str">
        <f t="shared" si="12"/>
        <v>SWW024225</v>
      </c>
      <c r="G785" s="351">
        <v>430.1</v>
      </c>
      <c r="M785" s="241"/>
      <c r="N785" s="241"/>
      <c r="O785" s="229"/>
      <c r="P785" s="229"/>
      <c r="Q785" s="234"/>
      <c r="Y785" s="243"/>
      <c r="Z785" s="2"/>
      <c r="AA785" s="2"/>
      <c r="AB785" s="2"/>
      <c r="AC785" s="2"/>
      <c r="AD785" s="2"/>
      <c r="AE785" s="2"/>
      <c r="AF785" s="2"/>
      <c r="AG785" s="2"/>
      <c r="AH785" s="2"/>
      <c r="AI785" s="2"/>
    </row>
    <row r="786" spans="2:35">
      <c r="B786" s="350" t="s">
        <v>265</v>
      </c>
      <c r="C786" s="350" t="s">
        <v>123</v>
      </c>
      <c r="D786" s="351">
        <v>42</v>
      </c>
      <c r="E786" s="351">
        <v>26</v>
      </c>
      <c r="F786" s="279" t="str">
        <f t="shared" si="12"/>
        <v>SWW024226</v>
      </c>
      <c r="G786" s="351">
        <v>458.2</v>
      </c>
      <c r="M786" s="241"/>
      <c r="N786" s="241"/>
      <c r="O786" s="229"/>
      <c r="P786" s="229"/>
      <c r="Q786" s="234"/>
      <c r="Y786" s="243"/>
      <c r="Z786" s="2"/>
      <c r="AA786" s="2"/>
      <c r="AB786" s="2"/>
      <c r="AC786" s="2"/>
      <c r="AD786" s="2"/>
      <c r="AE786" s="2"/>
      <c r="AF786" s="2"/>
      <c r="AG786" s="2"/>
      <c r="AH786" s="2"/>
      <c r="AI786" s="2"/>
    </row>
    <row r="787" spans="2:35">
      <c r="B787" s="350" t="s">
        <v>265</v>
      </c>
      <c r="C787" s="350" t="s">
        <v>123</v>
      </c>
      <c r="D787" s="351">
        <v>42</v>
      </c>
      <c r="E787" s="351">
        <v>27</v>
      </c>
      <c r="F787" s="279" t="str">
        <f t="shared" si="12"/>
        <v>SWW024227</v>
      </c>
      <c r="G787" s="351">
        <v>488.2</v>
      </c>
      <c r="M787" s="241"/>
      <c r="N787" s="241"/>
      <c r="O787" s="229"/>
      <c r="P787" s="229"/>
      <c r="Q787" s="234"/>
      <c r="Y787" s="243"/>
      <c r="Z787" s="2"/>
      <c r="AA787" s="2"/>
      <c r="AB787" s="2"/>
      <c r="AC787" s="2"/>
      <c r="AD787" s="2"/>
      <c r="AE787" s="2"/>
      <c r="AF787" s="2"/>
      <c r="AG787" s="2"/>
      <c r="AH787" s="2"/>
      <c r="AI787" s="2"/>
    </row>
    <row r="788" spans="2:35">
      <c r="B788" s="350" t="s">
        <v>265</v>
      </c>
      <c r="C788" s="350" t="s">
        <v>123</v>
      </c>
      <c r="D788" s="351">
        <v>42</v>
      </c>
      <c r="E788" s="351">
        <v>28</v>
      </c>
      <c r="F788" s="279" t="str">
        <f t="shared" si="12"/>
        <v>SWW024228</v>
      </c>
      <c r="G788" s="351">
        <v>523.79999999999995</v>
      </c>
      <c r="M788" s="241"/>
      <c r="N788" s="241"/>
      <c r="O788" s="229"/>
      <c r="P788" s="229"/>
      <c r="Q788" s="234"/>
      <c r="Y788" s="243"/>
      <c r="Z788" s="2"/>
      <c r="AA788" s="2"/>
      <c r="AB788" s="2"/>
      <c r="AC788" s="2"/>
      <c r="AD788" s="2"/>
      <c r="AE788" s="2"/>
      <c r="AF788" s="2"/>
      <c r="AG788" s="2"/>
      <c r="AH788" s="2"/>
      <c r="AI788" s="2"/>
    </row>
    <row r="789" spans="2:35">
      <c r="B789" s="350" t="s">
        <v>265</v>
      </c>
      <c r="C789" s="350" t="s">
        <v>123</v>
      </c>
      <c r="D789" s="351">
        <v>42</v>
      </c>
      <c r="E789" s="351">
        <v>29</v>
      </c>
      <c r="F789" s="279" t="str">
        <f t="shared" si="12"/>
        <v>SWW024229</v>
      </c>
      <c r="G789" s="351">
        <v>564.1</v>
      </c>
      <c r="M789" s="241"/>
      <c r="N789" s="241"/>
      <c r="O789" s="229"/>
      <c r="P789" s="229"/>
      <c r="Q789" s="234"/>
      <c r="Y789" s="243"/>
      <c r="Z789" s="2"/>
      <c r="AA789" s="2"/>
      <c r="AB789" s="2"/>
      <c r="AC789" s="2"/>
      <c r="AD789" s="2"/>
      <c r="AE789" s="2"/>
      <c r="AF789" s="2"/>
      <c r="AG789" s="2"/>
      <c r="AH789" s="2"/>
      <c r="AI789" s="2"/>
    </row>
    <row r="790" spans="2:35">
      <c r="B790" s="350" t="s">
        <v>265</v>
      </c>
      <c r="C790" s="350" t="s">
        <v>123</v>
      </c>
      <c r="D790" s="351">
        <v>43</v>
      </c>
      <c r="E790" s="351">
        <v>1</v>
      </c>
      <c r="F790" s="279" t="str">
        <f t="shared" si="12"/>
        <v>SWW024301</v>
      </c>
      <c r="G790" s="351">
        <v>54.2</v>
      </c>
      <c r="M790" s="241"/>
      <c r="N790" s="241"/>
      <c r="O790" s="229"/>
      <c r="P790" s="229"/>
      <c r="Q790" s="234"/>
      <c r="Y790" s="243"/>
      <c r="Z790" s="2"/>
      <c r="AA790" s="2"/>
      <c r="AB790" s="2"/>
      <c r="AC790" s="2"/>
      <c r="AD790" s="2"/>
      <c r="AE790" s="2"/>
      <c r="AF790" s="2"/>
      <c r="AG790" s="2"/>
      <c r="AH790" s="2"/>
      <c r="AI790" s="2"/>
    </row>
    <row r="791" spans="2:35">
      <c r="B791" s="350" t="s">
        <v>265</v>
      </c>
      <c r="C791" s="350" t="s">
        <v>123</v>
      </c>
      <c r="D791" s="351">
        <v>43</v>
      </c>
      <c r="E791" s="351">
        <v>2</v>
      </c>
      <c r="F791" s="279" t="str">
        <f t="shared" si="12"/>
        <v>SWW024302</v>
      </c>
      <c r="G791" s="351">
        <v>108.3</v>
      </c>
      <c r="M791" s="241"/>
      <c r="N791" s="241"/>
      <c r="O791" s="229"/>
      <c r="P791" s="229"/>
      <c r="Q791" s="234"/>
      <c r="Y791" s="243"/>
      <c r="Z791" s="2"/>
      <c r="AA791" s="2"/>
      <c r="AB791" s="2"/>
      <c r="AC791" s="2"/>
      <c r="AD791" s="2"/>
      <c r="AE791" s="2"/>
      <c r="AF791" s="2"/>
      <c r="AG791" s="2"/>
      <c r="AH791" s="2"/>
      <c r="AI791" s="2"/>
    </row>
    <row r="792" spans="2:35">
      <c r="B792" s="350" t="s">
        <v>265</v>
      </c>
      <c r="C792" s="350" t="s">
        <v>123</v>
      </c>
      <c r="D792" s="351">
        <v>43</v>
      </c>
      <c r="E792" s="351">
        <v>3</v>
      </c>
      <c r="F792" s="279" t="str">
        <f t="shared" si="12"/>
        <v>SWW024303</v>
      </c>
      <c r="G792" s="351">
        <v>118.1</v>
      </c>
      <c r="M792" s="241"/>
      <c r="N792" s="241"/>
      <c r="O792" s="229"/>
      <c r="P792" s="229"/>
      <c r="Q792" s="234"/>
      <c r="Y792" s="243"/>
      <c r="Z792" s="2"/>
      <c r="AA792" s="2"/>
      <c r="AB792" s="2"/>
      <c r="AC792" s="2"/>
      <c r="AD792" s="2"/>
      <c r="AE792" s="2"/>
      <c r="AF792" s="2"/>
      <c r="AG792" s="2"/>
      <c r="AH792" s="2"/>
      <c r="AI792" s="2"/>
    </row>
    <row r="793" spans="2:35">
      <c r="B793" s="350" t="s">
        <v>265</v>
      </c>
      <c r="C793" s="350" t="s">
        <v>123</v>
      </c>
      <c r="D793" s="351">
        <v>43</v>
      </c>
      <c r="E793" s="351">
        <v>4</v>
      </c>
      <c r="F793" s="279" t="str">
        <f t="shared" si="12"/>
        <v>SWW024304</v>
      </c>
      <c r="G793" s="351">
        <v>125.3</v>
      </c>
      <c r="M793" s="241"/>
      <c r="N793" s="241"/>
      <c r="O793" s="229"/>
      <c r="P793" s="229"/>
      <c r="Q793" s="234"/>
      <c r="Y793" s="243"/>
      <c r="Z793" s="2"/>
      <c r="AA793" s="2"/>
      <c r="AB793" s="2"/>
      <c r="AC793" s="2"/>
      <c r="AD793" s="2"/>
      <c r="AE793" s="2"/>
      <c r="AF793" s="2"/>
      <c r="AG793" s="2"/>
      <c r="AH793" s="2"/>
      <c r="AI793" s="2"/>
    </row>
    <row r="794" spans="2:35">
      <c r="B794" s="350" t="s">
        <v>265</v>
      </c>
      <c r="C794" s="350" t="s">
        <v>123</v>
      </c>
      <c r="D794" s="351">
        <v>43</v>
      </c>
      <c r="E794" s="351">
        <v>5</v>
      </c>
      <c r="F794" s="279" t="str">
        <f t="shared" si="12"/>
        <v>SWW024305</v>
      </c>
      <c r="G794" s="351">
        <v>134.80000000000001</v>
      </c>
      <c r="M794" s="241"/>
      <c r="N794" s="241"/>
      <c r="O794" s="229"/>
      <c r="P794" s="229"/>
      <c r="Q794" s="234"/>
      <c r="Y794" s="243"/>
      <c r="Z794" s="2"/>
      <c r="AA794" s="2"/>
      <c r="AB794" s="2"/>
      <c r="AC794" s="2"/>
      <c r="AD794" s="2"/>
      <c r="AE794" s="2"/>
      <c r="AF794" s="2"/>
      <c r="AG794" s="2"/>
      <c r="AH794" s="2"/>
      <c r="AI794" s="2"/>
    </row>
    <row r="795" spans="2:35">
      <c r="B795" s="350" t="s">
        <v>265</v>
      </c>
      <c r="C795" s="350" t="s">
        <v>123</v>
      </c>
      <c r="D795" s="351">
        <v>43</v>
      </c>
      <c r="E795" s="351">
        <v>6</v>
      </c>
      <c r="F795" s="279" t="str">
        <f t="shared" si="12"/>
        <v>SWW024306</v>
      </c>
      <c r="G795" s="351">
        <v>144.19999999999999</v>
      </c>
      <c r="M795" s="241"/>
      <c r="N795" s="241"/>
      <c r="O795" s="229"/>
      <c r="P795" s="229"/>
      <c r="Q795" s="234"/>
      <c r="Y795" s="243"/>
      <c r="Z795" s="2"/>
      <c r="AA795" s="2"/>
      <c r="AB795" s="2"/>
      <c r="AC795" s="2"/>
      <c r="AD795" s="2"/>
      <c r="AE795" s="2"/>
      <c r="AF795" s="2"/>
      <c r="AG795" s="2"/>
      <c r="AH795" s="2"/>
      <c r="AI795" s="2"/>
    </row>
    <row r="796" spans="2:35">
      <c r="B796" s="350" t="s">
        <v>265</v>
      </c>
      <c r="C796" s="350" t="s">
        <v>123</v>
      </c>
      <c r="D796" s="351">
        <v>43</v>
      </c>
      <c r="E796" s="351">
        <v>7</v>
      </c>
      <c r="F796" s="279" t="str">
        <f t="shared" si="12"/>
        <v>SWW024307</v>
      </c>
      <c r="G796" s="351">
        <v>154.1</v>
      </c>
      <c r="M796" s="241"/>
      <c r="N796" s="241"/>
      <c r="O796" s="229"/>
      <c r="P796" s="229"/>
      <c r="Q796" s="234"/>
      <c r="Y796" s="243"/>
      <c r="Z796" s="2"/>
      <c r="AA796" s="2"/>
      <c r="AB796" s="2"/>
      <c r="AC796" s="2"/>
      <c r="AD796" s="2"/>
      <c r="AE796" s="2"/>
      <c r="AF796" s="2"/>
      <c r="AG796" s="2"/>
      <c r="AH796" s="2"/>
      <c r="AI796" s="2"/>
    </row>
    <row r="797" spans="2:35">
      <c r="B797" s="350" t="s">
        <v>265</v>
      </c>
      <c r="C797" s="350" t="s">
        <v>123</v>
      </c>
      <c r="D797" s="351">
        <v>43</v>
      </c>
      <c r="E797" s="351">
        <v>8</v>
      </c>
      <c r="F797" s="279" t="str">
        <f t="shared" si="12"/>
        <v>SWW024308</v>
      </c>
      <c r="G797" s="351">
        <v>162.6</v>
      </c>
      <c r="M797" s="241"/>
      <c r="N797" s="241"/>
      <c r="O797" s="229"/>
      <c r="P797" s="229"/>
      <c r="Q797" s="234"/>
      <c r="Y797" s="243"/>
      <c r="Z797" s="2"/>
      <c r="AA797" s="2"/>
      <c r="AB797" s="2"/>
      <c r="AC797" s="2"/>
      <c r="AD797" s="2"/>
      <c r="AE797" s="2"/>
      <c r="AF797" s="2"/>
      <c r="AG797" s="2"/>
      <c r="AH797" s="2"/>
      <c r="AI797" s="2"/>
    </row>
    <row r="798" spans="2:35">
      <c r="B798" s="350" t="s">
        <v>265</v>
      </c>
      <c r="C798" s="350" t="s">
        <v>123</v>
      </c>
      <c r="D798" s="351">
        <v>43</v>
      </c>
      <c r="E798" s="351">
        <v>9</v>
      </c>
      <c r="F798" s="279" t="str">
        <f t="shared" si="12"/>
        <v>SWW024309</v>
      </c>
      <c r="G798" s="351">
        <v>170.8</v>
      </c>
      <c r="M798" s="241"/>
      <c r="N798" s="241"/>
      <c r="O798" s="229"/>
      <c r="P798" s="229"/>
      <c r="Q798" s="234"/>
      <c r="Y798" s="243"/>
      <c r="Z798" s="2"/>
      <c r="AA798" s="2"/>
      <c r="AB798" s="2"/>
      <c r="AC798" s="2"/>
      <c r="AD798" s="2"/>
      <c r="AE798" s="2"/>
      <c r="AF798" s="2"/>
      <c r="AG798" s="2"/>
      <c r="AH798" s="2"/>
      <c r="AI798" s="2"/>
    </row>
    <row r="799" spans="2:35">
      <c r="B799" s="350" t="s">
        <v>265</v>
      </c>
      <c r="C799" s="350" t="s">
        <v>123</v>
      </c>
      <c r="D799" s="351">
        <v>43</v>
      </c>
      <c r="E799" s="351">
        <v>10</v>
      </c>
      <c r="F799" s="279" t="str">
        <f t="shared" si="12"/>
        <v>SWW024310</v>
      </c>
      <c r="G799" s="351">
        <v>178.9</v>
      </c>
      <c r="M799" s="241"/>
      <c r="N799" s="241"/>
      <c r="O799" s="229"/>
      <c r="P799" s="229"/>
      <c r="Q799" s="234"/>
      <c r="Y799" s="243"/>
      <c r="Z799" s="2"/>
      <c r="AA799" s="2"/>
      <c r="AB799" s="2"/>
      <c r="AC799" s="2"/>
      <c r="AD799" s="2"/>
      <c r="AE799" s="2"/>
      <c r="AF799" s="2"/>
      <c r="AG799" s="2"/>
      <c r="AH799" s="2"/>
      <c r="AI799" s="2"/>
    </row>
    <row r="800" spans="2:35">
      <c r="B800" s="350" t="s">
        <v>265</v>
      </c>
      <c r="C800" s="350" t="s">
        <v>123</v>
      </c>
      <c r="D800" s="351">
        <v>43</v>
      </c>
      <c r="E800" s="351">
        <v>11</v>
      </c>
      <c r="F800" s="279" t="str">
        <f t="shared" si="12"/>
        <v>SWW024311</v>
      </c>
      <c r="G800" s="351">
        <v>186.2</v>
      </c>
      <c r="M800" s="241"/>
      <c r="N800" s="241"/>
      <c r="O800" s="229"/>
      <c r="P800" s="229"/>
      <c r="Q800" s="234"/>
      <c r="Y800" s="243"/>
      <c r="Z800" s="2"/>
      <c r="AA800" s="2"/>
      <c r="AB800" s="2"/>
      <c r="AC800" s="2"/>
      <c r="AD800" s="2"/>
      <c r="AE800" s="2"/>
      <c r="AF800" s="2"/>
      <c r="AG800" s="2"/>
      <c r="AH800" s="2"/>
      <c r="AI800" s="2"/>
    </row>
    <row r="801" spans="2:35">
      <c r="B801" s="350" t="s">
        <v>265</v>
      </c>
      <c r="C801" s="350" t="s">
        <v>123</v>
      </c>
      <c r="D801" s="351">
        <v>43</v>
      </c>
      <c r="E801" s="351">
        <v>12</v>
      </c>
      <c r="F801" s="279" t="str">
        <f t="shared" si="12"/>
        <v>SWW024312</v>
      </c>
      <c r="G801" s="351">
        <v>193.8</v>
      </c>
      <c r="M801" s="241"/>
      <c r="N801" s="241"/>
      <c r="O801" s="229"/>
      <c r="P801" s="229"/>
      <c r="Q801" s="234"/>
      <c r="Y801" s="243"/>
      <c r="Z801" s="2"/>
      <c r="AA801" s="2"/>
      <c r="AB801" s="2"/>
      <c r="AC801" s="2"/>
      <c r="AD801" s="2"/>
      <c r="AE801" s="2"/>
      <c r="AF801" s="2"/>
      <c r="AG801" s="2"/>
      <c r="AH801" s="2"/>
      <c r="AI801" s="2"/>
    </row>
    <row r="802" spans="2:35">
      <c r="B802" s="350" t="s">
        <v>265</v>
      </c>
      <c r="C802" s="350" t="s">
        <v>123</v>
      </c>
      <c r="D802" s="351">
        <v>43</v>
      </c>
      <c r="E802" s="351">
        <v>13</v>
      </c>
      <c r="F802" s="279" t="str">
        <f t="shared" si="12"/>
        <v>SWW024313</v>
      </c>
      <c r="G802" s="351">
        <v>202.5</v>
      </c>
      <c r="M802" s="241"/>
      <c r="N802" s="241"/>
      <c r="O802" s="229"/>
      <c r="P802" s="229"/>
      <c r="Q802" s="234"/>
      <c r="Y802" s="243"/>
      <c r="Z802" s="2"/>
      <c r="AA802" s="2"/>
      <c r="AB802" s="2"/>
      <c r="AC802" s="2"/>
      <c r="AD802" s="2"/>
      <c r="AE802" s="2"/>
      <c r="AF802" s="2"/>
      <c r="AG802" s="2"/>
      <c r="AH802" s="2"/>
      <c r="AI802" s="2"/>
    </row>
    <row r="803" spans="2:35">
      <c r="B803" s="350" t="s">
        <v>265</v>
      </c>
      <c r="C803" s="350" t="s">
        <v>123</v>
      </c>
      <c r="D803" s="351">
        <v>43</v>
      </c>
      <c r="E803" s="351">
        <v>14</v>
      </c>
      <c r="F803" s="279" t="str">
        <f t="shared" si="12"/>
        <v>SWW024314</v>
      </c>
      <c r="G803" s="351">
        <v>210</v>
      </c>
      <c r="M803" s="241"/>
      <c r="N803" s="241"/>
      <c r="O803" s="229"/>
      <c r="P803" s="229"/>
      <c r="Q803" s="234"/>
      <c r="Y803" s="243"/>
      <c r="Z803" s="2"/>
      <c r="AA803" s="2"/>
      <c r="AB803" s="2"/>
      <c r="AC803" s="2"/>
      <c r="AD803" s="2"/>
      <c r="AE803" s="2"/>
      <c r="AF803" s="2"/>
      <c r="AG803" s="2"/>
      <c r="AH803" s="2"/>
      <c r="AI803" s="2"/>
    </row>
    <row r="804" spans="2:35">
      <c r="B804" s="350" t="s">
        <v>265</v>
      </c>
      <c r="C804" s="350" t="s">
        <v>123</v>
      </c>
      <c r="D804" s="351">
        <v>43</v>
      </c>
      <c r="E804" s="351">
        <v>15</v>
      </c>
      <c r="F804" s="279" t="str">
        <f t="shared" si="12"/>
        <v>SWW024315</v>
      </c>
      <c r="G804" s="351">
        <v>220.2</v>
      </c>
      <c r="M804" s="241"/>
      <c r="N804" s="241"/>
      <c r="O804" s="229"/>
      <c r="P804" s="229"/>
      <c r="Q804" s="234"/>
      <c r="Y804" s="243"/>
      <c r="Z804" s="2"/>
      <c r="AA804" s="2"/>
      <c r="AB804" s="2"/>
      <c r="AC804" s="2"/>
      <c r="AD804" s="2"/>
      <c r="AE804" s="2"/>
      <c r="AF804" s="2"/>
      <c r="AG804" s="2"/>
      <c r="AH804" s="2"/>
      <c r="AI804" s="2"/>
    </row>
    <row r="805" spans="2:35">
      <c r="B805" s="350" t="s">
        <v>265</v>
      </c>
      <c r="C805" s="350" t="s">
        <v>123</v>
      </c>
      <c r="D805" s="351">
        <v>43</v>
      </c>
      <c r="E805" s="351">
        <v>16</v>
      </c>
      <c r="F805" s="279" t="str">
        <f t="shared" si="12"/>
        <v>SWW024316</v>
      </c>
      <c r="G805" s="351">
        <v>231.1</v>
      </c>
      <c r="M805" s="241"/>
      <c r="N805" s="241"/>
      <c r="O805" s="229"/>
      <c r="P805" s="229"/>
      <c r="Q805" s="234"/>
      <c r="Y805" s="243"/>
      <c r="Z805" s="2"/>
      <c r="AA805" s="2"/>
      <c r="AB805" s="2"/>
      <c r="AC805" s="2"/>
      <c r="AD805" s="2"/>
      <c r="AE805" s="2"/>
      <c r="AF805" s="2"/>
      <c r="AG805" s="2"/>
      <c r="AH805" s="2"/>
      <c r="AI805" s="2"/>
    </row>
    <row r="806" spans="2:35">
      <c r="B806" s="350" t="s">
        <v>265</v>
      </c>
      <c r="C806" s="350" t="s">
        <v>123</v>
      </c>
      <c r="D806" s="351">
        <v>43</v>
      </c>
      <c r="E806" s="351">
        <v>17</v>
      </c>
      <c r="F806" s="279" t="str">
        <f t="shared" si="12"/>
        <v>SWW024317</v>
      </c>
      <c r="G806" s="351">
        <v>260.8</v>
      </c>
      <c r="M806" s="241"/>
      <c r="N806" s="241"/>
      <c r="O806" s="229"/>
      <c r="P806" s="229"/>
      <c r="Q806" s="234"/>
      <c r="Y806" s="243"/>
      <c r="Z806" s="2"/>
      <c r="AA806" s="2"/>
      <c r="AB806" s="2"/>
      <c r="AC806" s="2"/>
      <c r="AD806" s="2"/>
      <c r="AE806" s="2"/>
      <c r="AF806" s="2"/>
      <c r="AG806" s="2"/>
      <c r="AH806" s="2"/>
      <c r="AI806" s="2"/>
    </row>
    <row r="807" spans="2:35">
      <c r="B807" s="350" t="s">
        <v>265</v>
      </c>
      <c r="C807" s="350" t="s">
        <v>123</v>
      </c>
      <c r="D807" s="351">
        <v>43</v>
      </c>
      <c r="E807" s="351">
        <v>18</v>
      </c>
      <c r="F807" s="279" t="str">
        <f t="shared" si="12"/>
        <v>SWW024318</v>
      </c>
      <c r="G807" s="351">
        <v>281.3</v>
      </c>
      <c r="M807" s="241"/>
      <c r="N807" s="241"/>
      <c r="O807" s="229"/>
      <c r="P807" s="229"/>
      <c r="Q807" s="234"/>
      <c r="Y807" s="243"/>
      <c r="Z807" s="2"/>
      <c r="AA807" s="2"/>
      <c r="AB807" s="2"/>
      <c r="AC807" s="2"/>
      <c r="AD807" s="2"/>
      <c r="AE807" s="2"/>
      <c r="AF807" s="2"/>
      <c r="AG807" s="2"/>
      <c r="AH807" s="2"/>
      <c r="AI807" s="2"/>
    </row>
    <row r="808" spans="2:35">
      <c r="B808" s="350" t="s">
        <v>265</v>
      </c>
      <c r="C808" s="350" t="s">
        <v>123</v>
      </c>
      <c r="D808" s="351">
        <v>43</v>
      </c>
      <c r="E808" s="351">
        <v>19</v>
      </c>
      <c r="F808" s="279" t="str">
        <f t="shared" si="12"/>
        <v>SWW024319</v>
      </c>
      <c r="G808" s="351">
        <v>303.8</v>
      </c>
      <c r="M808" s="241"/>
      <c r="N808" s="241"/>
      <c r="O808" s="229"/>
      <c r="P808" s="229"/>
      <c r="Q808" s="234"/>
      <c r="Y808" s="243"/>
      <c r="Z808" s="2"/>
      <c r="AA808" s="2"/>
      <c r="AB808" s="2"/>
      <c r="AC808" s="2"/>
      <c r="AD808" s="2"/>
      <c r="AE808" s="2"/>
      <c r="AF808" s="2"/>
      <c r="AG808" s="2"/>
      <c r="AH808" s="2"/>
      <c r="AI808" s="2"/>
    </row>
    <row r="809" spans="2:35">
      <c r="B809" s="350" t="s">
        <v>265</v>
      </c>
      <c r="C809" s="350" t="s">
        <v>123</v>
      </c>
      <c r="D809" s="351">
        <v>43</v>
      </c>
      <c r="E809" s="351">
        <v>20</v>
      </c>
      <c r="F809" s="279" t="str">
        <f t="shared" si="12"/>
        <v>SWW024320</v>
      </c>
      <c r="G809" s="351">
        <v>325.8</v>
      </c>
      <c r="M809" s="241"/>
      <c r="N809" s="241"/>
      <c r="O809" s="229"/>
      <c r="P809" s="229"/>
      <c r="Q809" s="234"/>
      <c r="Y809" s="243"/>
      <c r="Z809" s="2"/>
      <c r="AA809" s="2"/>
      <c r="AB809" s="2"/>
      <c r="AC809" s="2"/>
      <c r="AD809" s="2"/>
      <c r="AE809" s="2"/>
      <c r="AF809" s="2"/>
      <c r="AG809" s="2"/>
      <c r="AH809" s="2"/>
      <c r="AI809" s="2"/>
    </row>
    <row r="810" spans="2:35">
      <c r="B810" s="350" t="s">
        <v>265</v>
      </c>
      <c r="C810" s="350" t="s">
        <v>123</v>
      </c>
      <c r="D810" s="351">
        <v>43</v>
      </c>
      <c r="E810" s="351">
        <v>21</v>
      </c>
      <c r="F810" s="279" t="str">
        <f t="shared" si="12"/>
        <v>SWW024321</v>
      </c>
      <c r="G810" s="351">
        <v>350</v>
      </c>
      <c r="M810" s="241"/>
      <c r="N810" s="241"/>
      <c r="O810" s="229"/>
      <c r="P810" s="229"/>
      <c r="Q810" s="234"/>
      <c r="Y810" s="243"/>
      <c r="Z810" s="2"/>
      <c r="AA810" s="2"/>
      <c r="AB810" s="2"/>
      <c r="AC810" s="2"/>
      <c r="AD810" s="2"/>
      <c r="AE810" s="2"/>
      <c r="AF810" s="2"/>
      <c r="AG810" s="2"/>
      <c r="AH810" s="2"/>
      <c r="AI810" s="2"/>
    </row>
    <row r="811" spans="2:35">
      <c r="B811" s="350" t="s">
        <v>265</v>
      </c>
      <c r="C811" s="350" t="s">
        <v>123</v>
      </c>
      <c r="D811" s="351">
        <v>43</v>
      </c>
      <c r="E811" s="351">
        <v>22</v>
      </c>
      <c r="F811" s="279" t="str">
        <f t="shared" si="12"/>
        <v>SWW024322</v>
      </c>
      <c r="G811" s="351">
        <v>377.6</v>
      </c>
      <c r="M811" s="241"/>
      <c r="N811" s="241"/>
      <c r="O811" s="229"/>
      <c r="P811" s="229"/>
      <c r="Q811" s="234"/>
      <c r="Y811" s="243"/>
      <c r="Z811" s="2"/>
      <c r="AA811" s="2"/>
      <c r="AB811" s="2"/>
      <c r="AC811" s="2"/>
      <c r="AD811" s="2"/>
      <c r="AE811" s="2"/>
      <c r="AF811" s="2"/>
      <c r="AG811" s="2"/>
      <c r="AH811" s="2"/>
      <c r="AI811" s="2"/>
    </row>
    <row r="812" spans="2:35">
      <c r="B812" s="350" t="s">
        <v>265</v>
      </c>
      <c r="C812" s="350" t="s">
        <v>123</v>
      </c>
      <c r="D812" s="351">
        <v>43</v>
      </c>
      <c r="E812" s="351">
        <v>23</v>
      </c>
      <c r="F812" s="279" t="str">
        <f t="shared" si="12"/>
        <v>SWW024323</v>
      </c>
      <c r="G812" s="351">
        <v>401.6</v>
      </c>
      <c r="M812" s="241"/>
      <c r="N812" s="241"/>
      <c r="O812" s="229"/>
      <c r="P812" s="229"/>
      <c r="Q812" s="234"/>
      <c r="Y812" s="243"/>
      <c r="Z812" s="2"/>
      <c r="AA812" s="2"/>
      <c r="AB812" s="2"/>
      <c r="AC812" s="2"/>
      <c r="AD812" s="2"/>
      <c r="AE812" s="2"/>
      <c r="AF812" s="2"/>
      <c r="AG812" s="2"/>
      <c r="AH812" s="2"/>
      <c r="AI812" s="2"/>
    </row>
    <row r="813" spans="2:35">
      <c r="B813" s="350" t="s">
        <v>265</v>
      </c>
      <c r="C813" s="350" t="s">
        <v>123</v>
      </c>
      <c r="D813" s="351">
        <v>43</v>
      </c>
      <c r="E813" s="351">
        <v>24</v>
      </c>
      <c r="F813" s="279" t="str">
        <f t="shared" si="12"/>
        <v>SWW024324</v>
      </c>
      <c r="G813" s="351">
        <v>430.1</v>
      </c>
      <c r="M813" s="241"/>
      <c r="N813" s="241"/>
      <c r="O813" s="229"/>
      <c r="P813" s="229"/>
      <c r="Q813" s="234"/>
      <c r="Y813" s="243"/>
      <c r="Z813" s="2"/>
      <c r="AA813" s="2"/>
      <c r="AB813" s="2"/>
      <c r="AC813" s="2"/>
      <c r="AD813" s="2"/>
      <c r="AE813" s="2"/>
      <c r="AF813" s="2"/>
      <c r="AG813" s="2"/>
      <c r="AH813" s="2"/>
      <c r="AI813" s="2"/>
    </row>
    <row r="814" spans="2:35">
      <c r="B814" s="350" t="s">
        <v>265</v>
      </c>
      <c r="C814" s="350" t="s">
        <v>123</v>
      </c>
      <c r="D814" s="351">
        <v>43</v>
      </c>
      <c r="E814" s="351">
        <v>25</v>
      </c>
      <c r="F814" s="279" t="str">
        <f t="shared" si="12"/>
        <v>SWW024325</v>
      </c>
      <c r="G814" s="351">
        <v>458.2</v>
      </c>
      <c r="M814" s="241"/>
      <c r="N814" s="241"/>
      <c r="O814" s="229"/>
      <c r="P814" s="229"/>
      <c r="Q814" s="234"/>
      <c r="Y814" s="243"/>
      <c r="Z814" s="2"/>
      <c r="AA814" s="2"/>
      <c r="AB814" s="2"/>
      <c r="AC814" s="2"/>
      <c r="AD814" s="2"/>
      <c r="AE814" s="2"/>
      <c r="AF814" s="2"/>
      <c r="AG814" s="2"/>
      <c r="AH814" s="2"/>
      <c r="AI814" s="2"/>
    </row>
    <row r="815" spans="2:35">
      <c r="B815" s="350" t="s">
        <v>265</v>
      </c>
      <c r="C815" s="350" t="s">
        <v>123</v>
      </c>
      <c r="D815" s="351">
        <v>43</v>
      </c>
      <c r="E815" s="351">
        <v>26</v>
      </c>
      <c r="F815" s="279" t="str">
        <f t="shared" si="12"/>
        <v>SWW024326</v>
      </c>
      <c r="G815" s="351">
        <v>488.2</v>
      </c>
      <c r="M815" s="241"/>
      <c r="N815" s="241"/>
      <c r="O815" s="229"/>
      <c r="P815" s="229"/>
      <c r="Q815" s="234"/>
      <c r="Y815" s="243"/>
      <c r="Z815" s="2"/>
      <c r="AA815" s="2"/>
      <c r="AB815" s="2"/>
      <c r="AC815" s="2"/>
      <c r="AD815" s="2"/>
      <c r="AE815" s="2"/>
      <c r="AF815" s="2"/>
      <c r="AG815" s="2"/>
      <c r="AH815" s="2"/>
      <c r="AI815" s="2"/>
    </row>
    <row r="816" spans="2:35">
      <c r="B816" s="350" t="s">
        <v>265</v>
      </c>
      <c r="C816" s="350" t="s">
        <v>123</v>
      </c>
      <c r="D816" s="351">
        <v>43</v>
      </c>
      <c r="E816" s="351">
        <v>27</v>
      </c>
      <c r="F816" s="279" t="str">
        <f t="shared" si="12"/>
        <v>SWW024327</v>
      </c>
      <c r="G816" s="351">
        <v>523.79999999999995</v>
      </c>
      <c r="M816" s="241"/>
      <c r="N816" s="241"/>
      <c r="O816" s="229"/>
      <c r="P816" s="229"/>
      <c r="Q816" s="234"/>
      <c r="Y816" s="243"/>
      <c r="Z816" s="2"/>
      <c r="AA816" s="2"/>
      <c r="AB816" s="2"/>
      <c r="AC816" s="2"/>
      <c r="AD816" s="2"/>
      <c r="AE816" s="2"/>
      <c r="AF816" s="2"/>
      <c r="AG816" s="2"/>
      <c r="AH816" s="2"/>
      <c r="AI816" s="2"/>
    </row>
    <row r="817" spans="2:35">
      <c r="B817" s="350" t="s">
        <v>265</v>
      </c>
      <c r="C817" s="350" t="s">
        <v>123</v>
      </c>
      <c r="D817" s="351">
        <v>43</v>
      </c>
      <c r="E817" s="351">
        <v>28</v>
      </c>
      <c r="F817" s="279" t="str">
        <f t="shared" si="12"/>
        <v>SWW024328</v>
      </c>
      <c r="G817" s="351">
        <v>564.1</v>
      </c>
      <c r="M817" s="241"/>
      <c r="N817" s="241"/>
      <c r="O817" s="229"/>
      <c r="P817" s="229"/>
      <c r="Q817" s="234"/>
      <c r="Y817" s="243"/>
      <c r="Z817" s="2"/>
      <c r="AA817" s="2"/>
      <c r="AB817" s="2"/>
      <c r="AC817" s="2"/>
      <c r="AD817" s="2"/>
      <c r="AE817" s="2"/>
      <c r="AF817" s="2"/>
      <c r="AG817" s="2"/>
      <c r="AH817" s="2"/>
      <c r="AI817" s="2"/>
    </row>
    <row r="818" spans="2:35">
      <c r="B818" s="350" t="s">
        <v>265</v>
      </c>
      <c r="C818" s="350" t="s">
        <v>123</v>
      </c>
      <c r="D818" s="351">
        <v>44</v>
      </c>
      <c r="E818" s="351">
        <v>1</v>
      </c>
      <c r="F818" s="279" t="str">
        <f t="shared" si="12"/>
        <v>SWW024401</v>
      </c>
      <c r="G818" s="351">
        <v>60.6</v>
      </c>
      <c r="M818" s="241"/>
      <c r="N818" s="241"/>
      <c r="O818" s="229"/>
      <c r="P818" s="229"/>
      <c r="Q818" s="234"/>
      <c r="Y818" s="243"/>
      <c r="Z818" s="2"/>
      <c r="AA818" s="2"/>
      <c r="AB818" s="2"/>
      <c r="AC818" s="2"/>
      <c r="AD818" s="2"/>
      <c r="AE818" s="2"/>
      <c r="AF818" s="2"/>
      <c r="AG818" s="2"/>
      <c r="AH818" s="2"/>
      <c r="AI818" s="2"/>
    </row>
    <row r="819" spans="2:35">
      <c r="B819" s="350" t="s">
        <v>265</v>
      </c>
      <c r="C819" s="350" t="s">
        <v>123</v>
      </c>
      <c r="D819" s="351">
        <v>44</v>
      </c>
      <c r="E819" s="351">
        <v>2</v>
      </c>
      <c r="F819" s="279" t="str">
        <f t="shared" si="12"/>
        <v>SWW024402</v>
      </c>
      <c r="G819" s="351">
        <v>118.1</v>
      </c>
      <c r="M819" s="241"/>
      <c r="N819" s="241"/>
      <c r="O819" s="229"/>
      <c r="P819" s="229"/>
      <c r="Q819" s="234"/>
      <c r="Y819" s="243"/>
      <c r="Z819" s="2"/>
      <c r="AA819" s="2"/>
      <c r="AB819" s="2"/>
      <c r="AC819" s="2"/>
      <c r="AD819" s="2"/>
      <c r="AE819" s="2"/>
      <c r="AF819" s="2"/>
      <c r="AG819" s="2"/>
      <c r="AH819" s="2"/>
      <c r="AI819" s="2"/>
    </row>
    <row r="820" spans="2:35">
      <c r="B820" s="350" t="s">
        <v>265</v>
      </c>
      <c r="C820" s="350" t="s">
        <v>123</v>
      </c>
      <c r="D820" s="351">
        <v>44</v>
      </c>
      <c r="E820" s="351">
        <v>3</v>
      </c>
      <c r="F820" s="279" t="str">
        <f t="shared" si="12"/>
        <v>SWW024403</v>
      </c>
      <c r="G820" s="351">
        <v>125.3</v>
      </c>
      <c r="M820" s="241"/>
      <c r="N820" s="241"/>
      <c r="O820" s="229"/>
      <c r="P820" s="229"/>
      <c r="Q820" s="234"/>
      <c r="Y820" s="243"/>
      <c r="Z820" s="2"/>
      <c r="AA820" s="2"/>
      <c r="AB820" s="2"/>
      <c r="AC820" s="2"/>
      <c r="AD820" s="2"/>
      <c r="AE820" s="2"/>
      <c r="AF820" s="2"/>
      <c r="AG820" s="2"/>
      <c r="AH820" s="2"/>
      <c r="AI820" s="2"/>
    </row>
    <row r="821" spans="2:35">
      <c r="B821" s="350" t="s">
        <v>265</v>
      </c>
      <c r="C821" s="350" t="s">
        <v>123</v>
      </c>
      <c r="D821" s="351">
        <v>44</v>
      </c>
      <c r="E821" s="351">
        <v>4</v>
      </c>
      <c r="F821" s="279" t="str">
        <f t="shared" si="12"/>
        <v>SWW024404</v>
      </c>
      <c r="G821" s="351">
        <v>134.80000000000001</v>
      </c>
      <c r="M821" s="241"/>
      <c r="N821" s="241"/>
      <c r="O821" s="229"/>
      <c r="P821" s="229"/>
      <c r="Q821" s="234"/>
      <c r="Y821" s="243"/>
      <c r="Z821" s="2"/>
      <c r="AA821" s="2"/>
      <c r="AB821" s="2"/>
      <c r="AC821" s="2"/>
      <c r="AD821" s="2"/>
      <c r="AE821" s="2"/>
      <c r="AF821" s="2"/>
      <c r="AG821" s="2"/>
      <c r="AH821" s="2"/>
      <c r="AI821" s="2"/>
    </row>
    <row r="822" spans="2:35">
      <c r="B822" s="350" t="s">
        <v>265</v>
      </c>
      <c r="C822" s="350" t="s">
        <v>123</v>
      </c>
      <c r="D822" s="351">
        <v>44</v>
      </c>
      <c r="E822" s="351">
        <v>5</v>
      </c>
      <c r="F822" s="279" t="str">
        <f t="shared" si="12"/>
        <v>SWW024405</v>
      </c>
      <c r="G822" s="351">
        <v>144.19999999999999</v>
      </c>
      <c r="M822" s="241"/>
      <c r="N822" s="241"/>
      <c r="O822" s="229"/>
      <c r="P822" s="229"/>
      <c r="Q822" s="234"/>
      <c r="Y822" s="243"/>
      <c r="Z822" s="2"/>
      <c r="AA822" s="2"/>
      <c r="AB822" s="2"/>
      <c r="AC822" s="2"/>
      <c r="AD822" s="2"/>
      <c r="AE822" s="2"/>
      <c r="AF822" s="2"/>
      <c r="AG822" s="2"/>
      <c r="AH822" s="2"/>
      <c r="AI822" s="2"/>
    </row>
    <row r="823" spans="2:35">
      <c r="B823" s="350" t="s">
        <v>265</v>
      </c>
      <c r="C823" s="350" t="s">
        <v>123</v>
      </c>
      <c r="D823" s="351">
        <v>44</v>
      </c>
      <c r="E823" s="351">
        <v>6</v>
      </c>
      <c r="F823" s="279" t="str">
        <f t="shared" si="12"/>
        <v>SWW024406</v>
      </c>
      <c r="G823" s="351">
        <v>154.1</v>
      </c>
      <c r="M823" s="241"/>
      <c r="N823" s="241"/>
      <c r="O823" s="229"/>
      <c r="P823" s="229"/>
      <c r="Q823" s="234"/>
      <c r="Y823" s="243"/>
      <c r="Z823" s="2"/>
      <c r="AA823" s="2"/>
      <c r="AB823" s="2"/>
      <c r="AC823" s="2"/>
      <c r="AD823" s="2"/>
      <c r="AE823" s="2"/>
      <c r="AF823" s="2"/>
      <c r="AG823" s="2"/>
      <c r="AH823" s="2"/>
      <c r="AI823" s="2"/>
    </row>
    <row r="824" spans="2:35">
      <c r="B824" s="350" t="s">
        <v>265</v>
      </c>
      <c r="C824" s="350" t="s">
        <v>123</v>
      </c>
      <c r="D824" s="351">
        <v>44</v>
      </c>
      <c r="E824" s="351">
        <v>7</v>
      </c>
      <c r="F824" s="279" t="str">
        <f t="shared" si="12"/>
        <v>SWW024407</v>
      </c>
      <c r="G824" s="351">
        <v>162.6</v>
      </c>
      <c r="M824" s="241"/>
      <c r="N824" s="241"/>
      <c r="O824" s="229"/>
      <c r="P824" s="229"/>
      <c r="Q824" s="234"/>
      <c r="Y824" s="243"/>
      <c r="Z824" s="2"/>
      <c r="AA824" s="2"/>
      <c r="AB824" s="2"/>
      <c r="AC824" s="2"/>
      <c r="AD824" s="2"/>
      <c r="AE824" s="2"/>
      <c r="AF824" s="2"/>
      <c r="AG824" s="2"/>
      <c r="AH824" s="2"/>
      <c r="AI824" s="2"/>
    </row>
    <row r="825" spans="2:35">
      <c r="B825" s="350" t="s">
        <v>265</v>
      </c>
      <c r="C825" s="350" t="s">
        <v>123</v>
      </c>
      <c r="D825" s="351">
        <v>44</v>
      </c>
      <c r="E825" s="351">
        <v>8</v>
      </c>
      <c r="F825" s="279" t="str">
        <f t="shared" si="12"/>
        <v>SWW024408</v>
      </c>
      <c r="G825" s="351">
        <v>170.8</v>
      </c>
      <c r="M825" s="241"/>
      <c r="N825" s="241"/>
      <c r="O825" s="229"/>
      <c r="P825" s="229"/>
      <c r="Q825" s="234"/>
      <c r="Y825" s="243"/>
      <c r="Z825" s="2"/>
      <c r="AA825" s="2"/>
      <c r="AB825" s="2"/>
      <c r="AC825" s="2"/>
      <c r="AD825" s="2"/>
      <c r="AE825" s="2"/>
      <c r="AF825" s="2"/>
      <c r="AG825" s="2"/>
      <c r="AH825" s="2"/>
      <c r="AI825" s="2"/>
    </row>
    <row r="826" spans="2:35">
      <c r="B826" s="350" t="s">
        <v>265</v>
      </c>
      <c r="C826" s="350" t="s">
        <v>123</v>
      </c>
      <c r="D826" s="351">
        <v>44</v>
      </c>
      <c r="E826" s="351">
        <v>9</v>
      </c>
      <c r="F826" s="279" t="str">
        <f t="shared" si="12"/>
        <v>SWW024409</v>
      </c>
      <c r="G826" s="351">
        <v>178.9</v>
      </c>
      <c r="M826" s="241"/>
      <c r="N826" s="241"/>
      <c r="O826" s="229"/>
      <c r="P826" s="229"/>
      <c r="Q826" s="234"/>
      <c r="Y826" s="243"/>
      <c r="Z826" s="2"/>
      <c r="AA826" s="2"/>
      <c r="AB826" s="2"/>
      <c r="AC826" s="2"/>
      <c r="AD826" s="2"/>
      <c r="AE826" s="2"/>
      <c r="AF826" s="2"/>
      <c r="AG826" s="2"/>
      <c r="AH826" s="2"/>
      <c r="AI826" s="2"/>
    </row>
    <row r="827" spans="2:35">
      <c r="B827" s="350" t="s">
        <v>265</v>
      </c>
      <c r="C827" s="350" t="s">
        <v>123</v>
      </c>
      <c r="D827" s="351">
        <v>44</v>
      </c>
      <c r="E827" s="351">
        <v>10</v>
      </c>
      <c r="F827" s="279" t="str">
        <f t="shared" si="12"/>
        <v>SWW024410</v>
      </c>
      <c r="G827" s="351">
        <v>186.2</v>
      </c>
      <c r="M827" s="241"/>
      <c r="N827" s="241"/>
      <c r="O827" s="229"/>
      <c r="P827" s="229"/>
      <c r="Q827" s="234"/>
      <c r="Y827" s="243"/>
      <c r="Z827" s="2"/>
      <c r="AA827" s="2"/>
      <c r="AB827" s="2"/>
      <c r="AC827" s="2"/>
      <c r="AD827" s="2"/>
      <c r="AE827" s="2"/>
      <c r="AF827" s="2"/>
      <c r="AG827" s="2"/>
      <c r="AH827" s="2"/>
      <c r="AI827" s="2"/>
    </row>
    <row r="828" spans="2:35">
      <c r="B828" s="350" t="s">
        <v>265</v>
      </c>
      <c r="C828" s="350" t="s">
        <v>123</v>
      </c>
      <c r="D828" s="351">
        <v>44</v>
      </c>
      <c r="E828" s="351">
        <v>11</v>
      </c>
      <c r="F828" s="279" t="str">
        <f t="shared" si="12"/>
        <v>SWW024411</v>
      </c>
      <c r="G828" s="351">
        <v>193.8</v>
      </c>
      <c r="M828" s="241"/>
      <c r="N828" s="241"/>
      <c r="O828" s="229"/>
      <c r="P828" s="229"/>
      <c r="Q828" s="234"/>
      <c r="Y828" s="243"/>
      <c r="Z828" s="2"/>
      <c r="AA828" s="2"/>
      <c r="AB828" s="2"/>
      <c r="AC828" s="2"/>
      <c r="AD828" s="2"/>
      <c r="AE828" s="2"/>
      <c r="AF828" s="2"/>
      <c r="AG828" s="2"/>
      <c r="AH828" s="2"/>
      <c r="AI828" s="2"/>
    </row>
    <row r="829" spans="2:35">
      <c r="B829" s="350" t="s">
        <v>265</v>
      </c>
      <c r="C829" s="350" t="s">
        <v>123</v>
      </c>
      <c r="D829" s="351">
        <v>44</v>
      </c>
      <c r="E829" s="351">
        <v>12</v>
      </c>
      <c r="F829" s="279" t="str">
        <f t="shared" si="12"/>
        <v>SWW024412</v>
      </c>
      <c r="G829" s="351">
        <v>202.5</v>
      </c>
      <c r="M829" s="241"/>
      <c r="N829" s="241"/>
      <c r="O829" s="229"/>
      <c r="P829" s="229"/>
      <c r="Q829" s="234"/>
      <c r="Y829" s="243"/>
      <c r="Z829" s="2"/>
      <c r="AA829" s="2"/>
      <c r="AB829" s="2"/>
      <c r="AC829" s="2"/>
      <c r="AD829" s="2"/>
      <c r="AE829" s="2"/>
      <c r="AF829" s="2"/>
      <c r="AG829" s="2"/>
      <c r="AH829" s="2"/>
      <c r="AI829" s="2"/>
    </row>
    <row r="830" spans="2:35">
      <c r="B830" s="350" t="s">
        <v>265</v>
      </c>
      <c r="C830" s="350" t="s">
        <v>123</v>
      </c>
      <c r="D830" s="351">
        <v>44</v>
      </c>
      <c r="E830" s="351">
        <v>13</v>
      </c>
      <c r="F830" s="279" t="str">
        <f t="shared" si="12"/>
        <v>SWW024413</v>
      </c>
      <c r="G830" s="351">
        <v>210</v>
      </c>
      <c r="M830" s="241"/>
      <c r="N830" s="241"/>
      <c r="O830" s="229"/>
      <c r="P830" s="229"/>
      <c r="Q830" s="234"/>
      <c r="Y830" s="243"/>
      <c r="Z830" s="2"/>
      <c r="AA830" s="2"/>
      <c r="AB830" s="2"/>
      <c r="AC830" s="2"/>
      <c r="AD830" s="2"/>
      <c r="AE830" s="2"/>
      <c r="AF830" s="2"/>
      <c r="AG830" s="2"/>
      <c r="AH830" s="2"/>
      <c r="AI830" s="2"/>
    </row>
    <row r="831" spans="2:35">
      <c r="B831" s="350" t="s">
        <v>265</v>
      </c>
      <c r="C831" s="350" t="s">
        <v>123</v>
      </c>
      <c r="D831" s="351">
        <v>44</v>
      </c>
      <c r="E831" s="351">
        <v>14</v>
      </c>
      <c r="F831" s="279" t="str">
        <f t="shared" si="12"/>
        <v>SWW024414</v>
      </c>
      <c r="G831" s="351">
        <v>220.2</v>
      </c>
      <c r="M831" s="241"/>
      <c r="N831" s="241"/>
      <c r="O831" s="229"/>
      <c r="P831" s="229"/>
      <c r="Q831" s="234"/>
      <c r="Y831" s="243"/>
      <c r="Z831" s="2"/>
      <c r="AA831" s="2"/>
      <c r="AB831" s="2"/>
      <c r="AC831" s="2"/>
      <c r="AD831" s="2"/>
      <c r="AE831" s="2"/>
      <c r="AF831" s="2"/>
      <c r="AG831" s="2"/>
      <c r="AH831" s="2"/>
      <c r="AI831" s="2"/>
    </row>
    <row r="832" spans="2:35">
      <c r="B832" s="350" t="s">
        <v>265</v>
      </c>
      <c r="C832" s="350" t="s">
        <v>123</v>
      </c>
      <c r="D832" s="351">
        <v>44</v>
      </c>
      <c r="E832" s="351">
        <v>15</v>
      </c>
      <c r="F832" s="279" t="str">
        <f t="shared" si="12"/>
        <v>SWW024415</v>
      </c>
      <c r="G832" s="351">
        <v>231.1</v>
      </c>
      <c r="M832" s="241"/>
      <c r="N832" s="241"/>
      <c r="O832" s="229"/>
      <c r="P832" s="229"/>
      <c r="Q832" s="234"/>
      <c r="Y832" s="243"/>
      <c r="Z832" s="2"/>
      <c r="AA832" s="2"/>
      <c r="AB832" s="2"/>
      <c r="AC832" s="2"/>
      <c r="AD832" s="2"/>
      <c r="AE832" s="2"/>
      <c r="AF832" s="2"/>
      <c r="AG832" s="2"/>
      <c r="AH832" s="2"/>
      <c r="AI832" s="2"/>
    </row>
    <row r="833" spans="2:35">
      <c r="B833" s="350" t="s">
        <v>265</v>
      </c>
      <c r="C833" s="350" t="s">
        <v>123</v>
      </c>
      <c r="D833" s="351">
        <v>44</v>
      </c>
      <c r="E833" s="351">
        <v>16</v>
      </c>
      <c r="F833" s="279" t="str">
        <f t="shared" si="12"/>
        <v>SWW024416</v>
      </c>
      <c r="G833" s="351">
        <v>260.8</v>
      </c>
      <c r="M833" s="241"/>
      <c r="N833" s="241"/>
      <c r="O833" s="229"/>
      <c r="P833" s="229"/>
      <c r="Q833" s="234"/>
      <c r="Y833" s="243"/>
      <c r="Z833" s="2"/>
      <c r="AA833" s="2"/>
      <c r="AB833" s="2"/>
      <c r="AC833" s="2"/>
      <c r="AD833" s="2"/>
      <c r="AE833" s="2"/>
      <c r="AF833" s="2"/>
      <c r="AG833" s="2"/>
      <c r="AH833" s="2"/>
      <c r="AI833" s="2"/>
    </row>
    <row r="834" spans="2:35">
      <c r="B834" s="350" t="s">
        <v>265</v>
      </c>
      <c r="C834" s="350" t="s">
        <v>123</v>
      </c>
      <c r="D834" s="351">
        <v>44</v>
      </c>
      <c r="E834" s="351">
        <v>17</v>
      </c>
      <c r="F834" s="279" t="str">
        <f t="shared" si="12"/>
        <v>SWW024417</v>
      </c>
      <c r="G834" s="351">
        <v>281.3</v>
      </c>
      <c r="M834" s="241"/>
      <c r="N834" s="241"/>
      <c r="O834" s="229"/>
      <c r="P834" s="229"/>
      <c r="Q834" s="234"/>
      <c r="Y834" s="243"/>
      <c r="Z834" s="2"/>
      <c r="AA834" s="2"/>
      <c r="AB834" s="2"/>
      <c r="AC834" s="2"/>
      <c r="AD834" s="2"/>
      <c r="AE834" s="2"/>
      <c r="AF834" s="2"/>
      <c r="AG834" s="2"/>
      <c r="AH834" s="2"/>
      <c r="AI834" s="2"/>
    </row>
    <row r="835" spans="2:35">
      <c r="B835" s="350" t="s">
        <v>265</v>
      </c>
      <c r="C835" s="350" t="s">
        <v>123</v>
      </c>
      <c r="D835" s="351">
        <v>44</v>
      </c>
      <c r="E835" s="351">
        <v>18</v>
      </c>
      <c r="F835" s="279" t="str">
        <f t="shared" si="12"/>
        <v>SWW024418</v>
      </c>
      <c r="G835" s="351">
        <v>303.8</v>
      </c>
      <c r="M835" s="241"/>
      <c r="N835" s="241"/>
      <c r="O835" s="229"/>
      <c r="P835" s="229"/>
      <c r="Q835" s="234"/>
      <c r="Y835" s="243"/>
      <c r="Z835" s="2"/>
      <c r="AA835" s="2"/>
      <c r="AB835" s="2"/>
      <c r="AC835" s="2"/>
      <c r="AD835" s="2"/>
      <c r="AE835" s="2"/>
      <c r="AF835" s="2"/>
      <c r="AG835" s="2"/>
      <c r="AH835" s="2"/>
      <c r="AI835" s="2"/>
    </row>
    <row r="836" spans="2:35">
      <c r="B836" s="350" t="s">
        <v>265</v>
      </c>
      <c r="C836" s="350" t="s">
        <v>123</v>
      </c>
      <c r="D836" s="351">
        <v>44</v>
      </c>
      <c r="E836" s="351">
        <v>19</v>
      </c>
      <c r="F836" s="279" t="str">
        <f t="shared" si="12"/>
        <v>SWW024419</v>
      </c>
      <c r="G836" s="351">
        <v>325.8</v>
      </c>
      <c r="M836" s="241"/>
      <c r="N836" s="241"/>
      <c r="O836" s="229"/>
      <c r="P836" s="229"/>
      <c r="Q836" s="234"/>
      <c r="Y836" s="243"/>
      <c r="Z836" s="2"/>
      <c r="AA836" s="2"/>
      <c r="AB836" s="2"/>
      <c r="AC836" s="2"/>
      <c r="AD836" s="2"/>
      <c r="AE836" s="2"/>
      <c r="AF836" s="2"/>
      <c r="AG836" s="2"/>
      <c r="AH836" s="2"/>
      <c r="AI836" s="2"/>
    </row>
    <row r="837" spans="2:35">
      <c r="B837" s="350" t="s">
        <v>265</v>
      </c>
      <c r="C837" s="350" t="s">
        <v>123</v>
      </c>
      <c r="D837" s="351">
        <v>44</v>
      </c>
      <c r="E837" s="351">
        <v>20</v>
      </c>
      <c r="F837" s="279" t="str">
        <f t="shared" si="12"/>
        <v>SWW024420</v>
      </c>
      <c r="G837" s="351">
        <v>350</v>
      </c>
      <c r="M837" s="241"/>
      <c r="N837" s="241"/>
      <c r="O837" s="229"/>
      <c r="P837" s="229"/>
      <c r="Q837" s="234"/>
      <c r="Y837" s="243"/>
      <c r="Z837" s="2"/>
      <c r="AA837" s="2"/>
      <c r="AB837" s="2"/>
      <c r="AC837" s="2"/>
      <c r="AD837" s="2"/>
      <c r="AE837" s="2"/>
      <c r="AF837" s="2"/>
      <c r="AG837" s="2"/>
      <c r="AH837" s="2"/>
      <c r="AI837" s="2"/>
    </row>
    <row r="838" spans="2:35">
      <c r="B838" s="350" t="s">
        <v>265</v>
      </c>
      <c r="C838" s="350" t="s">
        <v>123</v>
      </c>
      <c r="D838" s="351">
        <v>44</v>
      </c>
      <c r="E838" s="351">
        <v>21</v>
      </c>
      <c r="F838" s="279" t="str">
        <f t="shared" si="12"/>
        <v>SWW024421</v>
      </c>
      <c r="G838" s="351">
        <v>377.6</v>
      </c>
      <c r="M838" s="241"/>
      <c r="N838" s="241"/>
      <c r="O838" s="229"/>
      <c r="P838" s="229"/>
      <c r="Q838" s="234"/>
      <c r="Y838" s="243"/>
      <c r="Z838" s="2"/>
      <c r="AA838" s="2"/>
      <c r="AB838" s="2"/>
      <c r="AC838" s="2"/>
      <c r="AD838" s="2"/>
      <c r="AE838" s="2"/>
      <c r="AF838" s="2"/>
      <c r="AG838" s="2"/>
      <c r="AH838" s="2"/>
      <c r="AI838" s="2"/>
    </row>
    <row r="839" spans="2:35">
      <c r="B839" s="350" t="s">
        <v>265</v>
      </c>
      <c r="C839" s="350" t="s">
        <v>123</v>
      </c>
      <c r="D839" s="351">
        <v>44</v>
      </c>
      <c r="E839" s="351">
        <v>22</v>
      </c>
      <c r="F839" s="279" t="str">
        <f t="shared" si="12"/>
        <v>SWW024422</v>
      </c>
      <c r="G839" s="351">
        <v>401.6</v>
      </c>
      <c r="M839" s="241"/>
      <c r="N839" s="241"/>
      <c r="O839" s="229"/>
      <c r="P839" s="229"/>
      <c r="Q839" s="234"/>
      <c r="Y839" s="243"/>
      <c r="Z839" s="2"/>
      <c r="AA839" s="2"/>
      <c r="AB839" s="2"/>
      <c r="AC839" s="2"/>
      <c r="AD839" s="2"/>
      <c r="AE839" s="2"/>
      <c r="AF839" s="2"/>
      <c r="AG839" s="2"/>
      <c r="AH839" s="2"/>
      <c r="AI839" s="2"/>
    </row>
    <row r="840" spans="2:35">
      <c r="B840" s="350" t="s">
        <v>265</v>
      </c>
      <c r="C840" s="350" t="s">
        <v>123</v>
      </c>
      <c r="D840" s="351">
        <v>44</v>
      </c>
      <c r="E840" s="351">
        <v>23</v>
      </c>
      <c r="F840" s="279" t="str">
        <f t="shared" ref="F840:F903" si="13">B840&amp;TEXT(C840,"00")&amp;TEXT(D840,"00")&amp;TEXT(E840,"00")</f>
        <v>SWW024423</v>
      </c>
      <c r="G840" s="351">
        <v>430.1</v>
      </c>
      <c r="M840" s="241"/>
      <c r="N840" s="241"/>
      <c r="O840" s="229"/>
      <c r="P840" s="229"/>
      <c r="Q840" s="234"/>
      <c r="Y840" s="243"/>
      <c r="Z840" s="2"/>
      <c r="AA840" s="2"/>
      <c r="AB840" s="2"/>
      <c r="AC840" s="2"/>
      <c r="AD840" s="2"/>
      <c r="AE840" s="2"/>
      <c r="AF840" s="2"/>
      <c r="AG840" s="2"/>
      <c r="AH840" s="2"/>
      <c r="AI840" s="2"/>
    </row>
    <row r="841" spans="2:35">
      <c r="B841" s="350" t="s">
        <v>265</v>
      </c>
      <c r="C841" s="350" t="s">
        <v>123</v>
      </c>
      <c r="D841" s="351">
        <v>44</v>
      </c>
      <c r="E841" s="351">
        <v>24</v>
      </c>
      <c r="F841" s="279" t="str">
        <f t="shared" si="13"/>
        <v>SWW024424</v>
      </c>
      <c r="G841" s="351">
        <v>458.2</v>
      </c>
      <c r="M841" s="241"/>
      <c r="N841" s="241"/>
      <c r="O841" s="229"/>
      <c r="P841" s="229"/>
      <c r="Q841" s="234"/>
      <c r="Y841" s="243"/>
      <c r="Z841" s="2"/>
      <c r="AA841" s="2"/>
      <c r="AB841" s="2"/>
      <c r="AC841" s="2"/>
      <c r="AD841" s="2"/>
      <c r="AE841" s="2"/>
      <c r="AF841" s="2"/>
      <c r="AG841" s="2"/>
      <c r="AH841" s="2"/>
      <c r="AI841" s="2"/>
    </row>
    <row r="842" spans="2:35">
      <c r="B842" s="350" t="s">
        <v>265</v>
      </c>
      <c r="C842" s="350" t="s">
        <v>123</v>
      </c>
      <c r="D842" s="351">
        <v>44</v>
      </c>
      <c r="E842" s="351">
        <v>25</v>
      </c>
      <c r="F842" s="279" t="str">
        <f t="shared" si="13"/>
        <v>SWW024425</v>
      </c>
      <c r="G842" s="351">
        <v>488.2</v>
      </c>
      <c r="M842" s="241"/>
      <c r="N842" s="241"/>
      <c r="O842" s="229"/>
      <c r="P842" s="229"/>
      <c r="Q842" s="234"/>
      <c r="Y842" s="243"/>
      <c r="Z842" s="2"/>
      <c r="AA842" s="2"/>
      <c r="AB842" s="2"/>
      <c r="AC842" s="2"/>
      <c r="AD842" s="2"/>
      <c r="AE842" s="2"/>
      <c r="AF842" s="2"/>
      <c r="AG842" s="2"/>
      <c r="AH842" s="2"/>
      <c r="AI842" s="2"/>
    </row>
    <row r="843" spans="2:35">
      <c r="B843" s="350" t="s">
        <v>265</v>
      </c>
      <c r="C843" s="350" t="s">
        <v>123</v>
      </c>
      <c r="D843" s="351">
        <v>44</v>
      </c>
      <c r="E843" s="351">
        <v>26</v>
      </c>
      <c r="F843" s="279" t="str">
        <f t="shared" si="13"/>
        <v>SWW024426</v>
      </c>
      <c r="G843" s="351">
        <v>523.79999999999995</v>
      </c>
      <c r="M843" s="241"/>
      <c r="N843" s="241"/>
      <c r="O843" s="229"/>
      <c r="P843" s="229"/>
      <c r="Q843" s="234"/>
      <c r="Y843" s="243"/>
      <c r="Z843" s="2"/>
      <c r="AA843" s="2"/>
      <c r="AB843" s="2"/>
      <c r="AC843" s="2"/>
      <c r="AD843" s="2"/>
      <c r="AE843" s="2"/>
      <c r="AF843" s="2"/>
      <c r="AG843" s="2"/>
      <c r="AH843" s="2"/>
      <c r="AI843" s="2"/>
    </row>
    <row r="844" spans="2:35">
      <c r="B844" s="350" t="s">
        <v>265</v>
      </c>
      <c r="C844" s="350" t="s">
        <v>123</v>
      </c>
      <c r="D844" s="351">
        <v>44</v>
      </c>
      <c r="E844" s="351">
        <v>27</v>
      </c>
      <c r="F844" s="279" t="str">
        <f t="shared" si="13"/>
        <v>SWW024427</v>
      </c>
      <c r="G844" s="351">
        <v>564.1</v>
      </c>
      <c r="M844" s="241"/>
      <c r="N844" s="241"/>
      <c r="O844" s="229"/>
      <c r="P844" s="229"/>
      <c r="Q844" s="234"/>
      <c r="Y844" s="243"/>
      <c r="Z844" s="2"/>
      <c r="AA844" s="2"/>
      <c r="AB844" s="2"/>
      <c r="AC844" s="2"/>
      <c r="AD844" s="2"/>
      <c r="AE844" s="2"/>
      <c r="AF844" s="2"/>
      <c r="AG844" s="2"/>
      <c r="AH844" s="2"/>
      <c r="AI844" s="2"/>
    </row>
    <row r="845" spans="2:35">
      <c r="B845" s="350" t="s">
        <v>265</v>
      </c>
      <c r="C845" s="350" t="s">
        <v>123</v>
      </c>
      <c r="D845" s="351">
        <v>45</v>
      </c>
      <c r="E845" s="351">
        <v>1</v>
      </c>
      <c r="F845" s="279" t="str">
        <f t="shared" si="13"/>
        <v>SWW024501</v>
      </c>
      <c r="G845" s="351">
        <v>67.8</v>
      </c>
      <c r="M845" s="241"/>
      <c r="N845" s="241"/>
      <c r="O845" s="229"/>
      <c r="P845" s="229"/>
      <c r="Q845" s="234"/>
      <c r="Y845" s="243"/>
      <c r="Z845" s="2"/>
      <c r="AA845" s="2"/>
      <c r="AB845" s="2"/>
      <c r="AC845" s="2"/>
      <c r="AD845" s="2"/>
      <c r="AE845" s="2"/>
      <c r="AF845" s="2"/>
      <c r="AG845" s="2"/>
      <c r="AH845" s="2"/>
      <c r="AI845" s="2"/>
    </row>
    <row r="846" spans="2:35">
      <c r="B846" s="350" t="s">
        <v>265</v>
      </c>
      <c r="C846" s="350" t="s">
        <v>123</v>
      </c>
      <c r="D846" s="351">
        <v>45</v>
      </c>
      <c r="E846" s="351">
        <v>2</v>
      </c>
      <c r="F846" s="279" t="str">
        <f t="shared" si="13"/>
        <v>SWW024502</v>
      </c>
      <c r="G846" s="351">
        <v>125.3</v>
      </c>
      <c r="M846" s="241"/>
      <c r="N846" s="241"/>
      <c r="O846" s="229"/>
      <c r="P846" s="229"/>
      <c r="Q846" s="234"/>
      <c r="Y846" s="243"/>
      <c r="Z846" s="2"/>
      <c r="AA846" s="2"/>
      <c r="AB846" s="2"/>
      <c r="AC846" s="2"/>
      <c r="AD846" s="2"/>
      <c r="AE846" s="2"/>
      <c r="AF846" s="2"/>
      <c r="AG846" s="2"/>
      <c r="AH846" s="2"/>
      <c r="AI846" s="2"/>
    </row>
    <row r="847" spans="2:35">
      <c r="B847" s="350" t="s">
        <v>265</v>
      </c>
      <c r="C847" s="350" t="s">
        <v>123</v>
      </c>
      <c r="D847" s="351">
        <v>45</v>
      </c>
      <c r="E847" s="351">
        <v>3</v>
      </c>
      <c r="F847" s="279" t="str">
        <f t="shared" si="13"/>
        <v>SWW024503</v>
      </c>
      <c r="G847" s="351">
        <v>134.80000000000001</v>
      </c>
      <c r="M847" s="241"/>
      <c r="N847" s="241"/>
      <c r="O847" s="229"/>
      <c r="P847" s="229"/>
      <c r="Q847" s="234"/>
      <c r="Y847" s="243"/>
      <c r="Z847" s="2"/>
      <c r="AA847" s="2"/>
      <c r="AB847" s="2"/>
      <c r="AC847" s="2"/>
      <c r="AD847" s="2"/>
      <c r="AE847" s="2"/>
      <c r="AF847" s="2"/>
      <c r="AG847" s="2"/>
      <c r="AH847" s="2"/>
      <c r="AI847" s="2"/>
    </row>
    <row r="848" spans="2:35">
      <c r="B848" s="350" t="s">
        <v>265</v>
      </c>
      <c r="C848" s="350" t="s">
        <v>123</v>
      </c>
      <c r="D848" s="351">
        <v>45</v>
      </c>
      <c r="E848" s="351">
        <v>4</v>
      </c>
      <c r="F848" s="279" t="str">
        <f t="shared" si="13"/>
        <v>SWW024504</v>
      </c>
      <c r="G848" s="351">
        <v>144.19999999999999</v>
      </c>
      <c r="M848" s="241"/>
      <c r="N848" s="241"/>
      <c r="O848" s="229"/>
      <c r="P848" s="229"/>
      <c r="Q848" s="234"/>
      <c r="Y848" s="243"/>
      <c r="Z848" s="2"/>
      <c r="AA848" s="2"/>
      <c r="AB848" s="2"/>
      <c r="AC848" s="2"/>
      <c r="AD848" s="2"/>
      <c r="AE848" s="2"/>
      <c r="AF848" s="2"/>
      <c r="AG848" s="2"/>
      <c r="AH848" s="2"/>
      <c r="AI848" s="2"/>
    </row>
    <row r="849" spans="2:35">
      <c r="B849" s="350" t="s">
        <v>265</v>
      </c>
      <c r="C849" s="350" t="s">
        <v>123</v>
      </c>
      <c r="D849" s="351">
        <v>45</v>
      </c>
      <c r="E849" s="351">
        <v>5</v>
      </c>
      <c r="F849" s="279" t="str">
        <f t="shared" si="13"/>
        <v>SWW024505</v>
      </c>
      <c r="G849" s="351">
        <v>154.1</v>
      </c>
      <c r="M849" s="241"/>
      <c r="N849" s="241"/>
      <c r="O849" s="229"/>
      <c r="P849" s="229"/>
      <c r="Q849" s="234"/>
      <c r="Y849" s="243"/>
      <c r="Z849" s="2"/>
      <c r="AA849" s="2"/>
      <c r="AB849" s="2"/>
      <c r="AC849" s="2"/>
      <c r="AD849" s="2"/>
      <c r="AE849" s="2"/>
      <c r="AF849" s="2"/>
      <c r="AG849" s="2"/>
      <c r="AH849" s="2"/>
      <c r="AI849" s="2"/>
    </row>
    <row r="850" spans="2:35">
      <c r="B850" s="350" t="s">
        <v>265</v>
      </c>
      <c r="C850" s="350" t="s">
        <v>123</v>
      </c>
      <c r="D850" s="351">
        <v>45</v>
      </c>
      <c r="E850" s="351">
        <v>6</v>
      </c>
      <c r="F850" s="279" t="str">
        <f t="shared" si="13"/>
        <v>SWW024506</v>
      </c>
      <c r="G850" s="351">
        <v>162.6</v>
      </c>
      <c r="M850" s="241"/>
      <c r="N850" s="241"/>
      <c r="O850" s="229"/>
      <c r="P850" s="229"/>
      <c r="Q850" s="234"/>
      <c r="Y850" s="243"/>
      <c r="Z850" s="2"/>
      <c r="AA850" s="2"/>
      <c r="AB850" s="2"/>
      <c r="AC850" s="2"/>
      <c r="AD850" s="2"/>
      <c r="AE850" s="2"/>
      <c r="AF850" s="2"/>
      <c r="AG850" s="2"/>
      <c r="AH850" s="2"/>
      <c r="AI850" s="2"/>
    </row>
    <row r="851" spans="2:35">
      <c r="B851" s="350" t="s">
        <v>265</v>
      </c>
      <c r="C851" s="350" t="s">
        <v>123</v>
      </c>
      <c r="D851" s="351">
        <v>45</v>
      </c>
      <c r="E851" s="351">
        <v>7</v>
      </c>
      <c r="F851" s="279" t="str">
        <f t="shared" si="13"/>
        <v>SWW024507</v>
      </c>
      <c r="G851" s="351">
        <v>170.8</v>
      </c>
      <c r="M851" s="241"/>
      <c r="N851" s="241"/>
      <c r="O851" s="229"/>
      <c r="P851" s="229"/>
      <c r="Q851" s="234"/>
      <c r="Y851" s="243"/>
      <c r="Z851" s="2"/>
      <c r="AA851" s="2"/>
      <c r="AB851" s="2"/>
      <c r="AC851" s="2"/>
      <c r="AD851" s="2"/>
      <c r="AE851" s="2"/>
      <c r="AF851" s="2"/>
      <c r="AG851" s="2"/>
      <c r="AH851" s="2"/>
      <c r="AI851" s="2"/>
    </row>
    <row r="852" spans="2:35">
      <c r="B852" s="350" t="s">
        <v>265</v>
      </c>
      <c r="C852" s="350" t="s">
        <v>123</v>
      </c>
      <c r="D852" s="351">
        <v>45</v>
      </c>
      <c r="E852" s="351">
        <v>8</v>
      </c>
      <c r="F852" s="279" t="str">
        <f t="shared" si="13"/>
        <v>SWW024508</v>
      </c>
      <c r="G852" s="351">
        <v>178.9</v>
      </c>
      <c r="M852" s="241"/>
      <c r="N852" s="241"/>
      <c r="O852" s="229"/>
      <c r="P852" s="229"/>
      <c r="Q852" s="234"/>
      <c r="Y852" s="243"/>
      <c r="Z852" s="2"/>
      <c r="AA852" s="2"/>
      <c r="AB852" s="2"/>
      <c r="AC852" s="2"/>
      <c r="AD852" s="2"/>
      <c r="AE852" s="2"/>
      <c r="AF852" s="2"/>
      <c r="AG852" s="2"/>
      <c r="AH852" s="2"/>
      <c r="AI852" s="2"/>
    </row>
    <row r="853" spans="2:35">
      <c r="B853" s="350" t="s">
        <v>265</v>
      </c>
      <c r="C853" s="350" t="s">
        <v>123</v>
      </c>
      <c r="D853" s="351">
        <v>45</v>
      </c>
      <c r="E853" s="351">
        <v>9</v>
      </c>
      <c r="F853" s="279" t="str">
        <f t="shared" si="13"/>
        <v>SWW024509</v>
      </c>
      <c r="G853" s="351">
        <v>186.2</v>
      </c>
      <c r="M853" s="241"/>
      <c r="N853" s="241"/>
      <c r="O853" s="229"/>
      <c r="P853" s="229"/>
      <c r="Q853" s="234"/>
      <c r="Y853" s="243"/>
      <c r="Z853" s="2"/>
      <c r="AA853" s="2"/>
      <c r="AB853" s="2"/>
      <c r="AC853" s="2"/>
      <c r="AD853" s="2"/>
      <c r="AE853" s="2"/>
      <c r="AF853" s="2"/>
      <c r="AG853" s="2"/>
      <c r="AH853" s="2"/>
      <c r="AI853" s="2"/>
    </row>
    <row r="854" spans="2:35">
      <c r="B854" s="350" t="s">
        <v>265</v>
      </c>
      <c r="C854" s="350" t="s">
        <v>123</v>
      </c>
      <c r="D854" s="351">
        <v>45</v>
      </c>
      <c r="E854" s="351">
        <v>10</v>
      </c>
      <c r="F854" s="279" t="str">
        <f t="shared" si="13"/>
        <v>SWW024510</v>
      </c>
      <c r="G854" s="351">
        <v>193.8</v>
      </c>
      <c r="M854" s="241"/>
      <c r="N854" s="241"/>
      <c r="O854" s="229"/>
      <c r="P854" s="229"/>
      <c r="Q854" s="234"/>
      <c r="Y854" s="243"/>
      <c r="Z854" s="2"/>
      <c r="AA854" s="2"/>
      <c r="AB854" s="2"/>
      <c r="AC854" s="2"/>
      <c r="AD854" s="2"/>
      <c r="AE854" s="2"/>
      <c r="AF854" s="2"/>
      <c r="AG854" s="2"/>
      <c r="AH854" s="2"/>
      <c r="AI854" s="2"/>
    </row>
    <row r="855" spans="2:35">
      <c r="B855" s="350" t="s">
        <v>265</v>
      </c>
      <c r="C855" s="350" t="s">
        <v>123</v>
      </c>
      <c r="D855" s="351">
        <v>45</v>
      </c>
      <c r="E855" s="351">
        <v>11</v>
      </c>
      <c r="F855" s="279" t="str">
        <f t="shared" si="13"/>
        <v>SWW024511</v>
      </c>
      <c r="G855" s="351">
        <v>202.5</v>
      </c>
      <c r="M855" s="241"/>
      <c r="N855" s="241"/>
      <c r="O855" s="229"/>
      <c r="P855" s="229"/>
      <c r="Q855" s="234"/>
      <c r="Y855" s="243"/>
      <c r="Z855" s="2"/>
      <c r="AA855" s="2"/>
      <c r="AB855" s="2"/>
      <c r="AC855" s="2"/>
      <c r="AD855" s="2"/>
      <c r="AE855" s="2"/>
      <c r="AF855" s="2"/>
      <c r="AG855" s="2"/>
      <c r="AH855" s="2"/>
      <c r="AI855" s="2"/>
    </row>
    <row r="856" spans="2:35">
      <c r="B856" s="350" t="s">
        <v>265</v>
      </c>
      <c r="C856" s="350" t="s">
        <v>123</v>
      </c>
      <c r="D856" s="351">
        <v>45</v>
      </c>
      <c r="E856" s="351">
        <v>12</v>
      </c>
      <c r="F856" s="279" t="str">
        <f t="shared" si="13"/>
        <v>SWW024512</v>
      </c>
      <c r="G856" s="351">
        <v>210</v>
      </c>
      <c r="M856" s="241"/>
      <c r="N856" s="241"/>
      <c r="O856" s="229"/>
      <c r="P856" s="229"/>
      <c r="Q856" s="234"/>
      <c r="Y856" s="243"/>
      <c r="Z856" s="2"/>
      <c r="AA856" s="2"/>
      <c r="AB856" s="2"/>
      <c r="AC856" s="2"/>
      <c r="AD856" s="2"/>
      <c r="AE856" s="2"/>
      <c r="AF856" s="2"/>
      <c r="AG856" s="2"/>
      <c r="AH856" s="2"/>
      <c r="AI856" s="2"/>
    </row>
    <row r="857" spans="2:35">
      <c r="B857" s="350" t="s">
        <v>265</v>
      </c>
      <c r="C857" s="350" t="s">
        <v>123</v>
      </c>
      <c r="D857" s="351">
        <v>45</v>
      </c>
      <c r="E857" s="351">
        <v>13</v>
      </c>
      <c r="F857" s="279" t="str">
        <f t="shared" si="13"/>
        <v>SWW024513</v>
      </c>
      <c r="G857" s="351">
        <v>220.2</v>
      </c>
      <c r="M857" s="241"/>
      <c r="N857" s="241"/>
      <c r="O857" s="229"/>
      <c r="P857" s="229"/>
      <c r="Q857" s="234"/>
      <c r="Y857" s="243"/>
      <c r="Z857" s="2"/>
      <c r="AA857" s="2"/>
      <c r="AB857" s="2"/>
      <c r="AC857" s="2"/>
      <c r="AD857" s="2"/>
      <c r="AE857" s="2"/>
      <c r="AF857" s="2"/>
      <c r="AG857" s="2"/>
      <c r="AH857" s="2"/>
      <c r="AI857" s="2"/>
    </row>
    <row r="858" spans="2:35">
      <c r="B858" s="350" t="s">
        <v>265</v>
      </c>
      <c r="C858" s="350" t="s">
        <v>123</v>
      </c>
      <c r="D858" s="351">
        <v>45</v>
      </c>
      <c r="E858" s="351">
        <v>14</v>
      </c>
      <c r="F858" s="279" t="str">
        <f t="shared" si="13"/>
        <v>SWW024514</v>
      </c>
      <c r="G858" s="351">
        <v>231.1</v>
      </c>
      <c r="M858" s="241"/>
      <c r="N858" s="241"/>
      <c r="O858" s="229"/>
      <c r="P858" s="229"/>
      <c r="Q858" s="234"/>
      <c r="Y858" s="243"/>
      <c r="Z858" s="2"/>
      <c r="AA858" s="2"/>
      <c r="AB858" s="2"/>
      <c r="AC858" s="2"/>
      <c r="AD858" s="2"/>
      <c r="AE858" s="2"/>
      <c r="AF858" s="2"/>
      <c r="AG858" s="2"/>
      <c r="AH858" s="2"/>
      <c r="AI858" s="2"/>
    </row>
    <row r="859" spans="2:35">
      <c r="B859" s="350" t="s">
        <v>265</v>
      </c>
      <c r="C859" s="350" t="s">
        <v>123</v>
      </c>
      <c r="D859" s="351">
        <v>45</v>
      </c>
      <c r="E859" s="351">
        <v>15</v>
      </c>
      <c r="F859" s="279" t="str">
        <f t="shared" si="13"/>
        <v>SWW024515</v>
      </c>
      <c r="G859" s="351">
        <v>260.8</v>
      </c>
      <c r="M859" s="241"/>
      <c r="N859" s="241"/>
      <c r="O859" s="229"/>
      <c r="P859" s="229"/>
      <c r="Q859" s="234"/>
      <c r="Y859" s="243"/>
      <c r="Z859" s="2"/>
      <c r="AA859" s="2"/>
      <c r="AB859" s="2"/>
      <c r="AC859" s="2"/>
      <c r="AD859" s="2"/>
      <c r="AE859" s="2"/>
      <c r="AF859" s="2"/>
      <c r="AG859" s="2"/>
      <c r="AH859" s="2"/>
      <c r="AI859" s="2"/>
    </row>
    <row r="860" spans="2:35">
      <c r="B860" s="350" t="s">
        <v>265</v>
      </c>
      <c r="C860" s="350" t="s">
        <v>123</v>
      </c>
      <c r="D860" s="351">
        <v>45</v>
      </c>
      <c r="E860" s="351">
        <v>16</v>
      </c>
      <c r="F860" s="279" t="str">
        <f t="shared" si="13"/>
        <v>SWW024516</v>
      </c>
      <c r="G860" s="351">
        <v>281.3</v>
      </c>
      <c r="M860" s="241"/>
      <c r="N860" s="241"/>
      <c r="O860" s="229"/>
      <c r="P860" s="229"/>
      <c r="Q860" s="234"/>
      <c r="Y860" s="243"/>
      <c r="Z860" s="2"/>
      <c r="AA860" s="2"/>
      <c r="AB860" s="2"/>
      <c r="AC860" s="2"/>
      <c r="AD860" s="2"/>
      <c r="AE860" s="2"/>
      <c r="AF860" s="2"/>
      <c r="AG860" s="2"/>
      <c r="AH860" s="2"/>
      <c r="AI860" s="2"/>
    </row>
    <row r="861" spans="2:35">
      <c r="B861" s="350" t="s">
        <v>265</v>
      </c>
      <c r="C861" s="350" t="s">
        <v>123</v>
      </c>
      <c r="D861" s="351">
        <v>45</v>
      </c>
      <c r="E861" s="351">
        <v>17</v>
      </c>
      <c r="F861" s="279" t="str">
        <f t="shared" si="13"/>
        <v>SWW024517</v>
      </c>
      <c r="G861" s="351">
        <v>303.8</v>
      </c>
      <c r="M861" s="241"/>
      <c r="N861" s="241"/>
      <c r="O861" s="229"/>
      <c r="P861" s="229"/>
      <c r="Q861" s="234"/>
      <c r="Y861" s="243"/>
      <c r="Z861" s="2"/>
      <c r="AA861" s="2"/>
      <c r="AB861" s="2"/>
      <c r="AC861" s="2"/>
      <c r="AD861" s="2"/>
      <c r="AE861" s="2"/>
      <c r="AF861" s="2"/>
      <c r="AG861" s="2"/>
      <c r="AH861" s="2"/>
      <c r="AI861" s="2"/>
    </row>
    <row r="862" spans="2:35">
      <c r="B862" s="350" t="s">
        <v>265</v>
      </c>
      <c r="C862" s="350" t="s">
        <v>123</v>
      </c>
      <c r="D862" s="351">
        <v>45</v>
      </c>
      <c r="E862" s="351">
        <v>18</v>
      </c>
      <c r="F862" s="279" t="str">
        <f t="shared" si="13"/>
        <v>SWW024518</v>
      </c>
      <c r="G862" s="351">
        <v>325.8</v>
      </c>
      <c r="M862" s="241"/>
      <c r="N862" s="241"/>
      <c r="O862" s="229"/>
      <c r="P862" s="229"/>
      <c r="Q862" s="234"/>
      <c r="Y862" s="243"/>
      <c r="Z862" s="2"/>
      <c r="AA862" s="2"/>
      <c r="AB862" s="2"/>
      <c r="AC862" s="2"/>
      <c r="AD862" s="2"/>
      <c r="AE862" s="2"/>
      <c r="AF862" s="2"/>
      <c r="AG862" s="2"/>
      <c r="AH862" s="2"/>
      <c r="AI862" s="2"/>
    </row>
    <row r="863" spans="2:35">
      <c r="B863" s="350" t="s">
        <v>265</v>
      </c>
      <c r="C863" s="350" t="s">
        <v>123</v>
      </c>
      <c r="D863" s="351">
        <v>45</v>
      </c>
      <c r="E863" s="351">
        <v>19</v>
      </c>
      <c r="F863" s="279" t="str">
        <f t="shared" si="13"/>
        <v>SWW024519</v>
      </c>
      <c r="G863" s="351">
        <v>350</v>
      </c>
      <c r="M863" s="241"/>
      <c r="N863" s="241"/>
      <c r="O863" s="229"/>
      <c r="P863" s="229"/>
      <c r="Q863" s="234"/>
      <c r="Y863" s="243"/>
      <c r="Z863" s="2"/>
      <c r="AA863" s="2"/>
      <c r="AB863" s="2"/>
      <c r="AC863" s="2"/>
      <c r="AD863" s="2"/>
      <c r="AE863" s="2"/>
      <c r="AF863" s="2"/>
      <c r="AG863" s="2"/>
      <c r="AH863" s="2"/>
      <c r="AI863" s="2"/>
    </row>
    <row r="864" spans="2:35">
      <c r="B864" s="350" t="s">
        <v>265</v>
      </c>
      <c r="C864" s="350" t="s">
        <v>123</v>
      </c>
      <c r="D864" s="351">
        <v>45</v>
      </c>
      <c r="E864" s="351">
        <v>20</v>
      </c>
      <c r="F864" s="279" t="str">
        <f t="shared" si="13"/>
        <v>SWW024520</v>
      </c>
      <c r="G864" s="351">
        <v>377.6</v>
      </c>
      <c r="M864" s="241"/>
      <c r="N864" s="241"/>
      <c r="O864" s="229"/>
      <c r="P864" s="229"/>
      <c r="Q864" s="234"/>
      <c r="Y864" s="243"/>
      <c r="Z864" s="2"/>
      <c r="AA864" s="2"/>
      <c r="AB864" s="2"/>
      <c r="AC864" s="2"/>
      <c r="AD864" s="2"/>
      <c r="AE864" s="2"/>
      <c r="AF864" s="2"/>
      <c r="AG864" s="2"/>
      <c r="AH864" s="2"/>
      <c r="AI864" s="2"/>
    </row>
    <row r="865" spans="2:35">
      <c r="B865" s="350" t="s">
        <v>265</v>
      </c>
      <c r="C865" s="350" t="s">
        <v>123</v>
      </c>
      <c r="D865" s="351">
        <v>45</v>
      </c>
      <c r="E865" s="351">
        <v>21</v>
      </c>
      <c r="F865" s="279" t="str">
        <f t="shared" si="13"/>
        <v>SWW024521</v>
      </c>
      <c r="G865" s="351">
        <v>401.6</v>
      </c>
      <c r="M865" s="241"/>
      <c r="N865" s="241"/>
      <c r="O865" s="229"/>
      <c r="P865" s="229"/>
      <c r="Q865" s="234"/>
      <c r="Y865" s="243"/>
      <c r="Z865" s="2"/>
      <c r="AA865" s="2"/>
      <c r="AB865" s="2"/>
      <c r="AC865" s="2"/>
      <c r="AD865" s="2"/>
      <c r="AE865" s="2"/>
      <c r="AF865" s="2"/>
      <c r="AG865" s="2"/>
      <c r="AH865" s="2"/>
      <c r="AI865" s="2"/>
    </row>
    <row r="866" spans="2:35">
      <c r="B866" s="350" t="s">
        <v>265</v>
      </c>
      <c r="C866" s="350" t="s">
        <v>123</v>
      </c>
      <c r="D866" s="351">
        <v>45</v>
      </c>
      <c r="E866" s="351">
        <v>22</v>
      </c>
      <c r="F866" s="279" t="str">
        <f t="shared" si="13"/>
        <v>SWW024522</v>
      </c>
      <c r="G866" s="351">
        <v>430.1</v>
      </c>
      <c r="M866" s="241"/>
      <c r="N866" s="241"/>
      <c r="O866" s="229"/>
      <c r="P866" s="229"/>
      <c r="Q866" s="234"/>
      <c r="Y866" s="243"/>
      <c r="Z866" s="2"/>
      <c r="AA866" s="2"/>
      <c r="AB866" s="2"/>
      <c r="AC866" s="2"/>
      <c r="AD866" s="2"/>
      <c r="AE866" s="2"/>
      <c r="AF866" s="2"/>
      <c r="AG866" s="2"/>
      <c r="AH866" s="2"/>
      <c r="AI866" s="2"/>
    </row>
    <row r="867" spans="2:35">
      <c r="B867" s="350" t="s">
        <v>265</v>
      </c>
      <c r="C867" s="350" t="s">
        <v>123</v>
      </c>
      <c r="D867" s="351">
        <v>45</v>
      </c>
      <c r="E867" s="351">
        <v>23</v>
      </c>
      <c r="F867" s="279" t="str">
        <f t="shared" si="13"/>
        <v>SWW024523</v>
      </c>
      <c r="G867" s="351">
        <v>458.2</v>
      </c>
      <c r="M867" s="241"/>
      <c r="N867" s="241"/>
      <c r="O867" s="229"/>
      <c r="P867" s="229"/>
      <c r="Q867" s="234"/>
      <c r="Y867" s="243"/>
      <c r="Z867" s="2"/>
      <c r="AA867" s="2"/>
      <c r="AB867" s="2"/>
      <c r="AC867" s="2"/>
      <c r="AD867" s="2"/>
      <c r="AE867" s="2"/>
      <c r="AF867" s="2"/>
      <c r="AG867" s="2"/>
      <c r="AH867" s="2"/>
      <c r="AI867" s="2"/>
    </row>
    <row r="868" spans="2:35">
      <c r="B868" s="350" t="s">
        <v>265</v>
      </c>
      <c r="C868" s="350" t="s">
        <v>123</v>
      </c>
      <c r="D868" s="351">
        <v>45</v>
      </c>
      <c r="E868" s="351">
        <v>24</v>
      </c>
      <c r="F868" s="279" t="str">
        <f t="shared" si="13"/>
        <v>SWW024524</v>
      </c>
      <c r="G868" s="351">
        <v>488.2</v>
      </c>
      <c r="M868" s="241"/>
      <c r="N868" s="241"/>
      <c r="O868" s="229"/>
      <c r="P868" s="229"/>
      <c r="Q868" s="234"/>
      <c r="Y868" s="243"/>
      <c r="Z868" s="2"/>
      <c r="AA868" s="2"/>
      <c r="AB868" s="2"/>
      <c r="AC868" s="2"/>
      <c r="AD868" s="2"/>
      <c r="AE868" s="2"/>
      <c r="AF868" s="2"/>
      <c r="AG868" s="2"/>
      <c r="AH868" s="2"/>
      <c r="AI868" s="2"/>
    </row>
    <row r="869" spans="2:35">
      <c r="B869" s="350" t="s">
        <v>265</v>
      </c>
      <c r="C869" s="350" t="s">
        <v>123</v>
      </c>
      <c r="D869" s="351">
        <v>45</v>
      </c>
      <c r="E869" s="351">
        <v>25</v>
      </c>
      <c r="F869" s="279" t="str">
        <f t="shared" si="13"/>
        <v>SWW024525</v>
      </c>
      <c r="G869" s="351">
        <v>523.79999999999995</v>
      </c>
      <c r="M869" s="241"/>
      <c r="N869" s="241"/>
      <c r="O869" s="229"/>
      <c r="P869" s="229"/>
      <c r="Q869" s="234"/>
      <c r="Y869" s="243"/>
      <c r="Z869" s="2"/>
      <c r="AA869" s="2"/>
      <c r="AB869" s="2"/>
      <c r="AC869" s="2"/>
      <c r="AD869" s="2"/>
      <c r="AE869" s="2"/>
      <c r="AF869" s="2"/>
      <c r="AG869" s="2"/>
      <c r="AH869" s="2"/>
      <c r="AI869" s="2"/>
    </row>
    <row r="870" spans="2:35">
      <c r="B870" s="350" t="s">
        <v>265</v>
      </c>
      <c r="C870" s="350" t="s">
        <v>123</v>
      </c>
      <c r="D870" s="351">
        <v>45</v>
      </c>
      <c r="E870" s="351">
        <v>26</v>
      </c>
      <c r="F870" s="279" t="str">
        <f t="shared" si="13"/>
        <v>SWW024526</v>
      </c>
      <c r="G870" s="351">
        <v>564.1</v>
      </c>
      <c r="M870" s="241"/>
      <c r="N870" s="241"/>
      <c r="O870" s="229"/>
      <c r="P870" s="229"/>
      <c r="Q870" s="234"/>
      <c r="Y870" s="243"/>
      <c r="Z870" s="2"/>
      <c r="AA870" s="2"/>
      <c r="AB870" s="2"/>
      <c r="AC870" s="2"/>
      <c r="AD870" s="2"/>
      <c r="AE870" s="2"/>
      <c r="AF870" s="2"/>
      <c r="AG870" s="2"/>
      <c r="AH870" s="2"/>
      <c r="AI870" s="2"/>
    </row>
    <row r="871" spans="2:35">
      <c r="B871" s="350" t="s">
        <v>265</v>
      </c>
      <c r="C871" s="350" t="s">
        <v>123</v>
      </c>
      <c r="D871" s="351">
        <v>46</v>
      </c>
      <c r="E871" s="351">
        <v>1</v>
      </c>
      <c r="F871" s="279" t="str">
        <f t="shared" si="13"/>
        <v>SWW024601</v>
      </c>
      <c r="G871" s="351">
        <v>72.8</v>
      </c>
      <c r="M871" s="241"/>
      <c r="N871" s="241"/>
      <c r="O871" s="229"/>
      <c r="P871" s="229"/>
      <c r="Q871" s="234"/>
      <c r="Y871" s="243"/>
      <c r="Z871" s="2"/>
      <c r="AA871" s="2"/>
      <c r="AB871" s="2"/>
      <c r="AC871" s="2"/>
      <c r="AD871" s="2"/>
      <c r="AE871" s="2"/>
      <c r="AF871" s="2"/>
      <c r="AG871" s="2"/>
      <c r="AH871" s="2"/>
      <c r="AI871" s="2"/>
    </row>
    <row r="872" spans="2:35">
      <c r="B872" s="350" t="s">
        <v>265</v>
      </c>
      <c r="C872" s="350" t="s">
        <v>123</v>
      </c>
      <c r="D872" s="351">
        <v>46</v>
      </c>
      <c r="E872" s="351">
        <v>2</v>
      </c>
      <c r="F872" s="279" t="str">
        <f t="shared" si="13"/>
        <v>SWW024602</v>
      </c>
      <c r="G872" s="351">
        <v>134.80000000000001</v>
      </c>
      <c r="M872" s="241"/>
      <c r="N872" s="241"/>
      <c r="O872" s="229"/>
      <c r="P872" s="229"/>
      <c r="Q872" s="234"/>
      <c r="Y872" s="243"/>
      <c r="Z872" s="2"/>
      <c r="AA872" s="2"/>
      <c r="AB872" s="2"/>
      <c r="AC872" s="2"/>
      <c r="AD872" s="2"/>
      <c r="AE872" s="2"/>
      <c r="AF872" s="2"/>
      <c r="AG872" s="2"/>
      <c r="AH872" s="2"/>
      <c r="AI872" s="2"/>
    </row>
    <row r="873" spans="2:35">
      <c r="B873" s="350" t="s">
        <v>265</v>
      </c>
      <c r="C873" s="350" t="s">
        <v>123</v>
      </c>
      <c r="D873" s="351">
        <v>46</v>
      </c>
      <c r="E873" s="351">
        <v>3</v>
      </c>
      <c r="F873" s="279" t="str">
        <f t="shared" si="13"/>
        <v>SWW024603</v>
      </c>
      <c r="G873" s="351">
        <v>144.19999999999999</v>
      </c>
      <c r="M873" s="241"/>
      <c r="N873" s="241"/>
      <c r="O873" s="229"/>
      <c r="P873" s="229"/>
      <c r="Q873" s="234"/>
      <c r="Y873" s="243"/>
      <c r="Z873" s="2"/>
      <c r="AA873" s="2"/>
      <c r="AB873" s="2"/>
      <c r="AC873" s="2"/>
      <c r="AD873" s="2"/>
      <c r="AE873" s="2"/>
      <c r="AF873" s="2"/>
      <c r="AG873" s="2"/>
      <c r="AH873" s="2"/>
      <c r="AI873" s="2"/>
    </row>
    <row r="874" spans="2:35">
      <c r="B874" s="350" t="s">
        <v>265</v>
      </c>
      <c r="C874" s="350" t="s">
        <v>123</v>
      </c>
      <c r="D874" s="351">
        <v>46</v>
      </c>
      <c r="E874" s="351">
        <v>4</v>
      </c>
      <c r="F874" s="279" t="str">
        <f t="shared" si="13"/>
        <v>SWW024604</v>
      </c>
      <c r="G874" s="351">
        <v>154.1</v>
      </c>
      <c r="M874" s="241"/>
      <c r="N874" s="241"/>
      <c r="O874" s="229"/>
      <c r="P874" s="229"/>
      <c r="Q874" s="234"/>
      <c r="Y874" s="243"/>
      <c r="Z874" s="2"/>
      <c r="AA874" s="2"/>
      <c r="AB874" s="2"/>
      <c r="AC874" s="2"/>
      <c r="AD874" s="2"/>
      <c r="AE874" s="2"/>
      <c r="AF874" s="2"/>
      <c r="AG874" s="2"/>
      <c r="AH874" s="2"/>
      <c r="AI874" s="2"/>
    </row>
    <row r="875" spans="2:35">
      <c r="B875" s="350" t="s">
        <v>265</v>
      </c>
      <c r="C875" s="350" t="s">
        <v>123</v>
      </c>
      <c r="D875" s="351">
        <v>46</v>
      </c>
      <c r="E875" s="351">
        <v>5</v>
      </c>
      <c r="F875" s="279" t="str">
        <f t="shared" si="13"/>
        <v>SWW024605</v>
      </c>
      <c r="G875" s="351">
        <v>162.6</v>
      </c>
      <c r="M875" s="241"/>
      <c r="N875" s="241"/>
      <c r="O875" s="229"/>
      <c r="P875" s="229"/>
      <c r="Q875" s="234"/>
      <c r="Y875" s="243"/>
      <c r="Z875" s="2"/>
      <c r="AA875" s="2"/>
      <c r="AB875" s="2"/>
      <c r="AC875" s="2"/>
      <c r="AD875" s="2"/>
      <c r="AE875" s="2"/>
      <c r="AF875" s="2"/>
      <c r="AG875" s="2"/>
      <c r="AH875" s="2"/>
      <c r="AI875" s="2"/>
    </row>
    <row r="876" spans="2:35">
      <c r="B876" s="350" t="s">
        <v>265</v>
      </c>
      <c r="C876" s="350" t="s">
        <v>123</v>
      </c>
      <c r="D876" s="351">
        <v>46</v>
      </c>
      <c r="E876" s="351">
        <v>6</v>
      </c>
      <c r="F876" s="279" t="str">
        <f t="shared" si="13"/>
        <v>SWW024606</v>
      </c>
      <c r="G876" s="351">
        <v>170.8</v>
      </c>
      <c r="M876" s="241"/>
      <c r="N876" s="241"/>
      <c r="O876" s="229"/>
      <c r="P876" s="229"/>
      <c r="Q876" s="234"/>
      <c r="Y876" s="243"/>
      <c r="Z876" s="2"/>
      <c r="AA876" s="2"/>
      <c r="AB876" s="2"/>
      <c r="AC876" s="2"/>
      <c r="AD876" s="2"/>
      <c r="AE876" s="2"/>
      <c r="AF876" s="2"/>
      <c r="AG876" s="2"/>
      <c r="AH876" s="2"/>
      <c r="AI876" s="2"/>
    </row>
    <row r="877" spans="2:35">
      <c r="B877" s="350" t="s">
        <v>265</v>
      </c>
      <c r="C877" s="350" t="s">
        <v>123</v>
      </c>
      <c r="D877" s="351">
        <v>46</v>
      </c>
      <c r="E877" s="351">
        <v>7</v>
      </c>
      <c r="F877" s="279" t="str">
        <f t="shared" si="13"/>
        <v>SWW024607</v>
      </c>
      <c r="G877" s="351">
        <v>178.9</v>
      </c>
      <c r="M877" s="241"/>
      <c r="N877" s="241"/>
      <c r="O877" s="229"/>
      <c r="P877" s="229"/>
      <c r="Q877" s="234"/>
      <c r="Y877" s="243"/>
      <c r="Z877" s="2"/>
      <c r="AA877" s="2"/>
      <c r="AB877" s="2"/>
      <c r="AC877" s="2"/>
      <c r="AD877" s="2"/>
      <c r="AE877" s="2"/>
      <c r="AF877" s="2"/>
      <c r="AG877" s="2"/>
      <c r="AH877" s="2"/>
      <c r="AI877" s="2"/>
    </row>
    <row r="878" spans="2:35">
      <c r="B878" s="350" t="s">
        <v>265</v>
      </c>
      <c r="C878" s="350" t="s">
        <v>123</v>
      </c>
      <c r="D878" s="351">
        <v>46</v>
      </c>
      <c r="E878" s="351">
        <v>8</v>
      </c>
      <c r="F878" s="279" t="str">
        <f t="shared" si="13"/>
        <v>SWW024608</v>
      </c>
      <c r="G878" s="351">
        <v>186.2</v>
      </c>
      <c r="M878" s="241"/>
      <c r="N878" s="241"/>
      <c r="O878" s="229"/>
      <c r="P878" s="229"/>
      <c r="Q878" s="234"/>
      <c r="Y878" s="243"/>
      <c r="Z878" s="2"/>
      <c r="AA878" s="2"/>
      <c r="AB878" s="2"/>
      <c r="AC878" s="2"/>
      <c r="AD878" s="2"/>
      <c r="AE878" s="2"/>
      <c r="AF878" s="2"/>
      <c r="AG878" s="2"/>
      <c r="AH878" s="2"/>
      <c r="AI878" s="2"/>
    </row>
    <row r="879" spans="2:35">
      <c r="B879" s="350" t="s">
        <v>265</v>
      </c>
      <c r="C879" s="350" t="s">
        <v>123</v>
      </c>
      <c r="D879" s="351">
        <v>46</v>
      </c>
      <c r="E879" s="351">
        <v>9</v>
      </c>
      <c r="F879" s="279" t="str">
        <f t="shared" si="13"/>
        <v>SWW024609</v>
      </c>
      <c r="G879" s="351">
        <v>193.8</v>
      </c>
      <c r="M879" s="241"/>
      <c r="N879" s="241"/>
      <c r="O879" s="229"/>
      <c r="P879" s="229"/>
      <c r="Q879" s="234"/>
      <c r="Y879" s="243"/>
      <c r="Z879" s="2"/>
      <c r="AA879" s="2"/>
      <c r="AB879" s="2"/>
      <c r="AC879" s="2"/>
      <c r="AD879" s="2"/>
      <c r="AE879" s="2"/>
      <c r="AF879" s="2"/>
      <c r="AG879" s="2"/>
      <c r="AH879" s="2"/>
      <c r="AI879" s="2"/>
    </row>
    <row r="880" spans="2:35">
      <c r="B880" s="350" t="s">
        <v>265</v>
      </c>
      <c r="C880" s="350" t="s">
        <v>123</v>
      </c>
      <c r="D880" s="351">
        <v>46</v>
      </c>
      <c r="E880" s="351">
        <v>10</v>
      </c>
      <c r="F880" s="279" t="str">
        <f t="shared" si="13"/>
        <v>SWW024610</v>
      </c>
      <c r="G880" s="351">
        <v>202.5</v>
      </c>
      <c r="M880" s="241"/>
      <c r="N880" s="241"/>
      <c r="O880" s="229"/>
      <c r="P880" s="229"/>
      <c r="Q880" s="234"/>
      <c r="Y880" s="243"/>
      <c r="Z880" s="2"/>
      <c r="AA880" s="2"/>
      <c r="AB880" s="2"/>
      <c r="AC880" s="2"/>
      <c r="AD880" s="2"/>
      <c r="AE880" s="2"/>
      <c r="AF880" s="2"/>
      <c r="AG880" s="2"/>
      <c r="AH880" s="2"/>
      <c r="AI880" s="2"/>
    </row>
    <row r="881" spans="2:35">
      <c r="B881" s="350" t="s">
        <v>265</v>
      </c>
      <c r="C881" s="350" t="s">
        <v>123</v>
      </c>
      <c r="D881" s="351">
        <v>46</v>
      </c>
      <c r="E881" s="351">
        <v>11</v>
      </c>
      <c r="F881" s="279" t="str">
        <f t="shared" si="13"/>
        <v>SWW024611</v>
      </c>
      <c r="G881" s="351">
        <v>210</v>
      </c>
      <c r="M881" s="241"/>
      <c r="N881" s="241"/>
      <c r="O881" s="229"/>
      <c r="P881" s="229"/>
      <c r="Q881" s="234"/>
      <c r="Y881" s="243"/>
      <c r="Z881" s="2"/>
      <c r="AA881" s="2"/>
      <c r="AB881" s="2"/>
      <c r="AC881" s="2"/>
      <c r="AD881" s="2"/>
      <c r="AE881" s="2"/>
      <c r="AF881" s="2"/>
      <c r="AG881" s="2"/>
      <c r="AH881" s="2"/>
      <c r="AI881" s="2"/>
    </row>
    <row r="882" spans="2:35">
      <c r="B882" s="350" t="s">
        <v>265</v>
      </c>
      <c r="C882" s="350" t="s">
        <v>123</v>
      </c>
      <c r="D882" s="351">
        <v>46</v>
      </c>
      <c r="E882" s="351">
        <v>12</v>
      </c>
      <c r="F882" s="279" t="str">
        <f t="shared" si="13"/>
        <v>SWW024612</v>
      </c>
      <c r="G882" s="351">
        <v>220.2</v>
      </c>
      <c r="M882" s="241"/>
      <c r="N882" s="241"/>
      <c r="O882" s="229"/>
      <c r="P882" s="229"/>
      <c r="Q882" s="234"/>
      <c r="Y882" s="243"/>
      <c r="Z882" s="2"/>
      <c r="AA882" s="2"/>
      <c r="AB882" s="2"/>
      <c r="AC882" s="2"/>
      <c r="AD882" s="2"/>
      <c r="AE882" s="2"/>
      <c r="AF882" s="2"/>
      <c r="AG882" s="2"/>
      <c r="AH882" s="2"/>
      <c r="AI882" s="2"/>
    </row>
    <row r="883" spans="2:35">
      <c r="B883" s="350" t="s">
        <v>265</v>
      </c>
      <c r="C883" s="350" t="s">
        <v>123</v>
      </c>
      <c r="D883" s="351">
        <v>46</v>
      </c>
      <c r="E883" s="351">
        <v>13</v>
      </c>
      <c r="F883" s="279" t="str">
        <f t="shared" si="13"/>
        <v>SWW024613</v>
      </c>
      <c r="G883" s="351">
        <v>231.1</v>
      </c>
      <c r="M883" s="241"/>
      <c r="N883" s="241"/>
      <c r="O883" s="229"/>
      <c r="P883" s="229"/>
      <c r="Q883" s="234"/>
      <c r="Y883" s="243"/>
      <c r="Z883" s="2"/>
      <c r="AA883" s="2"/>
      <c r="AB883" s="2"/>
      <c r="AC883" s="2"/>
      <c r="AD883" s="2"/>
      <c r="AE883" s="2"/>
      <c r="AF883" s="2"/>
      <c r="AG883" s="2"/>
      <c r="AH883" s="2"/>
      <c r="AI883" s="2"/>
    </row>
    <row r="884" spans="2:35">
      <c r="B884" s="350" t="s">
        <v>265</v>
      </c>
      <c r="C884" s="350" t="s">
        <v>123</v>
      </c>
      <c r="D884" s="351">
        <v>46</v>
      </c>
      <c r="E884" s="351">
        <v>14</v>
      </c>
      <c r="F884" s="279" t="str">
        <f t="shared" si="13"/>
        <v>SWW024614</v>
      </c>
      <c r="G884" s="351">
        <v>260.8</v>
      </c>
      <c r="M884" s="241"/>
      <c r="N884" s="241"/>
      <c r="O884" s="229"/>
      <c r="P884" s="229"/>
      <c r="Q884" s="234"/>
      <c r="Y884" s="243"/>
      <c r="Z884" s="2"/>
      <c r="AA884" s="2"/>
      <c r="AB884" s="2"/>
      <c r="AC884" s="2"/>
      <c r="AD884" s="2"/>
      <c r="AE884" s="2"/>
      <c r="AF884" s="2"/>
      <c r="AG884" s="2"/>
      <c r="AH884" s="2"/>
      <c r="AI884" s="2"/>
    </row>
    <row r="885" spans="2:35">
      <c r="B885" s="350" t="s">
        <v>265</v>
      </c>
      <c r="C885" s="350" t="s">
        <v>123</v>
      </c>
      <c r="D885" s="351">
        <v>46</v>
      </c>
      <c r="E885" s="351">
        <v>15</v>
      </c>
      <c r="F885" s="279" t="str">
        <f t="shared" si="13"/>
        <v>SWW024615</v>
      </c>
      <c r="G885" s="351">
        <v>281.3</v>
      </c>
      <c r="M885" s="241"/>
      <c r="N885" s="241"/>
      <c r="O885" s="229"/>
      <c r="P885" s="229"/>
      <c r="Q885" s="234"/>
      <c r="Y885" s="243"/>
      <c r="Z885" s="2"/>
      <c r="AA885" s="2"/>
      <c r="AB885" s="2"/>
      <c r="AC885" s="2"/>
      <c r="AD885" s="2"/>
      <c r="AE885" s="2"/>
      <c r="AF885" s="2"/>
      <c r="AG885" s="2"/>
      <c r="AH885" s="2"/>
      <c r="AI885" s="2"/>
    </row>
    <row r="886" spans="2:35">
      <c r="B886" s="350" t="s">
        <v>265</v>
      </c>
      <c r="C886" s="350" t="s">
        <v>123</v>
      </c>
      <c r="D886" s="351">
        <v>46</v>
      </c>
      <c r="E886" s="351">
        <v>16</v>
      </c>
      <c r="F886" s="279" t="str">
        <f t="shared" si="13"/>
        <v>SWW024616</v>
      </c>
      <c r="G886" s="351">
        <v>303.8</v>
      </c>
      <c r="M886" s="241"/>
      <c r="N886" s="241"/>
      <c r="O886" s="229"/>
      <c r="P886" s="229"/>
      <c r="Q886" s="234"/>
      <c r="Y886" s="243"/>
      <c r="Z886" s="2"/>
      <c r="AA886" s="2"/>
      <c r="AB886" s="2"/>
      <c r="AC886" s="2"/>
      <c r="AD886" s="2"/>
      <c r="AE886" s="2"/>
      <c r="AF886" s="2"/>
      <c r="AG886" s="2"/>
      <c r="AH886" s="2"/>
      <c r="AI886" s="2"/>
    </row>
    <row r="887" spans="2:35">
      <c r="B887" s="350" t="s">
        <v>265</v>
      </c>
      <c r="C887" s="350" t="s">
        <v>123</v>
      </c>
      <c r="D887" s="351">
        <v>46</v>
      </c>
      <c r="E887" s="351">
        <v>17</v>
      </c>
      <c r="F887" s="279" t="str">
        <f t="shared" si="13"/>
        <v>SWW024617</v>
      </c>
      <c r="G887" s="351">
        <v>325.8</v>
      </c>
      <c r="M887" s="241"/>
      <c r="N887" s="241"/>
      <c r="O887" s="229"/>
      <c r="P887" s="229"/>
      <c r="Q887" s="234"/>
      <c r="Y887" s="243"/>
      <c r="Z887" s="2"/>
      <c r="AA887" s="2"/>
      <c r="AB887" s="2"/>
      <c r="AC887" s="2"/>
      <c r="AD887" s="2"/>
      <c r="AE887" s="2"/>
      <c r="AF887" s="2"/>
      <c r="AG887" s="2"/>
      <c r="AH887" s="2"/>
      <c r="AI887" s="2"/>
    </row>
    <row r="888" spans="2:35">
      <c r="B888" s="350" t="s">
        <v>265</v>
      </c>
      <c r="C888" s="350" t="s">
        <v>123</v>
      </c>
      <c r="D888" s="351">
        <v>46</v>
      </c>
      <c r="E888" s="351">
        <v>18</v>
      </c>
      <c r="F888" s="279" t="str">
        <f t="shared" si="13"/>
        <v>SWW024618</v>
      </c>
      <c r="G888" s="351">
        <v>350</v>
      </c>
      <c r="M888" s="241"/>
      <c r="N888" s="241"/>
      <c r="O888" s="229"/>
      <c r="P888" s="229"/>
      <c r="Q888" s="234"/>
      <c r="Y888" s="243"/>
      <c r="Z888" s="2"/>
      <c r="AA888" s="2"/>
      <c r="AB888" s="2"/>
      <c r="AC888" s="2"/>
      <c r="AD888" s="2"/>
      <c r="AE888" s="2"/>
      <c r="AF888" s="2"/>
      <c r="AG888" s="2"/>
      <c r="AH888" s="2"/>
      <c r="AI888" s="2"/>
    </row>
    <row r="889" spans="2:35">
      <c r="B889" s="350" t="s">
        <v>265</v>
      </c>
      <c r="C889" s="350" t="s">
        <v>123</v>
      </c>
      <c r="D889" s="351">
        <v>46</v>
      </c>
      <c r="E889" s="351">
        <v>19</v>
      </c>
      <c r="F889" s="279" t="str">
        <f t="shared" si="13"/>
        <v>SWW024619</v>
      </c>
      <c r="G889" s="351">
        <v>377.6</v>
      </c>
      <c r="M889" s="241"/>
      <c r="N889" s="241"/>
      <c r="O889" s="229"/>
      <c r="P889" s="229"/>
      <c r="Q889" s="234"/>
      <c r="Y889" s="243"/>
      <c r="Z889" s="2"/>
      <c r="AA889" s="2"/>
      <c r="AB889" s="2"/>
      <c r="AC889" s="2"/>
      <c r="AD889" s="2"/>
      <c r="AE889" s="2"/>
      <c r="AF889" s="2"/>
      <c r="AG889" s="2"/>
      <c r="AH889" s="2"/>
      <c r="AI889" s="2"/>
    </row>
    <row r="890" spans="2:35">
      <c r="B890" s="350" t="s">
        <v>265</v>
      </c>
      <c r="C890" s="350" t="s">
        <v>123</v>
      </c>
      <c r="D890" s="351">
        <v>46</v>
      </c>
      <c r="E890" s="351">
        <v>20</v>
      </c>
      <c r="F890" s="279" t="str">
        <f t="shared" si="13"/>
        <v>SWW024620</v>
      </c>
      <c r="G890" s="351">
        <v>401.6</v>
      </c>
      <c r="M890" s="241"/>
      <c r="N890" s="241"/>
      <c r="O890" s="229"/>
      <c r="P890" s="229"/>
      <c r="Q890" s="234"/>
      <c r="Y890" s="243"/>
      <c r="Z890" s="2"/>
      <c r="AA890" s="2"/>
      <c r="AB890" s="2"/>
      <c r="AC890" s="2"/>
      <c r="AD890" s="2"/>
      <c r="AE890" s="2"/>
      <c r="AF890" s="2"/>
      <c r="AG890" s="2"/>
      <c r="AH890" s="2"/>
      <c r="AI890" s="2"/>
    </row>
    <row r="891" spans="2:35">
      <c r="B891" s="350" t="s">
        <v>265</v>
      </c>
      <c r="C891" s="350" t="s">
        <v>123</v>
      </c>
      <c r="D891" s="351">
        <v>46</v>
      </c>
      <c r="E891" s="351">
        <v>21</v>
      </c>
      <c r="F891" s="279" t="str">
        <f t="shared" si="13"/>
        <v>SWW024621</v>
      </c>
      <c r="G891" s="351">
        <v>430.1</v>
      </c>
      <c r="M891" s="241"/>
      <c r="N891" s="241"/>
      <c r="O891" s="229"/>
      <c r="P891" s="229"/>
      <c r="Q891" s="234"/>
      <c r="Y891" s="243"/>
      <c r="Z891" s="2"/>
      <c r="AA891" s="2"/>
      <c r="AB891" s="2"/>
      <c r="AC891" s="2"/>
      <c r="AD891" s="2"/>
      <c r="AE891" s="2"/>
      <c r="AF891" s="2"/>
      <c r="AG891" s="2"/>
      <c r="AH891" s="2"/>
      <c r="AI891" s="2"/>
    </row>
    <row r="892" spans="2:35">
      <c r="B892" s="350" t="s">
        <v>265</v>
      </c>
      <c r="C892" s="350" t="s">
        <v>123</v>
      </c>
      <c r="D892" s="351">
        <v>46</v>
      </c>
      <c r="E892" s="351">
        <v>22</v>
      </c>
      <c r="F892" s="279" t="str">
        <f t="shared" si="13"/>
        <v>SWW024622</v>
      </c>
      <c r="G892" s="351">
        <v>458.2</v>
      </c>
      <c r="M892" s="241"/>
      <c r="N892" s="241"/>
      <c r="O892" s="229"/>
      <c r="P892" s="229"/>
      <c r="Q892" s="234"/>
      <c r="Y892" s="243"/>
      <c r="Z892" s="2"/>
      <c r="AA892" s="2"/>
      <c r="AB892" s="2"/>
      <c r="AC892" s="2"/>
      <c r="AD892" s="2"/>
      <c r="AE892" s="2"/>
      <c r="AF892" s="2"/>
      <c r="AG892" s="2"/>
      <c r="AH892" s="2"/>
      <c r="AI892" s="2"/>
    </row>
    <row r="893" spans="2:35">
      <c r="B893" s="350" t="s">
        <v>265</v>
      </c>
      <c r="C893" s="350" t="s">
        <v>123</v>
      </c>
      <c r="D893" s="351">
        <v>46</v>
      </c>
      <c r="E893" s="351">
        <v>23</v>
      </c>
      <c r="F893" s="279" t="str">
        <f t="shared" si="13"/>
        <v>SWW024623</v>
      </c>
      <c r="G893" s="351">
        <v>488.2</v>
      </c>
      <c r="M893" s="241"/>
      <c r="N893" s="241"/>
      <c r="O893" s="229"/>
      <c r="P893" s="229"/>
      <c r="Q893" s="234"/>
      <c r="Y893" s="243"/>
      <c r="Z893" s="2"/>
      <c r="AA893" s="2"/>
      <c r="AB893" s="2"/>
      <c r="AC893" s="2"/>
      <c r="AD893" s="2"/>
      <c r="AE893" s="2"/>
      <c r="AF893" s="2"/>
      <c r="AG893" s="2"/>
      <c r="AH893" s="2"/>
      <c r="AI893" s="2"/>
    </row>
    <row r="894" spans="2:35">
      <c r="B894" s="350" t="s">
        <v>265</v>
      </c>
      <c r="C894" s="350" t="s">
        <v>123</v>
      </c>
      <c r="D894" s="351">
        <v>46</v>
      </c>
      <c r="E894" s="351">
        <v>24</v>
      </c>
      <c r="F894" s="279" t="str">
        <f t="shared" si="13"/>
        <v>SWW024624</v>
      </c>
      <c r="G894" s="351">
        <v>523.79999999999995</v>
      </c>
      <c r="M894" s="241"/>
      <c r="N894" s="241"/>
      <c r="O894" s="229"/>
      <c r="P894" s="229"/>
      <c r="Q894" s="234"/>
      <c r="Y894" s="243"/>
      <c r="Z894" s="2"/>
      <c r="AA894" s="2"/>
      <c r="AB894" s="2"/>
      <c r="AC894" s="2"/>
      <c r="AD894" s="2"/>
      <c r="AE894" s="2"/>
      <c r="AF894" s="2"/>
      <c r="AG894" s="2"/>
      <c r="AH894" s="2"/>
      <c r="AI894" s="2"/>
    </row>
    <row r="895" spans="2:35">
      <c r="B895" s="350" t="s">
        <v>265</v>
      </c>
      <c r="C895" s="350" t="s">
        <v>123</v>
      </c>
      <c r="D895" s="351">
        <v>46</v>
      </c>
      <c r="E895" s="351">
        <v>25</v>
      </c>
      <c r="F895" s="279" t="str">
        <f t="shared" si="13"/>
        <v>SWW024625</v>
      </c>
      <c r="G895" s="351">
        <v>564.1</v>
      </c>
      <c r="M895" s="241"/>
      <c r="N895" s="241"/>
      <c r="O895" s="229"/>
      <c r="P895" s="229"/>
      <c r="Q895" s="234"/>
      <c r="Y895" s="243"/>
      <c r="Z895" s="2"/>
      <c r="AA895" s="2"/>
      <c r="AB895" s="2"/>
      <c r="AC895" s="2"/>
      <c r="AD895" s="2"/>
      <c r="AE895" s="2"/>
      <c r="AF895" s="2"/>
      <c r="AG895" s="2"/>
      <c r="AH895" s="2"/>
      <c r="AI895" s="2"/>
    </row>
    <row r="896" spans="2:35">
      <c r="B896" s="350" t="s">
        <v>265</v>
      </c>
      <c r="C896" s="350" t="s">
        <v>123</v>
      </c>
      <c r="D896" s="351">
        <v>47</v>
      </c>
      <c r="E896" s="351">
        <v>1</v>
      </c>
      <c r="F896" s="279" t="str">
        <f t="shared" si="13"/>
        <v>SWW024701</v>
      </c>
      <c r="G896" s="351">
        <v>80</v>
      </c>
      <c r="M896" s="241"/>
      <c r="N896" s="241"/>
      <c r="O896" s="229"/>
      <c r="P896" s="229"/>
      <c r="Q896" s="234"/>
      <c r="Y896" s="243"/>
      <c r="Z896" s="2"/>
      <c r="AA896" s="2"/>
      <c r="AB896" s="2"/>
      <c r="AC896" s="2"/>
      <c r="AD896" s="2"/>
      <c r="AE896" s="2"/>
      <c r="AF896" s="2"/>
      <c r="AG896" s="2"/>
      <c r="AH896" s="2"/>
      <c r="AI896" s="2"/>
    </row>
    <row r="897" spans="2:35">
      <c r="B897" s="350" t="s">
        <v>265</v>
      </c>
      <c r="C897" s="350" t="s">
        <v>123</v>
      </c>
      <c r="D897" s="351">
        <v>47</v>
      </c>
      <c r="E897" s="351">
        <v>2</v>
      </c>
      <c r="F897" s="279" t="str">
        <f t="shared" si="13"/>
        <v>SWW024702</v>
      </c>
      <c r="G897" s="351">
        <v>144.19999999999999</v>
      </c>
      <c r="M897" s="241"/>
      <c r="N897" s="241"/>
      <c r="O897" s="229"/>
      <c r="P897" s="229"/>
      <c r="Q897" s="234"/>
      <c r="Y897" s="243"/>
      <c r="Z897" s="2"/>
      <c r="AA897" s="2"/>
      <c r="AB897" s="2"/>
      <c r="AC897" s="2"/>
      <c r="AD897" s="2"/>
      <c r="AE897" s="2"/>
      <c r="AF897" s="2"/>
      <c r="AG897" s="2"/>
      <c r="AH897" s="2"/>
      <c r="AI897" s="2"/>
    </row>
    <row r="898" spans="2:35">
      <c r="B898" s="350" t="s">
        <v>265</v>
      </c>
      <c r="C898" s="350" t="s">
        <v>123</v>
      </c>
      <c r="D898" s="351">
        <v>47</v>
      </c>
      <c r="E898" s="351">
        <v>3</v>
      </c>
      <c r="F898" s="279" t="str">
        <f t="shared" si="13"/>
        <v>SWW024703</v>
      </c>
      <c r="G898" s="351">
        <v>154.1</v>
      </c>
      <c r="M898" s="241"/>
      <c r="N898" s="241"/>
      <c r="O898" s="229"/>
      <c r="P898" s="229"/>
      <c r="Q898" s="234"/>
      <c r="Y898" s="243"/>
      <c r="Z898" s="2"/>
      <c r="AA898" s="2"/>
      <c r="AB898" s="2"/>
      <c r="AC898" s="2"/>
      <c r="AD898" s="2"/>
      <c r="AE898" s="2"/>
      <c r="AF898" s="2"/>
      <c r="AG898" s="2"/>
      <c r="AH898" s="2"/>
      <c r="AI898" s="2"/>
    </row>
    <row r="899" spans="2:35">
      <c r="B899" s="350" t="s">
        <v>265</v>
      </c>
      <c r="C899" s="350" t="s">
        <v>123</v>
      </c>
      <c r="D899" s="351">
        <v>47</v>
      </c>
      <c r="E899" s="351">
        <v>4</v>
      </c>
      <c r="F899" s="279" t="str">
        <f t="shared" si="13"/>
        <v>SWW024704</v>
      </c>
      <c r="G899" s="351">
        <v>162.6</v>
      </c>
      <c r="M899" s="241"/>
      <c r="N899" s="241"/>
      <c r="O899" s="229"/>
      <c r="P899" s="229"/>
      <c r="Q899" s="234"/>
      <c r="Y899" s="243"/>
      <c r="Z899" s="2"/>
      <c r="AA899" s="2"/>
      <c r="AB899" s="2"/>
      <c r="AC899" s="2"/>
      <c r="AD899" s="2"/>
      <c r="AE899" s="2"/>
      <c r="AF899" s="2"/>
      <c r="AG899" s="2"/>
      <c r="AH899" s="2"/>
      <c r="AI899" s="2"/>
    </row>
    <row r="900" spans="2:35">
      <c r="B900" s="350" t="s">
        <v>265</v>
      </c>
      <c r="C900" s="350" t="s">
        <v>123</v>
      </c>
      <c r="D900" s="351">
        <v>47</v>
      </c>
      <c r="E900" s="351">
        <v>5</v>
      </c>
      <c r="F900" s="279" t="str">
        <f t="shared" si="13"/>
        <v>SWW024705</v>
      </c>
      <c r="G900" s="351">
        <v>170.8</v>
      </c>
      <c r="M900" s="241"/>
      <c r="N900" s="241"/>
      <c r="O900" s="229"/>
      <c r="P900" s="229"/>
      <c r="Q900" s="234"/>
      <c r="Y900" s="243"/>
      <c r="Z900" s="2"/>
      <c r="AA900" s="2"/>
      <c r="AB900" s="2"/>
      <c r="AC900" s="2"/>
      <c r="AD900" s="2"/>
      <c r="AE900" s="2"/>
      <c r="AF900" s="2"/>
      <c r="AG900" s="2"/>
      <c r="AH900" s="2"/>
      <c r="AI900" s="2"/>
    </row>
    <row r="901" spans="2:35">
      <c r="B901" s="350" t="s">
        <v>265</v>
      </c>
      <c r="C901" s="350" t="s">
        <v>123</v>
      </c>
      <c r="D901" s="351">
        <v>47</v>
      </c>
      <c r="E901" s="351">
        <v>6</v>
      </c>
      <c r="F901" s="279" t="str">
        <f t="shared" si="13"/>
        <v>SWW024706</v>
      </c>
      <c r="G901" s="351">
        <v>178.9</v>
      </c>
      <c r="M901" s="241"/>
      <c r="N901" s="241"/>
      <c r="O901" s="229"/>
      <c r="P901" s="229"/>
      <c r="Q901" s="234"/>
      <c r="Y901" s="243"/>
      <c r="Z901" s="2"/>
      <c r="AA901" s="2"/>
      <c r="AB901" s="2"/>
      <c r="AC901" s="2"/>
      <c r="AD901" s="2"/>
      <c r="AE901" s="2"/>
      <c r="AF901" s="2"/>
      <c r="AG901" s="2"/>
      <c r="AH901" s="2"/>
      <c r="AI901" s="2"/>
    </row>
    <row r="902" spans="2:35">
      <c r="B902" s="350" t="s">
        <v>265</v>
      </c>
      <c r="C902" s="350" t="s">
        <v>123</v>
      </c>
      <c r="D902" s="351">
        <v>47</v>
      </c>
      <c r="E902" s="351">
        <v>7</v>
      </c>
      <c r="F902" s="279" t="str">
        <f t="shared" si="13"/>
        <v>SWW024707</v>
      </c>
      <c r="G902" s="351">
        <v>186.2</v>
      </c>
      <c r="M902" s="241"/>
      <c r="N902" s="241"/>
      <c r="O902" s="229"/>
      <c r="P902" s="229"/>
      <c r="Q902" s="234"/>
      <c r="Y902" s="243"/>
      <c r="Z902" s="2"/>
      <c r="AA902" s="2"/>
      <c r="AB902" s="2"/>
      <c r="AC902" s="2"/>
      <c r="AD902" s="2"/>
      <c r="AE902" s="2"/>
      <c r="AF902" s="2"/>
      <c r="AG902" s="2"/>
      <c r="AH902" s="2"/>
      <c r="AI902" s="2"/>
    </row>
    <row r="903" spans="2:35">
      <c r="B903" s="350" t="s">
        <v>265</v>
      </c>
      <c r="C903" s="350" t="s">
        <v>123</v>
      </c>
      <c r="D903" s="351">
        <v>47</v>
      </c>
      <c r="E903" s="351">
        <v>8</v>
      </c>
      <c r="F903" s="279" t="str">
        <f t="shared" si="13"/>
        <v>SWW024708</v>
      </c>
      <c r="G903" s="351">
        <v>193.8</v>
      </c>
      <c r="M903" s="241"/>
      <c r="N903" s="241"/>
      <c r="O903" s="229"/>
      <c r="P903" s="229"/>
      <c r="Q903" s="234"/>
      <c r="Y903" s="243"/>
      <c r="Z903" s="2"/>
      <c r="AA903" s="2"/>
      <c r="AB903" s="2"/>
      <c r="AC903" s="2"/>
      <c r="AD903" s="2"/>
      <c r="AE903" s="2"/>
      <c r="AF903" s="2"/>
      <c r="AG903" s="2"/>
      <c r="AH903" s="2"/>
      <c r="AI903" s="2"/>
    </row>
    <row r="904" spans="2:35">
      <c r="B904" s="350" t="s">
        <v>265</v>
      </c>
      <c r="C904" s="350" t="s">
        <v>123</v>
      </c>
      <c r="D904" s="351">
        <v>47</v>
      </c>
      <c r="E904" s="351">
        <v>9</v>
      </c>
      <c r="F904" s="279" t="str">
        <f t="shared" ref="F904:F967" si="14">B904&amp;TEXT(C904,"00")&amp;TEXT(D904,"00")&amp;TEXT(E904,"00")</f>
        <v>SWW024709</v>
      </c>
      <c r="G904" s="351">
        <v>202.5</v>
      </c>
      <c r="M904" s="241"/>
      <c r="N904" s="241"/>
      <c r="O904" s="229"/>
      <c r="P904" s="229"/>
      <c r="Q904" s="234"/>
      <c r="Y904" s="243"/>
      <c r="Z904" s="2"/>
      <c r="AA904" s="2"/>
      <c r="AB904" s="2"/>
      <c r="AC904" s="2"/>
      <c r="AD904" s="2"/>
      <c r="AE904" s="2"/>
      <c r="AF904" s="2"/>
      <c r="AG904" s="2"/>
      <c r="AH904" s="2"/>
      <c r="AI904" s="2"/>
    </row>
    <row r="905" spans="2:35">
      <c r="B905" s="350" t="s">
        <v>265</v>
      </c>
      <c r="C905" s="350" t="s">
        <v>123</v>
      </c>
      <c r="D905" s="351">
        <v>47</v>
      </c>
      <c r="E905" s="351">
        <v>10</v>
      </c>
      <c r="F905" s="279" t="str">
        <f t="shared" si="14"/>
        <v>SWW024710</v>
      </c>
      <c r="G905" s="351">
        <v>210</v>
      </c>
      <c r="M905" s="241"/>
      <c r="N905" s="241"/>
      <c r="O905" s="229"/>
      <c r="P905" s="229"/>
      <c r="Q905" s="234"/>
      <c r="Y905" s="243"/>
      <c r="Z905" s="2"/>
      <c r="AA905" s="2"/>
      <c r="AB905" s="2"/>
      <c r="AC905" s="2"/>
      <c r="AD905" s="2"/>
      <c r="AE905" s="2"/>
      <c r="AF905" s="2"/>
      <c r="AG905" s="2"/>
      <c r="AH905" s="2"/>
      <c r="AI905" s="2"/>
    </row>
    <row r="906" spans="2:35">
      <c r="B906" s="350" t="s">
        <v>265</v>
      </c>
      <c r="C906" s="350" t="s">
        <v>123</v>
      </c>
      <c r="D906" s="351">
        <v>47</v>
      </c>
      <c r="E906" s="351">
        <v>11</v>
      </c>
      <c r="F906" s="279" t="str">
        <f t="shared" si="14"/>
        <v>SWW024711</v>
      </c>
      <c r="G906" s="351">
        <v>220.2</v>
      </c>
      <c r="M906" s="241"/>
      <c r="N906" s="241"/>
      <c r="O906" s="229"/>
      <c r="P906" s="229"/>
      <c r="Q906" s="234"/>
      <c r="Y906" s="243"/>
      <c r="Z906" s="2"/>
      <c r="AA906" s="2"/>
      <c r="AB906" s="2"/>
      <c r="AC906" s="2"/>
      <c r="AD906" s="2"/>
      <c r="AE906" s="2"/>
      <c r="AF906" s="2"/>
      <c r="AG906" s="2"/>
      <c r="AH906" s="2"/>
      <c r="AI906" s="2"/>
    </row>
    <row r="907" spans="2:35">
      <c r="B907" s="350" t="s">
        <v>265</v>
      </c>
      <c r="C907" s="350" t="s">
        <v>123</v>
      </c>
      <c r="D907" s="351">
        <v>47</v>
      </c>
      <c r="E907" s="351">
        <v>12</v>
      </c>
      <c r="F907" s="279" t="str">
        <f t="shared" si="14"/>
        <v>SWW024712</v>
      </c>
      <c r="G907" s="351">
        <v>231.1</v>
      </c>
      <c r="M907" s="241"/>
      <c r="N907" s="241"/>
      <c r="O907" s="229"/>
      <c r="P907" s="229"/>
      <c r="Q907" s="234"/>
      <c r="Y907" s="243"/>
      <c r="Z907" s="2"/>
      <c r="AA907" s="2"/>
      <c r="AB907" s="2"/>
      <c r="AC907" s="2"/>
      <c r="AD907" s="2"/>
      <c r="AE907" s="2"/>
      <c r="AF907" s="2"/>
      <c r="AG907" s="2"/>
      <c r="AH907" s="2"/>
      <c r="AI907" s="2"/>
    </row>
    <row r="908" spans="2:35">
      <c r="B908" s="350" t="s">
        <v>265</v>
      </c>
      <c r="C908" s="350" t="s">
        <v>123</v>
      </c>
      <c r="D908" s="351">
        <v>47</v>
      </c>
      <c r="E908" s="351">
        <v>13</v>
      </c>
      <c r="F908" s="279" t="str">
        <f t="shared" si="14"/>
        <v>SWW024713</v>
      </c>
      <c r="G908" s="351">
        <v>260.8</v>
      </c>
      <c r="M908" s="241"/>
      <c r="N908" s="241"/>
      <c r="O908" s="229"/>
      <c r="P908" s="229"/>
      <c r="Q908" s="234"/>
      <c r="Y908" s="243"/>
      <c r="Z908" s="2"/>
      <c r="AA908" s="2"/>
      <c r="AB908" s="2"/>
      <c r="AC908" s="2"/>
      <c r="AD908" s="2"/>
      <c r="AE908" s="2"/>
      <c r="AF908" s="2"/>
      <c r="AG908" s="2"/>
      <c r="AH908" s="2"/>
      <c r="AI908" s="2"/>
    </row>
    <row r="909" spans="2:35">
      <c r="B909" s="350" t="s">
        <v>265</v>
      </c>
      <c r="C909" s="350" t="s">
        <v>123</v>
      </c>
      <c r="D909" s="351">
        <v>47</v>
      </c>
      <c r="E909" s="351">
        <v>14</v>
      </c>
      <c r="F909" s="279" t="str">
        <f t="shared" si="14"/>
        <v>SWW024714</v>
      </c>
      <c r="G909" s="351">
        <v>281.3</v>
      </c>
      <c r="M909" s="241"/>
      <c r="N909" s="241"/>
      <c r="O909" s="229"/>
      <c r="P909" s="229"/>
      <c r="Q909" s="234"/>
      <c r="Y909" s="243"/>
      <c r="Z909" s="2"/>
      <c r="AA909" s="2"/>
      <c r="AB909" s="2"/>
      <c r="AC909" s="2"/>
      <c r="AD909" s="2"/>
      <c r="AE909" s="2"/>
      <c r="AF909" s="2"/>
      <c r="AG909" s="2"/>
      <c r="AH909" s="2"/>
      <c r="AI909" s="2"/>
    </row>
    <row r="910" spans="2:35">
      <c r="B910" s="350" t="s">
        <v>265</v>
      </c>
      <c r="C910" s="350" t="s">
        <v>123</v>
      </c>
      <c r="D910" s="351">
        <v>47</v>
      </c>
      <c r="E910" s="351">
        <v>15</v>
      </c>
      <c r="F910" s="279" t="str">
        <f t="shared" si="14"/>
        <v>SWW024715</v>
      </c>
      <c r="G910" s="351">
        <v>303.8</v>
      </c>
      <c r="M910" s="241"/>
      <c r="N910" s="241"/>
      <c r="O910" s="229"/>
      <c r="P910" s="229"/>
      <c r="Q910" s="234"/>
      <c r="Y910" s="243"/>
      <c r="Z910" s="2"/>
      <c r="AA910" s="2"/>
      <c r="AB910" s="2"/>
      <c r="AC910" s="2"/>
      <c r="AD910" s="2"/>
      <c r="AE910" s="2"/>
      <c r="AF910" s="2"/>
      <c r="AG910" s="2"/>
      <c r="AH910" s="2"/>
      <c r="AI910" s="2"/>
    </row>
    <row r="911" spans="2:35">
      <c r="B911" s="350" t="s">
        <v>265</v>
      </c>
      <c r="C911" s="350" t="s">
        <v>123</v>
      </c>
      <c r="D911" s="351">
        <v>47</v>
      </c>
      <c r="E911" s="351">
        <v>16</v>
      </c>
      <c r="F911" s="279" t="str">
        <f t="shared" si="14"/>
        <v>SWW024716</v>
      </c>
      <c r="G911" s="351">
        <v>325.8</v>
      </c>
      <c r="M911" s="241"/>
      <c r="N911" s="241"/>
      <c r="O911" s="229"/>
      <c r="P911" s="229"/>
      <c r="Q911" s="234"/>
      <c r="Y911" s="243"/>
      <c r="Z911" s="2"/>
      <c r="AA911" s="2"/>
      <c r="AB911" s="2"/>
      <c r="AC911" s="2"/>
      <c r="AD911" s="2"/>
      <c r="AE911" s="2"/>
      <c r="AF911" s="2"/>
      <c r="AG911" s="2"/>
      <c r="AH911" s="2"/>
      <c r="AI911" s="2"/>
    </row>
    <row r="912" spans="2:35">
      <c r="B912" s="350" t="s">
        <v>265</v>
      </c>
      <c r="C912" s="350" t="s">
        <v>123</v>
      </c>
      <c r="D912" s="351">
        <v>47</v>
      </c>
      <c r="E912" s="351">
        <v>17</v>
      </c>
      <c r="F912" s="279" t="str">
        <f t="shared" si="14"/>
        <v>SWW024717</v>
      </c>
      <c r="G912" s="351">
        <v>350</v>
      </c>
      <c r="M912" s="241"/>
      <c r="N912" s="241"/>
      <c r="O912" s="229"/>
      <c r="P912" s="229"/>
      <c r="Q912" s="234"/>
      <c r="Y912" s="243"/>
      <c r="Z912" s="2"/>
      <c r="AA912" s="2"/>
      <c r="AB912" s="2"/>
      <c r="AC912" s="2"/>
      <c r="AD912" s="2"/>
      <c r="AE912" s="2"/>
      <c r="AF912" s="2"/>
      <c r="AG912" s="2"/>
      <c r="AH912" s="2"/>
      <c r="AI912" s="2"/>
    </row>
    <row r="913" spans="2:35">
      <c r="B913" s="350" t="s">
        <v>265</v>
      </c>
      <c r="C913" s="350" t="s">
        <v>123</v>
      </c>
      <c r="D913" s="351">
        <v>47</v>
      </c>
      <c r="E913" s="351">
        <v>18</v>
      </c>
      <c r="F913" s="279" t="str">
        <f t="shared" si="14"/>
        <v>SWW024718</v>
      </c>
      <c r="G913" s="351">
        <v>377.6</v>
      </c>
      <c r="M913" s="241"/>
      <c r="N913" s="241"/>
      <c r="O913" s="229"/>
      <c r="P913" s="229"/>
      <c r="Q913" s="234"/>
      <c r="Y913" s="243"/>
      <c r="Z913" s="2"/>
      <c r="AA913" s="2"/>
      <c r="AB913" s="2"/>
      <c r="AC913" s="2"/>
      <c r="AD913" s="2"/>
      <c r="AE913" s="2"/>
      <c r="AF913" s="2"/>
      <c r="AG913" s="2"/>
      <c r="AH913" s="2"/>
      <c r="AI913" s="2"/>
    </row>
    <row r="914" spans="2:35">
      <c r="B914" s="350" t="s">
        <v>265</v>
      </c>
      <c r="C914" s="350" t="s">
        <v>123</v>
      </c>
      <c r="D914" s="351">
        <v>47</v>
      </c>
      <c r="E914" s="351">
        <v>19</v>
      </c>
      <c r="F914" s="279" t="str">
        <f t="shared" si="14"/>
        <v>SWW024719</v>
      </c>
      <c r="G914" s="351">
        <v>401.6</v>
      </c>
      <c r="M914" s="241"/>
      <c r="N914" s="241"/>
      <c r="O914" s="229"/>
      <c r="P914" s="229"/>
      <c r="Q914" s="234"/>
      <c r="Y914" s="243"/>
      <c r="Z914" s="2"/>
      <c r="AA914" s="2"/>
      <c r="AB914" s="2"/>
      <c r="AC914" s="2"/>
      <c r="AD914" s="2"/>
      <c r="AE914" s="2"/>
      <c r="AF914" s="2"/>
      <c r="AG914" s="2"/>
      <c r="AH914" s="2"/>
      <c r="AI914" s="2"/>
    </row>
    <row r="915" spans="2:35">
      <c r="B915" s="350" t="s">
        <v>265</v>
      </c>
      <c r="C915" s="350" t="s">
        <v>123</v>
      </c>
      <c r="D915" s="351">
        <v>47</v>
      </c>
      <c r="E915" s="351">
        <v>20</v>
      </c>
      <c r="F915" s="279" t="str">
        <f t="shared" si="14"/>
        <v>SWW024720</v>
      </c>
      <c r="G915" s="351">
        <v>430.1</v>
      </c>
      <c r="M915" s="241"/>
      <c r="N915" s="241"/>
      <c r="O915" s="229"/>
      <c r="P915" s="229"/>
      <c r="Q915" s="234"/>
      <c r="Y915" s="243"/>
      <c r="Z915" s="2"/>
      <c r="AA915" s="2"/>
      <c r="AB915" s="2"/>
      <c r="AC915" s="2"/>
      <c r="AD915" s="2"/>
      <c r="AE915" s="2"/>
      <c r="AF915" s="2"/>
      <c r="AG915" s="2"/>
      <c r="AH915" s="2"/>
      <c r="AI915" s="2"/>
    </row>
    <row r="916" spans="2:35">
      <c r="B916" s="350" t="s">
        <v>265</v>
      </c>
      <c r="C916" s="350" t="s">
        <v>123</v>
      </c>
      <c r="D916" s="351">
        <v>47</v>
      </c>
      <c r="E916" s="351">
        <v>21</v>
      </c>
      <c r="F916" s="279" t="str">
        <f t="shared" si="14"/>
        <v>SWW024721</v>
      </c>
      <c r="G916" s="351">
        <v>458.2</v>
      </c>
      <c r="M916" s="241"/>
      <c r="N916" s="241"/>
      <c r="O916" s="229"/>
      <c r="P916" s="229"/>
      <c r="Q916" s="234"/>
      <c r="Y916" s="243"/>
      <c r="Z916" s="2"/>
      <c r="AA916" s="2"/>
      <c r="AB916" s="2"/>
      <c r="AC916" s="2"/>
      <c r="AD916" s="2"/>
      <c r="AE916" s="2"/>
      <c r="AF916" s="2"/>
      <c r="AG916" s="2"/>
      <c r="AH916" s="2"/>
      <c r="AI916" s="2"/>
    </row>
    <row r="917" spans="2:35">
      <c r="B917" s="350" t="s">
        <v>265</v>
      </c>
      <c r="C917" s="350" t="s">
        <v>123</v>
      </c>
      <c r="D917" s="351">
        <v>47</v>
      </c>
      <c r="E917" s="351">
        <v>22</v>
      </c>
      <c r="F917" s="279" t="str">
        <f t="shared" si="14"/>
        <v>SWW024722</v>
      </c>
      <c r="G917" s="351">
        <v>488.2</v>
      </c>
      <c r="M917" s="241"/>
      <c r="N917" s="241"/>
      <c r="O917" s="229"/>
      <c r="P917" s="229"/>
      <c r="Q917" s="234"/>
      <c r="Y917" s="243"/>
      <c r="Z917" s="2"/>
      <c r="AA917" s="2"/>
      <c r="AB917" s="2"/>
      <c r="AC917" s="2"/>
      <c r="AD917" s="2"/>
      <c r="AE917" s="2"/>
      <c r="AF917" s="2"/>
      <c r="AG917" s="2"/>
      <c r="AH917" s="2"/>
      <c r="AI917" s="2"/>
    </row>
    <row r="918" spans="2:35">
      <c r="B918" s="350" t="s">
        <v>265</v>
      </c>
      <c r="C918" s="350" t="s">
        <v>123</v>
      </c>
      <c r="D918" s="351">
        <v>47</v>
      </c>
      <c r="E918" s="351">
        <v>23</v>
      </c>
      <c r="F918" s="279" t="str">
        <f t="shared" si="14"/>
        <v>SWW024723</v>
      </c>
      <c r="G918" s="351">
        <v>523.79999999999995</v>
      </c>
      <c r="M918" s="241"/>
      <c r="N918" s="241"/>
      <c r="O918" s="229"/>
      <c r="P918" s="229"/>
      <c r="Q918" s="234"/>
      <c r="Y918" s="243"/>
      <c r="Z918" s="2"/>
      <c r="AA918" s="2"/>
      <c r="AB918" s="2"/>
      <c r="AC918" s="2"/>
      <c r="AD918" s="2"/>
      <c r="AE918" s="2"/>
      <c r="AF918" s="2"/>
      <c r="AG918" s="2"/>
      <c r="AH918" s="2"/>
      <c r="AI918" s="2"/>
    </row>
    <row r="919" spans="2:35">
      <c r="B919" s="350" t="s">
        <v>265</v>
      </c>
      <c r="C919" s="350" t="s">
        <v>123</v>
      </c>
      <c r="D919" s="351">
        <v>47</v>
      </c>
      <c r="E919" s="351">
        <v>24</v>
      </c>
      <c r="F919" s="279" t="str">
        <f t="shared" si="14"/>
        <v>SWW024724</v>
      </c>
      <c r="G919" s="351">
        <v>564.1</v>
      </c>
      <c r="M919" s="241"/>
      <c r="N919" s="241"/>
      <c r="O919" s="229"/>
      <c r="P919" s="229"/>
      <c r="Q919" s="234"/>
      <c r="Y919" s="243"/>
      <c r="Z919" s="2"/>
      <c r="AA919" s="2"/>
      <c r="AB919" s="2"/>
      <c r="AC919" s="2"/>
      <c r="AD919" s="2"/>
      <c r="AE919" s="2"/>
      <c r="AF919" s="2"/>
      <c r="AG919" s="2"/>
      <c r="AH919" s="2"/>
      <c r="AI919" s="2"/>
    </row>
    <row r="920" spans="2:35">
      <c r="B920" s="350" t="s">
        <v>265</v>
      </c>
      <c r="C920" s="350" t="s">
        <v>123</v>
      </c>
      <c r="D920" s="351">
        <v>48</v>
      </c>
      <c r="E920" s="351">
        <v>1</v>
      </c>
      <c r="F920" s="279" t="str">
        <f t="shared" si="14"/>
        <v>SWW024801</v>
      </c>
      <c r="G920" s="351">
        <v>87.2</v>
      </c>
      <c r="M920" s="241"/>
      <c r="N920" s="241"/>
      <c r="O920" s="229"/>
      <c r="P920" s="229"/>
      <c r="Q920" s="234"/>
      <c r="Y920" s="243"/>
      <c r="Z920" s="2"/>
      <c r="AA920" s="2"/>
      <c r="AB920" s="2"/>
      <c r="AC920" s="2"/>
      <c r="AD920" s="2"/>
      <c r="AE920" s="2"/>
      <c r="AF920" s="2"/>
      <c r="AG920" s="2"/>
      <c r="AH920" s="2"/>
      <c r="AI920" s="2"/>
    </row>
    <row r="921" spans="2:35">
      <c r="B921" s="350" t="s">
        <v>265</v>
      </c>
      <c r="C921" s="350" t="s">
        <v>123</v>
      </c>
      <c r="D921" s="351">
        <v>48</v>
      </c>
      <c r="E921" s="351">
        <v>2</v>
      </c>
      <c r="F921" s="279" t="str">
        <f t="shared" si="14"/>
        <v>SWW024802</v>
      </c>
      <c r="G921" s="351">
        <v>154.1</v>
      </c>
      <c r="M921" s="241"/>
      <c r="N921" s="241"/>
      <c r="O921" s="229"/>
      <c r="P921" s="229"/>
      <c r="Q921" s="234"/>
      <c r="Y921" s="243"/>
      <c r="Z921" s="2"/>
      <c r="AA921" s="2"/>
      <c r="AB921" s="2"/>
      <c r="AC921" s="2"/>
      <c r="AD921" s="2"/>
      <c r="AE921" s="2"/>
      <c r="AF921" s="2"/>
      <c r="AG921" s="2"/>
      <c r="AH921" s="2"/>
      <c r="AI921" s="2"/>
    </row>
    <row r="922" spans="2:35">
      <c r="B922" s="350" t="s">
        <v>265</v>
      </c>
      <c r="C922" s="350" t="s">
        <v>123</v>
      </c>
      <c r="D922" s="351">
        <v>48</v>
      </c>
      <c r="E922" s="351">
        <v>3</v>
      </c>
      <c r="F922" s="279" t="str">
        <f t="shared" si="14"/>
        <v>SWW024803</v>
      </c>
      <c r="G922" s="351">
        <v>162.6</v>
      </c>
      <c r="M922" s="241"/>
      <c r="N922" s="241"/>
      <c r="O922" s="229"/>
      <c r="P922" s="229"/>
      <c r="Q922" s="234"/>
      <c r="Y922" s="243"/>
      <c r="Z922" s="2"/>
      <c r="AA922" s="2"/>
      <c r="AB922" s="2"/>
      <c r="AC922" s="2"/>
      <c r="AD922" s="2"/>
      <c r="AE922" s="2"/>
      <c r="AF922" s="2"/>
      <c r="AG922" s="2"/>
      <c r="AH922" s="2"/>
      <c r="AI922" s="2"/>
    </row>
    <row r="923" spans="2:35">
      <c r="B923" s="350" t="s">
        <v>265</v>
      </c>
      <c r="C923" s="350" t="s">
        <v>123</v>
      </c>
      <c r="D923" s="351">
        <v>48</v>
      </c>
      <c r="E923" s="351">
        <v>4</v>
      </c>
      <c r="F923" s="279" t="str">
        <f t="shared" si="14"/>
        <v>SWW024804</v>
      </c>
      <c r="G923" s="351">
        <v>170.8</v>
      </c>
      <c r="M923" s="241"/>
      <c r="N923" s="241"/>
      <c r="O923" s="229"/>
      <c r="P923" s="229"/>
      <c r="Q923" s="234"/>
      <c r="Y923" s="243"/>
      <c r="Z923" s="2"/>
      <c r="AA923" s="2"/>
      <c r="AB923" s="2"/>
      <c r="AC923" s="2"/>
      <c r="AD923" s="2"/>
      <c r="AE923" s="2"/>
      <c r="AF923" s="2"/>
      <c r="AG923" s="2"/>
      <c r="AH923" s="2"/>
      <c r="AI923" s="2"/>
    </row>
    <row r="924" spans="2:35">
      <c r="B924" s="350" t="s">
        <v>265</v>
      </c>
      <c r="C924" s="350" t="s">
        <v>123</v>
      </c>
      <c r="D924" s="351">
        <v>48</v>
      </c>
      <c r="E924" s="351">
        <v>5</v>
      </c>
      <c r="F924" s="279" t="str">
        <f t="shared" si="14"/>
        <v>SWW024805</v>
      </c>
      <c r="G924" s="351">
        <v>178.9</v>
      </c>
      <c r="M924" s="241"/>
      <c r="N924" s="241"/>
      <c r="O924" s="229"/>
      <c r="P924" s="229"/>
      <c r="Q924" s="234"/>
      <c r="Y924" s="243"/>
      <c r="Z924" s="2"/>
      <c r="AA924" s="2"/>
      <c r="AB924" s="2"/>
      <c r="AC924" s="2"/>
      <c r="AD924" s="2"/>
      <c r="AE924" s="2"/>
      <c r="AF924" s="2"/>
      <c r="AG924" s="2"/>
      <c r="AH924" s="2"/>
      <c r="AI924" s="2"/>
    </row>
    <row r="925" spans="2:35">
      <c r="B925" s="350" t="s">
        <v>265</v>
      </c>
      <c r="C925" s="350" t="s">
        <v>123</v>
      </c>
      <c r="D925" s="351">
        <v>48</v>
      </c>
      <c r="E925" s="351">
        <v>6</v>
      </c>
      <c r="F925" s="279" t="str">
        <f t="shared" si="14"/>
        <v>SWW024806</v>
      </c>
      <c r="G925" s="351">
        <v>186.2</v>
      </c>
      <c r="M925" s="241"/>
      <c r="N925" s="241"/>
      <c r="O925" s="229"/>
      <c r="P925" s="229"/>
      <c r="Q925" s="234"/>
      <c r="Y925" s="243"/>
      <c r="Z925" s="2"/>
      <c r="AA925" s="2"/>
      <c r="AB925" s="2"/>
      <c r="AC925" s="2"/>
      <c r="AD925" s="2"/>
      <c r="AE925" s="2"/>
      <c r="AF925" s="2"/>
      <c r="AG925" s="2"/>
      <c r="AH925" s="2"/>
      <c r="AI925" s="2"/>
    </row>
    <row r="926" spans="2:35">
      <c r="B926" s="350" t="s">
        <v>265</v>
      </c>
      <c r="C926" s="350" t="s">
        <v>123</v>
      </c>
      <c r="D926" s="351">
        <v>48</v>
      </c>
      <c r="E926" s="351">
        <v>7</v>
      </c>
      <c r="F926" s="279" t="str">
        <f t="shared" si="14"/>
        <v>SWW024807</v>
      </c>
      <c r="G926" s="351">
        <v>193.8</v>
      </c>
      <c r="M926" s="241"/>
      <c r="N926" s="241"/>
      <c r="O926" s="229"/>
      <c r="P926" s="229"/>
      <c r="Q926" s="234"/>
      <c r="Y926" s="243"/>
      <c r="Z926" s="2"/>
      <c r="AA926" s="2"/>
      <c r="AB926" s="2"/>
      <c r="AC926" s="2"/>
      <c r="AD926" s="2"/>
      <c r="AE926" s="2"/>
      <c r="AF926" s="2"/>
      <c r="AG926" s="2"/>
      <c r="AH926" s="2"/>
      <c r="AI926" s="2"/>
    </row>
    <row r="927" spans="2:35">
      <c r="B927" s="350" t="s">
        <v>265</v>
      </c>
      <c r="C927" s="350" t="s">
        <v>123</v>
      </c>
      <c r="D927" s="351">
        <v>48</v>
      </c>
      <c r="E927" s="351">
        <v>8</v>
      </c>
      <c r="F927" s="279" t="str">
        <f t="shared" si="14"/>
        <v>SWW024808</v>
      </c>
      <c r="G927" s="351">
        <v>202.5</v>
      </c>
      <c r="M927" s="241"/>
      <c r="N927" s="241"/>
      <c r="O927" s="229"/>
      <c r="P927" s="229"/>
      <c r="Q927" s="234"/>
      <c r="Y927" s="243"/>
      <c r="Z927" s="2"/>
      <c r="AA927" s="2"/>
      <c r="AB927" s="2"/>
      <c r="AC927" s="2"/>
      <c r="AD927" s="2"/>
      <c r="AE927" s="2"/>
      <c r="AF927" s="2"/>
      <c r="AG927" s="2"/>
      <c r="AH927" s="2"/>
      <c r="AI927" s="2"/>
    </row>
    <row r="928" spans="2:35">
      <c r="B928" s="350" t="s">
        <v>265</v>
      </c>
      <c r="C928" s="350" t="s">
        <v>123</v>
      </c>
      <c r="D928" s="351">
        <v>48</v>
      </c>
      <c r="E928" s="351">
        <v>9</v>
      </c>
      <c r="F928" s="279" t="str">
        <f t="shared" si="14"/>
        <v>SWW024809</v>
      </c>
      <c r="G928" s="351">
        <v>210</v>
      </c>
      <c r="M928" s="241"/>
      <c r="N928" s="241"/>
      <c r="O928" s="229"/>
      <c r="P928" s="229"/>
      <c r="Q928" s="234"/>
      <c r="Y928" s="243"/>
      <c r="Z928" s="2"/>
      <c r="AA928" s="2"/>
      <c r="AB928" s="2"/>
      <c r="AC928" s="2"/>
      <c r="AD928" s="2"/>
      <c r="AE928" s="2"/>
      <c r="AF928" s="2"/>
      <c r="AG928" s="2"/>
      <c r="AH928" s="2"/>
      <c r="AI928" s="2"/>
    </row>
    <row r="929" spans="2:35">
      <c r="B929" s="350" t="s">
        <v>265</v>
      </c>
      <c r="C929" s="350" t="s">
        <v>123</v>
      </c>
      <c r="D929" s="351">
        <v>48</v>
      </c>
      <c r="E929" s="351">
        <v>10</v>
      </c>
      <c r="F929" s="279" t="str">
        <f t="shared" si="14"/>
        <v>SWW024810</v>
      </c>
      <c r="G929" s="351">
        <v>220.2</v>
      </c>
      <c r="M929" s="241"/>
      <c r="N929" s="241"/>
      <c r="O929" s="229"/>
      <c r="P929" s="229"/>
      <c r="Q929" s="234"/>
      <c r="Y929" s="243"/>
      <c r="Z929" s="2"/>
      <c r="AA929" s="2"/>
      <c r="AB929" s="2"/>
      <c r="AC929" s="2"/>
      <c r="AD929" s="2"/>
      <c r="AE929" s="2"/>
      <c r="AF929" s="2"/>
      <c r="AG929" s="2"/>
      <c r="AH929" s="2"/>
      <c r="AI929" s="2"/>
    </row>
    <row r="930" spans="2:35">
      <c r="B930" s="350" t="s">
        <v>265</v>
      </c>
      <c r="C930" s="350" t="s">
        <v>123</v>
      </c>
      <c r="D930" s="351">
        <v>48</v>
      </c>
      <c r="E930" s="351">
        <v>11</v>
      </c>
      <c r="F930" s="279" t="str">
        <f t="shared" si="14"/>
        <v>SWW024811</v>
      </c>
      <c r="G930" s="351">
        <v>231.1</v>
      </c>
      <c r="M930" s="241"/>
      <c r="N930" s="241"/>
      <c r="O930" s="229"/>
      <c r="P930" s="229"/>
      <c r="Q930" s="234"/>
      <c r="Y930" s="243"/>
      <c r="Z930" s="2"/>
      <c r="AA930" s="2"/>
      <c r="AB930" s="2"/>
      <c r="AC930" s="2"/>
      <c r="AD930" s="2"/>
      <c r="AE930" s="2"/>
      <c r="AF930" s="2"/>
      <c r="AG930" s="2"/>
      <c r="AH930" s="2"/>
      <c r="AI930" s="2"/>
    </row>
    <row r="931" spans="2:35">
      <c r="B931" s="350" t="s">
        <v>265</v>
      </c>
      <c r="C931" s="350" t="s">
        <v>123</v>
      </c>
      <c r="D931" s="351">
        <v>48</v>
      </c>
      <c r="E931" s="351">
        <v>12</v>
      </c>
      <c r="F931" s="279" t="str">
        <f t="shared" si="14"/>
        <v>SWW024812</v>
      </c>
      <c r="G931" s="351">
        <v>260.8</v>
      </c>
      <c r="M931" s="241"/>
      <c r="N931" s="241"/>
      <c r="O931" s="229"/>
      <c r="P931" s="229"/>
      <c r="Q931" s="234"/>
      <c r="Y931" s="243"/>
      <c r="Z931" s="2"/>
      <c r="AA931" s="2"/>
      <c r="AB931" s="2"/>
      <c r="AC931" s="2"/>
      <c r="AD931" s="2"/>
      <c r="AE931" s="2"/>
      <c r="AF931" s="2"/>
      <c r="AG931" s="2"/>
      <c r="AH931" s="2"/>
      <c r="AI931" s="2"/>
    </row>
    <row r="932" spans="2:35">
      <c r="B932" s="350" t="s">
        <v>265</v>
      </c>
      <c r="C932" s="350" t="s">
        <v>123</v>
      </c>
      <c r="D932" s="351">
        <v>48</v>
      </c>
      <c r="E932" s="351">
        <v>13</v>
      </c>
      <c r="F932" s="279" t="str">
        <f t="shared" si="14"/>
        <v>SWW024813</v>
      </c>
      <c r="G932" s="351">
        <v>281.3</v>
      </c>
      <c r="M932" s="241"/>
      <c r="N932" s="241"/>
      <c r="O932" s="229"/>
      <c r="P932" s="229"/>
      <c r="Q932" s="234"/>
      <c r="Y932" s="243"/>
      <c r="Z932" s="2"/>
      <c r="AA932" s="2"/>
      <c r="AB932" s="2"/>
      <c r="AC932" s="2"/>
      <c r="AD932" s="2"/>
      <c r="AE932" s="2"/>
      <c r="AF932" s="2"/>
      <c r="AG932" s="2"/>
      <c r="AH932" s="2"/>
      <c r="AI932" s="2"/>
    </row>
    <row r="933" spans="2:35">
      <c r="B933" s="350" t="s">
        <v>265</v>
      </c>
      <c r="C933" s="350" t="s">
        <v>123</v>
      </c>
      <c r="D933" s="351">
        <v>48</v>
      </c>
      <c r="E933" s="351">
        <v>14</v>
      </c>
      <c r="F933" s="279" t="str">
        <f t="shared" si="14"/>
        <v>SWW024814</v>
      </c>
      <c r="G933" s="351">
        <v>303.8</v>
      </c>
      <c r="M933" s="241"/>
      <c r="N933" s="241"/>
      <c r="O933" s="229"/>
      <c r="P933" s="229"/>
      <c r="Q933" s="234"/>
      <c r="Y933" s="243"/>
      <c r="Z933" s="2"/>
      <c r="AA933" s="2"/>
      <c r="AB933" s="2"/>
      <c r="AC933" s="2"/>
      <c r="AD933" s="2"/>
      <c r="AE933" s="2"/>
      <c r="AF933" s="2"/>
      <c r="AG933" s="2"/>
      <c r="AH933" s="2"/>
      <c r="AI933" s="2"/>
    </row>
    <row r="934" spans="2:35">
      <c r="B934" s="350" t="s">
        <v>265</v>
      </c>
      <c r="C934" s="350" t="s">
        <v>123</v>
      </c>
      <c r="D934" s="351">
        <v>48</v>
      </c>
      <c r="E934" s="351">
        <v>15</v>
      </c>
      <c r="F934" s="279" t="str">
        <f t="shared" si="14"/>
        <v>SWW024815</v>
      </c>
      <c r="G934" s="351">
        <v>325.8</v>
      </c>
      <c r="M934" s="241"/>
      <c r="N934" s="241"/>
      <c r="O934" s="229"/>
      <c r="P934" s="229"/>
      <c r="Q934" s="234"/>
      <c r="Y934" s="243"/>
      <c r="Z934" s="2"/>
      <c r="AA934" s="2"/>
      <c r="AB934" s="2"/>
      <c r="AC934" s="2"/>
      <c r="AD934" s="2"/>
      <c r="AE934" s="2"/>
      <c r="AF934" s="2"/>
      <c r="AG934" s="2"/>
      <c r="AH934" s="2"/>
      <c r="AI934" s="2"/>
    </row>
    <row r="935" spans="2:35">
      <c r="B935" s="350" t="s">
        <v>265</v>
      </c>
      <c r="C935" s="350" t="s">
        <v>123</v>
      </c>
      <c r="D935" s="351">
        <v>48</v>
      </c>
      <c r="E935" s="351">
        <v>16</v>
      </c>
      <c r="F935" s="279" t="str">
        <f t="shared" si="14"/>
        <v>SWW024816</v>
      </c>
      <c r="G935" s="351">
        <v>350</v>
      </c>
      <c r="M935" s="241"/>
      <c r="N935" s="241"/>
      <c r="O935" s="229"/>
      <c r="P935" s="229"/>
      <c r="Q935" s="234"/>
      <c r="Y935" s="243"/>
      <c r="Z935" s="2"/>
      <c r="AA935" s="2"/>
      <c r="AB935" s="2"/>
      <c r="AC935" s="2"/>
      <c r="AD935" s="2"/>
      <c r="AE935" s="2"/>
      <c r="AF935" s="2"/>
      <c r="AG935" s="2"/>
      <c r="AH935" s="2"/>
      <c r="AI935" s="2"/>
    </row>
    <row r="936" spans="2:35">
      <c r="B936" s="350" t="s">
        <v>265</v>
      </c>
      <c r="C936" s="350" t="s">
        <v>123</v>
      </c>
      <c r="D936" s="351">
        <v>48</v>
      </c>
      <c r="E936" s="351">
        <v>17</v>
      </c>
      <c r="F936" s="279" t="str">
        <f t="shared" si="14"/>
        <v>SWW024817</v>
      </c>
      <c r="G936" s="351">
        <v>377.6</v>
      </c>
      <c r="M936" s="241"/>
      <c r="N936" s="241"/>
      <c r="O936" s="229"/>
      <c r="P936" s="229"/>
      <c r="Q936" s="234"/>
      <c r="Y936" s="243"/>
      <c r="Z936" s="2"/>
      <c r="AA936" s="2"/>
      <c r="AB936" s="2"/>
      <c r="AC936" s="2"/>
      <c r="AD936" s="2"/>
      <c r="AE936" s="2"/>
      <c r="AF936" s="2"/>
      <c r="AG936" s="2"/>
      <c r="AH936" s="2"/>
      <c r="AI936" s="2"/>
    </row>
    <row r="937" spans="2:35">
      <c r="B937" s="350" t="s">
        <v>265</v>
      </c>
      <c r="C937" s="350" t="s">
        <v>123</v>
      </c>
      <c r="D937" s="351">
        <v>48</v>
      </c>
      <c r="E937" s="351">
        <v>18</v>
      </c>
      <c r="F937" s="279" t="str">
        <f t="shared" si="14"/>
        <v>SWW024818</v>
      </c>
      <c r="G937" s="351">
        <v>401.6</v>
      </c>
      <c r="M937" s="241"/>
      <c r="N937" s="241"/>
      <c r="O937" s="229"/>
      <c r="P937" s="229"/>
      <c r="Q937" s="234"/>
      <c r="Y937" s="243"/>
      <c r="Z937" s="2"/>
      <c r="AA937" s="2"/>
      <c r="AB937" s="2"/>
      <c r="AC937" s="2"/>
      <c r="AD937" s="2"/>
      <c r="AE937" s="2"/>
      <c r="AF937" s="2"/>
      <c r="AG937" s="2"/>
      <c r="AH937" s="2"/>
      <c r="AI937" s="2"/>
    </row>
    <row r="938" spans="2:35">
      <c r="B938" s="350" t="s">
        <v>265</v>
      </c>
      <c r="C938" s="350" t="s">
        <v>123</v>
      </c>
      <c r="D938" s="351">
        <v>48</v>
      </c>
      <c r="E938" s="351">
        <v>19</v>
      </c>
      <c r="F938" s="279" t="str">
        <f t="shared" si="14"/>
        <v>SWW024819</v>
      </c>
      <c r="G938" s="351">
        <v>430.1</v>
      </c>
      <c r="M938" s="241"/>
      <c r="N938" s="241"/>
      <c r="O938" s="229"/>
      <c r="P938" s="229"/>
      <c r="Q938" s="234"/>
      <c r="Y938" s="243"/>
      <c r="Z938" s="2"/>
      <c r="AA938" s="2"/>
      <c r="AB938" s="2"/>
      <c r="AC938" s="2"/>
      <c r="AD938" s="2"/>
      <c r="AE938" s="2"/>
      <c r="AF938" s="2"/>
      <c r="AG938" s="2"/>
      <c r="AH938" s="2"/>
      <c r="AI938" s="2"/>
    </row>
    <row r="939" spans="2:35">
      <c r="B939" s="350" t="s">
        <v>265</v>
      </c>
      <c r="C939" s="350" t="s">
        <v>123</v>
      </c>
      <c r="D939" s="351">
        <v>48</v>
      </c>
      <c r="E939" s="351">
        <v>20</v>
      </c>
      <c r="F939" s="279" t="str">
        <f t="shared" si="14"/>
        <v>SWW024820</v>
      </c>
      <c r="G939" s="351">
        <v>458.2</v>
      </c>
      <c r="M939" s="241"/>
      <c r="N939" s="241"/>
      <c r="O939" s="229"/>
      <c r="P939" s="229"/>
      <c r="Q939" s="234"/>
      <c r="Y939" s="243"/>
      <c r="Z939" s="2"/>
      <c r="AA939" s="2"/>
      <c r="AB939" s="2"/>
      <c r="AC939" s="2"/>
      <c r="AD939" s="2"/>
      <c r="AE939" s="2"/>
      <c r="AF939" s="2"/>
      <c r="AG939" s="2"/>
      <c r="AH939" s="2"/>
      <c r="AI939" s="2"/>
    </row>
    <row r="940" spans="2:35">
      <c r="B940" s="350" t="s">
        <v>265</v>
      </c>
      <c r="C940" s="350" t="s">
        <v>123</v>
      </c>
      <c r="D940" s="351">
        <v>48</v>
      </c>
      <c r="E940" s="351">
        <v>21</v>
      </c>
      <c r="F940" s="279" t="str">
        <f t="shared" si="14"/>
        <v>SWW024821</v>
      </c>
      <c r="G940" s="351">
        <v>488.2</v>
      </c>
      <c r="M940" s="241"/>
      <c r="N940" s="241"/>
      <c r="O940" s="229"/>
      <c r="P940" s="229"/>
      <c r="Q940" s="234"/>
      <c r="Y940" s="243"/>
      <c r="Z940" s="2"/>
      <c r="AA940" s="2"/>
      <c r="AB940" s="2"/>
      <c r="AC940" s="2"/>
      <c r="AD940" s="2"/>
      <c r="AE940" s="2"/>
      <c r="AF940" s="2"/>
      <c r="AG940" s="2"/>
      <c r="AH940" s="2"/>
      <c r="AI940" s="2"/>
    </row>
    <row r="941" spans="2:35">
      <c r="B941" s="350" t="s">
        <v>265</v>
      </c>
      <c r="C941" s="350" t="s">
        <v>123</v>
      </c>
      <c r="D941" s="351">
        <v>48</v>
      </c>
      <c r="E941" s="351">
        <v>22</v>
      </c>
      <c r="F941" s="279" t="str">
        <f t="shared" si="14"/>
        <v>SWW024822</v>
      </c>
      <c r="G941" s="351">
        <v>523.79999999999995</v>
      </c>
      <c r="M941" s="241"/>
      <c r="N941" s="241"/>
      <c r="O941" s="229"/>
      <c r="P941" s="229"/>
      <c r="Q941" s="234"/>
      <c r="Y941" s="243"/>
      <c r="Z941" s="2"/>
      <c r="AA941" s="2"/>
      <c r="AB941" s="2"/>
      <c r="AC941" s="2"/>
      <c r="AD941" s="2"/>
      <c r="AE941" s="2"/>
      <c r="AF941" s="2"/>
      <c r="AG941" s="2"/>
      <c r="AH941" s="2"/>
      <c r="AI941" s="2"/>
    </row>
    <row r="942" spans="2:35">
      <c r="B942" s="350" t="s">
        <v>265</v>
      </c>
      <c r="C942" s="350" t="s">
        <v>123</v>
      </c>
      <c r="D942" s="351">
        <v>48</v>
      </c>
      <c r="E942" s="351">
        <v>23</v>
      </c>
      <c r="F942" s="279" t="str">
        <f t="shared" si="14"/>
        <v>SWW024823</v>
      </c>
      <c r="G942" s="351">
        <v>564.1</v>
      </c>
      <c r="M942" s="241"/>
      <c r="N942" s="241"/>
      <c r="O942" s="229"/>
      <c r="P942" s="229"/>
      <c r="Q942" s="234"/>
      <c r="Y942" s="243"/>
      <c r="Z942" s="2"/>
      <c r="AA942" s="2"/>
      <c r="AB942" s="2"/>
      <c r="AC942" s="2"/>
      <c r="AD942" s="2"/>
      <c r="AE942" s="2"/>
      <c r="AF942" s="2"/>
      <c r="AG942" s="2"/>
      <c r="AH942" s="2"/>
      <c r="AI942" s="2"/>
    </row>
    <row r="943" spans="2:35">
      <c r="B943" s="350" t="s">
        <v>265</v>
      </c>
      <c r="C943" s="350" t="s">
        <v>123</v>
      </c>
      <c r="D943" s="351">
        <v>49</v>
      </c>
      <c r="E943" s="351">
        <v>1</v>
      </c>
      <c r="F943" s="279" t="str">
        <f t="shared" si="14"/>
        <v>SWW024901</v>
      </c>
      <c r="G943" s="351">
        <v>93.2</v>
      </c>
      <c r="M943" s="241"/>
      <c r="N943" s="241"/>
      <c r="O943" s="229"/>
      <c r="P943" s="229"/>
      <c r="Q943" s="234"/>
      <c r="Y943" s="243"/>
      <c r="Z943" s="2"/>
      <c r="AA943" s="2"/>
      <c r="AB943" s="2"/>
      <c r="AC943" s="2"/>
      <c r="AD943" s="2"/>
      <c r="AE943" s="2"/>
      <c r="AF943" s="2"/>
      <c r="AG943" s="2"/>
      <c r="AH943" s="2"/>
      <c r="AI943" s="2"/>
    </row>
    <row r="944" spans="2:35">
      <c r="B944" s="350" t="s">
        <v>265</v>
      </c>
      <c r="C944" s="350" t="s">
        <v>123</v>
      </c>
      <c r="D944" s="351">
        <v>49</v>
      </c>
      <c r="E944" s="351">
        <v>2</v>
      </c>
      <c r="F944" s="279" t="str">
        <f t="shared" si="14"/>
        <v>SWW024902</v>
      </c>
      <c r="G944" s="351">
        <v>162.6</v>
      </c>
      <c r="M944" s="241"/>
      <c r="N944" s="241"/>
      <c r="O944" s="229"/>
      <c r="P944" s="229"/>
      <c r="Q944" s="234"/>
      <c r="Y944" s="243"/>
      <c r="Z944" s="2"/>
      <c r="AA944" s="2"/>
      <c r="AB944" s="2"/>
      <c r="AC944" s="2"/>
      <c r="AD944" s="2"/>
      <c r="AE944" s="2"/>
      <c r="AF944" s="2"/>
      <c r="AG944" s="2"/>
      <c r="AH944" s="2"/>
      <c r="AI944" s="2"/>
    </row>
    <row r="945" spans="2:35">
      <c r="B945" s="350" t="s">
        <v>265</v>
      </c>
      <c r="C945" s="350" t="s">
        <v>123</v>
      </c>
      <c r="D945" s="351">
        <v>49</v>
      </c>
      <c r="E945" s="351">
        <v>3</v>
      </c>
      <c r="F945" s="279" t="str">
        <f t="shared" si="14"/>
        <v>SWW024903</v>
      </c>
      <c r="G945" s="351">
        <v>170.8</v>
      </c>
      <c r="M945" s="241"/>
      <c r="N945" s="241"/>
      <c r="O945" s="229"/>
      <c r="P945" s="229"/>
      <c r="Q945" s="234"/>
      <c r="Y945" s="243"/>
      <c r="Z945" s="2"/>
      <c r="AA945" s="2"/>
      <c r="AB945" s="2"/>
      <c r="AC945" s="2"/>
      <c r="AD945" s="2"/>
      <c r="AE945" s="2"/>
      <c r="AF945" s="2"/>
      <c r="AG945" s="2"/>
      <c r="AH945" s="2"/>
      <c r="AI945" s="2"/>
    </row>
    <row r="946" spans="2:35">
      <c r="B946" s="350" t="s">
        <v>265</v>
      </c>
      <c r="C946" s="350" t="s">
        <v>123</v>
      </c>
      <c r="D946" s="351">
        <v>49</v>
      </c>
      <c r="E946" s="351">
        <v>4</v>
      </c>
      <c r="F946" s="279" t="str">
        <f t="shared" si="14"/>
        <v>SWW024904</v>
      </c>
      <c r="G946" s="351">
        <v>178.9</v>
      </c>
      <c r="M946" s="241"/>
      <c r="N946" s="241"/>
      <c r="O946" s="229"/>
      <c r="P946" s="229"/>
      <c r="Q946" s="234"/>
      <c r="Y946" s="243"/>
      <c r="Z946" s="2"/>
      <c r="AA946" s="2"/>
      <c r="AB946" s="2"/>
      <c r="AC946" s="2"/>
      <c r="AD946" s="2"/>
      <c r="AE946" s="2"/>
      <c r="AF946" s="2"/>
      <c r="AG946" s="2"/>
      <c r="AH946" s="2"/>
      <c r="AI946" s="2"/>
    </row>
    <row r="947" spans="2:35">
      <c r="B947" s="350" t="s">
        <v>265</v>
      </c>
      <c r="C947" s="350" t="s">
        <v>123</v>
      </c>
      <c r="D947" s="351">
        <v>49</v>
      </c>
      <c r="E947" s="351">
        <v>5</v>
      </c>
      <c r="F947" s="279" t="str">
        <f t="shared" si="14"/>
        <v>SWW024905</v>
      </c>
      <c r="G947" s="351">
        <v>186.2</v>
      </c>
      <c r="M947" s="241"/>
      <c r="N947" s="241"/>
      <c r="O947" s="229"/>
      <c r="P947" s="229"/>
      <c r="Q947" s="234"/>
      <c r="Y947" s="243"/>
      <c r="Z947" s="2"/>
      <c r="AA947" s="2"/>
      <c r="AB947" s="2"/>
      <c r="AC947" s="2"/>
      <c r="AD947" s="2"/>
      <c r="AE947" s="2"/>
      <c r="AF947" s="2"/>
      <c r="AG947" s="2"/>
      <c r="AH947" s="2"/>
      <c r="AI947" s="2"/>
    </row>
    <row r="948" spans="2:35">
      <c r="B948" s="350" t="s">
        <v>265</v>
      </c>
      <c r="C948" s="350" t="s">
        <v>123</v>
      </c>
      <c r="D948" s="351">
        <v>49</v>
      </c>
      <c r="E948" s="351">
        <v>6</v>
      </c>
      <c r="F948" s="279" t="str">
        <f t="shared" si="14"/>
        <v>SWW024906</v>
      </c>
      <c r="G948" s="351">
        <v>193.8</v>
      </c>
      <c r="M948" s="241"/>
      <c r="N948" s="241"/>
      <c r="O948" s="229"/>
      <c r="P948" s="229"/>
      <c r="Q948" s="234"/>
      <c r="Y948" s="243"/>
      <c r="Z948" s="2"/>
      <c r="AA948" s="2"/>
      <c r="AB948" s="2"/>
      <c r="AC948" s="2"/>
      <c r="AD948" s="2"/>
      <c r="AE948" s="2"/>
      <c r="AF948" s="2"/>
      <c r="AG948" s="2"/>
      <c r="AH948" s="2"/>
      <c r="AI948" s="2"/>
    </row>
    <row r="949" spans="2:35">
      <c r="B949" s="350" t="s">
        <v>265</v>
      </c>
      <c r="C949" s="350" t="s">
        <v>123</v>
      </c>
      <c r="D949" s="351">
        <v>49</v>
      </c>
      <c r="E949" s="351">
        <v>7</v>
      </c>
      <c r="F949" s="279" t="str">
        <f t="shared" si="14"/>
        <v>SWW024907</v>
      </c>
      <c r="G949" s="351">
        <v>202.5</v>
      </c>
      <c r="M949" s="241"/>
      <c r="N949" s="241"/>
      <c r="O949" s="229"/>
      <c r="P949" s="229"/>
      <c r="Q949" s="234"/>
      <c r="Y949" s="243"/>
      <c r="Z949" s="2"/>
      <c r="AA949" s="2"/>
      <c r="AB949" s="2"/>
      <c r="AC949" s="2"/>
      <c r="AD949" s="2"/>
      <c r="AE949" s="2"/>
      <c r="AF949" s="2"/>
      <c r="AG949" s="2"/>
      <c r="AH949" s="2"/>
      <c r="AI949" s="2"/>
    </row>
    <row r="950" spans="2:35">
      <c r="B950" s="350" t="s">
        <v>265</v>
      </c>
      <c r="C950" s="350" t="s">
        <v>123</v>
      </c>
      <c r="D950" s="351">
        <v>49</v>
      </c>
      <c r="E950" s="351">
        <v>8</v>
      </c>
      <c r="F950" s="279" t="str">
        <f t="shared" si="14"/>
        <v>SWW024908</v>
      </c>
      <c r="G950" s="351">
        <v>210</v>
      </c>
      <c r="M950" s="241"/>
      <c r="N950" s="241"/>
      <c r="O950" s="229"/>
      <c r="P950" s="229"/>
      <c r="Q950" s="234"/>
      <c r="Y950" s="243"/>
      <c r="Z950" s="2"/>
      <c r="AA950" s="2"/>
      <c r="AB950" s="2"/>
      <c r="AC950" s="2"/>
      <c r="AD950" s="2"/>
      <c r="AE950" s="2"/>
      <c r="AF950" s="2"/>
      <c r="AG950" s="2"/>
      <c r="AH950" s="2"/>
      <c r="AI950" s="2"/>
    </row>
    <row r="951" spans="2:35">
      <c r="B951" s="350" t="s">
        <v>265</v>
      </c>
      <c r="C951" s="350" t="s">
        <v>123</v>
      </c>
      <c r="D951" s="351">
        <v>49</v>
      </c>
      <c r="E951" s="351">
        <v>9</v>
      </c>
      <c r="F951" s="279" t="str">
        <f t="shared" si="14"/>
        <v>SWW024909</v>
      </c>
      <c r="G951" s="351">
        <v>220.2</v>
      </c>
      <c r="M951" s="241"/>
      <c r="N951" s="241"/>
      <c r="O951" s="229"/>
      <c r="P951" s="229"/>
      <c r="Q951" s="234"/>
      <c r="Y951" s="243"/>
      <c r="Z951" s="2"/>
      <c r="AA951" s="2"/>
      <c r="AB951" s="2"/>
      <c r="AC951" s="2"/>
      <c r="AD951" s="2"/>
      <c r="AE951" s="2"/>
      <c r="AF951" s="2"/>
      <c r="AG951" s="2"/>
      <c r="AH951" s="2"/>
      <c r="AI951" s="2"/>
    </row>
    <row r="952" spans="2:35">
      <c r="B952" s="350" t="s">
        <v>265</v>
      </c>
      <c r="C952" s="350" t="s">
        <v>123</v>
      </c>
      <c r="D952" s="351">
        <v>49</v>
      </c>
      <c r="E952" s="351">
        <v>10</v>
      </c>
      <c r="F952" s="279" t="str">
        <f t="shared" si="14"/>
        <v>SWW024910</v>
      </c>
      <c r="G952" s="351">
        <v>231.1</v>
      </c>
      <c r="M952" s="241"/>
      <c r="N952" s="241"/>
      <c r="O952" s="229"/>
      <c r="P952" s="229"/>
      <c r="Q952" s="234"/>
      <c r="Y952" s="243"/>
      <c r="Z952" s="2"/>
      <c r="AA952" s="2"/>
      <c r="AB952" s="2"/>
      <c r="AC952" s="2"/>
      <c r="AD952" s="2"/>
      <c r="AE952" s="2"/>
      <c r="AF952" s="2"/>
      <c r="AG952" s="2"/>
      <c r="AH952" s="2"/>
      <c r="AI952" s="2"/>
    </row>
    <row r="953" spans="2:35">
      <c r="B953" s="350" t="s">
        <v>265</v>
      </c>
      <c r="C953" s="350" t="s">
        <v>123</v>
      </c>
      <c r="D953" s="351">
        <v>49</v>
      </c>
      <c r="E953" s="351">
        <v>11</v>
      </c>
      <c r="F953" s="279" t="str">
        <f t="shared" si="14"/>
        <v>SWW024911</v>
      </c>
      <c r="G953" s="351">
        <v>260.8</v>
      </c>
      <c r="M953" s="241"/>
      <c r="N953" s="241"/>
      <c r="O953" s="229"/>
      <c r="P953" s="229"/>
      <c r="Q953" s="234"/>
      <c r="Y953" s="243"/>
      <c r="Z953" s="2"/>
      <c r="AA953" s="2"/>
      <c r="AB953" s="2"/>
      <c r="AC953" s="2"/>
      <c r="AD953" s="2"/>
      <c r="AE953" s="2"/>
      <c r="AF953" s="2"/>
      <c r="AG953" s="2"/>
      <c r="AH953" s="2"/>
      <c r="AI953" s="2"/>
    </row>
    <row r="954" spans="2:35">
      <c r="B954" s="350" t="s">
        <v>265</v>
      </c>
      <c r="C954" s="350" t="s">
        <v>123</v>
      </c>
      <c r="D954" s="351">
        <v>49</v>
      </c>
      <c r="E954" s="351">
        <v>12</v>
      </c>
      <c r="F954" s="279" t="str">
        <f t="shared" si="14"/>
        <v>SWW024912</v>
      </c>
      <c r="G954" s="351">
        <v>281.3</v>
      </c>
      <c r="M954" s="241"/>
      <c r="N954" s="241"/>
      <c r="O954" s="229"/>
      <c r="P954" s="229"/>
      <c r="Q954" s="234"/>
      <c r="Y954" s="243"/>
      <c r="Z954" s="2"/>
      <c r="AA954" s="2"/>
      <c r="AB954" s="2"/>
      <c r="AC954" s="2"/>
      <c r="AD954" s="2"/>
      <c r="AE954" s="2"/>
      <c r="AF954" s="2"/>
      <c r="AG954" s="2"/>
      <c r="AH954" s="2"/>
      <c r="AI954" s="2"/>
    </row>
    <row r="955" spans="2:35">
      <c r="B955" s="350" t="s">
        <v>265</v>
      </c>
      <c r="C955" s="350" t="s">
        <v>123</v>
      </c>
      <c r="D955" s="351">
        <v>49</v>
      </c>
      <c r="E955" s="351">
        <v>13</v>
      </c>
      <c r="F955" s="279" t="str">
        <f t="shared" si="14"/>
        <v>SWW024913</v>
      </c>
      <c r="G955" s="351">
        <v>303.8</v>
      </c>
      <c r="M955" s="241"/>
      <c r="N955" s="241"/>
      <c r="O955" s="229"/>
      <c r="P955" s="229"/>
      <c r="Q955" s="234"/>
      <c r="Y955" s="243"/>
      <c r="Z955" s="2"/>
      <c r="AA955" s="2"/>
      <c r="AB955" s="2"/>
      <c r="AC955" s="2"/>
      <c r="AD955" s="2"/>
      <c r="AE955" s="2"/>
      <c r="AF955" s="2"/>
      <c r="AG955" s="2"/>
      <c r="AH955" s="2"/>
      <c r="AI955" s="2"/>
    </row>
    <row r="956" spans="2:35">
      <c r="B956" s="350" t="s">
        <v>265</v>
      </c>
      <c r="C956" s="350" t="s">
        <v>123</v>
      </c>
      <c r="D956" s="351">
        <v>49</v>
      </c>
      <c r="E956" s="351">
        <v>14</v>
      </c>
      <c r="F956" s="279" t="str">
        <f t="shared" si="14"/>
        <v>SWW024914</v>
      </c>
      <c r="G956" s="351">
        <v>325.8</v>
      </c>
      <c r="M956" s="241"/>
      <c r="N956" s="241"/>
      <c r="O956" s="229"/>
      <c r="P956" s="229"/>
      <c r="Q956" s="234"/>
      <c r="Y956" s="243"/>
      <c r="Z956" s="2"/>
      <c r="AA956" s="2"/>
      <c r="AB956" s="2"/>
      <c r="AC956" s="2"/>
      <c r="AD956" s="2"/>
      <c r="AE956" s="2"/>
      <c r="AF956" s="2"/>
      <c r="AG956" s="2"/>
      <c r="AH956" s="2"/>
      <c r="AI956" s="2"/>
    </row>
    <row r="957" spans="2:35">
      <c r="B957" s="350" t="s">
        <v>265</v>
      </c>
      <c r="C957" s="350" t="s">
        <v>123</v>
      </c>
      <c r="D957" s="351">
        <v>49</v>
      </c>
      <c r="E957" s="351">
        <v>15</v>
      </c>
      <c r="F957" s="279" t="str">
        <f t="shared" si="14"/>
        <v>SWW024915</v>
      </c>
      <c r="G957" s="351">
        <v>350</v>
      </c>
      <c r="M957" s="241"/>
      <c r="N957" s="241"/>
      <c r="O957" s="229"/>
      <c r="P957" s="229"/>
      <c r="Q957" s="234"/>
      <c r="Y957" s="243"/>
      <c r="Z957" s="2"/>
      <c r="AA957" s="2"/>
      <c r="AB957" s="2"/>
      <c r="AC957" s="2"/>
      <c r="AD957" s="2"/>
      <c r="AE957" s="2"/>
      <c r="AF957" s="2"/>
      <c r="AG957" s="2"/>
      <c r="AH957" s="2"/>
      <c r="AI957" s="2"/>
    </row>
    <row r="958" spans="2:35">
      <c r="B958" s="350" t="s">
        <v>265</v>
      </c>
      <c r="C958" s="350" t="s">
        <v>123</v>
      </c>
      <c r="D958" s="351">
        <v>49</v>
      </c>
      <c r="E958" s="351">
        <v>16</v>
      </c>
      <c r="F958" s="279" t="str">
        <f t="shared" si="14"/>
        <v>SWW024916</v>
      </c>
      <c r="G958" s="351">
        <v>377.6</v>
      </c>
      <c r="M958" s="241"/>
      <c r="N958" s="241"/>
      <c r="O958" s="229"/>
      <c r="P958" s="229"/>
      <c r="Q958" s="234"/>
      <c r="Y958" s="243"/>
      <c r="Z958" s="2"/>
      <c r="AA958" s="2"/>
      <c r="AB958" s="2"/>
      <c r="AC958" s="2"/>
      <c r="AD958" s="2"/>
      <c r="AE958" s="2"/>
      <c r="AF958" s="2"/>
      <c r="AG958" s="2"/>
      <c r="AH958" s="2"/>
      <c r="AI958" s="2"/>
    </row>
    <row r="959" spans="2:35">
      <c r="B959" s="350" t="s">
        <v>265</v>
      </c>
      <c r="C959" s="350" t="s">
        <v>123</v>
      </c>
      <c r="D959" s="351">
        <v>49</v>
      </c>
      <c r="E959" s="351">
        <v>17</v>
      </c>
      <c r="F959" s="279" t="str">
        <f t="shared" si="14"/>
        <v>SWW024917</v>
      </c>
      <c r="G959" s="351">
        <v>401.6</v>
      </c>
      <c r="M959" s="241"/>
      <c r="N959" s="241"/>
      <c r="O959" s="229"/>
      <c r="P959" s="229"/>
      <c r="Q959" s="234"/>
      <c r="Y959" s="243"/>
      <c r="Z959" s="2"/>
      <c r="AA959" s="2"/>
      <c r="AB959" s="2"/>
      <c r="AC959" s="2"/>
      <c r="AD959" s="2"/>
      <c r="AE959" s="2"/>
      <c r="AF959" s="2"/>
      <c r="AG959" s="2"/>
      <c r="AH959" s="2"/>
      <c r="AI959" s="2"/>
    </row>
    <row r="960" spans="2:35">
      <c r="B960" s="350" t="s">
        <v>265</v>
      </c>
      <c r="C960" s="350" t="s">
        <v>123</v>
      </c>
      <c r="D960" s="351">
        <v>49</v>
      </c>
      <c r="E960" s="351">
        <v>18</v>
      </c>
      <c r="F960" s="279" t="str">
        <f t="shared" si="14"/>
        <v>SWW024918</v>
      </c>
      <c r="G960" s="351">
        <v>430.1</v>
      </c>
      <c r="M960" s="241"/>
      <c r="N960" s="241"/>
      <c r="O960" s="229"/>
      <c r="P960" s="229"/>
      <c r="Q960" s="234"/>
      <c r="Y960" s="243"/>
      <c r="Z960" s="2"/>
      <c r="AA960" s="2"/>
      <c r="AB960" s="2"/>
      <c r="AC960" s="2"/>
      <c r="AD960" s="2"/>
      <c r="AE960" s="2"/>
      <c r="AF960" s="2"/>
      <c r="AG960" s="2"/>
      <c r="AH960" s="2"/>
      <c r="AI960" s="2"/>
    </row>
    <row r="961" spans="2:35">
      <c r="B961" s="350" t="s">
        <v>265</v>
      </c>
      <c r="C961" s="350" t="s">
        <v>123</v>
      </c>
      <c r="D961" s="351">
        <v>49</v>
      </c>
      <c r="E961" s="351">
        <v>19</v>
      </c>
      <c r="F961" s="279" t="str">
        <f t="shared" si="14"/>
        <v>SWW024919</v>
      </c>
      <c r="G961" s="351">
        <v>458.2</v>
      </c>
      <c r="M961" s="241"/>
      <c r="N961" s="241"/>
      <c r="O961" s="229"/>
      <c r="P961" s="229"/>
      <c r="Q961" s="234"/>
      <c r="Y961" s="243"/>
      <c r="Z961" s="2"/>
      <c r="AA961" s="2"/>
      <c r="AB961" s="2"/>
      <c r="AC961" s="2"/>
      <c r="AD961" s="2"/>
      <c r="AE961" s="2"/>
      <c r="AF961" s="2"/>
      <c r="AG961" s="2"/>
      <c r="AH961" s="2"/>
      <c r="AI961" s="2"/>
    </row>
    <row r="962" spans="2:35">
      <c r="B962" s="350" t="s">
        <v>265</v>
      </c>
      <c r="C962" s="350" t="s">
        <v>123</v>
      </c>
      <c r="D962" s="351">
        <v>49</v>
      </c>
      <c r="E962" s="351">
        <v>20</v>
      </c>
      <c r="F962" s="279" t="str">
        <f t="shared" si="14"/>
        <v>SWW024920</v>
      </c>
      <c r="G962" s="351">
        <v>488.2</v>
      </c>
      <c r="M962" s="241"/>
      <c r="N962" s="241"/>
      <c r="O962" s="229"/>
      <c r="P962" s="229"/>
      <c r="Q962" s="234"/>
      <c r="Y962" s="243"/>
      <c r="Z962" s="2"/>
      <c r="AA962" s="2"/>
      <c r="AB962" s="2"/>
      <c r="AC962" s="2"/>
      <c r="AD962" s="2"/>
      <c r="AE962" s="2"/>
      <c r="AF962" s="2"/>
      <c r="AG962" s="2"/>
      <c r="AH962" s="2"/>
      <c r="AI962" s="2"/>
    </row>
    <row r="963" spans="2:35">
      <c r="B963" s="350" t="s">
        <v>265</v>
      </c>
      <c r="C963" s="350" t="s">
        <v>123</v>
      </c>
      <c r="D963" s="351">
        <v>49</v>
      </c>
      <c r="E963" s="351">
        <v>21</v>
      </c>
      <c r="F963" s="279" t="str">
        <f t="shared" si="14"/>
        <v>SWW024921</v>
      </c>
      <c r="G963" s="351">
        <v>523.79999999999995</v>
      </c>
      <c r="M963" s="241"/>
      <c r="N963" s="241"/>
      <c r="O963" s="229"/>
      <c r="P963" s="229"/>
      <c r="Q963" s="234"/>
      <c r="Y963" s="243"/>
      <c r="Z963" s="2"/>
      <c r="AA963" s="2"/>
      <c r="AB963" s="2"/>
      <c r="AC963" s="2"/>
      <c r="AD963" s="2"/>
      <c r="AE963" s="2"/>
      <c r="AF963" s="2"/>
      <c r="AG963" s="2"/>
      <c r="AH963" s="2"/>
      <c r="AI963" s="2"/>
    </row>
    <row r="964" spans="2:35">
      <c r="B964" s="350" t="s">
        <v>265</v>
      </c>
      <c r="C964" s="350" t="s">
        <v>123</v>
      </c>
      <c r="D964" s="351">
        <v>49</v>
      </c>
      <c r="E964" s="351">
        <v>22</v>
      </c>
      <c r="F964" s="279" t="str">
        <f t="shared" si="14"/>
        <v>SWW024922</v>
      </c>
      <c r="G964" s="351">
        <v>564.1</v>
      </c>
      <c r="M964" s="241"/>
      <c r="N964" s="241"/>
      <c r="O964" s="229"/>
      <c r="P964" s="229"/>
      <c r="Q964" s="234"/>
      <c r="Y964" s="243"/>
      <c r="Z964" s="2"/>
      <c r="AA964" s="2"/>
      <c r="AB964" s="2"/>
      <c r="AC964" s="2"/>
      <c r="AD964" s="2"/>
      <c r="AE964" s="2"/>
      <c r="AF964" s="2"/>
      <c r="AG964" s="2"/>
      <c r="AH964" s="2"/>
      <c r="AI964" s="2"/>
    </row>
    <row r="965" spans="2:35">
      <c r="B965" s="350" t="s">
        <v>265</v>
      </c>
      <c r="C965" s="350" t="s">
        <v>123</v>
      </c>
      <c r="D965" s="351">
        <v>50</v>
      </c>
      <c r="E965" s="351">
        <v>1</v>
      </c>
      <c r="F965" s="279" t="str">
        <f t="shared" si="14"/>
        <v>SWW025001</v>
      </c>
      <c r="G965" s="351">
        <v>97.4</v>
      </c>
      <c r="M965" s="241"/>
      <c r="N965" s="241"/>
      <c r="O965" s="229"/>
      <c r="P965" s="229"/>
      <c r="Q965" s="234"/>
      <c r="Y965" s="243"/>
      <c r="Z965" s="2"/>
      <c r="AA965" s="2"/>
      <c r="AB965" s="2"/>
      <c r="AC965" s="2"/>
      <c r="AD965" s="2"/>
      <c r="AE965" s="2"/>
      <c r="AF965" s="2"/>
      <c r="AG965" s="2"/>
      <c r="AH965" s="2"/>
      <c r="AI965" s="2"/>
    </row>
    <row r="966" spans="2:35">
      <c r="B966" s="350" t="s">
        <v>265</v>
      </c>
      <c r="C966" s="350" t="s">
        <v>123</v>
      </c>
      <c r="D966" s="351">
        <v>50</v>
      </c>
      <c r="E966" s="351">
        <v>2</v>
      </c>
      <c r="F966" s="279" t="str">
        <f t="shared" si="14"/>
        <v>SWW025002</v>
      </c>
      <c r="G966" s="351">
        <v>170.8</v>
      </c>
      <c r="M966" s="241"/>
      <c r="N966" s="241"/>
      <c r="O966" s="229"/>
      <c r="P966" s="229"/>
      <c r="Q966" s="234"/>
      <c r="Y966" s="243"/>
      <c r="Z966" s="2"/>
      <c r="AA966" s="2"/>
      <c r="AB966" s="2"/>
      <c r="AC966" s="2"/>
      <c r="AD966" s="2"/>
      <c r="AE966" s="2"/>
      <c r="AF966" s="2"/>
      <c r="AG966" s="2"/>
      <c r="AH966" s="2"/>
      <c r="AI966" s="2"/>
    </row>
    <row r="967" spans="2:35">
      <c r="B967" s="350" t="s">
        <v>265</v>
      </c>
      <c r="C967" s="350" t="s">
        <v>123</v>
      </c>
      <c r="D967" s="351">
        <v>50</v>
      </c>
      <c r="E967" s="351">
        <v>3</v>
      </c>
      <c r="F967" s="279" t="str">
        <f t="shared" si="14"/>
        <v>SWW025003</v>
      </c>
      <c r="G967" s="351">
        <v>178.9</v>
      </c>
      <c r="M967" s="241"/>
      <c r="N967" s="241"/>
      <c r="O967" s="229"/>
      <c r="P967" s="229"/>
      <c r="Q967" s="234"/>
      <c r="Y967" s="243"/>
      <c r="Z967" s="2"/>
      <c r="AA967" s="2"/>
      <c r="AB967" s="2"/>
      <c r="AC967" s="2"/>
      <c r="AD967" s="2"/>
      <c r="AE967" s="2"/>
      <c r="AF967" s="2"/>
      <c r="AG967" s="2"/>
      <c r="AH967" s="2"/>
      <c r="AI967" s="2"/>
    </row>
    <row r="968" spans="2:35">
      <c r="B968" s="350" t="s">
        <v>265</v>
      </c>
      <c r="C968" s="350" t="s">
        <v>123</v>
      </c>
      <c r="D968" s="351">
        <v>50</v>
      </c>
      <c r="E968" s="351">
        <v>4</v>
      </c>
      <c r="F968" s="279" t="str">
        <f t="shared" ref="F968:F1031" si="15">B968&amp;TEXT(C968,"00")&amp;TEXT(D968,"00")&amp;TEXT(E968,"00")</f>
        <v>SWW025004</v>
      </c>
      <c r="G968" s="351">
        <v>186.2</v>
      </c>
      <c r="M968" s="241"/>
      <c r="N968" s="241"/>
      <c r="O968" s="229"/>
      <c r="P968" s="229"/>
      <c r="Q968" s="234"/>
      <c r="Y968" s="243"/>
      <c r="Z968" s="2"/>
      <c r="AA968" s="2"/>
      <c r="AB968" s="2"/>
      <c r="AC968" s="2"/>
      <c r="AD968" s="2"/>
      <c r="AE968" s="2"/>
      <c r="AF968" s="2"/>
      <c r="AG968" s="2"/>
      <c r="AH968" s="2"/>
      <c r="AI968" s="2"/>
    </row>
    <row r="969" spans="2:35">
      <c r="B969" s="350" t="s">
        <v>265</v>
      </c>
      <c r="C969" s="350" t="s">
        <v>123</v>
      </c>
      <c r="D969" s="351">
        <v>50</v>
      </c>
      <c r="E969" s="351">
        <v>5</v>
      </c>
      <c r="F969" s="279" t="str">
        <f t="shared" si="15"/>
        <v>SWW025005</v>
      </c>
      <c r="G969" s="351">
        <v>193.8</v>
      </c>
      <c r="M969" s="241"/>
      <c r="N969" s="241"/>
      <c r="O969" s="229"/>
      <c r="P969" s="229"/>
      <c r="Q969" s="234"/>
      <c r="Y969" s="243"/>
      <c r="Z969" s="2"/>
      <c r="AA969" s="2"/>
      <c r="AB969" s="2"/>
      <c r="AC969" s="2"/>
      <c r="AD969" s="2"/>
      <c r="AE969" s="2"/>
      <c r="AF969" s="2"/>
      <c r="AG969" s="2"/>
      <c r="AH969" s="2"/>
      <c r="AI969" s="2"/>
    </row>
    <row r="970" spans="2:35">
      <c r="B970" s="350" t="s">
        <v>265</v>
      </c>
      <c r="C970" s="350" t="s">
        <v>123</v>
      </c>
      <c r="D970" s="351">
        <v>50</v>
      </c>
      <c r="E970" s="351">
        <v>6</v>
      </c>
      <c r="F970" s="279" t="str">
        <f t="shared" si="15"/>
        <v>SWW025006</v>
      </c>
      <c r="G970" s="351">
        <v>202.5</v>
      </c>
      <c r="M970" s="241"/>
      <c r="N970" s="241"/>
      <c r="O970" s="229"/>
      <c r="P970" s="229"/>
      <c r="Q970" s="234"/>
      <c r="Y970" s="243"/>
      <c r="Z970" s="2"/>
      <c r="AA970" s="2"/>
      <c r="AB970" s="2"/>
      <c r="AC970" s="2"/>
      <c r="AD970" s="2"/>
      <c r="AE970" s="2"/>
      <c r="AF970" s="2"/>
      <c r="AG970" s="2"/>
      <c r="AH970" s="2"/>
      <c r="AI970" s="2"/>
    </row>
    <row r="971" spans="2:35">
      <c r="B971" s="350" t="s">
        <v>265</v>
      </c>
      <c r="C971" s="350" t="s">
        <v>123</v>
      </c>
      <c r="D971" s="351">
        <v>50</v>
      </c>
      <c r="E971" s="351">
        <v>7</v>
      </c>
      <c r="F971" s="279" t="str">
        <f t="shared" si="15"/>
        <v>SWW025007</v>
      </c>
      <c r="G971" s="351">
        <v>210</v>
      </c>
      <c r="M971" s="241"/>
      <c r="N971" s="241"/>
      <c r="O971" s="229"/>
      <c r="P971" s="229"/>
      <c r="Q971" s="234"/>
      <c r="Y971" s="243"/>
      <c r="Z971" s="2"/>
      <c r="AA971" s="2"/>
      <c r="AB971" s="2"/>
      <c r="AC971" s="2"/>
      <c r="AD971" s="2"/>
      <c r="AE971" s="2"/>
      <c r="AF971" s="2"/>
      <c r="AG971" s="2"/>
      <c r="AH971" s="2"/>
      <c r="AI971" s="2"/>
    </row>
    <row r="972" spans="2:35">
      <c r="B972" s="350" t="s">
        <v>265</v>
      </c>
      <c r="C972" s="350" t="s">
        <v>123</v>
      </c>
      <c r="D972" s="351">
        <v>50</v>
      </c>
      <c r="E972" s="351">
        <v>8</v>
      </c>
      <c r="F972" s="279" t="str">
        <f t="shared" si="15"/>
        <v>SWW025008</v>
      </c>
      <c r="G972" s="351">
        <v>220.2</v>
      </c>
      <c r="M972" s="241"/>
      <c r="N972" s="241"/>
      <c r="O972" s="229"/>
      <c r="P972" s="229"/>
      <c r="Q972" s="234"/>
      <c r="Y972" s="243"/>
      <c r="Z972" s="2"/>
      <c r="AA972" s="2"/>
      <c r="AB972" s="2"/>
      <c r="AC972" s="2"/>
      <c r="AD972" s="2"/>
      <c r="AE972" s="2"/>
      <c r="AF972" s="2"/>
      <c r="AG972" s="2"/>
      <c r="AH972" s="2"/>
      <c r="AI972" s="2"/>
    </row>
    <row r="973" spans="2:35">
      <c r="B973" s="350" t="s">
        <v>265</v>
      </c>
      <c r="C973" s="350" t="s">
        <v>123</v>
      </c>
      <c r="D973" s="351">
        <v>50</v>
      </c>
      <c r="E973" s="351">
        <v>9</v>
      </c>
      <c r="F973" s="279" t="str">
        <f t="shared" si="15"/>
        <v>SWW025009</v>
      </c>
      <c r="G973" s="351">
        <v>231.1</v>
      </c>
      <c r="M973" s="241"/>
      <c r="N973" s="241"/>
      <c r="O973" s="229"/>
      <c r="P973" s="229"/>
      <c r="Q973" s="234"/>
      <c r="Y973" s="243"/>
      <c r="Z973" s="2"/>
      <c r="AA973" s="2"/>
      <c r="AB973" s="2"/>
      <c r="AC973" s="2"/>
      <c r="AD973" s="2"/>
      <c r="AE973" s="2"/>
      <c r="AF973" s="2"/>
      <c r="AG973" s="2"/>
      <c r="AH973" s="2"/>
      <c r="AI973" s="2"/>
    </row>
    <row r="974" spans="2:35">
      <c r="B974" s="350" t="s">
        <v>265</v>
      </c>
      <c r="C974" s="350" t="s">
        <v>123</v>
      </c>
      <c r="D974" s="351">
        <v>50</v>
      </c>
      <c r="E974" s="351">
        <v>10</v>
      </c>
      <c r="F974" s="279" t="str">
        <f t="shared" si="15"/>
        <v>SWW025010</v>
      </c>
      <c r="G974" s="351">
        <v>260.8</v>
      </c>
      <c r="M974" s="241"/>
      <c r="N974" s="241"/>
      <c r="O974" s="229"/>
      <c r="P974" s="229"/>
      <c r="Q974" s="234"/>
      <c r="Y974" s="243"/>
      <c r="Z974" s="2"/>
      <c r="AA974" s="2"/>
      <c r="AB974" s="2"/>
      <c r="AC974" s="2"/>
      <c r="AD974" s="2"/>
      <c r="AE974" s="2"/>
      <c r="AF974" s="2"/>
      <c r="AG974" s="2"/>
      <c r="AH974" s="2"/>
      <c r="AI974" s="2"/>
    </row>
    <row r="975" spans="2:35">
      <c r="B975" s="350" t="s">
        <v>265</v>
      </c>
      <c r="C975" s="350" t="s">
        <v>123</v>
      </c>
      <c r="D975" s="351">
        <v>50</v>
      </c>
      <c r="E975" s="351">
        <v>11</v>
      </c>
      <c r="F975" s="279" t="str">
        <f t="shared" si="15"/>
        <v>SWW025011</v>
      </c>
      <c r="G975" s="351">
        <v>281.3</v>
      </c>
      <c r="M975" s="241"/>
      <c r="N975" s="241"/>
      <c r="O975" s="229"/>
      <c r="P975" s="229"/>
      <c r="Q975" s="234"/>
      <c r="Y975" s="243"/>
      <c r="Z975" s="2"/>
      <c r="AA975" s="2"/>
      <c r="AB975" s="2"/>
      <c r="AC975" s="2"/>
      <c r="AD975" s="2"/>
      <c r="AE975" s="2"/>
      <c r="AF975" s="2"/>
      <c r="AG975" s="2"/>
      <c r="AH975" s="2"/>
      <c r="AI975" s="2"/>
    </row>
    <row r="976" spans="2:35">
      <c r="B976" s="350" t="s">
        <v>265</v>
      </c>
      <c r="C976" s="350" t="s">
        <v>123</v>
      </c>
      <c r="D976" s="351">
        <v>50</v>
      </c>
      <c r="E976" s="351">
        <v>12</v>
      </c>
      <c r="F976" s="279" t="str">
        <f t="shared" si="15"/>
        <v>SWW025012</v>
      </c>
      <c r="G976" s="351">
        <v>303.8</v>
      </c>
      <c r="M976" s="241"/>
      <c r="N976" s="241"/>
      <c r="O976" s="229"/>
      <c r="P976" s="229"/>
      <c r="Q976" s="234"/>
      <c r="Y976" s="243"/>
      <c r="Z976" s="2"/>
      <c r="AA976" s="2"/>
      <c r="AB976" s="2"/>
      <c r="AC976" s="2"/>
      <c r="AD976" s="2"/>
      <c r="AE976" s="2"/>
      <c r="AF976" s="2"/>
      <c r="AG976" s="2"/>
      <c r="AH976" s="2"/>
      <c r="AI976" s="2"/>
    </row>
    <row r="977" spans="2:35">
      <c r="B977" s="350" t="s">
        <v>265</v>
      </c>
      <c r="C977" s="350" t="s">
        <v>123</v>
      </c>
      <c r="D977" s="351">
        <v>50</v>
      </c>
      <c r="E977" s="351">
        <v>13</v>
      </c>
      <c r="F977" s="279" t="str">
        <f t="shared" si="15"/>
        <v>SWW025013</v>
      </c>
      <c r="G977" s="351">
        <v>325.8</v>
      </c>
      <c r="M977" s="241"/>
      <c r="N977" s="241"/>
      <c r="O977" s="229"/>
      <c r="P977" s="229"/>
      <c r="Q977" s="234"/>
      <c r="Y977" s="243"/>
      <c r="Z977" s="2"/>
      <c r="AA977" s="2"/>
      <c r="AB977" s="2"/>
      <c r="AC977" s="2"/>
      <c r="AD977" s="2"/>
      <c r="AE977" s="2"/>
      <c r="AF977" s="2"/>
      <c r="AG977" s="2"/>
      <c r="AH977" s="2"/>
      <c r="AI977" s="2"/>
    </row>
    <row r="978" spans="2:35">
      <c r="B978" s="350" t="s">
        <v>265</v>
      </c>
      <c r="C978" s="350" t="s">
        <v>123</v>
      </c>
      <c r="D978" s="351">
        <v>50</v>
      </c>
      <c r="E978" s="351">
        <v>14</v>
      </c>
      <c r="F978" s="279" t="str">
        <f t="shared" si="15"/>
        <v>SWW025014</v>
      </c>
      <c r="G978" s="351">
        <v>350</v>
      </c>
      <c r="M978" s="241"/>
      <c r="N978" s="241"/>
      <c r="O978" s="229"/>
      <c r="P978" s="229"/>
      <c r="Q978" s="234"/>
      <c r="Y978" s="243"/>
      <c r="Z978" s="2"/>
      <c r="AA978" s="2"/>
      <c r="AB978" s="2"/>
      <c r="AC978" s="2"/>
      <c r="AD978" s="2"/>
      <c r="AE978" s="2"/>
      <c r="AF978" s="2"/>
      <c r="AG978" s="2"/>
      <c r="AH978" s="2"/>
      <c r="AI978" s="2"/>
    </row>
    <row r="979" spans="2:35">
      <c r="B979" s="350" t="s">
        <v>265</v>
      </c>
      <c r="C979" s="350" t="s">
        <v>123</v>
      </c>
      <c r="D979" s="351">
        <v>50</v>
      </c>
      <c r="E979" s="351">
        <v>15</v>
      </c>
      <c r="F979" s="279" t="str">
        <f t="shared" si="15"/>
        <v>SWW025015</v>
      </c>
      <c r="G979" s="351">
        <v>377.6</v>
      </c>
      <c r="M979" s="241"/>
      <c r="N979" s="241"/>
      <c r="O979" s="229"/>
      <c r="P979" s="229"/>
      <c r="Q979" s="234"/>
      <c r="Y979" s="243"/>
      <c r="Z979" s="2"/>
      <c r="AA979" s="2"/>
      <c r="AB979" s="2"/>
      <c r="AC979" s="2"/>
      <c r="AD979" s="2"/>
      <c r="AE979" s="2"/>
      <c r="AF979" s="2"/>
      <c r="AG979" s="2"/>
      <c r="AH979" s="2"/>
      <c r="AI979" s="2"/>
    </row>
    <row r="980" spans="2:35">
      <c r="B980" s="350" t="s">
        <v>265</v>
      </c>
      <c r="C980" s="350" t="s">
        <v>123</v>
      </c>
      <c r="D980" s="351">
        <v>50</v>
      </c>
      <c r="E980" s="351">
        <v>16</v>
      </c>
      <c r="F980" s="279" t="str">
        <f t="shared" si="15"/>
        <v>SWW025016</v>
      </c>
      <c r="G980" s="351">
        <v>401.6</v>
      </c>
      <c r="M980" s="241"/>
      <c r="N980" s="241"/>
      <c r="O980" s="229"/>
      <c r="P980" s="229"/>
      <c r="Q980" s="234"/>
      <c r="Y980" s="243"/>
      <c r="Z980" s="2"/>
      <c r="AA980" s="2"/>
      <c r="AB980" s="2"/>
      <c r="AC980" s="2"/>
      <c r="AD980" s="2"/>
      <c r="AE980" s="2"/>
      <c r="AF980" s="2"/>
      <c r="AG980" s="2"/>
      <c r="AH980" s="2"/>
      <c r="AI980" s="2"/>
    </row>
    <row r="981" spans="2:35">
      <c r="B981" s="350" t="s">
        <v>265</v>
      </c>
      <c r="C981" s="350" t="s">
        <v>123</v>
      </c>
      <c r="D981" s="351">
        <v>50</v>
      </c>
      <c r="E981" s="351">
        <v>17</v>
      </c>
      <c r="F981" s="279" t="str">
        <f t="shared" si="15"/>
        <v>SWW025017</v>
      </c>
      <c r="G981" s="351">
        <v>430.1</v>
      </c>
      <c r="M981" s="241"/>
      <c r="N981" s="241"/>
      <c r="O981" s="229"/>
      <c r="P981" s="229"/>
      <c r="Q981" s="234"/>
      <c r="Y981" s="243"/>
      <c r="Z981" s="2"/>
      <c r="AA981" s="2"/>
      <c r="AB981" s="2"/>
      <c r="AC981" s="2"/>
      <c r="AD981" s="2"/>
      <c r="AE981" s="2"/>
      <c r="AF981" s="2"/>
      <c r="AG981" s="2"/>
      <c r="AH981" s="2"/>
      <c r="AI981" s="2"/>
    </row>
    <row r="982" spans="2:35">
      <c r="B982" s="350" t="s">
        <v>265</v>
      </c>
      <c r="C982" s="350" t="s">
        <v>123</v>
      </c>
      <c r="D982" s="351">
        <v>50</v>
      </c>
      <c r="E982" s="351">
        <v>18</v>
      </c>
      <c r="F982" s="279" t="str">
        <f t="shared" si="15"/>
        <v>SWW025018</v>
      </c>
      <c r="G982" s="351">
        <v>458.2</v>
      </c>
      <c r="M982" s="241"/>
      <c r="N982" s="241"/>
      <c r="O982" s="229"/>
      <c r="P982" s="229"/>
      <c r="Q982" s="234"/>
      <c r="Y982" s="243"/>
      <c r="Z982" s="2"/>
      <c r="AA982" s="2"/>
      <c r="AB982" s="2"/>
      <c r="AC982" s="2"/>
      <c r="AD982" s="2"/>
      <c r="AE982" s="2"/>
      <c r="AF982" s="2"/>
      <c r="AG982" s="2"/>
      <c r="AH982" s="2"/>
      <c r="AI982" s="2"/>
    </row>
    <row r="983" spans="2:35">
      <c r="B983" s="350" t="s">
        <v>265</v>
      </c>
      <c r="C983" s="350" t="s">
        <v>123</v>
      </c>
      <c r="D983" s="351">
        <v>50</v>
      </c>
      <c r="E983" s="351">
        <v>19</v>
      </c>
      <c r="F983" s="279" t="str">
        <f t="shared" si="15"/>
        <v>SWW025019</v>
      </c>
      <c r="G983" s="351">
        <v>488.2</v>
      </c>
      <c r="M983" s="241"/>
      <c r="N983" s="241"/>
      <c r="O983" s="229"/>
      <c r="P983" s="229"/>
      <c r="Q983" s="234"/>
      <c r="Y983" s="243"/>
      <c r="Z983" s="2"/>
      <c r="AA983" s="2"/>
      <c r="AB983" s="2"/>
      <c r="AC983" s="2"/>
      <c r="AD983" s="2"/>
      <c r="AE983" s="2"/>
      <c r="AF983" s="2"/>
      <c r="AG983" s="2"/>
      <c r="AH983" s="2"/>
      <c r="AI983" s="2"/>
    </row>
    <row r="984" spans="2:35">
      <c r="B984" s="350" t="s">
        <v>265</v>
      </c>
      <c r="C984" s="350" t="s">
        <v>123</v>
      </c>
      <c r="D984" s="351">
        <v>50</v>
      </c>
      <c r="E984" s="351">
        <v>20</v>
      </c>
      <c r="F984" s="279" t="str">
        <f t="shared" si="15"/>
        <v>SWW025020</v>
      </c>
      <c r="G984" s="351">
        <v>523.79999999999995</v>
      </c>
      <c r="M984" s="241"/>
      <c r="N984" s="241"/>
      <c r="O984" s="229"/>
      <c r="P984" s="229"/>
      <c r="Q984" s="234"/>
      <c r="Y984" s="243"/>
      <c r="Z984" s="2"/>
      <c r="AA984" s="2"/>
      <c r="AB984" s="2"/>
      <c r="AC984" s="2"/>
      <c r="AD984" s="2"/>
      <c r="AE984" s="2"/>
      <c r="AF984" s="2"/>
      <c r="AG984" s="2"/>
      <c r="AH984" s="2"/>
      <c r="AI984" s="2"/>
    </row>
    <row r="985" spans="2:35">
      <c r="B985" s="350" t="s">
        <v>265</v>
      </c>
      <c r="C985" s="350" t="s">
        <v>123</v>
      </c>
      <c r="D985" s="351">
        <v>50</v>
      </c>
      <c r="E985" s="351">
        <v>21</v>
      </c>
      <c r="F985" s="279" t="str">
        <f t="shared" si="15"/>
        <v>SWW025021</v>
      </c>
      <c r="G985" s="351">
        <v>564.1</v>
      </c>
      <c r="M985" s="241"/>
      <c r="N985" s="241"/>
      <c r="O985" s="229"/>
      <c r="P985" s="229"/>
      <c r="Q985" s="234"/>
      <c r="Y985" s="243"/>
      <c r="Z985" s="2"/>
      <c r="AA985" s="2"/>
      <c r="AB985" s="2"/>
      <c r="AC985" s="2"/>
      <c r="AD985" s="2"/>
      <c r="AE985" s="2"/>
      <c r="AF985" s="2"/>
      <c r="AG985" s="2"/>
      <c r="AH985" s="2"/>
      <c r="AI985" s="2"/>
    </row>
    <row r="986" spans="2:35">
      <c r="B986" s="350" t="s">
        <v>265</v>
      </c>
      <c r="C986" s="350" t="s">
        <v>123</v>
      </c>
      <c r="D986" s="351">
        <v>51</v>
      </c>
      <c r="E986" s="351">
        <v>1</v>
      </c>
      <c r="F986" s="279" t="str">
        <f t="shared" si="15"/>
        <v>SWW025101</v>
      </c>
      <c r="G986" s="351">
        <v>100.5</v>
      </c>
      <c r="M986" s="241"/>
      <c r="N986" s="241"/>
      <c r="O986" s="229"/>
      <c r="P986" s="229"/>
      <c r="Q986" s="234"/>
      <c r="Y986" s="243"/>
      <c r="Z986" s="2"/>
      <c r="AA986" s="2"/>
      <c r="AB986" s="2"/>
      <c r="AC986" s="2"/>
      <c r="AD986" s="2"/>
      <c r="AE986" s="2"/>
      <c r="AF986" s="2"/>
      <c r="AG986" s="2"/>
      <c r="AH986" s="2"/>
      <c r="AI986" s="2"/>
    </row>
    <row r="987" spans="2:35">
      <c r="B987" s="350" t="s">
        <v>265</v>
      </c>
      <c r="C987" s="350" t="s">
        <v>123</v>
      </c>
      <c r="D987" s="351">
        <v>51</v>
      </c>
      <c r="E987" s="351">
        <v>2</v>
      </c>
      <c r="F987" s="279" t="str">
        <f t="shared" si="15"/>
        <v>SWW025102</v>
      </c>
      <c r="G987" s="351">
        <v>178.9</v>
      </c>
      <c r="M987" s="241"/>
      <c r="N987" s="241"/>
      <c r="O987" s="229"/>
      <c r="P987" s="229"/>
      <c r="Q987" s="234"/>
      <c r="Y987" s="243"/>
      <c r="Z987" s="2"/>
      <c r="AA987" s="2"/>
      <c r="AB987" s="2"/>
      <c r="AC987" s="2"/>
      <c r="AD987" s="2"/>
      <c r="AE987" s="2"/>
      <c r="AF987" s="2"/>
      <c r="AG987" s="2"/>
      <c r="AH987" s="2"/>
      <c r="AI987" s="2"/>
    </row>
    <row r="988" spans="2:35">
      <c r="B988" s="350" t="s">
        <v>265</v>
      </c>
      <c r="C988" s="350" t="s">
        <v>123</v>
      </c>
      <c r="D988" s="351">
        <v>51</v>
      </c>
      <c r="E988" s="351">
        <v>3</v>
      </c>
      <c r="F988" s="279" t="str">
        <f t="shared" si="15"/>
        <v>SWW025103</v>
      </c>
      <c r="G988" s="351">
        <v>186.2</v>
      </c>
      <c r="M988" s="241"/>
      <c r="N988" s="241"/>
      <c r="O988" s="229"/>
      <c r="P988" s="229"/>
      <c r="Q988" s="234"/>
      <c r="Y988" s="243"/>
      <c r="Z988" s="2"/>
      <c r="AA988" s="2"/>
      <c r="AB988" s="2"/>
      <c r="AC988" s="2"/>
      <c r="AD988" s="2"/>
      <c r="AE988" s="2"/>
      <c r="AF988" s="2"/>
      <c r="AG988" s="2"/>
      <c r="AH988" s="2"/>
      <c r="AI988" s="2"/>
    </row>
    <row r="989" spans="2:35">
      <c r="B989" s="350" t="s">
        <v>265</v>
      </c>
      <c r="C989" s="350" t="s">
        <v>123</v>
      </c>
      <c r="D989" s="351">
        <v>51</v>
      </c>
      <c r="E989" s="351">
        <v>4</v>
      </c>
      <c r="F989" s="279" t="str">
        <f t="shared" si="15"/>
        <v>SWW025104</v>
      </c>
      <c r="G989" s="351">
        <v>193.8</v>
      </c>
      <c r="M989" s="241"/>
      <c r="N989" s="241"/>
      <c r="O989" s="229"/>
      <c r="P989" s="229"/>
      <c r="Q989" s="234"/>
      <c r="Y989" s="243"/>
      <c r="Z989" s="2"/>
      <c r="AA989" s="2"/>
      <c r="AB989" s="2"/>
      <c r="AC989" s="2"/>
      <c r="AD989" s="2"/>
      <c r="AE989" s="2"/>
      <c r="AF989" s="2"/>
      <c r="AG989" s="2"/>
      <c r="AH989" s="2"/>
      <c r="AI989" s="2"/>
    </row>
    <row r="990" spans="2:35">
      <c r="B990" s="350" t="s">
        <v>265</v>
      </c>
      <c r="C990" s="350" t="s">
        <v>123</v>
      </c>
      <c r="D990" s="351">
        <v>51</v>
      </c>
      <c r="E990" s="351">
        <v>5</v>
      </c>
      <c r="F990" s="279" t="str">
        <f t="shared" si="15"/>
        <v>SWW025105</v>
      </c>
      <c r="G990" s="351">
        <v>202.5</v>
      </c>
      <c r="M990" s="241"/>
      <c r="N990" s="241"/>
      <c r="O990" s="229"/>
      <c r="P990" s="229"/>
      <c r="Q990" s="234"/>
      <c r="Y990" s="243"/>
      <c r="Z990" s="2"/>
      <c r="AA990" s="2"/>
      <c r="AB990" s="2"/>
      <c r="AC990" s="2"/>
      <c r="AD990" s="2"/>
      <c r="AE990" s="2"/>
      <c r="AF990" s="2"/>
      <c r="AG990" s="2"/>
      <c r="AH990" s="2"/>
      <c r="AI990" s="2"/>
    </row>
    <row r="991" spans="2:35">
      <c r="B991" s="350" t="s">
        <v>265</v>
      </c>
      <c r="C991" s="350" t="s">
        <v>123</v>
      </c>
      <c r="D991" s="351">
        <v>51</v>
      </c>
      <c r="E991" s="351">
        <v>6</v>
      </c>
      <c r="F991" s="279" t="str">
        <f t="shared" si="15"/>
        <v>SWW025106</v>
      </c>
      <c r="G991" s="351">
        <v>210</v>
      </c>
      <c r="M991" s="241"/>
      <c r="N991" s="241"/>
      <c r="O991" s="229"/>
      <c r="P991" s="229"/>
      <c r="Q991" s="234"/>
      <c r="Y991" s="243"/>
      <c r="Z991" s="2"/>
      <c r="AA991" s="2"/>
      <c r="AB991" s="2"/>
      <c r="AC991" s="2"/>
      <c r="AD991" s="2"/>
      <c r="AE991" s="2"/>
      <c r="AF991" s="2"/>
      <c r="AG991" s="2"/>
      <c r="AH991" s="2"/>
      <c r="AI991" s="2"/>
    </row>
    <row r="992" spans="2:35">
      <c r="B992" s="350" t="s">
        <v>265</v>
      </c>
      <c r="C992" s="350" t="s">
        <v>123</v>
      </c>
      <c r="D992" s="351">
        <v>51</v>
      </c>
      <c r="E992" s="351">
        <v>7</v>
      </c>
      <c r="F992" s="279" t="str">
        <f t="shared" si="15"/>
        <v>SWW025107</v>
      </c>
      <c r="G992" s="351">
        <v>220.2</v>
      </c>
      <c r="M992" s="241"/>
      <c r="N992" s="241"/>
      <c r="O992" s="229"/>
      <c r="P992" s="229"/>
      <c r="Q992" s="234"/>
      <c r="Y992" s="243"/>
      <c r="Z992" s="2"/>
      <c r="AA992" s="2"/>
      <c r="AB992" s="2"/>
      <c r="AC992" s="2"/>
      <c r="AD992" s="2"/>
      <c r="AE992" s="2"/>
      <c r="AF992" s="2"/>
      <c r="AG992" s="2"/>
      <c r="AH992" s="2"/>
      <c r="AI992" s="2"/>
    </row>
    <row r="993" spans="2:35">
      <c r="B993" s="350" t="s">
        <v>265</v>
      </c>
      <c r="C993" s="350" t="s">
        <v>123</v>
      </c>
      <c r="D993" s="351">
        <v>51</v>
      </c>
      <c r="E993" s="351">
        <v>8</v>
      </c>
      <c r="F993" s="279" t="str">
        <f t="shared" si="15"/>
        <v>SWW025108</v>
      </c>
      <c r="G993" s="351">
        <v>231.1</v>
      </c>
      <c r="M993" s="241"/>
      <c r="N993" s="241"/>
      <c r="O993" s="229"/>
      <c r="P993" s="229"/>
      <c r="Q993" s="234"/>
      <c r="Y993" s="243"/>
      <c r="Z993" s="2"/>
      <c r="AA993" s="2"/>
      <c r="AB993" s="2"/>
      <c r="AC993" s="2"/>
      <c r="AD993" s="2"/>
      <c r="AE993" s="2"/>
      <c r="AF993" s="2"/>
      <c r="AG993" s="2"/>
      <c r="AH993" s="2"/>
      <c r="AI993" s="2"/>
    </row>
    <row r="994" spans="2:35">
      <c r="B994" s="350" t="s">
        <v>265</v>
      </c>
      <c r="C994" s="350" t="s">
        <v>123</v>
      </c>
      <c r="D994" s="351">
        <v>51</v>
      </c>
      <c r="E994" s="351">
        <v>9</v>
      </c>
      <c r="F994" s="279" t="str">
        <f t="shared" si="15"/>
        <v>SWW025109</v>
      </c>
      <c r="G994" s="351">
        <v>260.8</v>
      </c>
      <c r="M994" s="241"/>
      <c r="N994" s="241"/>
      <c r="O994" s="229"/>
      <c r="P994" s="229"/>
      <c r="Q994" s="234"/>
      <c r="Y994" s="243"/>
      <c r="Z994" s="2"/>
      <c r="AA994" s="2"/>
      <c r="AB994" s="2"/>
      <c r="AC994" s="2"/>
      <c r="AD994" s="2"/>
      <c r="AE994" s="2"/>
      <c r="AF994" s="2"/>
      <c r="AG994" s="2"/>
      <c r="AH994" s="2"/>
      <c r="AI994" s="2"/>
    </row>
    <row r="995" spans="2:35">
      <c r="B995" s="350" t="s">
        <v>265</v>
      </c>
      <c r="C995" s="350" t="s">
        <v>123</v>
      </c>
      <c r="D995" s="351">
        <v>51</v>
      </c>
      <c r="E995" s="351">
        <v>10</v>
      </c>
      <c r="F995" s="279" t="str">
        <f t="shared" si="15"/>
        <v>SWW025110</v>
      </c>
      <c r="G995" s="351">
        <v>281.3</v>
      </c>
      <c r="M995" s="241"/>
      <c r="N995" s="241"/>
      <c r="O995" s="229"/>
      <c r="P995" s="229"/>
      <c r="Q995" s="234"/>
      <c r="Y995" s="243"/>
      <c r="Z995" s="2"/>
      <c r="AA995" s="2"/>
      <c r="AB995" s="2"/>
      <c r="AC995" s="2"/>
      <c r="AD995" s="2"/>
      <c r="AE995" s="2"/>
      <c r="AF995" s="2"/>
      <c r="AG995" s="2"/>
      <c r="AH995" s="2"/>
      <c r="AI995" s="2"/>
    </row>
    <row r="996" spans="2:35">
      <c r="B996" s="350" t="s">
        <v>265</v>
      </c>
      <c r="C996" s="350" t="s">
        <v>123</v>
      </c>
      <c r="D996" s="351">
        <v>51</v>
      </c>
      <c r="E996" s="351">
        <v>11</v>
      </c>
      <c r="F996" s="279" t="str">
        <f t="shared" si="15"/>
        <v>SWW025111</v>
      </c>
      <c r="G996" s="351">
        <v>303.8</v>
      </c>
      <c r="M996" s="241"/>
      <c r="N996" s="241"/>
      <c r="O996" s="229"/>
      <c r="P996" s="229"/>
      <c r="Q996" s="234"/>
      <c r="Y996" s="243"/>
      <c r="Z996" s="2"/>
      <c r="AA996" s="2"/>
      <c r="AB996" s="2"/>
      <c r="AC996" s="2"/>
      <c r="AD996" s="2"/>
      <c r="AE996" s="2"/>
      <c r="AF996" s="2"/>
      <c r="AG996" s="2"/>
      <c r="AH996" s="2"/>
      <c r="AI996" s="2"/>
    </row>
    <row r="997" spans="2:35">
      <c r="B997" s="350" t="s">
        <v>265</v>
      </c>
      <c r="C997" s="350" t="s">
        <v>123</v>
      </c>
      <c r="D997" s="351">
        <v>51</v>
      </c>
      <c r="E997" s="351">
        <v>12</v>
      </c>
      <c r="F997" s="279" t="str">
        <f t="shared" si="15"/>
        <v>SWW025112</v>
      </c>
      <c r="G997" s="351">
        <v>325.8</v>
      </c>
      <c r="M997" s="241"/>
      <c r="N997" s="241"/>
      <c r="O997" s="229"/>
      <c r="P997" s="229"/>
      <c r="Q997" s="234"/>
      <c r="Y997" s="243"/>
      <c r="Z997" s="2"/>
      <c r="AA997" s="2"/>
      <c r="AB997" s="2"/>
      <c r="AC997" s="2"/>
      <c r="AD997" s="2"/>
      <c r="AE997" s="2"/>
      <c r="AF997" s="2"/>
      <c r="AG997" s="2"/>
      <c r="AH997" s="2"/>
      <c r="AI997" s="2"/>
    </row>
    <row r="998" spans="2:35">
      <c r="B998" s="350" t="s">
        <v>265</v>
      </c>
      <c r="C998" s="350" t="s">
        <v>123</v>
      </c>
      <c r="D998" s="351">
        <v>51</v>
      </c>
      <c r="E998" s="351">
        <v>13</v>
      </c>
      <c r="F998" s="279" t="str">
        <f t="shared" si="15"/>
        <v>SWW025113</v>
      </c>
      <c r="G998" s="351">
        <v>350</v>
      </c>
      <c r="M998" s="241"/>
      <c r="N998" s="241"/>
      <c r="O998" s="229"/>
      <c r="P998" s="229"/>
      <c r="Q998" s="234"/>
      <c r="Y998" s="243"/>
      <c r="Z998" s="2"/>
      <c r="AA998" s="2"/>
      <c r="AB998" s="2"/>
      <c r="AC998" s="2"/>
      <c r="AD998" s="2"/>
      <c r="AE998" s="2"/>
      <c r="AF998" s="2"/>
      <c r="AG998" s="2"/>
      <c r="AH998" s="2"/>
      <c r="AI998" s="2"/>
    </row>
    <row r="999" spans="2:35">
      <c r="B999" s="350" t="s">
        <v>265</v>
      </c>
      <c r="C999" s="350" t="s">
        <v>123</v>
      </c>
      <c r="D999" s="351">
        <v>51</v>
      </c>
      <c r="E999" s="351">
        <v>14</v>
      </c>
      <c r="F999" s="279" t="str">
        <f t="shared" si="15"/>
        <v>SWW025114</v>
      </c>
      <c r="G999" s="351">
        <v>377.6</v>
      </c>
      <c r="M999" s="241"/>
      <c r="N999" s="241"/>
      <c r="O999" s="229"/>
      <c r="P999" s="229"/>
      <c r="Q999" s="234"/>
      <c r="Y999" s="243"/>
      <c r="Z999" s="2"/>
      <c r="AA999" s="2"/>
      <c r="AB999" s="2"/>
      <c r="AC999" s="2"/>
      <c r="AD999" s="2"/>
      <c r="AE999" s="2"/>
      <c r="AF999" s="2"/>
      <c r="AG999" s="2"/>
      <c r="AH999" s="2"/>
      <c r="AI999" s="2"/>
    </row>
    <row r="1000" spans="2:35">
      <c r="B1000" s="350" t="s">
        <v>265</v>
      </c>
      <c r="C1000" s="350" t="s">
        <v>123</v>
      </c>
      <c r="D1000" s="351">
        <v>51</v>
      </c>
      <c r="E1000" s="351">
        <v>15</v>
      </c>
      <c r="F1000" s="279" t="str">
        <f t="shared" si="15"/>
        <v>SWW025115</v>
      </c>
      <c r="G1000" s="351">
        <v>401.6</v>
      </c>
      <c r="M1000" s="241"/>
      <c r="N1000" s="241"/>
      <c r="O1000" s="229"/>
      <c r="P1000" s="229"/>
      <c r="Q1000" s="234"/>
      <c r="Y1000" s="243"/>
      <c r="Z1000" s="2"/>
      <c r="AA1000" s="2"/>
      <c r="AB1000" s="2"/>
      <c r="AC1000" s="2"/>
      <c r="AD1000" s="2"/>
      <c r="AE1000" s="2"/>
      <c r="AF1000" s="2"/>
      <c r="AG1000" s="2"/>
      <c r="AH1000" s="2"/>
      <c r="AI1000" s="2"/>
    </row>
    <row r="1001" spans="2:35">
      <c r="B1001" s="350" t="s">
        <v>265</v>
      </c>
      <c r="C1001" s="350" t="s">
        <v>123</v>
      </c>
      <c r="D1001" s="351">
        <v>51</v>
      </c>
      <c r="E1001" s="351">
        <v>16</v>
      </c>
      <c r="F1001" s="279" t="str">
        <f t="shared" si="15"/>
        <v>SWW025116</v>
      </c>
      <c r="G1001" s="351">
        <v>430.1</v>
      </c>
      <c r="M1001" s="241"/>
      <c r="N1001" s="241"/>
      <c r="O1001" s="229"/>
      <c r="P1001" s="229"/>
      <c r="Q1001" s="234"/>
      <c r="Y1001" s="243"/>
      <c r="Z1001" s="2"/>
      <c r="AA1001" s="2"/>
      <c r="AB1001" s="2"/>
      <c r="AC1001" s="2"/>
      <c r="AD1001" s="2"/>
      <c r="AE1001" s="2"/>
      <c r="AF1001" s="2"/>
      <c r="AG1001" s="2"/>
      <c r="AH1001" s="2"/>
      <c r="AI1001" s="2"/>
    </row>
    <row r="1002" spans="2:35">
      <c r="B1002" s="350" t="s">
        <v>265</v>
      </c>
      <c r="C1002" s="350" t="s">
        <v>123</v>
      </c>
      <c r="D1002" s="351">
        <v>51</v>
      </c>
      <c r="E1002" s="351">
        <v>17</v>
      </c>
      <c r="F1002" s="279" t="str">
        <f t="shared" si="15"/>
        <v>SWW025117</v>
      </c>
      <c r="G1002" s="351">
        <v>458.2</v>
      </c>
      <c r="M1002" s="241"/>
      <c r="N1002" s="241"/>
      <c r="O1002" s="229"/>
      <c r="P1002" s="229"/>
      <c r="Q1002" s="234"/>
      <c r="Y1002" s="243"/>
      <c r="Z1002" s="2"/>
      <c r="AA1002" s="2"/>
      <c r="AB1002" s="2"/>
      <c r="AC1002" s="2"/>
      <c r="AD1002" s="2"/>
      <c r="AE1002" s="2"/>
      <c r="AF1002" s="2"/>
      <c r="AG1002" s="2"/>
      <c r="AH1002" s="2"/>
      <c r="AI1002" s="2"/>
    </row>
    <row r="1003" spans="2:35">
      <c r="B1003" s="350" t="s">
        <v>265</v>
      </c>
      <c r="C1003" s="350" t="s">
        <v>123</v>
      </c>
      <c r="D1003" s="351">
        <v>51</v>
      </c>
      <c r="E1003" s="351">
        <v>18</v>
      </c>
      <c r="F1003" s="279" t="str">
        <f t="shared" si="15"/>
        <v>SWW025118</v>
      </c>
      <c r="G1003" s="351">
        <v>488.2</v>
      </c>
      <c r="M1003" s="241"/>
      <c r="N1003" s="241"/>
      <c r="O1003" s="229"/>
      <c r="P1003" s="229"/>
      <c r="Q1003" s="234"/>
      <c r="Y1003" s="243"/>
      <c r="Z1003" s="2"/>
      <c r="AA1003" s="2"/>
      <c r="AB1003" s="2"/>
      <c r="AC1003" s="2"/>
      <c r="AD1003" s="2"/>
      <c r="AE1003" s="2"/>
      <c r="AF1003" s="2"/>
      <c r="AG1003" s="2"/>
      <c r="AH1003" s="2"/>
      <c r="AI1003" s="2"/>
    </row>
    <row r="1004" spans="2:35">
      <c r="B1004" s="350" t="s">
        <v>265</v>
      </c>
      <c r="C1004" s="350" t="s">
        <v>123</v>
      </c>
      <c r="D1004" s="351">
        <v>51</v>
      </c>
      <c r="E1004" s="351">
        <v>19</v>
      </c>
      <c r="F1004" s="279" t="str">
        <f t="shared" si="15"/>
        <v>SWW025119</v>
      </c>
      <c r="G1004" s="351">
        <v>523.79999999999995</v>
      </c>
      <c r="M1004" s="241"/>
      <c r="N1004" s="241"/>
      <c r="O1004" s="229"/>
      <c r="P1004" s="229"/>
      <c r="Q1004" s="234"/>
      <c r="Y1004" s="243"/>
      <c r="Z1004" s="2"/>
      <c r="AA1004" s="2"/>
      <c r="AB1004" s="2"/>
      <c r="AC1004" s="2"/>
      <c r="AD1004" s="2"/>
      <c r="AE1004" s="2"/>
      <c r="AF1004" s="2"/>
      <c r="AG1004" s="2"/>
      <c r="AH1004" s="2"/>
      <c r="AI1004" s="2"/>
    </row>
    <row r="1005" spans="2:35">
      <c r="B1005" s="350" t="s">
        <v>265</v>
      </c>
      <c r="C1005" s="350" t="s">
        <v>123</v>
      </c>
      <c r="D1005" s="351">
        <v>51</v>
      </c>
      <c r="E1005" s="351">
        <v>20</v>
      </c>
      <c r="F1005" s="279" t="str">
        <f t="shared" si="15"/>
        <v>SWW025120</v>
      </c>
      <c r="G1005" s="351">
        <v>564.1</v>
      </c>
      <c r="M1005" s="241"/>
      <c r="N1005" s="241"/>
      <c r="O1005" s="229"/>
      <c r="P1005" s="229"/>
      <c r="Q1005" s="234"/>
      <c r="Y1005" s="243"/>
      <c r="Z1005" s="2"/>
      <c r="AA1005" s="2"/>
      <c r="AB1005" s="2"/>
      <c r="AC1005" s="2"/>
      <c r="AD1005" s="2"/>
      <c r="AE1005" s="2"/>
      <c r="AF1005" s="2"/>
      <c r="AG1005" s="2"/>
      <c r="AH1005" s="2"/>
      <c r="AI1005" s="2"/>
    </row>
    <row r="1006" spans="2:35">
      <c r="B1006" s="350" t="s">
        <v>265</v>
      </c>
      <c r="C1006" s="350" t="s">
        <v>123</v>
      </c>
      <c r="D1006" s="351">
        <v>52</v>
      </c>
      <c r="E1006" s="351">
        <v>1</v>
      </c>
      <c r="F1006" s="279" t="str">
        <f t="shared" si="15"/>
        <v>SWW025201</v>
      </c>
      <c r="G1006" s="351">
        <v>109.8</v>
      </c>
      <c r="M1006" s="241"/>
      <c r="N1006" s="241"/>
      <c r="O1006" s="229"/>
      <c r="P1006" s="229"/>
      <c r="Q1006" s="234"/>
      <c r="Y1006" s="243"/>
      <c r="Z1006" s="2"/>
      <c r="AA1006" s="2"/>
      <c r="AB1006" s="2"/>
      <c r="AC1006" s="2"/>
      <c r="AD1006" s="2"/>
      <c r="AE1006" s="2"/>
      <c r="AF1006" s="2"/>
      <c r="AG1006" s="2"/>
      <c r="AH1006" s="2"/>
      <c r="AI1006" s="2"/>
    </row>
    <row r="1007" spans="2:35">
      <c r="B1007" s="350" t="s">
        <v>265</v>
      </c>
      <c r="C1007" s="350" t="s">
        <v>123</v>
      </c>
      <c r="D1007" s="351">
        <v>52</v>
      </c>
      <c r="E1007" s="351">
        <v>2</v>
      </c>
      <c r="F1007" s="279" t="str">
        <f t="shared" si="15"/>
        <v>SWW025202</v>
      </c>
      <c r="G1007" s="351">
        <v>186.2</v>
      </c>
      <c r="M1007" s="241"/>
      <c r="N1007" s="241"/>
      <c r="O1007" s="229"/>
      <c r="P1007" s="229"/>
      <c r="Q1007" s="234"/>
      <c r="Y1007" s="243"/>
      <c r="Z1007" s="2"/>
      <c r="AA1007" s="2"/>
      <c r="AB1007" s="2"/>
      <c r="AC1007" s="2"/>
      <c r="AD1007" s="2"/>
      <c r="AE1007" s="2"/>
      <c r="AF1007" s="2"/>
      <c r="AG1007" s="2"/>
      <c r="AH1007" s="2"/>
      <c r="AI1007" s="2"/>
    </row>
    <row r="1008" spans="2:35">
      <c r="B1008" s="350" t="s">
        <v>265</v>
      </c>
      <c r="C1008" s="350" t="s">
        <v>123</v>
      </c>
      <c r="D1008" s="351">
        <v>52</v>
      </c>
      <c r="E1008" s="351">
        <v>3</v>
      </c>
      <c r="F1008" s="279" t="str">
        <f t="shared" si="15"/>
        <v>SWW025203</v>
      </c>
      <c r="G1008" s="351">
        <v>193.8</v>
      </c>
      <c r="M1008" s="241"/>
      <c r="N1008" s="241"/>
      <c r="O1008" s="229"/>
      <c r="P1008" s="229"/>
      <c r="Q1008" s="234"/>
      <c r="Y1008" s="243"/>
      <c r="Z1008" s="2"/>
      <c r="AA1008" s="2"/>
      <c r="AB1008" s="2"/>
      <c r="AC1008" s="2"/>
      <c r="AD1008" s="2"/>
      <c r="AE1008" s="2"/>
      <c r="AF1008" s="2"/>
      <c r="AG1008" s="2"/>
      <c r="AH1008" s="2"/>
      <c r="AI1008" s="2"/>
    </row>
    <row r="1009" spans="2:35">
      <c r="B1009" s="350" t="s">
        <v>265</v>
      </c>
      <c r="C1009" s="350" t="s">
        <v>123</v>
      </c>
      <c r="D1009" s="351">
        <v>52</v>
      </c>
      <c r="E1009" s="351">
        <v>4</v>
      </c>
      <c r="F1009" s="279" t="str">
        <f t="shared" si="15"/>
        <v>SWW025204</v>
      </c>
      <c r="G1009" s="351">
        <v>202.5</v>
      </c>
      <c r="M1009" s="241"/>
      <c r="N1009" s="241"/>
      <c r="O1009" s="229"/>
      <c r="P1009" s="229"/>
      <c r="Q1009" s="234"/>
      <c r="Y1009" s="243"/>
      <c r="Z1009" s="2"/>
      <c r="AA1009" s="2"/>
      <c r="AB1009" s="2"/>
      <c r="AC1009" s="2"/>
      <c r="AD1009" s="2"/>
      <c r="AE1009" s="2"/>
      <c r="AF1009" s="2"/>
      <c r="AG1009" s="2"/>
      <c r="AH1009" s="2"/>
      <c r="AI1009" s="2"/>
    </row>
    <row r="1010" spans="2:35">
      <c r="B1010" s="350" t="s">
        <v>265</v>
      </c>
      <c r="C1010" s="350" t="s">
        <v>123</v>
      </c>
      <c r="D1010" s="351">
        <v>52</v>
      </c>
      <c r="E1010" s="351">
        <v>5</v>
      </c>
      <c r="F1010" s="279" t="str">
        <f t="shared" si="15"/>
        <v>SWW025205</v>
      </c>
      <c r="G1010" s="351">
        <v>210</v>
      </c>
      <c r="M1010" s="241"/>
      <c r="N1010" s="241"/>
      <c r="O1010" s="229"/>
      <c r="P1010" s="229"/>
      <c r="Q1010" s="234"/>
      <c r="Y1010" s="243"/>
      <c r="Z1010" s="2"/>
      <c r="AA1010" s="2"/>
      <c r="AB1010" s="2"/>
      <c r="AC1010" s="2"/>
      <c r="AD1010" s="2"/>
      <c r="AE1010" s="2"/>
      <c r="AF1010" s="2"/>
      <c r="AG1010" s="2"/>
      <c r="AH1010" s="2"/>
      <c r="AI1010" s="2"/>
    </row>
    <row r="1011" spans="2:35">
      <c r="B1011" s="350" t="s">
        <v>265</v>
      </c>
      <c r="C1011" s="350" t="s">
        <v>123</v>
      </c>
      <c r="D1011" s="351">
        <v>52</v>
      </c>
      <c r="E1011" s="351">
        <v>6</v>
      </c>
      <c r="F1011" s="279" t="str">
        <f t="shared" si="15"/>
        <v>SWW025206</v>
      </c>
      <c r="G1011" s="351">
        <v>220.2</v>
      </c>
      <c r="M1011" s="241"/>
      <c r="N1011" s="241"/>
      <c r="O1011" s="229"/>
      <c r="P1011" s="229"/>
      <c r="Q1011" s="234"/>
      <c r="Y1011" s="243"/>
      <c r="Z1011" s="2"/>
      <c r="AA1011" s="2"/>
      <c r="AB1011" s="2"/>
      <c r="AC1011" s="2"/>
      <c r="AD1011" s="2"/>
      <c r="AE1011" s="2"/>
      <c r="AF1011" s="2"/>
      <c r="AG1011" s="2"/>
      <c r="AH1011" s="2"/>
      <c r="AI1011" s="2"/>
    </row>
    <row r="1012" spans="2:35">
      <c r="B1012" s="350" t="s">
        <v>265</v>
      </c>
      <c r="C1012" s="350" t="s">
        <v>123</v>
      </c>
      <c r="D1012" s="351">
        <v>52</v>
      </c>
      <c r="E1012" s="351">
        <v>7</v>
      </c>
      <c r="F1012" s="279" t="str">
        <f t="shared" si="15"/>
        <v>SWW025207</v>
      </c>
      <c r="G1012" s="351">
        <v>231.1</v>
      </c>
      <c r="M1012" s="241"/>
      <c r="N1012" s="241"/>
      <c r="O1012" s="229"/>
      <c r="P1012" s="229"/>
      <c r="Q1012" s="234"/>
      <c r="Y1012" s="243"/>
      <c r="Z1012" s="2"/>
      <c r="AA1012" s="2"/>
      <c r="AB1012" s="2"/>
      <c r="AC1012" s="2"/>
      <c r="AD1012" s="2"/>
      <c r="AE1012" s="2"/>
      <c r="AF1012" s="2"/>
      <c r="AG1012" s="2"/>
      <c r="AH1012" s="2"/>
      <c r="AI1012" s="2"/>
    </row>
    <row r="1013" spans="2:35">
      <c r="B1013" s="350" t="s">
        <v>265</v>
      </c>
      <c r="C1013" s="350" t="s">
        <v>123</v>
      </c>
      <c r="D1013" s="351">
        <v>52</v>
      </c>
      <c r="E1013" s="351">
        <v>8</v>
      </c>
      <c r="F1013" s="279" t="str">
        <f t="shared" si="15"/>
        <v>SWW025208</v>
      </c>
      <c r="G1013" s="351">
        <v>260.8</v>
      </c>
      <c r="M1013" s="241"/>
      <c r="N1013" s="241"/>
      <c r="O1013" s="229"/>
      <c r="P1013" s="229"/>
      <c r="Q1013" s="234"/>
      <c r="Y1013" s="243"/>
      <c r="Z1013" s="2"/>
      <c r="AA1013" s="2"/>
      <c r="AB1013" s="2"/>
      <c r="AC1013" s="2"/>
      <c r="AD1013" s="2"/>
      <c r="AE1013" s="2"/>
      <c r="AF1013" s="2"/>
      <c r="AG1013" s="2"/>
      <c r="AH1013" s="2"/>
      <c r="AI1013" s="2"/>
    </row>
    <row r="1014" spans="2:35">
      <c r="B1014" s="350" t="s">
        <v>265</v>
      </c>
      <c r="C1014" s="350" t="s">
        <v>123</v>
      </c>
      <c r="D1014" s="351">
        <v>52</v>
      </c>
      <c r="E1014" s="351">
        <v>9</v>
      </c>
      <c r="F1014" s="279" t="str">
        <f t="shared" si="15"/>
        <v>SWW025209</v>
      </c>
      <c r="G1014" s="351">
        <v>281.3</v>
      </c>
      <c r="M1014" s="241"/>
      <c r="N1014" s="241"/>
      <c r="O1014" s="229"/>
      <c r="P1014" s="229"/>
      <c r="Q1014" s="234"/>
      <c r="Y1014" s="243"/>
      <c r="Z1014" s="2"/>
      <c r="AA1014" s="2"/>
      <c r="AB1014" s="2"/>
      <c r="AC1014" s="2"/>
      <c r="AD1014" s="2"/>
      <c r="AE1014" s="2"/>
      <c r="AF1014" s="2"/>
      <c r="AG1014" s="2"/>
      <c r="AH1014" s="2"/>
      <c r="AI1014" s="2"/>
    </row>
    <row r="1015" spans="2:35">
      <c r="B1015" s="350" t="s">
        <v>265</v>
      </c>
      <c r="C1015" s="350" t="s">
        <v>123</v>
      </c>
      <c r="D1015" s="351">
        <v>52</v>
      </c>
      <c r="E1015" s="351">
        <v>10</v>
      </c>
      <c r="F1015" s="279" t="str">
        <f t="shared" si="15"/>
        <v>SWW025210</v>
      </c>
      <c r="G1015" s="351">
        <v>303.8</v>
      </c>
      <c r="M1015" s="241"/>
      <c r="N1015" s="241"/>
      <c r="O1015" s="229"/>
      <c r="P1015" s="229"/>
      <c r="Q1015" s="234"/>
      <c r="Y1015" s="243"/>
      <c r="Z1015" s="2"/>
      <c r="AA1015" s="2"/>
      <c r="AB1015" s="2"/>
      <c r="AC1015" s="2"/>
      <c r="AD1015" s="2"/>
      <c r="AE1015" s="2"/>
      <c r="AF1015" s="2"/>
      <c r="AG1015" s="2"/>
      <c r="AH1015" s="2"/>
      <c r="AI1015" s="2"/>
    </row>
    <row r="1016" spans="2:35">
      <c r="B1016" s="350" t="s">
        <v>265</v>
      </c>
      <c r="C1016" s="350" t="s">
        <v>123</v>
      </c>
      <c r="D1016" s="351">
        <v>52</v>
      </c>
      <c r="E1016" s="351">
        <v>11</v>
      </c>
      <c r="F1016" s="279" t="str">
        <f t="shared" si="15"/>
        <v>SWW025211</v>
      </c>
      <c r="G1016" s="351">
        <v>325.8</v>
      </c>
      <c r="M1016" s="241"/>
      <c r="N1016" s="241"/>
      <c r="O1016" s="229"/>
      <c r="P1016" s="229"/>
      <c r="Q1016" s="234"/>
      <c r="Y1016" s="243"/>
      <c r="Z1016" s="2"/>
      <c r="AA1016" s="2"/>
      <c r="AB1016" s="2"/>
      <c r="AC1016" s="2"/>
      <c r="AD1016" s="2"/>
      <c r="AE1016" s="2"/>
      <c r="AF1016" s="2"/>
      <c r="AG1016" s="2"/>
      <c r="AH1016" s="2"/>
      <c r="AI1016" s="2"/>
    </row>
    <row r="1017" spans="2:35">
      <c r="B1017" s="350" t="s">
        <v>265</v>
      </c>
      <c r="C1017" s="350" t="s">
        <v>123</v>
      </c>
      <c r="D1017" s="351">
        <v>52</v>
      </c>
      <c r="E1017" s="351">
        <v>12</v>
      </c>
      <c r="F1017" s="279" t="str">
        <f t="shared" si="15"/>
        <v>SWW025212</v>
      </c>
      <c r="G1017" s="351">
        <v>350</v>
      </c>
      <c r="M1017" s="241"/>
      <c r="N1017" s="241"/>
      <c r="O1017" s="229"/>
      <c r="P1017" s="229"/>
      <c r="Q1017" s="234"/>
      <c r="Y1017" s="243"/>
      <c r="Z1017" s="2"/>
      <c r="AA1017" s="2"/>
      <c r="AB1017" s="2"/>
      <c r="AC1017" s="2"/>
      <c r="AD1017" s="2"/>
      <c r="AE1017" s="2"/>
      <c r="AF1017" s="2"/>
      <c r="AG1017" s="2"/>
      <c r="AH1017" s="2"/>
      <c r="AI1017" s="2"/>
    </row>
    <row r="1018" spans="2:35">
      <c r="B1018" s="350" t="s">
        <v>265</v>
      </c>
      <c r="C1018" s="350" t="s">
        <v>123</v>
      </c>
      <c r="D1018" s="351">
        <v>52</v>
      </c>
      <c r="E1018" s="351">
        <v>13</v>
      </c>
      <c r="F1018" s="279" t="str">
        <f t="shared" si="15"/>
        <v>SWW025213</v>
      </c>
      <c r="G1018" s="351">
        <v>377.6</v>
      </c>
      <c r="M1018" s="241"/>
      <c r="N1018" s="241"/>
      <c r="O1018" s="229"/>
      <c r="P1018" s="229"/>
      <c r="Q1018" s="234"/>
      <c r="Y1018" s="243"/>
      <c r="Z1018" s="2"/>
      <c r="AA1018" s="2"/>
      <c r="AB1018" s="2"/>
      <c r="AC1018" s="2"/>
      <c r="AD1018" s="2"/>
      <c r="AE1018" s="2"/>
      <c r="AF1018" s="2"/>
      <c r="AG1018" s="2"/>
      <c r="AH1018" s="2"/>
      <c r="AI1018" s="2"/>
    </row>
    <row r="1019" spans="2:35">
      <c r="B1019" s="350" t="s">
        <v>265</v>
      </c>
      <c r="C1019" s="350" t="s">
        <v>123</v>
      </c>
      <c r="D1019" s="351">
        <v>52</v>
      </c>
      <c r="E1019" s="351">
        <v>14</v>
      </c>
      <c r="F1019" s="279" t="str">
        <f t="shared" si="15"/>
        <v>SWW025214</v>
      </c>
      <c r="G1019" s="351">
        <v>401.6</v>
      </c>
      <c r="M1019" s="241"/>
      <c r="N1019" s="241"/>
      <c r="O1019" s="229"/>
      <c r="P1019" s="229"/>
      <c r="Q1019" s="234"/>
      <c r="Y1019" s="243"/>
      <c r="Z1019" s="2"/>
      <c r="AA1019" s="2"/>
      <c r="AB1019" s="2"/>
      <c r="AC1019" s="2"/>
      <c r="AD1019" s="2"/>
      <c r="AE1019" s="2"/>
      <c r="AF1019" s="2"/>
      <c r="AG1019" s="2"/>
      <c r="AH1019" s="2"/>
      <c r="AI1019" s="2"/>
    </row>
    <row r="1020" spans="2:35">
      <c r="B1020" s="350" t="s">
        <v>265</v>
      </c>
      <c r="C1020" s="350" t="s">
        <v>123</v>
      </c>
      <c r="D1020" s="351">
        <v>52</v>
      </c>
      <c r="E1020" s="351">
        <v>15</v>
      </c>
      <c r="F1020" s="279" t="str">
        <f t="shared" si="15"/>
        <v>SWW025215</v>
      </c>
      <c r="G1020" s="351">
        <v>430.1</v>
      </c>
      <c r="M1020" s="241"/>
      <c r="N1020" s="241"/>
      <c r="O1020" s="229"/>
      <c r="P1020" s="229"/>
      <c r="Q1020" s="234"/>
      <c r="Y1020" s="243"/>
      <c r="Z1020" s="2"/>
      <c r="AA1020" s="2"/>
      <c r="AB1020" s="2"/>
      <c r="AC1020" s="2"/>
      <c r="AD1020" s="2"/>
      <c r="AE1020" s="2"/>
      <c r="AF1020" s="2"/>
      <c r="AG1020" s="2"/>
      <c r="AH1020" s="2"/>
      <c r="AI1020" s="2"/>
    </row>
    <row r="1021" spans="2:35">
      <c r="B1021" s="350" t="s">
        <v>265</v>
      </c>
      <c r="C1021" s="350" t="s">
        <v>123</v>
      </c>
      <c r="D1021" s="351">
        <v>52</v>
      </c>
      <c r="E1021" s="351">
        <v>16</v>
      </c>
      <c r="F1021" s="279" t="str">
        <f t="shared" si="15"/>
        <v>SWW025216</v>
      </c>
      <c r="G1021" s="351">
        <v>458.2</v>
      </c>
      <c r="M1021" s="241"/>
      <c r="N1021" s="241"/>
      <c r="O1021" s="229"/>
      <c r="P1021" s="229"/>
      <c r="Q1021" s="234"/>
      <c r="Y1021" s="243"/>
      <c r="Z1021" s="2"/>
      <c r="AA1021" s="2"/>
      <c r="AB1021" s="2"/>
      <c r="AC1021" s="2"/>
      <c r="AD1021" s="2"/>
      <c r="AE1021" s="2"/>
      <c r="AF1021" s="2"/>
      <c r="AG1021" s="2"/>
      <c r="AH1021" s="2"/>
      <c r="AI1021" s="2"/>
    </row>
    <row r="1022" spans="2:35">
      <c r="B1022" s="350" t="s">
        <v>265</v>
      </c>
      <c r="C1022" s="350" t="s">
        <v>123</v>
      </c>
      <c r="D1022" s="351">
        <v>52</v>
      </c>
      <c r="E1022" s="351">
        <v>17</v>
      </c>
      <c r="F1022" s="279" t="str">
        <f t="shared" si="15"/>
        <v>SWW025217</v>
      </c>
      <c r="G1022" s="351">
        <v>488.2</v>
      </c>
      <c r="M1022" s="241"/>
      <c r="N1022" s="241"/>
      <c r="O1022" s="229"/>
      <c r="P1022" s="229"/>
      <c r="Q1022" s="234"/>
      <c r="Y1022" s="243"/>
      <c r="Z1022" s="2"/>
      <c r="AA1022" s="2"/>
      <c r="AB1022" s="2"/>
      <c r="AC1022" s="2"/>
      <c r="AD1022" s="2"/>
      <c r="AE1022" s="2"/>
      <c r="AF1022" s="2"/>
      <c r="AG1022" s="2"/>
      <c r="AH1022" s="2"/>
      <c r="AI1022" s="2"/>
    </row>
    <row r="1023" spans="2:35">
      <c r="B1023" s="350" t="s">
        <v>265</v>
      </c>
      <c r="C1023" s="350" t="s">
        <v>123</v>
      </c>
      <c r="D1023" s="351">
        <v>52</v>
      </c>
      <c r="E1023" s="351">
        <v>18</v>
      </c>
      <c r="F1023" s="279" t="str">
        <f t="shared" si="15"/>
        <v>SWW025218</v>
      </c>
      <c r="G1023" s="351">
        <v>523.79999999999995</v>
      </c>
      <c r="M1023" s="241"/>
      <c r="N1023" s="241"/>
      <c r="O1023" s="229"/>
      <c r="P1023" s="229"/>
      <c r="Q1023" s="234"/>
      <c r="Y1023" s="243"/>
      <c r="Z1023" s="2"/>
      <c r="AA1023" s="2"/>
      <c r="AB1023" s="2"/>
      <c r="AC1023" s="2"/>
      <c r="AD1023" s="2"/>
      <c r="AE1023" s="2"/>
      <c r="AF1023" s="2"/>
      <c r="AG1023" s="2"/>
      <c r="AH1023" s="2"/>
      <c r="AI1023" s="2"/>
    </row>
    <row r="1024" spans="2:35">
      <c r="B1024" s="350" t="s">
        <v>265</v>
      </c>
      <c r="C1024" s="350" t="s">
        <v>123</v>
      </c>
      <c r="D1024" s="351">
        <v>52</v>
      </c>
      <c r="E1024" s="351">
        <v>19</v>
      </c>
      <c r="F1024" s="279" t="str">
        <f t="shared" si="15"/>
        <v>SWW025219</v>
      </c>
      <c r="G1024" s="351">
        <v>564.1</v>
      </c>
      <c r="M1024" s="241"/>
      <c r="N1024" s="241"/>
      <c r="O1024" s="229"/>
      <c r="P1024" s="229"/>
      <c r="Q1024" s="234"/>
      <c r="Y1024" s="243"/>
      <c r="Z1024" s="2"/>
      <c r="AA1024" s="2"/>
      <c r="AB1024" s="2"/>
      <c r="AC1024" s="2"/>
      <c r="AD1024" s="2"/>
      <c r="AE1024" s="2"/>
      <c r="AF1024" s="2"/>
      <c r="AG1024" s="2"/>
      <c r="AH1024" s="2"/>
      <c r="AI1024" s="2"/>
    </row>
    <row r="1025" spans="2:35">
      <c r="B1025" s="350" t="s">
        <v>265</v>
      </c>
      <c r="C1025" s="350" t="s">
        <v>123</v>
      </c>
      <c r="D1025" s="351">
        <v>53</v>
      </c>
      <c r="E1025" s="351">
        <v>1</v>
      </c>
      <c r="F1025" s="279" t="str">
        <f t="shared" si="15"/>
        <v>SWW025301</v>
      </c>
      <c r="G1025" s="351">
        <v>114.8</v>
      </c>
      <c r="M1025" s="241"/>
      <c r="N1025" s="241"/>
      <c r="O1025" s="229"/>
      <c r="P1025" s="229"/>
      <c r="Q1025" s="234"/>
      <c r="Y1025" s="243"/>
      <c r="Z1025" s="2"/>
      <c r="AA1025" s="2"/>
      <c r="AB1025" s="2"/>
      <c r="AC1025" s="2"/>
      <c r="AD1025" s="2"/>
      <c r="AE1025" s="2"/>
      <c r="AF1025" s="2"/>
      <c r="AG1025" s="2"/>
      <c r="AH1025" s="2"/>
      <c r="AI1025" s="2"/>
    </row>
    <row r="1026" spans="2:35">
      <c r="B1026" s="350" t="s">
        <v>265</v>
      </c>
      <c r="C1026" s="350" t="s">
        <v>123</v>
      </c>
      <c r="D1026" s="351">
        <v>53</v>
      </c>
      <c r="E1026" s="351">
        <v>2</v>
      </c>
      <c r="F1026" s="279" t="str">
        <f t="shared" si="15"/>
        <v>SWW025302</v>
      </c>
      <c r="G1026" s="351">
        <v>193.8</v>
      </c>
      <c r="M1026" s="241"/>
      <c r="N1026" s="241"/>
      <c r="O1026" s="229"/>
      <c r="P1026" s="229"/>
      <c r="Q1026" s="234"/>
      <c r="Y1026" s="243"/>
      <c r="Z1026" s="2"/>
      <c r="AA1026" s="2"/>
      <c r="AB1026" s="2"/>
      <c r="AC1026" s="2"/>
      <c r="AD1026" s="2"/>
      <c r="AE1026" s="2"/>
      <c r="AF1026" s="2"/>
      <c r="AG1026" s="2"/>
      <c r="AH1026" s="2"/>
      <c r="AI1026" s="2"/>
    </row>
    <row r="1027" spans="2:35">
      <c r="B1027" s="350" t="s">
        <v>265</v>
      </c>
      <c r="C1027" s="350" t="s">
        <v>123</v>
      </c>
      <c r="D1027" s="351">
        <v>53</v>
      </c>
      <c r="E1027" s="351">
        <v>3</v>
      </c>
      <c r="F1027" s="279" t="str">
        <f t="shared" si="15"/>
        <v>SWW025303</v>
      </c>
      <c r="G1027" s="351">
        <v>202.5</v>
      </c>
      <c r="M1027" s="241"/>
      <c r="N1027" s="241"/>
      <c r="O1027" s="229"/>
      <c r="P1027" s="229"/>
      <c r="Q1027" s="234"/>
      <c r="Y1027" s="243"/>
      <c r="Z1027" s="2"/>
      <c r="AA1027" s="2"/>
      <c r="AB1027" s="2"/>
      <c r="AC1027" s="2"/>
      <c r="AD1027" s="2"/>
      <c r="AE1027" s="2"/>
      <c r="AF1027" s="2"/>
      <c r="AG1027" s="2"/>
      <c r="AH1027" s="2"/>
      <c r="AI1027" s="2"/>
    </row>
    <row r="1028" spans="2:35">
      <c r="B1028" s="350" t="s">
        <v>265</v>
      </c>
      <c r="C1028" s="350" t="s">
        <v>123</v>
      </c>
      <c r="D1028" s="351">
        <v>53</v>
      </c>
      <c r="E1028" s="351">
        <v>4</v>
      </c>
      <c r="F1028" s="279" t="str">
        <f t="shared" si="15"/>
        <v>SWW025304</v>
      </c>
      <c r="G1028" s="351">
        <v>210</v>
      </c>
      <c r="M1028" s="241"/>
      <c r="N1028" s="241"/>
      <c r="O1028" s="229"/>
      <c r="P1028" s="229"/>
      <c r="Q1028" s="234"/>
      <c r="Y1028" s="243"/>
      <c r="Z1028" s="2"/>
      <c r="AA1028" s="2"/>
      <c r="AB1028" s="2"/>
      <c r="AC1028" s="2"/>
      <c r="AD1028" s="2"/>
      <c r="AE1028" s="2"/>
      <c r="AF1028" s="2"/>
      <c r="AG1028" s="2"/>
      <c r="AH1028" s="2"/>
      <c r="AI1028" s="2"/>
    </row>
    <row r="1029" spans="2:35">
      <c r="B1029" s="350" t="s">
        <v>265</v>
      </c>
      <c r="C1029" s="350" t="s">
        <v>123</v>
      </c>
      <c r="D1029" s="351">
        <v>53</v>
      </c>
      <c r="E1029" s="351">
        <v>5</v>
      </c>
      <c r="F1029" s="279" t="str">
        <f t="shared" si="15"/>
        <v>SWW025305</v>
      </c>
      <c r="G1029" s="351">
        <v>220.2</v>
      </c>
      <c r="M1029" s="241"/>
      <c r="N1029" s="241"/>
      <c r="O1029" s="229"/>
      <c r="P1029" s="229"/>
      <c r="Q1029" s="234"/>
      <c r="Y1029" s="243"/>
      <c r="Z1029" s="2"/>
      <c r="AA1029" s="2"/>
      <c r="AB1029" s="2"/>
      <c r="AC1029" s="2"/>
      <c r="AD1029" s="2"/>
      <c r="AE1029" s="2"/>
      <c r="AF1029" s="2"/>
      <c r="AG1029" s="2"/>
      <c r="AH1029" s="2"/>
      <c r="AI1029" s="2"/>
    </row>
    <row r="1030" spans="2:35">
      <c r="B1030" s="350" t="s">
        <v>265</v>
      </c>
      <c r="C1030" s="350" t="s">
        <v>123</v>
      </c>
      <c r="D1030" s="351">
        <v>53</v>
      </c>
      <c r="E1030" s="351">
        <v>6</v>
      </c>
      <c r="F1030" s="279" t="str">
        <f t="shared" si="15"/>
        <v>SWW025306</v>
      </c>
      <c r="G1030" s="351">
        <v>231.1</v>
      </c>
      <c r="M1030" s="241"/>
      <c r="N1030" s="241"/>
      <c r="O1030" s="229"/>
      <c r="P1030" s="229"/>
      <c r="Q1030" s="234"/>
      <c r="Y1030" s="243"/>
      <c r="Z1030" s="2"/>
      <c r="AA1030" s="2"/>
      <c r="AB1030" s="2"/>
      <c r="AC1030" s="2"/>
      <c r="AD1030" s="2"/>
      <c r="AE1030" s="2"/>
      <c r="AF1030" s="2"/>
      <c r="AG1030" s="2"/>
      <c r="AH1030" s="2"/>
      <c r="AI1030" s="2"/>
    </row>
    <row r="1031" spans="2:35">
      <c r="B1031" s="350" t="s">
        <v>265</v>
      </c>
      <c r="C1031" s="350" t="s">
        <v>123</v>
      </c>
      <c r="D1031" s="351">
        <v>53</v>
      </c>
      <c r="E1031" s="351">
        <v>7</v>
      </c>
      <c r="F1031" s="279" t="str">
        <f t="shared" si="15"/>
        <v>SWW025307</v>
      </c>
      <c r="G1031" s="351">
        <v>260.8</v>
      </c>
      <c r="M1031" s="241"/>
      <c r="N1031" s="241"/>
      <c r="O1031" s="229"/>
      <c r="P1031" s="229"/>
      <c r="Q1031" s="234"/>
      <c r="Y1031" s="243"/>
      <c r="Z1031" s="2"/>
      <c r="AA1031" s="2"/>
      <c r="AB1031" s="2"/>
      <c r="AC1031" s="2"/>
      <c r="AD1031" s="2"/>
      <c r="AE1031" s="2"/>
      <c r="AF1031" s="2"/>
      <c r="AG1031" s="2"/>
      <c r="AH1031" s="2"/>
      <c r="AI1031" s="2"/>
    </row>
    <row r="1032" spans="2:35">
      <c r="B1032" s="350" t="s">
        <v>265</v>
      </c>
      <c r="C1032" s="350" t="s">
        <v>123</v>
      </c>
      <c r="D1032" s="351">
        <v>53</v>
      </c>
      <c r="E1032" s="351">
        <v>8</v>
      </c>
      <c r="F1032" s="279" t="str">
        <f t="shared" ref="F1032:F1095" si="16">B1032&amp;TEXT(C1032,"00")&amp;TEXT(D1032,"00")&amp;TEXT(E1032,"00")</f>
        <v>SWW025308</v>
      </c>
      <c r="G1032" s="351">
        <v>281.3</v>
      </c>
      <c r="M1032" s="241"/>
      <c r="N1032" s="241"/>
      <c r="O1032" s="229"/>
      <c r="P1032" s="229"/>
      <c r="Q1032" s="234"/>
      <c r="Y1032" s="243"/>
      <c r="Z1032" s="2"/>
      <c r="AA1032" s="2"/>
      <c r="AB1032" s="2"/>
      <c r="AC1032" s="2"/>
      <c r="AD1032" s="2"/>
      <c r="AE1032" s="2"/>
      <c r="AF1032" s="2"/>
      <c r="AG1032" s="2"/>
      <c r="AH1032" s="2"/>
      <c r="AI1032" s="2"/>
    </row>
    <row r="1033" spans="2:35">
      <c r="B1033" s="350" t="s">
        <v>265</v>
      </c>
      <c r="C1033" s="350" t="s">
        <v>123</v>
      </c>
      <c r="D1033" s="351">
        <v>53</v>
      </c>
      <c r="E1033" s="351">
        <v>9</v>
      </c>
      <c r="F1033" s="279" t="str">
        <f t="shared" si="16"/>
        <v>SWW025309</v>
      </c>
      <c r="G1033" s="351">
        <v>303.8</v>
      </c>
      <c r="M1033" s="241"/>
      <c r="N1033" s="241"/>
      <c r="O1033" s="229"/>
      <c r="P1033" s="229"/>
      <c r="Q1033" s="234"/>
      <c r="Y1033" s="243"/>
      <c r="Z1033" s="2"/>
      <c r="AA1033" s="2"/>
      <c r="AB1033" s="2"/>
      <c r="AC1033" s="2"/>
      <c r="AD1033" s="2"/>
      <c r="AE1033" s="2"/>
      <c r="AF1033" s="2"/>
      <c r="AG1033" s="2"/>
      <c r="AH1033" s="2"/>
      <c r="AI1033" s="2"/>
    </row>
    <row r="1034" spans="2:35">
      <c r="B1034" s="350" t="s">
        <v>265</v>
      </c>
      <c r="C1034" s="350" t="s">
        <v>123</v>
      </c>
      <c r="D1034" s="351">
        <v>53</v>
      </c>
      <c r="E1034" s="351">
        <v>10</v>
      </c>
      <c r="F1034" s="279" t="str">
        <f t="shared" si="16"/>
        <v>SWW025310</v>
      </c>
      <c r="G1034" s="351">
        <v>325.8</v>
      </c>
      <c r="M1034" s="241"/>
      <c r="N1034" s="241"/>
      <c r="O1034" s="229"/>
      <c r="P1034" s="229"/>
      <c r="Q1034" s="234"/>
      <c r="Y1034" s="243"/>
      <c r="Z1034" s="2"/>
      <c r="AA1034" s="2"/>
      <c r="AB1034" s="2"/>
      <c r="AC1034" s="2"/>
      <c r="AD1034" s="2"/>
      <c r="AE1034" s="2"/>
      <c r="AF1034" s="2"/>
      <c r="AG1034" s="2"/>
      <c r="AH1034" s="2"/>
      <c r="AI1034" s="2"/>
    </row>
    <row r="1035" spans="2:35">
      <c r="B1035" s="350" t="s">
        <v>265</v>
      </c>
      <c r="C1035" s="350" t="s">
        <v>123</v>
      </c>
      <c r="D1035" s="351">
        <v>53</v>
      </c>
      <c r="E1035" s="351">
        <v>11</v>
      </c>
      <c r="F1035" s="279" t="str">
        <f t="shared" si="16"/>
        <v>SWW025311</v>
      </c>
      <c r="G1035" s="351">
        <v>350</v>
      </c>
      <c r="M1035" s="241"/>
      <c r="N1035" s="241"/>
      <c r="O1035" s="229"/>
      <c r="P1035" s="229"/>
      <c r="Q1035" s="234"/>
      <c r="Y1035" s="243"/>
      <c r="Z1035" s="2"/>
      <c r="AA1035" s="2"/>
      <c r="AB1035" s="2"/>
      <c r="AC1035" s="2"/>
      <c r="AD1035" s="2"/>
      <c r="AE1035" s="2"/>
      <c r="AF1035" s="2"/>
      <c r="AG1035" s="2"/>
      <c r="AH1035" s="2"/>
      <c r="AI1035" s="2"/>
    </row>
    <row r="1036" spans="2:35">
      <c r="B1036" s="350" t="s">
        <v>265</v>
      </c>
      <c r="C1036" s="350" t="s">
        <v>123</v>
      </c>
      <c r="D1036" s="351">
        <v>53</v>
      </c>
      <c r="E1036" s="351">
        <v>12</v>
      </c>
      <c r="F1036" s="279" t="str">
        <f t="shared" si="16"/>
        <v>SWW025312</v>
      </c>
      <c r="G1036" s="351">
        <v>377.6</v>
      </c>
      <c r="M1036" s="241"/>
      <c r="N1036" s="241"/>
      <c r="O1036" s="229"/>
      <c r="P1036" s="229"/>
      <c r="Q1036" s="234"/>
      <c r="Y1036" s="243"/>
      <c r="Z1036" s="2"/>
      <c r="AA1036" s="2"/>
      <c r="AB1036" s="2"/>
      <c r="AC1036" s="2"/>
      <c r="AD1036" s="2"/>
      <c r="AE1036" s="2"/>
      <c r="AF1036" s="2"/>
      <c r="AG1036" s="2"/>
      <c r="AH1036" s="2"/>
      <c r="AI1036" s="2"/>
    </row>
    <row r="1037" spans="2:35">
      <c r="B1037" s="350" t="s">
        <v>265</v>
      </c>
      <c r="C1037" s="350" t="s">
        <v>123</v>
      </c>
      <c r="D1037" s="351">
        <v>53</v>
      </c>
      <c r="E1037" s="351">
        <v>13</v>
      </c>
      <c r="F1037" s="279" t="str">
        <f t="shared" si="16"/>
        <v>SWW025313</v>
      </c>
      <c r="G1037" s="351">
        <v>401.6</v>
      </c>
      <c r="M1037" s="241"/>
      <c r="N1037" s="241"/>
      <c r="O1037" s="229"/>
      <c r="P1037" s="229"/>
      <c r="Q1037" s="234"/>
      <c r="Y1037" s="243"/>
      <c r="Z1037" s="2"/>
      <c r="AA1037" s="2"/>
      <c r="AB1037" s="2"/>
      <c r="AC1037" s="2"/>
      <c r="AD1037" s="2"/>
      <c r="AE1037" s="2"/>
      <c r="AF1037" s="2"/>
      <c r="AG1037" s="2"/>
      <c r="AH1037" s="2"/>
      <c r="AI1037" s="2"/>
    </row>
    <row r="1038" spans="2:35">
      <c r="B1038" s="350" t="s">
        <v>265</v>
      </c>
      <c r="C1038" s="350" t="s">
        <v>123</v>
      </c>
      <c r="D1038" s="351">
        <v>53</v>
      </c>
      <c r="E1038" s="351">
        <v>14</v>
      </c>
      <c r="F1038" s="279" t="str">
        <f t="shared" si="16"/>
        <v>SWW025314</v>
      </c>
      <c r="G1038" s="351">
        <v>430.1</v>
      </c>
      <c r="M1038" s="241"/>
      <c r="N1038" s="241"/>
      <c r="O1038" s="229"/>
      <c r="P1038" s="229"/>
      <c r="Q1038" s="234"/>
      <c r="Y1038" s="243"/>
      <c r="Z1038" s="2"/>
      <c r="AA1038" s="2"/>
      <c r="AB1038" s="2"/>
      <c r="AC1038" s="2"/>
      <c r="AD1038" s="2"/>
      <c r="AE1038" s="2"/>
      <c r="AF1038" s="2"/>
      <c r="AG1038" s="2"/>
      <c r="AH1038" s="2"/>
      <c r="AI1038" s="2"/>
    </row>
    <row r="1039" spans="2:35">
      <c r="B1039" s="350" t="s">
        <v>265</v>
      </c>
      <c r="C1039" s="350" t="s">
        <v>123</v>
      </c>
      <c r="D1039" s="351">
        <v>53</v>
      </c>
      <c r="E1039" s="351">
        <v>15</v>
      </c>
      <c r="F1039" s="279" t="str">
        <f t="shared" si="16"/>
        <v>SWW025315</v>
      </c>
      <c r="G1039" s="351">
        <v>458.2</v>
      </c>
      <c r="M1039" s="241"/>
      <c r="N1039" s="241"/>
      <c r="O1039" s="229"/>
      <c r="P1039" s="229"/>
      <c r="Q1039" s="234"/>
      <c r="Y1039" s="243"/>
      <c r="Z1039" s="2"/>
      <c r="AA1039" s="2"/>
      <c r="AB1039" s="2"/>
      <c r="AC1039" s="2"/>
      <c r="AD1039" s="2"/>
      <c r="AE1039" s="2"/>
      <c r="AF1039" s="2"/>
      <c r="AG1039" s="2"/>
      <c r="AH1039" s="2"/>
      <c r="AI1039" s="2"/>
    </row>
    <row r="1040" spans="2:35">
      <c r="B1040" s="350" t="s">
        <v>265</v>
      </c>
      <c r="C1040" s="350" t="s">
        <v>123</v>
      </c>
      <c r="D1040" s="351">
        <v>53</v>
      </c>
      <c r="E1040" s="351">
        <v>16</v>
      </c>
      <c r="F1040" s="279" t="str">
        <f t="shared" si="16"/>
        <v>SWW025316</v>
      </c>
      <c r="G1040" s="351">
        <v>488.2</v>
      </c>
      <c r="M1040" s="241"/>
      <c r="N1040" s="241"/>
      <c r="O1040" s="229"/>
      <c r="P1040" s="229"/>
      <c r="Q1040" s="234"/>
      <c r="Y1040" s="243"/>
      <c r="Z1040" s="2"/>
      <c r="AA1040" s="2"/>
      <c r="AB1040" s="2"/>
      <c r="AC1040" s="2"/>
      <c r="AD1040" s="2"/>
      <c r="AE1040" s="2"/>
      <c r="AF1040" s="2"/>
      <c r="AG1040" s="2"/>
      <c r="AH1040" s="2"/>
      <c r="AI1040" s="2"/>
    </row>
    <row r="1041" spans="2:35">
      <c r="B1041" s="350" t="s">
        <v>265</v>
      </c>
      <c r="C1041" s="350" t="s">
        <v>123</v>
      </c>
      <c r="D1041" s="351">
        <v>53</v>
      </c>
      <c r="E1041" s="351">
        <v>17</v>
      </c>
      <c r="F1041" s="279" t="str">
        <f t="shared" si="16"/>
        <v>SWW025317</v>
      </c>
      <c r="G1041" s="351">
        <v>523.79999999999995</v>
      </c>
      <c r="M1041" s="241"/>
      <c r="N1041" s="241"/>
      <c r="O1041" s="229"/>
      <c r="P1041" s="229"/>
      <c r="Q1041" s="234"/>
      <c r="Y1041" s="243"/>
      <c r="Z1041" s="2"/>
      <c r="AA1041" s="2"/>
      <c r="AB1041" s="2"/>
      <c r="AC1041" s="2"/>
      <c r="AD1041" s="2"/>
      <c r="AE1041" s="2"/>
      <c r="AF1041" s="2"/>
      <c r="AG1041" s="2"/>
      <c r="AH1041" s="2"/>
      <c r="AI1041" s="2"/>
    </row>
    <row r="1042" spans="2:35">
      <c r="B1042" s="350" t="s">
        <v>265</v>
      </c>
      <c r="C1042" s="350" t="s">
        <v>123</v>
      </c>
      <c r="D1042" s="351">
        <v>53</v>
      </c>
      <c r="E1042" s="351">
        <v>18</v>
      </c>
      <c r="F1042" s="279" t="str">
        <f t="shared" si="16"/>
        <v>SWW025318</v>
      </c>
      <c r="G1042" s="351">
        <v>564.1</v>
      </c>
      <c r="M1042" s="241"/>
      <c r="N1042" s="241"/>
      <c r="O1042" s="229"/>
      <c r="P1042" s="229"/>
      <c r="Q1042" s="234"/>
      <c r="Y1042" s="243"/>
      <c r="Z1042" s="2"/>
      <c r="AA1042" s="2"/>
      <c r="AB1042" s="2"/>
      <c r="AC1042" s="2"/>
      <c r="AD1042" s="2"/>
      <c r="AE1042" s="2"/>
      <c r="AF1042" s="2"/>
      <c r="AG1042" s="2"/>
      <c r="AH1042" s="2"/>
      <c r="AI1042" s="2"/>
    </row>
    <row r="1043" spans="2:35">
      <c r="B1043" s="350" t="s">
        <v>265</v>
      </c>
      <c r="C1043" s="350" t="s">
        <v>123</v>
      </c>
      <c r="D1043" s="351">
        <v>54</v>
      </c>
      <c r="E1043" s="351">
        <v>1</v>
      </c>
      <c r="F1043" s="279" t="str">
        <f t="shared" si="16"/>
        <v>SWW025401</v>
      </c>
      <c r="G1043" s="351">
        <v>119.6</v>
      </c>
      <c r="M1043" s="241"/>
      <c r="N1043" s="241"/>
      <c r="O1043" s="229"/>
      <c r="P1043" s="229"/>
      <c r="Q1043" s="234"/>
      <c r="Y1043" s="243"/>
      <c r="Z1043" s="2"/>
      <c r="AA1043" s="2"/>
      <c r="AB1043" s="2"/>
      <c r="AC1043" s="2"/>
      <c r="AD1043" s="2"/>
      <c r="AE1043" s="2"/>
      <c r="AF1043" s="2"/>
      <c r="AG1043" s="2"/>
      <c r="AH1043" s="2"/>
      <c r="AI1043" s="2"/>
    </row>
    <row r="1044" spans="2:35">
      <c r="B1044" s="350" t="s">
        <v>265</v>
      </c>
      <c r="C1044" s="350" t="s">
        <v>123</v>
      </c>
      <c r="D1044" s="351">
        <v>54</v>
      </c>
      <c r="E1044" s="351">
        <v>2</v>
      </c>
      <c r="F1044" s="279" t="str">
        <f t="shared" si="16"/>
        <v>SWW025402</v>
      </c>
      <c r="G1044" s="351">
        <v>202.5</v>
      </c>
      <c r="M1044" s="241"/>
      <c r="N1044" s="241"/>
      <c r="O1044" s="229"/>
      <c r="P1044" s="229"/>
      <c r="Q1044" s="234"/>
      <c r="Y1044" s="243"/>
      <c r="Z1044" s="2"/>
      <c r="AA1044" s="2"/>
      <c r="AB1044" s="2"/>
      <c r="AC1044" s="2"/>
      <c r="AD1044" s="2"/>
      <c r="AE1044" s="2"/>
      <c r="AF1044" s="2"/>
      <c r="AG1044" s="2"/>
      <c r="AH1044" s="2"/>
      <c r="AI1044" s="2"/>
    </row>
    <row r="1045" spans="2:35">
      <c r="B1045" s="350" t="s">
        <v>265</v>
      </c>
      <c r="C1045" s="350" t="s">
        <v>123</v>
      </c>
      <c r="D1045" s="351">
        <v>54</v>
      </c>
      <c r="E1045" s="351">
        <v>3</v>
      </c>
      <c r="F1045" s="279" t="str">
        <f t="shared" si="16"/>
        <v>SWW025403</v>
      </c>
      <c r="G1045" s="351">
        <v>210</v>
      </c>
      <c r="M1045" s="241"/>
      <c r="N1045" s="241"/>
      <c r="O1045" s="229"/>
      <c r="P1045" s="229"/>
      <c r="Q1045" s="234"/>
      <c r="Y1045" s="243"/>
      <c r="Z1045" s="2"/>
      <c r="AA1045" s="2"/>
      <c r="AB1045" s="2"/>
      <c r="AC1045" s="2"/>
      <c r="AD1045" s="2"/>
      <c r="AE1045" s="2"/>
      <c r="AF1045" s="2"/>
      <c r="AG1045" s="2"/>
      <c r="AH1045" s="2"/>
      <c r="AI1045" s="2"/>
    </row>
    <row r="1046" spans="2:35">
      <c r="B1046" s="350" t="s">
        <v>265</v>
      </c>
      <c r="C1046" s="350" t="s">
        <v>123</v>
      </c>
      <c r="D1046" s="351">
        <v>54</v>
      </c>
      <c r="E1046" s="351">
        <v>4</v>
      </c>
      <c r="F1046" s="279" t="str">
        <f t="shared" si="16"/>
        <v>SWW025404</v>
      </c>
      <c r="G1046" s="351">
        <v>220.2</v>
      </c>
      <c r="M1046" s="241"/>
      <c r="N1046" s="241"/>
      <c r="O1046" s="229"/>
      <c r="P1046" s="229"/>
      <c r="Q1046" s="234"/>
      <c r="Y1046" s="243"/>
      <c r="Z1046" s="2"/>
      <c r="AA1046" s="2"/>
      <c r="AB1046" s="2"/>
      <c r="AC1046" s="2"/>
      <c r="AD1046" s="2"/>
      <c r="AE1046" s="2"/>
      <c r="AF1046" s="2"/>
      <c r="AG1046" s="2"/>
      <c r="AH1046" s="2"/>
      <c r="AI1046" s="2"/>
    </row>
    <row r="1047" spans="2:35">
      <c r="B1047" s="350" t="s">
        <v>265</v>
      </c>
      <c r="C1047" s="350" t="s">
        <v>123</v>
      </c>
      <c r="D1047" s="351">
        <v>54</v>
      </c>
      <c r="E1047" s="351">
        <v>5</v>
      </c>
      <c r="F1047" s="279" t="str">
        <f t="shared" si="16"/>
        <v>SWW025405</v>
      </c>
      <c r="G1047" s="351">
        <v>231.1</v>
      </c>
      <c r="M1047" s="241"/>
      <c r="N1047" s="241"/>
      <c r="O1047" s="229"/>
      <c r="P1047" s="229"/>
      <c r="Q1047" s="234"/>
      <c r="Y1047" s="243"/>
      <c r="Z1047" s="2"/>
      <c r="AA1047" s="2"/>
      <c r="AB1047" s="2"/>
      <c r="AC1047" s="2"/>
      <c r="AD1047" s="2"/>
      <c r="AE1047" s="2"/>
      <c r="AF1047" s="2"/>
      <c r="AG1047" s="2"/>
      <c r="AH1047" s="2"/>
      <c r="AI1047" s="2"/>
    </row>
    <row r="1048" spans="2:35">
      <c r="B1048" s="350" t="s">
        <v>265</v>
      </c>
      <c r="C1048" s="350" t="s">
        <v>123</v>
      </c>
      <c r="D1048" s="351">
        <v>54</v>
      </c>
      <c r="E1048" s="351">
        <v>6</v>
      </c>
      <c r="F1048" s="279" t="str">
        <f t="shared" si="16"/>
        <v>SWW025406</v>
      </c>
      <c r="G1048" s="351">
        <v>260.8</v>
      </c>
      <c r="M1048" s="241"/>
      <c r="N1048" s="241"/>
      <c r="O1048" s="229"/>
      <c r="P1048" s="229"/>
      <c r="Q1048" s="234"/>
      <c r="Y1048" s="243"/>
      <c r="Z1048" s="2"/>
      <c r="AA1048" s="2"/>
      <c r="AB1048" s="2"/>
      <c r="AC1048" s="2"/>
      <c r="AD1048" s="2"/>
      <c r="AE1048" s="2"/>
      <c r="AF1048" s="2"/>
      <c r="AG1048" s="2"/>
      <c r="AH1048" s="2"/>
      <c r="AI1048" s="2"/>
    </row>
    <row r="1049" spans="2:35">
      <c r="B1049" s="350" t="s">
        <v>265</v>
      </c>
      <c r="C1049" s="350" t="s">
        <v>123</v>
      </c>
      <c r="D1049" s="351">
        <v>54</v>
      </c>
      <c r="E1049" s="351">
        <v>7</v>
      </c>
      <c r="F1049" s="279" t="str">
        <f t="shared" si="16"/>
        <v>SWW025407</v>
      </c>
      <c r="G1049" s="351">
        <v>281.3</v>
      </c>
      <c r="M1049" s="241"/>
      <c r="N1049" s="241"/>
      <c r="O1049" s="229"/>
      <c r="P1049" s="229"/>
      <c r="Q1049" s="234"/>
      <c r="Y1049" s="243"/>
      <c r="Z1049" s="2"/>
      <c r="AA1049" s="2"/>
      <c r="AB1049" s="2"/>
      <c r="AC1049" s="2"/>
      <c r="AD1049" s="2"/>
      <c r="AE1049" s="2"/>
      <c r="AF1049" s="2"/>
      <c r="AG1049" s="2"/>
      <c r="AH1049" s="2"/>
      <c r="AI1049" s="2"/>
    </row>
    <row r="1050" spans="2:35">
      <c r="B1050" s="350" t="s">
        <v>265</v>
      </c>
      <c r="C1050" s="350" t="s">
        <v>123</v>
      </c>
      <c r="D1050" s="351">
        <v>54</v>
      </c>
      <c r="E1050" s="351">
        <v>8</v>
      </c>
      <c r="F1050" s="279" t="str">
        <f t="shared" si="16"/>
        <v>SWW025408</v>
      </c>
      <c r="G1050" s="351">
        <v>303.8</v>
      </c>
      <c r="M1050" s="241"/>
      <c r="N1050" s="241"/>
      <c r="O1050" s="229"/>
      <c r="P1050" s="229"/>
      <c r="Q1050" s="234"/>
      <c r="Y1050" s="243"/>
      <c r="Z1050" s="2"/>
      <c r="AA1050" s="2"/>
      <c r="AB1050" s="2"/>
      <c r="AC1050" s="2"/>
      <c r="AD1050" s="2"/>
      <c r="AE1050" s="2"/>
      <c r="AF1050" s="2"/>
      <c r="AG1050" s="2"/>
      <c r="AH1050" s="2"/>
      <c r="AI1050" s="2"/>
    </row>
    <row r="1051" spans="2:35">
      <c r="B1051" s="350" t="s">
        <v>265</v>
      </c>
      <c r="C1051" s="350" t="s">
        <v>123</v>
      </c>
      <c r="D1051" s="351">
        <v>54</v>
      </c>
      <c r="E1051" s="351">
        <v>9</v>
      </c>
      <c r="F1051" s="279" t="str">
        <f t="shared" si="16"/>
        <v>SWW025409</v>
      </c>
      <c r="G1051" s="351">
        <v>325.8</v>
      </c>
      <c r="M1051" s="241"/>
      <c r="N1051" s="241"/>
      <c r="O1051" s="229"/>
      <c r="P1051" s="229"/>
      <c r="Q1051" s="234"/>
      <c r="Y1051" s="243"/>
      <c r="Z1051" s="2"/>
      <c r="AA1051" s="2"/>
      <c r="AB1051" s="2"/>
      <c r="AC1051" s="2"/>
      <c r="AD1051" s="2"/>
      <c r="AE1051" s="2"/>
      <c r="AF1051" s="2"/>
      <c r="AG1051" s="2"/>
      <c r="AH1051" s="2"/>
      <c r="AI1051" s="2"/>
    </row>
    <row r="1052" spans="2:35">
      <c r="B1052" s="350" t="s">
        <v>265</v>
      </c>
      <c r="C1052" s="350" t="s">
        <v>123</v>
      </c>
      <c r="D1052" s="351">
        <v>54</v>
      </c>
      <c r="E1052" s="351">
        <v>10</v>
      </c>
      <c r="F1052" s="279" t="str">
        <f t="shared" si="16"/>
        <v>SWW025410</v>
      </c>
      <c r="G1052" s="351">
        <v>350</v>
      </c>
      <c r="M1052" s="241"/>
      <c r="N1052" s="241"/>
      <c r="O1052" s="229"/>
      <c r="P1052" s="229"/>
      <c r="Q1052" s="234"/>
      <c r="Y1052" s="243"/>
      <c r="Z1052" s="2"/>
      <c r="AA1052" s="2"/>
      <c r="AB1052" s="2"/>
      <c r="AC1052" s="2"/>
      <c r="AD1052" s="2"/>
      <c r="AE1052" s="2"/>
      <c r="AF1052" s="2"/>
      <c r="AG1052" s="2"/>
      <c r="AH1052" s="2"/>
      <c r="AI1052" s="2"/>
    </row>
    <row r="1053" spans="2:35">
      <c r="B1053" s="350" t="s">
        <v>265</v>
      </c>
      <c r="C1053" s="350" t="s">
        <v>123</v>
      </c>
      <c r="D1053" s="351">
        <v>54</v>
      </c>
      <c r="E1053" s="351">
        <v>11</v>
      </c>
      <c r="F1053" s="279" t="str">
        <f t="shared" si="16"/>
        <v>SWW025411</v>
      </c>
      <c r="G1053" s="351">
        <v>377.6</v>
      </c>
      <c r="M1053" s="241"/>
      <c r="N1053" s="241"/>
      <c r="O1053" s="229"/>
      <c r="P1053" s="229"/>
      <c r="Q1053" s="234"/>
      <c r="Y1053" s="243"/>
      <c r="Z1053" s="2"/>
      <c r="AA1053" s="2"/>
      <c r="AB1053" s="2"/>
      <c r="AC1053" s="2"/>
      <c r="AD1053" s="2"/>
      <c r="AE1053" s="2"/>
      <c r="AF1053" s="2"/>
      <c r="AG1053" s="2"/>
      <c r="AH1053" s="2"/>
      <c r="AI1053" s="2"/>
    </row>
    <row r="1054" spans="2:35">
      <c r="B1054" s="350" t="s">
        <v>265</v>
      </c>
      <c r="C1054" s="350" t="s">
        <v>123</v>
      </c>
      <c r="D1054" s="351">
        <v>54</v>
      </c>
      <c r="E1054" s="351">
        <v>12</v>
      </c>
      <c r="F1054" s="279" t="str">
        <f t="shared" si="16"/>
        <v>SWW025412</v>
      </c>
      <c r="G1054" s="351">
        <v>401.6</v>
      </c>
      <c r="M1054" s="241"/>
      <c r="N1054" s="241"/>
      <c r="O1054" s="229"/>
      <c r="P1054" s="229"/>
      <c r="Q1054" s="234"/>
      <c r="Y1054" s="243"/>
      <c r="Z1054" s="2"/>
      <c r="AA1054" s="2"/>
      <c r="AB1054" s="2"/>
      <c r="AC1054" s="2"/>
      <c r="AD1054" s="2"/>
      <c r="AE1054" s="2"/>
      <c r="AF1054" s="2"/>
      <c r="AG1054" s="2"/>
      <c r="AH1054" s="2"/>
      <c r="AI1054" s="2"/>
    </row>
    <row r="1055" spans="2:35">
      <c r="B1055" s="350" t="s">
        <v>265</v>
      </c>
      <c r="C1055" s="350" t="s">
        <v>123</v>
      </c>
      <c r="D1055" s="351">
        <v>54</v>
      </c>
      <c r="E1055" s="351">
        <v>13</v>
      </c>
      <c r="F1055" s="279" t="str">
        <f t="shared" si="16"/>
        <v>SWW025413</v>
      </c>
      <c r="G1055" s="351">
        <v>430.1</v>
      </c>
      <c r="M1055" s="241"/>
      <c r="N1055" s="241"/>
      <c r="O1055" s="229"/>
      <c r="P1055" s="229"/>
      <c r="Q1055" s="234"/>
      <c r="Y1055" s="243"/>
      <c r="Z1055" s="2"/>
      <c r="AA1055" s="2"/>
      <c r="AB1055" s="2"/>
      <c r="AC1055" s="2"/>
      <c r="AD1055" s="2"/>
      <c r="AE1055" s="2"/>
      <c r="AF1055" s="2"/>
      <c r="AG1055" s="2"/>
      <c r="AH1055" s="2"/>
      <c r="AI1055" s="2"/>
    </row>
    <row r="1056" spans="2:35">
      <c r="B1056" s="350" t="s">
        <v>265</v>
      </c>
      <c r="C1056" s="350" t="s">
        <v>123</v>
      </c>
      <c r="D1056" s="351">
        <v>54</v>
      </c>
      <c r="E1056" s="351">
        <v>14</v>
      </c>
      <c r="F1056" s="279" t="str">
        <f t="shared" si="16"/>
        <v>SWW025414</v>
      </c>
      <c r="G1056" s="351">
        <v>458.2</v>
      </c>
      <c r="M1056" s="241"/>
      <c r="N1056" s="241"/>
      <c r="O1056" s="229"/>
      <c r="P1056" s="229"/>
      <c r="Q1056" s="234"/>
      <c r="Y1056" s="243"/>
      <c r="Z1056" s="2"/>
      <c r="AA1056" s="2"/>
      <c r="AB1056" s="2"/>
      <c r="AC1056" s="2"/>
      <c r="AD1056" s="2"/>
      <c r="AE1056" s="2"/>
      <c r="AF1056" s="2"/>
      <c r="AG1056" s="2"/>
      <c r="AH1056" s="2"/>
      <c r="AI1056" s="2"/>
    </row>
    <row r="1057" spans="2:35">
      <c r="B1057" s="350" t="s">
        <v>265</v>
      </c>
      <c r="C1057" s="350" t="s">
        <v>123</v>
      </c>
      <c r="D1057" s="351">
        <v>54</v>
      </c>
      <c r="E1057" s="351">
        <v>15</v>
      </c>
      <c r="F1057" s="279" t="str">
        <f t="shared" si="16"/>
        <v>SWW025415</v>
      </c>
      <c r="G1057" s="351">
        <v>488.2</v>
      </c>
      <c r="M1057" s="241"/>
      <c r="N1057" s="241"/>
      <c r="O1057" s="229"/>
      <c r="P1057" s="229"/>
      <c r="Q1057" s="234"/>
      <c r="Y1057" s="243"/>
      <c r="Z1057" s="2"/>
      <c r="AA1057" s="2"/>
      <c r="AB1057" s="2"/>
      <c r="AC1057" s="2"/>
      <c r="AD1057" s="2"/>
      <c r="AE1057" s="2"/>
      <c r="AF1057" s="2"/>
      <c r="AG1057" s="2"/>
      <c r="AH1057" s="2"/>
      <c r="AI1057" s="2"/>
    </row>
    <row r="1058" spans="2:35">
      <c r="B1058" s="350" t="s">
        <v>265</v>
      </c>
      <c r="C1058" s="350" t="s">
        <v>123</v>
      </c>
      <c r="D1058" s="351">
        <v>54</v>
      </c>
      <c r="E1058" s="351">
        <v>16</v>
      </c>
      <c r="F1058" s="279" t="str">
        <f t="shared" si="16"/>
        <v>SWW025416</v>
      </c>
      <c r="G1058" s="351">
        <v>523.79999999999995</v>
      </c>
      <c r="M1058" s="241"/>
      <c r="N1058" s="241"/>
      <c r="O1058" s="229"/>
      <c r="P1058" s="229"/>
      <c r="Q1058" s="234"/>
      <c r="Y1058" s="243"/>
      <c r="Z1058" s="2"/>
      <c r="AA1058" s="2"/>
      <c r="AB1058" s="2"/>
      <c r="AC1058" s="2"/>
      <c r="AD1058" s="2"/>
      <c r="AE1058" s="2"/>
      <c r="AF1058" s="2"/>
      <c r="AG1058" s="2"/>
      <c r="AH1058" s="2"/>
      <c r="AI1058" s="2"/>
    </row>
    <row r="1059" spans="2:35">
      <c r="B1059" s="350" t="s">
        <v>265</v>
      </c>
      <c r="C1059" s="350" t="s">
        <v>123</v>
      </c>
      <c r="D1059" s="351">
        <v>54</v>
      </c>
      <c r="E1059" s="351">
        <v>17</v>
      </c>
      <c r="F1059" s="279" t="str">
        <f t="shared" si="16"/>
        <v>SWW025417</v>
      </c>
      <c r="G1059" s="351">
        <v>564.1</v>
      </c>
      <c r="M1059" s="241"/>
      <c r="N1059" s="241"/>
      <c r="O1059" s="229"/>
      <c r="P1059" s="229"/>
      <c r="Q1059" s="234"/>
      <c r="Y1059" s="243"/>
      <c r="Z1059" s="2"/>
      <c r="AA1059" s="2"/>
      <c r="AB1059" s="2"/>
      <c r="AC1059" s="2"/>
      <c r="AD1059" s="2"/>
      <c r="AE1059" s="2"/>
      <c r="AF1059" s="2"/>
      <c r="AG1059" s="2"/>
      <c r="AH1059" s="2"/>
      <c r="AI1059" s="2"/>
    </row>
    <row r="1060" spans="2:35">
      <c r="B1060" s="350" t="s">
        <v>265</v>
      </c>
      <c r="C1060" s="350" t="s">
        <v>123</v>
      </c>
      <c r="D1060" s="351">
        <v>55</v>
      </c>
      <c r="E1060" s="351">
        <v>1</v>
      </c>
      <c r="F1060" s="279" t="str">
        <f t="shared" si="16"/>
        <v>SWW025501</v>
      </c>
      <c r="G1060" s="351">
        <v>131.80000000000001</v>
      </c>
      <c r="M1060" s="241"/>
      <c r="N1060" s="241"/>
      <c r="O1060" s="229"/>
      <c r="P1060" s="229"/>
      <c r="Q1060" s="234"/>
      <c r="Y1060" s="243"/>
      <c r="Z1060" s="2"/>
      <c r="AA1060" s="2"/>
      <c r="AB1060" s="2"/>
      <c r="AC1060" s="2"/>
      <c r="AD1060" s="2"/>
      <c r="AE1060" s="2"/>
      <c r="AF1060" s="2"/>
      <c r="AG1060" s="2"/>
      <c r="AH1060" s="2"/>
      <c r="AI1060" s="2"/>
    </row>
    <row r="1061" spans="2:35">
      <c r="B1061" s="350" t="s">
        <v>265</v>
      </c>
      <c r="C1061" s="350" t="s">
        <v>123</v>
      </c>
      <c r="D1061" s="351">
        <v>55</v>
      </c>
      <c r="E1061" s="351">
        <v>2</v>
      </c>
      <c r="F1061" s="279" t="str">
        <f t="shared" si="16"/>
        <v>SWW025502</v>
      </c>
      <c r="G1061" s="351">
        <v>210</v>
      </c>
      <c r="M1061" s="241"/>
      <c r="N1061" s="241"/>
      <c r="O1061" s="229"/>
      <c r="P1061" s="229"/>
      <c r="Q1061" s="234"/>
      <c r="Y1061" s="243"/>
      <c r="Z1061" s="2"/>
      <c r="AA1061" s="2"/>
      <c r="AB1061" s="2"/>
      <c r="AC1061" s="2"/>
      <c r="AD1061" s="2"/>
      <c r="AE1061" s="2"/>
      <c r="AF1061" s="2"/>
      <c r="AG1061" s="2"/>
      <c r="AH1061" s="2"/>
      <c r="AI1061" s="2"/>
    </row>
    <row r="1062" spans="2:35">
      <c r="B1062" s="350" t="s">
        <v>265</v>
      </c>
      <c r="C1062" s="350" t="s">
        <v>123</v>
      </c>
      <c r="D1062" s="351">
        <v>55</v>
      </c>
      <c r="E1062" s="351">
        <v>3</v>
      </c>
      <c r="F1062" s="279" t="str">
        <f t="shared" si="16"/>
        <v>SWW025503</v>
      </c>
      <c r="G1062" s="351">
        <v>220.2</v>
      </c>
      <c r="M1062" s="241"/>
      <c r="N1062" s="241"/>
      <c r="O1062" s="229"/>
      <c r="P1062" s="229"/>
      <c r="Q1062" s="234"/>
      <c r="Y1062" s="243"/>
      <c r="Z1062" s="2"/>
      <c r="AA1062" s="2"/>
      <c r="AB1062" s="2"/>
      <c r="AC1062" s="2"/>
      <c r="AD1062" s="2"/>
      <c r="AE1062" s="2"/>
      <c r="AF1062" s="2"/>
      <c r="AG1062" s="2"/>
      <c r="AH1062" s="2"/>
      <c r="AI1062" s="2"/>
    </row>
    <row r="1063" spans="2:35">
      <c r="B1063" s="350" t="s">
        <v>265</v>
      </c>
      <c r="C1063" s="350" t="s">
        <v>123</v>
      </c>
      <c r="D1063" s="351">
        <v>55</v>
      </c>
      <c r="E1063" s="351">
        <v>4</v>
      </c>
      <c r="F1063" s="279" t="str">
        <f t="shared" si="16"/>
        <v>SWW025504</v>
      </c>
      <c r="G1063" s="351">
        <v>231.1</v>
      </c>
      <c r="M1063" s="241"/>
      <c r="N1063" s="241"/>
      <c r="O1063" s="229"/>
      <c r="P1063" s="229"/>
      <c r="Q1063" s="234"/>
      <c r="Y1063" s="243"/>
      <c r="Z1063" s="2"/>
      <c r="AA1063" s="2"/>
      <c r="AB1063" s="2"/>
      <c r="AC1063" s="2"/>
      <c r="AD1063" s="2"/>
      <c r="AE1063" s="2"/>
      <c r="AF1063" s="2"/>
      <c r="AG1063" s="2"/>
      <c r="AH1063" s="2"/>
      <c r="AI1063" s="2"/>
    </row>
    <row r="1064" spans="2:35">
      <c r="B1064" s="350" t="s">
        <v>265</v>
      </c>
      <c r="C1064" s="350" t="s">
        <v>123</v>
      </c>
      <c r="D1064" s="351">
        <v>55</v>
      </c>
      <c r="E1064" s="351">
        <v>5</v>
      </c>
      <c r="F1064" s="279" t="str">
        <f t="shared" si="16"/>
        <v>SWW025505</v>
      </c>
      <c r="G1064" s="351">
        <v>260.8</v>
      </c>
      <c r="M1064" s="241"/>
      <c r="N1064" s="241"/>
      <c r="O1064" s="229"/>
      <c r="P1064" s="229"/>
      <c r="Q1064" s="234"/>
      <c r="Y1064" s="243"/>
      <c r="Z1064" s="2"/>
      <c r="AA1064" s="2"/>
      <c r="AB1064" s="2"/>
      <c r="AC1064" s="2"/>
      <c r="AD1064" s="2"/>
      <c r="AE1064" s="2"/>
      <c r="AF1064" s="2"/>
      <c r="AG1064" s="2"/>
      <c r="AH1064" s="2"/>
      <c r="AI1064" s="2"/>
    </row>
    <row r="1065" spans="2:35">
      <c r="B1065" s="350" t="s">
        <v>265</v>
      </c>
      <c r="C1065" s="350" t="s">
        <v>123</v>
      </c>
      <c r="D1065" s="351">
        <v>55</v>
      </c>
      <c r="E1065" s="351">
        <v>6</v>
      </c>
      <c r="F1065" s="279" t="str">
        <f t="shared" si="16"/>
        <v>SWW025506</v>
      </c>
      <c r="G1065" s="351">
        <v>281.3</v>
      </c>
      <c r="M1065" s="241"/>
      <c r="N1065" s="241"/>
      <c r="O1065" s="229"/>
      <c r="P1065" s="229"/>
      <c r="Q1065" s="234"/>
      <c r="Y1065" s="243"/>
      <c r="Z1065" s="2"/>
      <c r="AA1065" s="2"/>
      <c r="AB1065" s="2"/>
      <c r="AC1065" s="2"/>
      <c r="AD1065" s="2"/>
      <c r="AE1065" s="2"/>
      <c r="AF1065" s="2"/>
      <c r="AG1065" s="2"/>
      <c r="AH1065" s="2"/>
      <c r="AI1065" s="2"/>
    </row>
    <row r="1066" spans="2:35">
      <c r="B1066" s="350" t="s">
        <v>265</v>
      </c>
      <c r="C1066" s="350" t="s">
        <v>123</v>
      </c>
      <c r="D1066" s="351">
        <v>55</v>
      </c>
      <c r="E1066" s="351">
        <v>7</v>
      </c>
      <c r="F1066" s="279" t="str">
        <f t="shared" si="16"/>
        <v>SWW025507</v>
      </c>
      <c r="G1066" s="351">
        <v>303.8</v>
      </c>
      <c r="M1066" s="241"/>
      <c r="N1066" s="241"/>
      <c r="O1066" s="229"/>
      <c r="P1066" s="229"/>
      <c r="Q1066" s="234"/>
      <c r="Y1066" s="243"/>
      <c r="Z1066" s="2"/>
      <c r="AA1066" s="2"/>
      <c r="AB1066" s="2"/>
      <c r="AC1066" s="2"/>
      <c r="AD1066" s="2"/>
      <c r="AE1066" s="2"/>
      <c r="AF1066" s="2"/>
      <c r="AG1066" s="2"/>
      <c r="AH1066" s="2"/>
      <c r="AI1066" s="2"/>
    </row>
    <row r="1067" spans="2:35">
      <c r="B1067" s="350" t="s">
        <v>265</v>
      </c>
      <c r="C1067" s="350" t="s">
        <v>123</v>
      </c>
      <c r="D1067" s="351">
        <v>55</v>
      </c>
      <c r="E1067" s="351">
        <v>8</v>
      </c>
      <c r="F1067" s="279" t="str">
        <f t="shared" si="16"/>
        <v>SWW025508</v>
      </c>
      <c r="G1067" s="351">
        <v>325.8</v>
      </c>
      <c r="M1067" s="241"/>
      <c r="N1067" s="241"/>
      <c r="O1067" s="229"/>
      <c r="P1067" s="229"/>
      <c r="Q1067" s="234"/>
      <c r="Y1067" s="243"/>
      <c r="Z1067" s="2"/>
      <c r="AA1067" s="2"/>
      <c r="AB1067" s="2"/>
      <c r="AC1067" s="2"/>
      <c r="AD1067" s="2"/>
      <c r="AE1067" s="2"/>
      <c r="AF1067" s="2"/>
      <c r="AG1067" s="2"/>
      <c r="AH1067" s="2"/>
      <c r="AI1067" s="2"/>
    </row>
    <row r="1068" spans="2:35">
      <c r="B1068" s="350" t="s">
        <v>265</v>
      </c>
      <c r="C1068" s="350" t="s">
        <v>123</v>
      </c>
      <c r="D1068" s="351">
        <v>55</v>
      </c>
      <c r="E1068" s="351">
        <v>9</v>
      </c>
      <c r="F1068" s="279" t="str">
        <f t="shared" si="16"/>
        <v>SWW025509</v>
      </c>
      <c r="G1068" s="351">
        <v>350</v>
      </c>
      <c r="M1068" s="241"/>
      <c r="N1068" s="241"/>
      <c r="O1068" s="229"/>
      <c r="P1068" s="229"/>
      <c r="Q1068" s="234"/>
      <c r="Y1068" s="243"/>
      <c r="Z1068" s="2"/>
      <c r="AA1068" s="2"/>
      <c r="AB1068" s="2"/>
      <c r="AC1068" s="2"/>
      <c r="AD1068" s="2"/>
      <c r="AE1068" s="2"/>
      <c r="AF1068" s="2"/>
      <c r="AG1068" s="2"/>
      <c r="AH1068" s="2"/>
      <c r="AI1068" s="2"/>
    </row>
    <row r="1069" spans="2:35">
      <c r="B1069" s="350" t="s">
        <v>265</v>
      </c>
      <c r="C1069" s="350" t="s">
        <v>123</v>
      </c>
      <c r="D1069" s="351">
        <v>55</v>
      </c>
      <c r="E1069" s="351">
        <v>10</v>
      </c>
      <c r="F1069" s="279" t="str">
        <f t="shared" si="16"/>
        <v>SWW025510</v>
      </c>
      <c r="G1069" s="351">
        <v>377.6</v>
      </c>
      <c r="M1069" s="241"/>
      <c r="N1069" s="241"/>
      <c r="O1069" s="229"/>
      <c r="P1069" s="229"/>
      <c r="Q1069" s="234"/>
      <c r="Y1069" s="243"/>
      <c r="Z1069" s="2"/>
      <c r="AA1069" s="2"/>
      <c r="AB1069" s="2"/>
      <c r="AC1069" s="2"/>
      <c r="AD1069" s="2"/>
      <c r="AE1069" s="2"/>
      <c r="AF1069" s="2"/>
      <c r="AG1069" s="2"/>
      <c r="AH1069" s="2"/>
      <c r="AI1069" s="2"/>
    </row>
    <row r="1070" spans="2:35">
      <c r="B1070" s="350" t="s">
        <v>265</v>
      </c>
      <c r="C1070" s="350" t="s">
        <v>123</v>
      </c>
      <c r="D1070" s="351">
        <v>55</v>
      </c>
      <c r="E1070" s="351">
        <v>11</v>
      </c>
      <c r="F1070" s="279" t="str">
        <f t="shared" si="16"/>
        <v>SWW025511</v>
      </c>
      <c r="G1070" s="351">
        <v>401.6</v>
      </c>
      <c r="M1070" s="241"/>
      <c r="N1070" s="241"/>
      <c r="O1070" s="229"/>
      <c r="P1070" s="229"/>
      <c r="Q1070" s="234"/>
      <c r="Y1070" s="243"/>
      <c r="Z1070" s="2"/>
      <c r="AA1070" s="2"/>
      <c r="AB1070" s="2"/>
      <c r="AC1070" s="2"/>
      <c r="AD1070" s="2"/>
      <c r="AE1070" s="2"/>
      <c r="AF1070" s="2"/>
      <c r="AG1070" s="2"/>
      <c r="AH1070" s="2"/>
      <c r="AI1070" s="2"/>
    </row>
    <row r="1071" spans="2:35">
      <c r="B1071" s="350" t="s">
        <v>265</v>
      </c>
      <c r="C1071" s="350" t="s">
        <v>123</v>
      </c>
      <c r="D1071" s="351">
        <v>55</v>
      </c>
      <c r="E1071" s="351">
        <v>12</v>
      </c>
      <c r="F1071" s="279" t="str">
        <f t="shared" si="16"/>
        <v>SWW025512</v>
      </c>
      <c r="G1071" s="351">
        <v>430.1</v>
      </c>
      <c r="M1071" s="241"/>
      <c r="N1071" s="241"/>
      <c r="O1071" s="229"/>
      <c r="P1071" s="229"/>
      <c r="Q1071" s="234"/>
      <c r="Y1071" s="243"/>
      <c r="Z1071" s="2"/>
      <c r="AA1071" s="2"/>
      <c r="AB1071" s="2"/>
      <c r="AC1071" s="2"/>
      <c r="AD1071" s="2"/>
      <c r="AE1071" s="2"/>
      <c r="AF1071" s="2"/>
      <c r="AG1071" s="2"/>
      <c r="AH1071" s="2"/>
      <c r="AI1071" s="2"/>
    </row>
    <row r="1072" spans="2:35">
      <c r="B1072" s="350" t="s">
        <v>265</v>
      </c>
      <c r="C1072" s="350" t="s">
        <v>123</v>
      </c>
      <c r="D1072" s="351">
        <v>55</v>
      </c>
      <c r="E1072" s="351">
        <v>13</v>
      </c>
      <c r="F1072" s="279" t="str">
        <f t="shared" si="16"/>
        <v>SWW025513</v>
      </c>
      <c r="G1072" s="351">
        <v>458.2</v>
      </c>
      <c r="M1072" s="241"/>
      <c r="N1072" s="241"/>
      <c r="O1072" s="229"/>
      <c r="P1072" s="229"/>
      <c r="Q1072" s="234"/>
      <c r="Y1072" s="243"/>
      <c r="Z1072" s="2"/>
      <c r="AA1072" s="2"/>
      <c r="AB1072" s="2"/>
      <c r="AC1072" s="2"/>
      <c r="AD1072" s="2"/>
      <c r="AE1072" s="2"/>
      <c r="AF1072" s="2"/>
      <c r="AG1072" s="2"/>
      <c r="AH1072" s="2"/>
      <c r="AI1072" s="2"/>
    </row>
    <row r="1073" spans="2:35">
      <c r="B1073" s="350" t="s">
        <v>265</v>
      </c>
      <c r="C1073" s="350" t="s">
        <v>123</v>
      </c>
      <c r="D1073" s="351">
        <v>55</v>
      </c>
      <c r="E1073" s="351">
        <v>14</v>
      </c>
      <c r="F1073" s="279" t="str">
        <f t="shared" si="16"/>
        <v>SWW025514</v>
      </c>
      <c r="G1073" s="351">
        <v>488.2</v>
      </c>
      <c r="M1073" s="241"/>
      <c r="N1073" s="241"/>
      <c r="O1073" s="229"/>
      <c r="P1073" s="229"/>
      <c r="Q1073" s="234"/>
      <c r="Y1073" s="243"/>
      <c r="Z1073" s="2"/>
      <c r="AA1073" s="2"/>
      <c r="AB1073" s="2"/>
      <c r="AC1073" s="2"/>
      <c r="AD1073" s="2"/>
      <c r="AE1073" s="2"/>
      <c r="AF1073" s="2"/>
      <c r="AG1073" s="2"/>
      <c r="AH1073" s="2"/>
      <c r="AI1073" s="2"/>
    </row>
    <row r="1074" spans="2:35">
      <c r="B1074" s="350" t="s">
        <v>265</v>
      </c>
      <c r="C1074" s="350" t="s">
        <v>123</v>
      </c>
      <c r="D1074" s="351">
        <v>55</v>
      </c>
      <c r="E1074" s="351">
        <v>15</v>
      </c>
      <c r="F1074" s="279" t="str">
        <f t="shared" si="16"/>
        <v>SWW025515</v>
      </c>
      <c r="G1074" s="351">
        <v>523.79999999999995</v>
      </c>
      <c r="M1074" s="241"/>
      <c r="N1074" s="241"/>
      <c r="O1074" s="229"/>
      <c r="P1074" s="229"/>
      <c r="Q1074" s="234"/>
      <c r="Y1074" s="243"/>
      <c r="Z1074" s="2"/>
      <c r="AA1074" s="2"/>
      <c r="AB1074" s="2"/>
      <c r="AC1074" s="2"/>
      <c r="AD1074" s="2"/>
      <c r="AE1074" s="2"/>
      <c r="AF1074" s="2"/>
      <c r="AG1074" s="2"/>
      <c r="AH1074" s="2"/>
      <c r="AI1074" s="2"/>
    </row>
    <row r="1075" spans="2:35">
      <c r="B1075" s="350" t="s">
        <v>265</v>
      </c>
      <c r="C1075" s="350" t="s">
        <v>123</v>
      </c>
      <c r="D1075" s="351">
        <v>55</v>
      </c>
      <c r="E1075" s="351">
        <v>16</v>
      </c>
      <c r="F1075" s="279" t="str">
        <f t="shared" si="16"/>
        <v>SWW025516</v>
      </c>
      <c r="G1075" s="351">
        <v>564.1</v>
      </c>
      <c r="M1075" s="241"/>
      <c r="N1075" s="241"/>
      <c r="O1075" s="229"/>
      <c r="P1075" s="229"/>
      <c r="Q1075" s="234"/>
      <c r="Y1075" s="243"/>
      <c r="Z1075" s="2"/>
      <c r="AA1075" s="2"/>
      <c r="AB1075" s="2"/>
      <c r="AC1075" s="2"/>
      <c r="AD1075" s="2"/>
      <c r="AE1075" s="2"/>
      <c r="AF1075" s="2"/>
      <c r="AG1075" s="2"/>
      <c r="AH1075" s="2"/>
      <c r="AI1075" s="2"/>
    </row>
    <row r="1076" spans="2:35">
      <c r="B1076" s="350" t="s">
        <v>265</v>
      </c>
      <c r="C1076" s="350" t="s">
        <v>123</v>
      </c>
      <c r="D1076" s="351">
        <v>56</v>
      </c>
      <c r="E1076" s="351">
        <v>1</v>
      </c>
      <c r="F1076" s="279" t="str">
        <f t="shared" si="16"/>
        <v>SWW025601</v>
      </c>
      <c r="G1076" s="351">
        <v>138.4</v>
      </c>
      <c r="M1076" s="241"/>
      <c r="N1076" s="241"/>
      <c r="O1076" s="229"/>
      <c r="P1076" s="229"/>
      <c r="Q1076" s="234"/>
      <c r="Y1076" s="243"/>
      <c r="Z1076" s="2"/>
      <c r="AA1076" s="2"/>
      <c r="AB1076" s="2"/>
      <c r="AC1076" s="2"/>
      <c r="AD1076" s="2"/>
      <c r="AE1076" s="2"/>
      <c r="AF1076" s="2"/>
      <c r="AG1076" s="2"/>
      <c r="AH1076" s="2"/>
      <c r="AI1076" s="2"/>
    </row>
    <row r="1077" spans="2:35">
      <c r="B1077" s="350" t="s">
        <v>265</v>
      </c>
      <c r="C1077" s="350" t="s">
        <v>123</v>
      </c>
      <c r="D1077" s="351">
        <v>56</v>
      </c>
      <c r="E1077" s="351">
        <v>2</v>
      </c>
      <c r="F1077" s="279" t="str">
        <f t="shared" si="16"/>
        <v>SWW025602</v>
      </c>
      <c r="G1077" s="351">
        <v>220.2</v>
      </c>
      <c r="M1077" s="241"/>
      <c r="N1077" s="241"/>
      <c r="O1077" s="229"/>
      <c r="P1077" s="229"/>
      <c r="Q1077" s="234"/>
      <c r="Y1077" s="243"/>
      <c r="Z1077" s="2"/>
      <c r="AA1077" s="2"/>
      <c r="AB1077" s="2"/>
      <c r="AC1077" s="2"/>
      <c r="AD1077" s="2"/>
      <c r="AE1077" s="2"/>
      <c r="AF1077" s="2"/>
      <c r="AG1077" s="2"/>
      <c r="AH1077" s="2"/>
      <c r="AI1077" s="2"/>
    </row>
    <row r="1078" spans="2:35">
      <c r="B1078" s="350" t="s">
        <v>265</v>
      </c>
      <c r="C1078" s="350" t="s">
        <v>123</v>
      </c>
      <c r="D1078" s="351">
        <v>56</v>
      </c>
      <c r="E1078" s="351">
        <v>3</v>
      </c>
      <c r="F1078" s="279" t="str">
        <f t="shared" si="16"/>
        <v>SWW025603</v>
      </c>
      <c r="G1078" s="351">
        <v>231.1</v>
      </c>
      <c r="M1078" s="241"/>
      <c r="N1078" s="241"/>
      <c r="O1078" s="229"/>
      <c r="P1078" s="229"/>
      <c r="Q1078" s="234"/>
      <c r="Y1078" s="243"/>
      <c r="Z1078" s="2"/>
      <c r="AA1078" s="2"/>
      <c r="AB1078" s="2"/>
      <c r="AC1078" s="2"/>
      <c r="AD1078" s="2"/>
      <c r="AE1078" s="2"/>
      <c r="AF1078" s="2"/>
      <c r="AG1078" s="2"/>
      <c r="AH1078" s="2"/>
      <c r="AI1078" s="2"/>
    </row>
    <row r="1079" spans="2:35">
      <c r="B1079" s="350" t="s">
        <v>265</v>
      </c>
      <c r="C1079" s="350" t="s">
        <v>123</v>
      </c>
      <c r="D1079" s="351">
        <v>56</v>
      </c>
      <c r="E1079" s="351">
        <v>4</v>
      </c>
      <c r="F1079" s="279" t="str">
        <f t="shared" si="16"/>
        <v>SWW025604</v>
      </c>
      <c r="G1079" s="351">
        <v>260.8</v>
      </c>
      <c r="M1079" s="241"/>
      <c r="N1079" s="241"/>
      <c r="O1079" s="229"/>
      <c r="P1079" s="229"/>
      <c r="Q1079" s="234"/>
      <c r="Y1079" s="243"/>
      <c r="Z1079" s="2"/>
      <c r="AA1079" s="2"/>
      <c r="AB1079" s="2"/>
      <c r="AC1079" s="2"/>
      <c r="AD1079" s="2"/>
      <c r="AE1079" s="2"/>
      <c r="AF1079" s="2"/>
      <c r="AG1079" s="2"/>
      <c r="AH1079" s="2"/>
      <c r="AI1079" s="2"/>
    </row>
    <row r="1080" spans="2:35">
      <c r="B1080" s="350" t="s">
        <v>265</v>
      </c>
      <c r="C1080" s="350" t="s">
        <v>123</v>
      </c>
      <c r="D1080" s="351">
        <v>56</v>
      </c>
      <c r="E1080" s="351">
        <v>5</v>
      </c>
      <c r="F1080" s="279" t="str">
        <f t="shared" si="16"/>
        <v>SWW025605</v>
      </c>
      <c r="G1080" s="351">
        <v>281.3</v>
      </c>
      <c r="M1080" s="241"/>
      <c r="N1080" s="241"/>
      <c r="O1080" s="229"/>
      <c r="P1080" s="229"/>
      <c r="Q1080" s="234"/>
      <c r="Y1080" s="243"/>
      <c r="Z1080" s="2"/>
      <c r="AA1080" s="2"/>
      <c r="AB1080" s="2"/>
      <c r="AC1080" s="2"/>
      <c r="AD1080" s="2"/>
      <c r="AE1080" s="2"/>
      <c r="AF1080" s="2"/>
      <c r="AG1080" s="2"/>
      <c r="AH1080" s="2"/>
      <c r="AI1080" s="2"/>
    </row>
    <row r="1081" spans="2:35">
      <c r="B1081" s="350" t="s">
        <v>265</v>
      </c>
      <c r="C1081" s="350" t="s">
        <v>123</v>
      </c>
      <c r="D1081" s="351">
        <v>56</v>
      </c>
      <c r="E1081" s="351">
        <v>6</v>
      </c>
      <c r="F1081" s="279" t="str">
        <f t="shared" si="16"/>
        <v>SWW025606</v>
      </c>
      <c r="G1081" s="351">
        <v>303.8</v>
      </c>
      <c r="M1081" s="241"/>
      <c r="N1081" s="241"/>
      <c r="O1081" s="229"/>
      <c r="P1081" s="229"/>
      <c r="Q1081" s="234"/>
      <c r="Y1081" s="243"/>
      <c r="Z1081" s="2"/>
      <c r="AA1081" s="2"/>
      <c r="AB1081" s="2"/>
      <c r="AC1081" s="2"/>
      <c r="AD1081" s="2"/>
      <c r="AE1081" s="2"/>
      <c r="AF1081" s="2"/>
      <c r="AG1081" s="2"/>
      <c r="AH1081" s="2"/>
      <c r="AI1081" s="2"/>
    </row>
    <row r="1082" spans="2:35">
      <c r="B1082" s="350" t="s">
        <v>265</v>
      </c>
      <c r="C1082" s="350" t="s">
        <v>123</v>
      </c>
      <c r="D1082" s="351">
        <v>56</v>
      </c>
      <c r="E1082" s="351">
        <v>7</v>
      </c>
      <c r="F1082" s="279" t="str">
        <f t="shared" si="16"/>
        <v>SWW025607</v>
      </c>
      <c r="G1082" s="351">
        <v>325.8</v>
      </c>
      <c r="M1082" s="241"/>
      <c r="N1082" s="241"/>
      <c r="O1082" s="229"/>
      <c r="P1082" s="229"/>
      <c r="Q1082" s="234"/>
      <c r="Y1082" s="243"/>
      <c r="Z1082" s="2"/>
      <c r="AA1082" s="2"/>
      <c r="AB1082" s="2"/>
      <c r="AC1082" s="2"/>
      <c r="AD1082" s="2"/>
      <c r="AE1082" s="2"/>
      <c r="AF1082" s="2"/>
      <c r="AG1082" s="2"/>
      <c r="AH1082" s="2"/>
      <c r="AI1082" s="2"/>
    </row>
    <row r="1083" spans="2:35">
      <c r="B1083" s="350" t="s">
        <v>265</v>
      </c>
      <c r="C1083" s="350" t="s">
        <v>123</v>
      </c>
      <c r="D1083" s="351">
        <v>56</v>
      </c>
      <c r="E1083" s="351">
        <v>8</v>
      </c>
      <c r="F1083" s="279" t="str">
        <f t="shared" si="16"/>
        <v>SWW025608</v>
      </c>
      <c r="G1083" s="351">
        <v>350</v>
      </c>
      <c r="M1083" s="241"/>
      <c r="N1083" s="241"/>
      <c r="O1083" s="229"/>
      <c r="P1083" s="229"/>
      <c r="Q1083" s="234"/>
      <c r="Y1083" s="243"/>
      <c r="Z1083" s="2"/>
      <c r="AA1083" s="2"/>
      <c r="AB1083" s="2"/>
      <c r="AC1083" s="2"/>
      <c r="AD1083" s="2"/>
      <c r="AE1083" s="2"/>
      <c r="AF1083" s="2"/>
      <c r="AG1083" s="2"/>
      <c r="AH1083" s="2"/>
      <c r="AI1083" s="2"/>
    </row>
    <row r="1084" spans="2:35">
      <c r="B1084" s="350" t="s">
        <v>265</v>
      </c>
      <c r="C1084" s="350" t="s">
        <v>123</v>
      </c>
      <c r="D1084" s="351">
        <v>56</v>
      </c>
      <c r="E1084" s="351">
        <v>9</v>
      </c>
      <c r="F1084" s="279" t="str">
        <f t="shared" si="16"/>
        <v>SWW025609</v>
      </c>
      <c r="G1084" s="351">
        <v>377.6</v>
      </c>
      <c r="M1084" s="241"/>
      <c r="N1084" s="241"/>
      <c r="O1084" s="229"/>
      <c r="P1084" s="229"/>
      <c r="Q1084" s="234"/>
      <c r="Y1084" s="243"/>
      <c r="Z1084" s="2"/>
      <c r="AA1084" s="2"/>
      <c r="AB1084" s="2"/>
      <c r="AC1084" s="2"/>
      <c r="AD1084" s="2"/>
      <c r="AE1084" s="2"/>
      <c r="AF1084" s="2"/>
      <c r="AG1084" s="2"/>
      <c r="AH1084" s="2"/>
      <c r="AI1084" s="2"/>
    </row>
    <row r="1085" spans="2:35">
      <c r="B1085" s="350" t="s">
        <v>265</v>
      </c>
      <c r="C1085" s="350" t="s">
        <v>123</v>
      </c>
      <c r="D1085" s="351">
        <v>56</v>
      </c>
      <c r="E1085" s="351">
        <v>10</v>
      </c>
      <c r="F1085" s="279" t="str">
        <f t="shared" si="16"/>
        <v>SWW025610</v>
      </c>
      <c r="G1085" s="351">
        <v>401.6</v>
      </c>
      <c r="M1085" s="241"/>
      <c r="N1085" s="241"/>
      <c r="O1085" s="229"/>
      <c r="P1085" s="229"/>
      <c r="Q1085" s="234"/>
      <c r="Y1085" s="243"/>
      <c r="Z1085" s="2"/>
      <c r="AA1085" s="2"/>
      <c r="AB1085" s="2"/>
      <c r="AC1085" s="2"/>
      <c r="AD1085" s="2"/>
      <c r="AE1085" s="2"/>
      <c r="AF1085" s="2"/>
      <c r="AG1085" s="2"/>
      <c r="AH1085" s="2"/>
      <c r="AI1085" s="2"/>
    </row>
    <row r="1086" spans="2:35">
      <c r="B1086" s="350" t="s">
        <v>265</v>
      </c>
      <c r="C1086" s="350" t="s">
        <v>123</v>
      </c>
      <c r="D1086" s="351">
        <v>56</v>
      </c>
      <c r="E1086" s="351">
        <v>11</v>
      </c>
      <c r="F1086" s="279" t="str">
        <f t="shared" si="16"/>
        <v>SWW025611</v>
      </c>
      <c r="G1086" s="351">
        <v>430.1</v>
      </c>
      <c r="M1086" s="241"/>
      <c r="N1086" s="241"/>
      <c r="O1086" s="229"/>
      <c r="P1086" s="229"/>
      <c r="Q1086" s="234"/>
      <c r="Y1086" s="243"/>
      <c r="Z1086" s="2"/>
      <c r="AA1086" s="2"/>
      <c r="AB1086" s="2"/>
      <c r="AC1086" s="2"/>
      <c r="AD1086" s="2"/>
      <c r="AE1086" s="2"/>
      <c r="AF1086" s="2"/>
      <c r="AG1086" s="2"/>
      <c r="AH1086" s="2"/>
      <c r="AI1086" s="2"/>
    </row>
    <row r="1087" spans="2:35">
      <c r="B1087" s="350" t="s">
        <v>265</v>
      </c>
      <c r="C1087" s="350" t="s">
        <v>123</v>
      </c>
      <c r="D1087" s="351">
        <v>56</v>
      </c>
      <c r="E1087" s="351">
        <v>12</v>
      </c>
      <c r="F1087" s="279" t="str">
        <f t="shared" si="16"/>
        <v>SWW025612</v>
      </c>
      <c r="G1087" s="351">
        <v>458.2</v>
      </c>
      <c r="M1087" s="241"/>
      <c r="N1087" s="241"/>
      <c r="O1087" s="229"/>
      <c r="P1087" s="229"/>
      <c r="Q1087" s="234"/>
      <c r="Y1087" s="243"/>
      <c r="Z1087" s="2"/>
      <c r="AA1087" s="2"/>
      <c r="AB1087" s="2"/>
      <c r="AC1087" s="2"/>
      <c r="AD1087" s="2"/>
      <c r="AE1087" s="2"/>
      <c r="AF1087" s="2"/>
      <c r="AG1087" s="2"/>
      <c r="AH1087" s="2"/>
      <c r="AI1087" s="2"/>
    </row>
    <row r="1088" spans="2:35">
      <c r="B1088" s="350" t="s">
        <v>265</v>
      </c>
      <c r="C1088" s="350" t="s">
        <v>123</v>
      </c>
      <c r="D1088" s="351">
        <v>56</v>
      </c>
      <c r="E1088" s="351">
        <v>13</v>
      </c>
      <c r="F1088" s="279" t="str">
        <f t="shared" si="16"/>
        <v>SWW025613</v>
      </c>
      <c r="G1088" s="351">
        <v>488.2</v>
      </c>
      <c r="M1088" s="241"/>
      <c r="N1088" s="241"/>
      <c r="O1088" s="229"/>
      <c r="P1088" s="229"/>
      <c r="Q1088" s="234"/>
      <c r="Y1088" s="243"/>
      <c r="Z1088" s="2"/>
      <c r="AA1088" s="2"/>
      <c r="AB1088" s="2"/>
      <c r="AC1088" s="2"/>
      <c r="AD1088" s="2"/>
      <c r="AE1088" s="2"/>
      <c r="AF1088" s="2"/>
      <c r="AG1088" s="2"/>
      <c r="AH1088" s="2"/>
      <c r="AI1088" s="2"/>
    </row>
    <row r="1089" spans="2:35">
      <c r="B1089" s="350" t="s">
        <v>265</v>
      </c>
      <c r="C1089" s="350" t="s">
        <v>123</v>
      </c>
      <c r="D1089" s="351">
        <v>56</v>
      </c>
      <c r="E1089" s="351">
        <v>14</v>
      </c>
      <c r="F1089" s="279" t="str">
        <f t="shared" si="16"/>
        <v>SWW025614</v>
      </c>
      <c r="G1089" s="351">
        <v>523.79999999999995</v>
      </c>
      <c r="M1089" s="241"/>
      <c r="N1089" s="241"/>
      <c r="O1089" s="229"/>
      <c r="P1089" s="229"/>
      <c r="Q1089" s="234"/>
      <c r="Y1089" s="243"/>
      <c r="Z1089" s="2"/>
      <c r="AA1089" s="2"/>
      <c r="AB1089" s="2"/>
      <c r="AC1089" s="2"/>
      <c r="AD1089" s="2"/>
      <c r="AE1089" s="2"/>
      <c r="AF1089" s="2"/>
      <c r="AG1089" s="2"/>
      <c r="AH1089" s="2"/>
      <c r="AI1089" s="2"/>
    </row>
    <row r="1090" spans="2:35">
      <c r="B1090" s="350" t="s">
        <v>265</v>
      </c>
      <c r="C1090" s="350" t="s">
        <v>123</v>
      </c>
      <c r="D1090" s="351">
        <v>56</v>
      </c>
      <c r="E1090" s="351">
        <v>15</v>
      </c>
      <c r="F1090" s="279" t="str">
        <f t="shared" si="16"/>
        <v>SWW025615</v>
      </c>
      <c r="G1090" s="351">
        <v>564.1</v>
      </c>
      <c r="M1090" s="241"/>
      <c r="N1090" s="241"/>
      <c r="O1090" s="229"/>
      <c r="P1090" s="229"/>
      <c r="Q1090" s="234"/>
      <c r="Y1090" s="243"/>
      <c r="Z1090" s="2"/>
      <c r="AA1090" s="2"/>
      <c r="AB1090" s="2"/>
      <c r="AC1090" s="2"/>
      <c r="AD1090" s="2"/>
      <c r="AE1090" s="2"/>
      <c r="AF1090" s="2"/>
      <c r="AG1090" s="2"/>
      <c r="AH1090" s="2"/>
      <c r="AI1090" s="2"/>
    </row>
    <row r="1091" spans="2:35">
      <c r="B1091" s="350" t="s">
        <v>265</v>
      </c>
      <c r="C1091" s="350" t="s">
        <v>123</v>
      </c>
      <c r="D1091" s="351">
        <v>57</v>
      </c>
      <c r="E1091" s="351">
        <v>1</v>
      </c>
      <c r="F1091" s="279" t="str">
        <f t="shared" si="16"/>
        <v>SWW025701</v>
      </c>
      <c r="G1091" s="351">
        <v>149.4</v>
      </c>
      <c r="M1091" s="241"/>
      <c r="N1091" s="241"/>
      <c r="O1091" s="229"/>
      <c r="P1091" s="229"/>
      <c r="Q1091" s="234"/>
      <c r="Y1091" s="243"/>
      <c r="Z1091" s="2"/>
      <c r="AA1091" s="2"/>
      <c r="AB1091" s="2"/>
      <c r="AC1091" s="2"/>
      <c r="AD1091" s="2"/>
      <c r="AE1091" s="2"/>
      <c r="AF1091" s="2"/>
      <c r="AG1091" s="2"/>
      <c r="AH1091" s="2"/>
      <c r="AI1091" s="2"/>
    </row>
    <row r="1092" spans="2:35">
      <c r="B1092" s="350" t="s">
        <v>265</v>
      </c>
      <c r="C1092" s="350" t="s">
        <v>123</v>
      </c>
      <c r="D1092" s="351">
        <v>57</v>
      </c>
      <c r="E1092" s="351">
        <v>2</v>
      </c>
      <c r="F1092" s="279" t="str">
        <f t="shared" si="16"/>
        <v>SWW025702</v>
      </c>
      <c r="G1092" s="351">
        <v>231.1</v>
      </c>
      <c r="M1092" s="241"/>
      <c r="N1092" s="241"/>
      <c r="O1092" s="229"/>
      <c r="P1092" s="229"/>
      <c r="Q1092" s="234"/>
      <c r="Y1092" s="243"/>
      <c r="Z1092" s="2"/>
      <c r="AA1092" s="2"/>
      <c r="AB1092" s="2"/>
      <c r="AC1092" s="2"/>
      <c r="AD1092" s="2"/>
      <c r="AE1092" s="2"/>
      <c r="AF1092" s="2"/>
      <c r="AG1092" s="2"/>
      <c r="AH1092" s="2"/>
      <c r="AI1092" s="2"/>
    </row>
    <row r="1093" spans="2:35">
      <c r="B1093" s="350" t="s">
        <v>265</v>
      </c>
      <c r="C1093" s="350" t="s">
        <v>123</v>
      </c>
      <c r="D1093" s="351">
        <v>57</v>
      </c>
      <c r="E1093" s="351">
        <v>3</v>
      </c>
      <c r="F1093" s="279" t="str">
        <f t="shared" si="16"/>
        <v>SWW025703</v>
      </c>
      <c r="G1093" s="351">
        <v>260.8</v>
      </c>
      <c r="M1093" s="241"/>
      <c r="N1093" s="241"/>
      <c r="O1093" s="229"/>
      <c r="P1093" s="229"/>
      <c r="Q1093" s="234"/>
      <c r="Y1093" s="243"/>
      <c r="Z1093" s="2"/>
      <c r="AA1093" s="2"/>
      <c r="AB1093" s="2"/>
      <c r="AC1093" s="2"/>
      <c r="AD1093" s="2"/>
      <c r="AE1093" s="2"/>
      <c r="AF1093" s="2"/>
      <c r="AG1093" s="2"/>
      <c r="AH1093" s="2"/>
      <c r="AI1093" s="2"/>
    </row>
    <row r="1094" spans="2:35">
      <c r="B1094" s="350" t="s">
        <v>265</v>
      </c>
      <c r="C1094" s="350" t="s">
        <v>123</v>
      </c>
      <c r="D1094" s="351">
        <v>57</v>
      </c>
      <c r="E1094" s="351">
        <v>4</v>
      </c>
      <c r="F1094" s="279" t="str">
        <f t="shared" si="16"/>
        <v>SWW025704</v>
      </c>
      <c r="G1094" s="351">
        <v>281.3</v>
      </c>
      <c r="M1094" s="241"/>
      <c r="N1094" s="241"/>
      <c r="O1094" s="229"/>
      <c r="P1094" s="229"/>
      <c r="Q1094" s="234"/>
      <c r="Y1094" s="243"/>
      <c r="Z1094" s="2"/>
      <c r="AA1094" s="2"/>
      <c r="AB1094" s="2"/>
      <c r="AC1094" s="2"/>
      <c r="AD1094" s="2"/>
      <c r="AE1094" s="2"/>
      <c r="AF1094" s="2"/>
      <c r="AG1094" s="2"/>
      <c r="AH1094" s="2"/>
      <c r="AI1094" s="2"/>
    </row>
    <row r="1095" spans="2:35">
      <c r="B1095" s="350" t="s">
        <v>265</v>
      </c>
      <c r="C1095" s="350" t="s">
        <v>123</v>
      </c>
      <c r="D1095" s="351">
        <v>57</v>
      </c>
      <c r="E1095" s="351">
        <v>5</v>
      </c>
      <c r="F1095" s="279" t="str">
        <f t="shared" si="16"/>
        <v>SWW025705</v>
      </c>
      <c r="G1095" s="351">
        <v>303.8</v>
      </c>
      <c r="M1095" s="241"/>
      <c r="N1095" s="241"/>
      <c r="O1095" s="229"/>
      <c r="P1095" s="229"/>
      <c r="Q1095" s="234"/>
      <c r="Y1095" s="243"/>
      <c r="Z1095" s="2"/>
      <c r="AA1095" s="2"/>
      <c r="AB1095" s="2"/>
      <c r="AC1095" s="2"/>
      <c r="AD1095" s="2"/>
      <c r="AE1095" s="2"/>
      <c r="AF1095" s="2"/>
      <c r="AG1095" s="2"/>
      <c r="AH1095" s="2"/>
      <c r="AI1095" s="2"/>
    </row>
    <row r="1096" spans="2:35">
      <c r="B1096" s="350" t="s">
        <v>265</v>
      </c>
      <c r="C1096" s="350" t="s">
        <v>123</v>
      </c>
      <c r="D1096" s="351">
        <v>57</v>
      </c>
      <c r="E1096" s="351">
        <v>6</v>
      </c>
      <c r="F1096" s="279" t="str">
        <f t="shared" ref="F1096:F1159" si="17">B1096&amp;TEXT(C1096,"00")&amp;TEXT(D1096,"00")&amp;TEXT(E1096,"00")</f>
        <v>SWW025706</v>
      </c>
      <c r="G1096" s="351">
        <v>325.8</v>
      </c>
      <c r="M1096" s="241"/>
      <c r="N1096" s="241"/>
      <c r="O1096" s="229"/>
      <c r="P1096" s="229"/>
      <c r="Q1096" s="234"/>
      <c r="Y1096" s="243"/>
      <c r="Z1096" s="2"/>
      <c r="AA1096" s="2"/>
      <c r="AB1096" s="2"/>
      <c r="AC1096" s="2"/>
      <c r="AD1096" s="2"/>
      <c r="AE1096" s="2"/>
      <c r="AF1096" s="2"/>
      <c r="AG1096" s="2"/>
      <c r="AH1096" s="2"/>
      <c r="AI1096" s="2"/>
    </row>
    <row r="1097" spans="2:35">
      <c r="B1097" s="350" t="s">
        <v>265</v>
      </c>
      <c r="C1097" s="350" t="s">
        <v>123</v>
      </c>
      <c r="D1097" s="351">
        <v>57</v>
      </c>
      <c r="E1097" s="351">
        <v>7</v>
      </c>
      <c r="F1097" s="279" t="str">
        <f t="shared" si="17"/>
        <v>SWW025707</v>
      </c>
      <c r="G1097" s="351">
        <v>350</v>
      </c>
      <c r="M1097" s="241"/>
      <c r="N1097" s="241"/>
      <c r="O1097" s="229"/>
      <c r="P1097" s="229"/>
      <c r="Q1097" s="234"/>
      <c r="Y1097" s="243"/>
      <c r="Z1097" s="2"/>
      <c r="AA1097" s="2"/>
      <c r="AB1097" s="2"/>
      <c r="AC1097" s="2"/>
      <c r="AD1097" s="2"/>
      <c r="AE1097" s="2"/>
      <c r="AF1097" s="2"/>
      <c r="AG1097" s="2"/>
      <c r="AH1097" s="2"/>
      <c r="AI1097" s="2"/>
    </row>
    <row r="1098" spans="2:35">
      <c r="B1098" s="350" t="s">
        <v>265</v>
      </c>
      <c r="C1098" s="350" t="s">
        <v>123</v>
      </c>
      <c r="D1098" s="351">
        <v>57</v>
      </c>
      <c r="E1098" s="351">
        <v>8</v>
      </c>
      <c r="F1098" s="279" t="str">
        <f t="shared" si="17"/>
        <v>SWW025708</v>
      </c>
      <c r="G1098" s="351">
        <v>377.6</v>
      </c>
      <c r="M1098" s="241"/>
      <c r="N1098" s="241"/>
      <c r="O1098" s="229"/>
      <c r="P1098" s="229"/>
      <c r="Q1098" s="234"/>
      <c r="Y1098" s="243"/>
      <c r="Z1098" s="2"/>
      <c r="AA1098" s="2"/>
      <c r="AB1098" s="2"/>
      <c r="AC1098" s="2"/>
      <c r="AD1098" s="2"/>
      <c r="AE1098" s="2"/>
      <c r="AF1098" s="2"/>
      <c r="AG1098" s="2"/>
      <c r="AH1098" s="2"/>
      <c r="AI1098" s="2"/>
    </row>
    <row r="1099" spans="2:35">
      <c r="B1099" s="350" t="s">
        <v>265</v>
      </c>
      <c r="C1099" s="350" t="s">
        <v>123</v>
      </c>
      <c r="D1099" s="351">
        <v>57</v>
      </c>
      <c r="E1099" s="351">
        <v>9</v>
      </c>
      <c r="F1099" s="279" t="str">
        <f t="shared" si="17"/>
        <v>SWW025709</v>
      </c>
      <c r="G1099" s="351">
        <v>401.6</v>
      </c>
      <c r="M1099" s="241"/>
      <c r="N1099" s="241"/>
      <c r="O1099" s="229"/>
      <c r="P1099" s="229"/>
      <c r="Q1099" s="234"/>
      <c r="Y1099" s="243"/>
      <c r="Z1099" s="2"/>
      <c r="AA1099" s="2"/>
      <c r="AB1099" s="2"/>
      <c r="AC1099" s="2"/>
      <c r="AD1099" s="2"/>
      <c r="AE1099" s="2"/>
      <c r="AF1099" s="2"/>
      <c r="AG1099" s="2"/>
      <c r="AH1099" s="2"/>
      <c r="AI1099" s="2"/>
    </row>
    <row r="1100" spans="2:35">
      <c r="B1100" s="350" t="s">
        <v>265</v>
      </c>
      <c r="C1100" s="350" t="s">
        <v>123</v>
      </c>
      <c r="D1100" s="351">
        <v>57</v>
      </c>
      <c r="E1100" s="351">
        <v>10</v>
      </c>
      <c r="F1100" s="279" t="str">
        <f t="shared" si="17"/>
        <v>SWW025710</v>
      </c>
      <c r="G1100" s="351">
        <v>430.1</v>
      </c>
      <c r="M1100" s="241"/>
      <c r="N1100" s="241"/>
      <c r="O1100" s="229"/>
      <c r="P1100" s="229"/>
      <c r="Q1100" s="234"/>
      <c r="Y1100" s="243"/>
      <c r="Z1100" s="2"/>
      <c r="AA1100" s="2"/>
      <c r="AB1100" s="2"/>
      <c r="AC1100" s="2"/>
      <c r="AD1100" s="2"/>
      <c r="AE1100" s="2"/>
      <c r="AF1100" s="2"/>
      <c r="AG1100" s="2"/>
      <c r="AH1100" s="2"/>
      <c r="AI1100" s="2"/>
    </row>
    <row r="1101" spans="2:35">
      <c r="B1101" s="350" t="s">
        <v>265</v>
      </c>
      <c r="C1101" s="350" t="s">
        <v>123</v>
      </c>
      <c r="D1101" s="351">
        <v>57</v>
      </c>
      <c r="E1101" s="351">
        <v>11</v>
      </c>
      <c r="F1101" s="279" t="str">
        <f t="shared" si="17"/>
        <v>SWW025711</v>
      </c>
      <c r="G1101" s="351">
        <v>458.2</v>
      </c>
      <c r="M1101" s="241"/>
      <c r="N1101" s="241"/>
      <c r="O1101" s="229"/>
      <c r="P1101" s="229"/>
      <c r="Q1101" s="234"/>
      <c r="Y1101" s="243"/>
      <c r="Z1101" s="2"/>
      <c r="AA1101" s="2"/>
      <c r="AB1101" s="2"/>
      <c r="AC1101" s="2"/>
      <c r="AD1101" s="2"/>
      <c r="AE1101" s="2"/>
      <c r="AF1101" s="2"/>
      <c r="AG1101" s="2"/>
      <c r="AH1101" s="2"/>
      <c r="AI1101" s="2"/>
    </row>
    <row r="1102" spans="2:35">
      <c r="B1102" s="350" t="s">
        <v>265</v>
      </c>
      <c r="C1102" s="350" t="s">
        <v>123</v>
      </c>
      <c r="D1102" s="351">
        <v>57</v>
      </c>
      <c r="E1102" s="351">
        <v>12</v>
      </c>
      <c r="F1102" s="279" t="str">
        <f t="shared" si="17"/>
        <v>SWW025712</v>
      </c>
      <c r="G1102" s="351">
        <v>488.2</v>
      </c>
      <c r="M1102" s="241"/>
      <c r="N1102" s="241"/>
      <c r="O1102" s="229"/>
      <c r="P1102" s="229"/>
      <c r="Q1102" s="234"/>
      <c r="Y1102" s="243"/>
      <c r="Z1102" s="2"/>
      <c r="AA1102" s="2"/>
      <c r="AB1102" s="2"/>
      <c r="AC1102" s="2"/>
      <c r="AD1102" s="2"/>
      <c r="AE1102" s="2"/>
      <c r="AF1102" s="2"/>
      <c r="AG1102" s="2"/>
      <c r="AH1102" s="2"/>
      <c r="AI1102" s="2"/>
    </row>
    <row r="1103" spans="2:35">
      <c r="B1103" s="350" t="s">
        <v>265</v>
      </c>
      <c r="C1103" s="350" t="s">
        <v>123</v>
      </c>
      <c r="D1103" s="351">
        <v>57</v>
      </c>
      <c r="E1103" s="351">
        <v>13</v>
      </c>
      <c r="F1103" s="279" t="str">
        <f t="shared" si="17"/>
        <v>SWW025713</v>
      </c>
      <c r="G1103" s="351">
        <v>523.79999999999995</v>
      </c>
      <c r="M1103" s="241"/>
      <c r="N1103" s="241"/>
      <c r="O1103" s="229"/>
      <c r="P1103" s="229"/>
      <c r="Q1103" s="234"/>
      <c r="Y1103" s="243"/>
      <c r="Z1103" s="2"/>
      <c r="AA1103" s="2"/>
      <c r="AB1103" s="2"/>
      <c r="AC1103" s="2"/>
      <c r="AD1103" s="2"/>
      <c r="AE1103" s="2"/>
      <c r="AF1103" s="2"/>
      <c r="AG1103" s="2"/>
      <c r="AH1103" s="2"/>
      <c r="AI1103" s="2"/>
    </row>
    <row r="1104" spans="2:35">
      <c r="B1104" s="350" t="s">
        <v>265</v>
      </c>
      <c r="C1104" s="350" t="s">
        <v>123</v>
      </c>
      <c r="D1104" s="351">
        <v>57</v>
      </c>
      <c r="E1104" s="351">
        <v>14</v>
      </c>
      <c r="F1104" s="279" t="str">
        <f t="shared" si="17"/>
        <v>SWW025714</v>
      </c>
      <c r="G1104" s="351">
        <v>564.1</v>
      </c>
      <c r="M1104" s="241"/>
      <c r="N1104" s="241"/>
      <c r="O1104" s="229"/>
      <c r="P1104" s="229"/>
      <c r="Q1104" s="234"/>
      <c r="Y1104" s="243"/>
      <c r="Z1104" s="2"/>
      <c r="AA1104" s="2"/>
      <c r="AB1104" s="2"/>
      <c r="AC1104" s="2"/>
      <c r="AD1104" s="2"/>
      <c r="AE1104" s="2"/>
      <c r="AF1104" s="2"/>
      <c r="AG1104" s="2"/>
      <c r="AH1104" s="2"/>
      <c r="AI1104" s="2"/>
    </row>
    <row r="1105" spans="2:35">
      <c r="B1105" s="350" t="s">
        <v>265</v>
      </c>
      <c r="C1105" s="350" t="s">
        <v>123</v>
      </c>
      <c r="D1105" s="351">
        <v>58</v>
      </c>
      <c r="E1105" s="351">
        <v>1</v>
      </c>
      <c r="F1105" s="279" t="str">
        <f t="shared" si="17"/>
        <v>SWW025801</v>
      </c>
      <c r="G1105" s="351">
        <v>164.7</v>
      </c>
      <c r="M1105" s="241"/>
      <c r="N1105" s="241"/>
      <c r="O1105" s="229"/>
      <c r="P1105" s="229"/>
      <c r="Q1105" s="234"/>
      <c r="Y1105" s="243"/>
      <c r="Z1105" s="2"/>
      <c r="AA1105" s="2"/>
      <c r="AB1105" s="2"/>
      <c r="AC1105" s="2"/>
      <c r="AD1105" s="2"/>
      <c r="AE1105" s="2"/>
      <c r="AF1105" s="2"/>
      <c r="AG1105" s="2"/>
      <c r="AH1105" s="2"/>
      <c r="AI1105" s="2"/>
    </row>
    <row r="1106" spans="2:35">
      <c r="B1106" s="350" t="s">
        <v>265</v>
      </c>
      <c r="C1106" s="350" t="s">
        <v>123</v>
      </c>
      <c r="D1106" s="351">
        <v>58</v>
      </c>
      <c r="E1106" s="351">
        <v>2</v>
      </c>
      <c r="F1106" s="279" t="str">
        <f t="shared" si="17"/>
        <v>SWW025802</v>
      </c>
      <c r="G1106" s="351">
        <v>260.8</v>
      </c>
      <c r="M1106" s="241"/>
      <c r="N1106" s="241"/>
      <c r="O1106" s="229"/>
      <c r="P1106" s="229"/>
      <c r="Q1106" s="234"/>
      <c r="Y1106" s="243"/>
      <c r="Z1106" s="2"/>
      <c r="AA1106" s="2"/>
      <c r="AB1106" s="2"/>
      <c r="AC1106" s="2"/>
      <c r="AD1106" s="2"/>
      <c r="AE1106" s="2"/>
      <c r="AF1106" s="2"/>
      <c r="AG1106" s="2"/>
      <c r="AH1106" s="2"/>
      <c r="AI1106" s="2"/>
    </row>
    <row r="1107" spans="2:35">
      <c r="B1107" s="350" t="s">
        <v>265</v>
      </c>
      <c r="C1107" s="350" t="s">
        <v>123</v>
      </c>
      <c r="D1107" s="351">
        <v>58</v>
      </c>
      <c r="E1107" s="351">
        <v>3</v>
      </c>
      <c r="F1107" s="279" t="str">
        <f t="shared" si="17"/>
        <v>SWW025803</v>
      </c>
      <c r="G1107" s="351">
        <v>281.3</v>
      </c>
      <c r="M1107" s="241"/>
      <c r="N1107" s="241"/>
      <c r="O1107" s="229"/>
      <c r="P1107" s="229"/>
      <c r="Q1107" s="234"/>
      <c r="Y1107" s="243"/>
      <c r="Z1107" s="2"/>
      <c r="AA1107" s="2"/>
      <c r="AB1107" s="2"/>
      <c r="AC1107" s="2"/>
      <c r="AD1107" s="2"/>
      <c r="AE1107" s="2"/>
      <c r="AF1107" s="2"/>
      <c r="AG1107" s="2"/>
      <c r="AH1107" s="2"/>
      <c r="AI1107" s="2"/>
    </row>
    <row r="1108" spans="2:35">
      <c r="B1108" s="350" t="s">
        <v>265</v>
      </c>
      <c r="C1108" s="350" t="s">
        <v>123</v>
      </c>
      <c r="D1108" s="351">
        <v>58</v>
      </c>
      <c r="E1108" s="351">
        <v>4</v>
      </c>
      <c r="F1108" s="279" t="str">
        <f t="shared" si="17"/>
        <v>SWW025804</v>
      </c>
      <c r="G1108" s="351">
        <v>303.8</v>
      </c>
      <c r="M1108" s="241"/>
      <c r="N1108" s="241"/>
      <c r="O1108" s="229"/>
      <c r="P1108" s="229"/>
      <c r="Q1108" s="234"/>
      <c r="Y1108" s="243"/>
      <c r="Z1108" s="2"/>
      <c r="AA1108" s="2"/>
      <c r="AB1108" s="2"/>
      <c r="AC1108" s="2"/>
      <c r="AD1108" s="2"/>
      <c r="AE1108" s="2"/>
      <c r="AF1108" s="2"/>
      <c r="AG1108" s="2"/>
      <c r="AH1108" s="2"/>
      <c r="AI1108" s="2"/>
    </row>
    <row r="1109" spans="2:35">
      <c r="B1109" s="350" t="s">
        <v>265</v>
      </c>
      <c r="C1109" s="350" t="s">
        <v>123</v>
      </c>
      <c r="D1109" s="351">
        <v>58</v>
      </c>
      <c r="E1109" s="351">
        <v>5</v>
      </c>
      <c r="F1109" s="279" t="str">
        <f t="shared" si="17"/>
        <v>SWW025805</v>
      </c>
      <c r="G1109" s="351">
        <v>325.8</v>
      </c>
      <c r="M1109" s="241"/>
      <c r="N1109" s="241"/>
      <c r="O1109" s="229"/>
      <c r="P1109" s="229"/>
      <c r="Q1109" s="234"/>
      <c r="Y1109" s="243"/>
      <c r="Z1109" s="2"/>
      <c r="AA1109" s="2"/>
      <c r="AB1109" s="2"/>
      <c r="AC1109" s="2"/>
      <c r="AD1109" s="2"/>
      <c r="AE1109" s="2"/>
      <c r="AF1109" s="2"/>
      <c r="AG1109" s="2"/>
      <c r="AH1109" s="2"/>
      <c r="AI1109" s="2"/>
    </row>
    <row r="1110" spans="2:35">
      <c r="B1110" s="350" t="s">
        <v>265</v>
      </c>
      <c r="C1110" s="350" t="s">
        <v>123</v>
      </c>
      <c r="D1110" s="351">
        <v>58</v>
      </c>
      <c r="E1110" s="351">
        <v>6</v>
      </c>
      <c r="F1110" s="279" t="str">
        <f t="shared" si="17"/>
        <v>SWW025806</v>
      </c>
      <c r="G1110" s="351">
        <v>350</v>
      </c>
      <c r="M1110" s="241"/>
      <c r="N1110" s="241"/>
      <c r="O1110" s="229"/>
      <c r="P1110" s="229"/>
      <c r="Q1110" s="234"/>
      <c r="Y1110" s="243"/>
      <c r="Z1110" s="2"/>
      <c r="AA1110" s="2"/>
      <c r="AB1110" s="2"/>
      <c r="AC1110" s="2"/>
      <c r="AD1110" s="2"/>
      <c r="AE1110" s="2"/>
      <c r="AF1110" s="2"/>
      <c r="AG1110" s="2"/>
      <c r="AH1110" s="2"/>
      <c r="AI1110" s="2"/>
    </row>
    <row r="1111" spans="2:35">
      <c r="B1111" s="350" t="s">
        <v>265</v>
      </c>
      <c r="C1111" s="350" t="s">
        <v>123</v>
      </c>
      <c r="D1111" s="351">
        <v>58</v>
      </c>
      <c r="E1111" s="351">
        <v>7</v>
      </c>
      <c r="F1111" s="279" t="str">
        <f t="shared" si="17"/>
        <v>SWW025807</v>
      </c>
      <c r="G1111" s="351">
        <v>377.6</v>
      </c>
      <c r="M1111" s="241"/>
      <c r="N1111" s="241"/>
      <c r="O1111" s="229"/>
      <c r="P1111" s="229"/>
      <c r="Q1111" s="234"/>
      <c r="Y1111" s="243"/>
      <c r="Z1111" s="2"/>
      <c r="AA1111" s="2"/>
      <c r="AB1111" s="2"/>
      <c r="AC1111" s="2"/>
      <c r="AD1111" s="2"/>
      <c r="AE1111" s="2"/>
      <c r="AF1111" s="2"/>
      <c r="AG1111" s="2"/>
      <c r="AH1111" s="2"/>
      <c r="AI1111" s="2"/>
    </row>
    <row r="1112" spans="2:35">
      <c r="B1112" s="350" t="s">
        <v>265</v>
      </c>
      <c r="C1112" s="350" t="s">
        <v>123</v>
      </c>
      <c r="D1112" s="351">
        <v>58</v>
      </c>
      <c r="E1112" s="351">
        <v>8</v>
      </c>
      <c r="F1112" s="279" t="str">
        <f t="shared" si="17"/>
        <v>SWW025808</v>
      </c>
      <c r="G1112" s="351">
        <v>401.6</v>
      </c>
      <c r="M1112" s="241"/>
      <c r="N1112" s="241"/>
      <c r="O1112" s="229"/>
      <c r="P1112" s="229"/>
      <c r="Q1112" s="234"/>
      <c r="Y1112" s="243"/>
      <c r="Z1112" s="2"/>
      <c r="AA1112" s="2"/>
      <c r="AB1112" s="2"/>
      <c r="AC1112" s="2"/>
      <c r="AD1112" s="2"/>
      <c r="AE1112" s="2"/>
      <c r="AF1112" s="2"/>
      <c r="AG1112" s="2"/>
      <c r="AH1112" s="2"/>
      <c r="AI1112" s="2"/>
    </row>
    <row r="1113" spans="2:35">
      <c r="B1113" s="350" t="s">
        <v>265</v>
      </c>
      <c r="C1113" s="350" t="s">
        <v>123</v>
      </c>
      <c r="D1113" s="351">
        <v>58</v>
      </c>
      <c r="E1113" s="351">
        <v>9</v>
      </c>
      <c r="F1113" s="279" t="str">
        <f t="shared" si="17"/>
        <v>SWW025809</v>
      </c>
      <c r="G1113" s="351">
        <v>430.1</v>
      </c>
      <c r="M1113" s="241"/>
      <c r="N1113" s="241"/>
      <c r="O1113" s="229"/>
      <c r="P1113" s="229"/>
      <c r="Q1113" s="234"/>
      <c r="Y1113" s="243"/>
      <c r="Z1113" s="2"/>
      <c r="AA1113" s="2"/>
      <c r="AB1113" s="2"/>
      <c r="AC1113" s="2"/>
      <c r="AD1113" s="2"/>
      <c r="AE1113" s="2"/>
      <c r="AF1113" s="2"/>
      <c r="AG1113" s="2"/>
      <c r="AH1113" s="2"/>
      <c r="AI1113" s="2"/>
    </row>
    <row r="1114" spans="2:35">
      <c r="B1114" s="350" t="s">
        <v>265</v>
      </c>
      <c r="C1114" s="350" t="s">
        <v>123</v>
      </c>
      <c r="D1114" s="351">
        <v>58</v>
      </c>
      <c r="E1114" s="351">
        <v>10</v>
      </c>
      <c r="F1114" s="279" t="str">
        <f t="shared" si="17"/>
        <v>SWW025810</v>
      </c>
      <c r="G1114" s="351">
        <v>458.2</v>
      </c>
      <c r="M1114" s="241"/>
      <c r="N1114" s="241"/>
      <c r="O1114" s="229"/>
      <c r="P1114" s="229"/>
      <c r="Q1114" s="234"/>
      <c r="Y1114" s="243"/>
      <c r="Z1114" s="2"/>
      <c r="AA1114" s="2"/>
      <c r="AB1114" s="2"/>
      <c r="AC1114" s="2"/>
      <c r="AD1114" s="2"/>
      <c r="AE1114" s="2"/>
      <c r="AF1114" s="2"/>
      <c r="AG1114" s="2"/>
      <c r="AH1114" s="2"/>
      <c r="AI1114" s="2"/>
    </row>
    <row r="1115" spans="2:35">
      <c r="B1115" s="350" t="s">
        <v>265</v>
      </c>
      <c r="C1115" s="350" t="s">
        <v>123</v>
      </c>
      <c r="D1115" s="351">
        <v>58</v>
      </c>
      <c r="E1115" s="351">
        <v>11</v>
      </c>
      <c r="F1115" s="279" t="str">
        <f t="shared" si="17"/>
        <v>SWW025811</v>
      </c>
      <c r="G1115" s="351">
        <v>488.2</v>
      </c>
      <c r="M1115" s="241"/>
      <c r="N1115" s="241"/>
      <c r="O1115" s="229"/>
      <c r="P1115" s="229"/>
      <c r="Q1115" s="234"/>
      <c r="Y1115" s="243"/>
      <c r="Z1115" s="2"/>
      <c r="AA1115" s="2"/>
      <c r="AB1115" s="2"/>
      <c r="AC1115" s="2"/>
      <c r="AD1115" s="2"/>
      <c r="AE1115" s="2"/>
      <c r="AF1115" s="2"/>
      <c r="AG1115" s="2"/>
      <c r="AH1115" s="2"/>
      <c r="AI1115" s="2"/>
    </row>
    <row r="1116" spans="2:35">
      <c r="B1116" s="350" t="s">
        <v>265</v>
      </c>
      <c r="C1116" s="350" t="s">
        <v>123</v>
      </c>
      <c r="D1116" s="351">
        <v>58</v>
      </c>
      <c r="E1116" s="351">
        <v>12</v>
      </c>
      <c r="F1116" s="279" t="str">
        <f t="shared" si="17"/>
        <v>SWW025812</v>
      </c>
      <c r="G1116" s="351">
        <v>523.79999999999995</v>
      </c>
      <c r="M1116" s="241"/>
      <c r="N1116" s="241"/>
      <c r="O1116" s="229"/>
      <c r="P1116" s="229"/>
      <c r="Q1116" s="234"/>
      <c r="Y1116" s="243"/>
      <c r="Z1116" s="2"/>
      <c r="AA1116" s="2"/>
      <c r="AB1116" s="2"/>
      <c r="AC1116" s="2"/>
      <c r="AD1116" s="2"/>
      <c r="AE1116" s="2"/>
      <c r="AF1116" s="2"/>
      <c r="AG1116" s="2"/>
      <c r="AH1116" s="2"/>
      <c r="AI1116" s="2"/>
    </row>
    <row r="1117" spans="2:35">
      <c r="B1117" s="350" t="s">
        <v>265</v>
      </c>
      <c r="C1117" s="350" t="s">
        <v>123</v>
      </c>
      <c r="D1117" s="351">
        <v>58</v>
      </c>
      <c r="E1117" s="351">
        <v>13</v>
      </c>
      <c r="F1117" s="279" t="str">
        <f t="shared" si="17"/>
        <v>SWW025813</v>
      </c>
      <c r="G1117" s="351">
        <v>564.1</v>
      </c>
      <c r="M1117" s="241"/>
      <c r="N1117" s="241"/>
      <c r="O1117" s="229"/>
      <c r="P1117" s="229"/>
      <c r="Q1117" s="234"/>
      <c r="Y1117" s="243"/>
      <c r="Z1117" s="2"/>
      <c r="AA1117" s="2"/>
      <c r="AB1117" s="2"/>
      <c r="AC1117" s="2"/>
      <c r="AD1117" s="2"/>
      <c r="AE1117" s="2"/>
      <c r="AF1117" s="2"/>
      <c r="AG1117" s="2"/>
      <c r="AH1117" s="2"/>
      <c r="AI1117" s="2"/>
    </row>
    <row r="1118" spans="2:35">
      <c r="B1118" s="350" t="s">
        <v>265</v>
      </c>
      <c r="C1118" s="350" t="s">
        <v>123</v>
      </c>
      <c r="D1118" s="351">
        <v>59</v>
      </c>
      <c r="E1118" s="351">
        <v>1</v>
      </c>
      <c r="F1118" s="279" t="str">
        <f t="shared" si="17"/>
        <v>SWW025901</v>
      </c>
      <c r="G1118" s="351">
        <v>175.6</v>
      </c>
      <c r="M1118" s="241"/>
      <c r="N1118" s="241"/>
      <c r="O1118" s="229"/>
      <c r="P1118" s="229"/>
      <c r="Q1118" s="234"/>
      <c r="Y1118" s="243"/>
      <c r="Z1118" s="2"/>
      <c r="AA1118" s="2"/>
      <c r="AB1118" s="2"/>
      <c r="AC1118" s="2"/>
      <c r="AD1118" s="2"/>
      <c r="AE1118" s="2"/>
      <c r="AF1118" s="2"/>
      <c r="AG1118" s="2"/>
      <c r="AH1118" s="2"/>
      <c r="AI1118" s="2"/>
    </row>
    <row r="1119" spans="2:35">
      <c r="B1119" s="350" t="s">
        <v>265</v>
      </c>
      <c r="C1119" s="350" t="s">
        <v>123</v>
      </c>
      <c r="D1119" s="351">
        <v>59</v>
      </c>
      <c r="E1119" s="351">
        <v>2</v>
      </c>
      <c r="F1119" s="279" t="str">
        <f t="shared" si="17"/>
        <v>SWW025902</v>
      </c>
      <c r="G1119" s="351">
        <v>281.3</v>
      </c>
      <c r="M1119" s="241"/>
      <c r="N1119" s="241"/>
      <c r="O1119" s="229"/>
      <c r="P1119" s="229"/>
      <c r="Q1119" s="234"/>
      <c r="Y1119" s="243"/>
      <c r="Z1119" s="2"/>
      <c r="AA1119" s="2"/>
      <c r="AB1119" s="2"/>
      <c r="AC1119" s="2"/>
      <c r="AD1119" s="2"/>
      <c r="AE1119" s="2"/>
      <c r="AF1119" s="2"/>
      <c r="AG1119" s="2"/>
      <c r="AH1119" s="2"/>
      <c r="AI1119" s="2"/>
    </row>
    <row r="1120" spans="2:35">
      <c r="B1120" s="350" t="s">
        <v>265</v>
      </c>
      <c r="C1120" s="350" t="s">
        <v>123</v>
      </c>
      <c r="D1120" s="351">
        <v>59</v>
      </c>
      <c r="E1120" s="351">
        <v>3</v>
      </c>
      <c r="F1120" s="279" t="str">
        <f t="shared" si="17"/>
        <v>SWW025903</v>
      </c>
      <c r="G1120" s="351">
        <v>303.8</v>
      </c>
      <c r="M1120" s="241"/>
      <c r="N1120" s="241"/>
      <c r="O1120" s="229"/>
      <c r="P1120" s="229"/>
      <c r="Q1120" s="234"/>
      <c r="Y1120" s="243"/>
      <c r="Z1120" s="2"/>
      <c r="AA1120" s="2"/>
      <c r="AB1120" s="2"/>
      <c r="AC1120" s="2"/>
      <c r="AD1120" s="2"/>
      <c r="AE1120" s="2"/>
      <c r="AF1120" s="2"/>
      <c r="AG1120" s="2"/>
      <c r="AH1120" s="2"/>
      <c r="AI1120" s="2"/>
    </row>
    <row r="1121" spans="2:35">
      <c r="B1121" s="350" t="s">
        <v>265</v>
      </c>
      <c r="C1121" s="350" t="s">
        <v>123</v>
      </c>
      <c r="D1121" s="351">
        <v>59</v>
      </c>
      <c r="E1121" s="351">
        <v>4</v>
      </c>
      <c r="F1121" s="279" t="str">
        <f t="shared" si="17"/>
        <v>SWW025904</v>
      </c>
      <c r="G1121" s="351">
        <v>325.8</v>
      </c>
      <c r="M1121" s="241"/>
      <c r="N1121" s="241"/>
      <c r="O1121" s="229"/>
      <c r="P1121" s="229"/>
      <c r="Q1121" s="234"/>
      <c r="Y1121" s="243"/>
      <c r="Z1121" s="2"/>
      <c r="AA1121" s="2"/>
      <c r="AB1121" s="2"/>
      <c r="AC1121" s="2"/>
      <c r="AD1121" s="2"/>
      <c r="AE1121" s="2"/>
      <c r="AF1121" s="2"/>
      <c r="AG1121" s="2"/>
      <c r="AH1121" s="2"/>
      <c r="AI1121" s="2"/>
    </row>
    <row r="1122" spans="2:35">
      <c r="B1122" s="350" t="s">
        <v>265</v>
      </c>
      <c r="C1122" s="350" t="s">
        <v>123</v>
      </c>
      <c r="D1122" s="351">
        <v>59</v>
      </c>
      <c r="E1122" s="351">
        <v>5</v>
      </c>
      <c r="F1122" s="279" t="str">
        <f t="shared" si="17"/>
        <v>SWW025905</v>
      </c>
      <c r="G1122" s="351">
        <v>350</v>
      </c>
      <c r="M1122" s="241"/>
      <c r="N1122" s="241"/>
      <c r="O1122" s="229"/>
      <c r="P1122" s="229"/>
      <c r="Q1122" s="234"/>
      <c r="Y1122" s="243"/>
      <c r="Z1122" s="2"/>
      <c r="AA1122" s="2"/>
      <c r="AB1122" s="2"/>
      <c r="AC1122" s="2"/>
      <c r="AD1122" s="2"/>
      <c r="AE1122" s="2"/>
      <c r="AF1122" s="2"/>
      <c r="AG1122" s="2"/>
      <c r="AH1122" s="2"/>
      <c r="AI1122" s="2"/>
    </row>
    <row r="1123" spans="2:35">
      <c r="B1123" s="350" t="s">
        <v>265</v>
      </c>
      <c r="C1123" s="350" t="s">
        <v>123</v>
      </c>
      <c r="D1123" s="351">
        <v>59</v>
      </c>
      <c r="E1123" s="351">
        <v>6</v>
      </c>
      <c r="F1123" s="279" t="str">
        <f t="shared" si="17"/>
        <v>SWW025906</v>
      </c>
      <c r="G1123" s="351">
        <v>377.6</v>
      </c>
      <c r="M1123" s="241"/>
      <c r="N1123" s="241"/>
      <c r="O1123" s="229"/>
      <c r="P1123" s="229"/>
      <c r="Q1123" s="234"/>
      <c r="Y1123" s="243"/>
      <c r="Z1123" s="2"/>
      <c r="AA1123" s="2"/>
      <c r="AB1123" s="2"/>
      <c r="AC1123" s="2"/>
      <c r="AD1123" s="2"/>
      <c r="AE1123" s="2"/>
      <c r="AF1123" s="2"/>
      <c r="AG1123" s="2"/>
      <c r="AH1123" s="2"/>
      <c r="AI1123" s="2"/>
    </row>
    <row r="1124" spans="2:35">
      <c r="B1124" s="350" t="s">
        <v>265</v>
      </c>
      <c r="C1124" s="350" t="s">
        <v>123</v>
      </c>
      <c r="D1124" s="351">
        <v>59</v>
      </c>
      <c r="E1124" s="351">
        <v>7</v>
      </c>
      <c r="F1124" s="279" t="str">
        <f t="shared" si="17"/>
        <v>SWW025907</v>
      </c>
      <c r="G1124" s="351">
        <v>401.6</v>
      </c>
      <c r="M1124" s="241"/>
      <c r="N1124" s="241"/>
      <c r="O1124" s="229"/>
      <c r="P1124" s="229"/>
      <c r="Q1124" s="234"/>
      <c r="Y1124" s="243"/>
      <c r="Z1124" s="2"/>
      <c r="AA1124" s="2"/>
      <c r="AB1124" s="2"/>
      <c r="AC1124" s="2"/>
      <c r="AD1124" s="2"/>
      <c r="AE1124" s="2"/>
      <c r="AF1124" s="2"/>
      <c r="AG1124" s="2"/>
      <c r="AH1124" s="2"/>
      <c r="AI1124" s="2"/>
    </row>
    <row r="1125" spans="2:35">
      <c r="B1125" s="350" t="s">
        <v>265</v>
      </c>
      <c r="C1125" s="350" t="s">
        <v>123</v>
      </c>
      <c r="D1125" s="351">
        <v>59</v>
      </c>
      <c r="E1125" s="351">
        <v>8</v>
      </c>
      <c r="F1125" s="279" t="str">
        <f t="shared" si="17"/>
        <v>SWW025908</v>
      </c>
      <c r="G1125" s="351">
        <v>430.1</v>
      </c>
      <c r="M1125" s="241"/>
      <c r="N1125" s="241"/>
      <c r="O1125" s="229"/>
      <c r="P1125" s="229"/>
      <c r="Q1125" s="234"/>
      <c r="Y1125" s="243"/>
      <c r="Z1125" s="2"/>
      <c r="AA1125" s="2"/>
      <c r="AB1125" s="2"/>
      <c r="AC1125" s="2"/>
      <c r="AD1125" s="2"/>
      <c r="AE1125" s="2"/>
      <c r="AF1125" s="2"/>
      <c r="AG1125" s="2"/>
      <c r="AH1125" s="2"/>
      <c r="AI1125" s="2"/>
    </row>
    <row r="1126" spans="2:35">
      <c r="B1126" s="350" t="s">
        <v>265</v>
      </c>
      <c r="C1126" s="350" t="s">
        <v>123</v>
      </c>
      <c r="D1126" s="351">
        <v>59</v>
      </c>
      <c r="E1126" s="351">
        <v>9</v>
      </c>
      <c r="F1126" s="279" t="str">
        <f t="shared" si="17"/>
        <v>SWW025909</v>
      </c>
      <c r="G1126" s="351">
        <v>458.2</v>
      </c>
      <c r="M1126" s="241"/>
      <c r="N1126" s="241"/>
      <c r="O1126" s="229"/>
      <c r="P1126" s="229"/>
      <c r="Q1126" s="234"/>
      <c r="Y1126" s="243"/>
      <c r="Z1126" s="2"/>
      <c r="AA1126" s="2"/>
      <c r="AB1126" s="2"/>
      <c r="AC1126" s="2"/>
      <c r="AD1126" s="2"/>
      <c r="AE1126" s="2"/>
      <c r="AF1126" s="2"/>
      <c r="AG1126" s="2"/>
      <c r="AH1126" s="2"/>
      <c r="AI1126" s="2"/>
    </row>
    <row r="1127" spans="2:35">
      <c r="B1127" s="350" t="s">
        <v>265</v>
      </c>
      <c r="C1127" s="350" t="s">
        <v>123</v>
      </c>
      <c r="D1127" s="351">
        <v>59</v>
      </c>
      <c r="E1127" s="351">
        <v>10</v>
      </c>
      <c r="F1127" s="279" t="str">
        <f t="shared" si="17"/>
        <v>SWW025910</v>
      </c>
      <c r="G1127" s="351">
        <v>488.2</v>
      </c>
      <c r="M1127" s="241"/>
      <c r="N1127" s="241"/>
      <c r="O1127" s="229"/>
      <c r="P1127" s="229"/>
      <c r="Q1127" s="234"/>
      <c r="Y1127" s="243"/>
      <c r="Z1127" s="2"/>
      <c r="AA1127" s="2"/>
      <c r="AB1127" s="2"/>
      <c r="AC1127" s="2"/>
      <c r="AD1127" s="2"/>
      <c r="AE1127" s="2"/>
      <c r="AF1127" s="2"/>
      <c r="AG1127" s="2"/>
      <c r="AH1127" s="2"/>
      <c r="AI1127" s="2"/>
    </row>
    <row r="1128" spans="2:35">
      <c r="B1128" s="350" t="s">
        <v>265</v>
      </c>
      <c r="C1128" s="350" t="s">
        <v>123</v>
      </c>
      <c r="D1128" s="351">
        <v>59</v>
      </c>
      <c r="E1128" s="351">
        <v>11</v>
      </c>
      <c r="F1128" s="279" t="str">
        <f t="shared" si="17"/>
        <v>SWW025911</v>
      </c>
      <c r="G1128" s="351">
        <v>523.79999999999995</v>
      </c>
      <c r="M1128" s="241"/>
      <c r="N1128" s="241"/>
      <c r="O1128" s="229"/>
      <c r="P1128" s="229"/>
      <c r="Q1128" s="234"/>
      <c r="Y1128" s="243"/>
      <c r="Z1128" s="2"/>
      <c r="AA1128" s="2"/>
      <c r="AB1128" s="2"/>
      <c r="AC1128" s="2"/>
      <c r="AD1128" s="2"/>
      <c r="AE1128" s="2"/>
      <c r="AF1128" s="2"/>
      <c r="AG1128" s="2"/>
      <c r="AH1128" s="2"/>
      <c r="AI1128" s="2"/>
    </row>
    <row r="1129" spans="2:35">
      <c r="B1129" s="350" t="s">
        <v>265</v>
      </c>
      <c r="C1129" s="350" t="s">
        <v>123</v>
      </c>
      <c r="D1129" s="351">
        <v>59</v>
      </c>
      <c r="E1129" s="351">
        <v>12</v>
      </c>
      <c r="F1129" s="279" t="str">
        <f t="shared" si="17"/>
        <v>SWW025912</v>
      </c>
      <c r="G1129" s="351">
        <v>564.1</v>
      </c>
      <c r="M1129" s="241"/>
      <c r="N1129" s="241"/>
      <c r="O1129" s="229"/>
      <c r="P1129" s="229"/>
      <c r="Q1129" s="234"/>
      <c r="Y1129" s="243"/>
      <c r="Z1129" s="2"/>
      <c r="AA1129" s="2"/>
      <c r="AB1129" s="2"/>
      <c r="AC1129" s="2"/>
      <c r="AD1129" s="2"/>
      <c r="AE1129" s="2"/>
      <c r="AF1129" s="2"/>
      <c r="AG1129" s="2"/>
      <c r="AH1129" s="2"/>
      <c r="AI1129" s="2"/>
    </row>
    <row r="1130" spans="2:35">
      <c r="B1130" s="350" t="s">
        <v>265</v>
      </c>
      <c r="C1130" s="350" t="s">
        <v>123</v>
      </c>
      <c r="D1130" s="351">
        <v>60</v>
      </c>
      <c r="E1130" s="351">
        <v>1</v>
      </c>
      <c r="F1130" s="279" t="str">
        <f t="shared" si="17"/>
        <v>SWW026001</v>
      </c>
      <c r="G1130" s="351">
        <v>197.9</v>
      </c>
      <c r="M1130" s="241"/>
      <c r="N1130" s="241"/>
      <c r="O1130" s="229"/>
      <c r="P1130" s="229"/>
      <c r="Q1130" s="234"/>
      <c r="Y1130" s="243"/>
      <c r="Z1130" s="2"/>
      <c r="AA1130" s="2"/>
      <c r="AB1130" s="2"/>
      <c r="AC1130" s="2"/>
      <c r="AD1130" s="2"/>
      <c r="AE1130" s="2"/>
      <c r="AF1130" s="2"/>
      <c r="AG1130" s="2"/>
      <c r="AH1130" s="2"/>
      <c r="AI1130" s="2"/>
    </row>
    <row r="1131" spans="2:35">
      <c r="B1131" s="350" t="s">
        <v>265</v>
      </c>
      <c r="C1131" s="350" t="s">
        <v>123</v>
      </c>
      <c r="D1131" s="351">
        <v>60</v>
      </c>
      <c r="E1131" s="351">
        <v>2</v>
      </c>
      <c r="F1131" s="279" t="str">
        <f t="shared" si="17"/>
        <v>SWW026002</v>
      </c>
      <c r="G1131" s="351">
        <v>303.8</v>
      </c>
      <c r="M1131" s="241"/>
      <c r="N1131" s="241"/>
      <c r="O1131" s="229"/>
      <c r="P1131" s="229"/>
      <c r="Q1131" s="234"/>
      <c r="Y1131" s="243"/>
      <c r="Z1131" s="2"/>
      <c r="AA1131" s="2"/>
      <c r="AB1131" s="2"/>
      <c r="AC1131" s="2"/>
      <c r="AD1131" s="2"/>
      <c r="AE1131" s="2"/>
      <c r="AF1131" s="2"/>
      <c r="AG1131" s="2"/>
      <c r="AH1131" s="2"/>
      <c r="AI1131" s="2"/>
    </row>
    <row r="1132" spans="2:35">
      <c r="B1132" s="350" t="s">
        <v>265</v>
      </c>
      <c r="C1132" s="350" t="s">
        <v>123</v>
      </c>
      <c r="D1132" s="351">
        <v>60</v>
      </c>
      <c r="E1132" s="351">
        <v>3</v>
      </c>
      <c r="F1132" s="279" t="str">
        <f t="shared" si="17"/>
        <v>SWW026003</v>
      </c>
      <c r="G1132" s="351">
        <v>325.8</v>
      </c>
      <c r="M1132" s="241"/>
      <c r="N1132" s="241"/>
      <c r="O1132" s="229"/>
      <c r="P1132" s="229"/>
      <c r="Q1132" s="234"/>
      <c r="Y1132" s="243"/>
      <c r="Z1132" s="2"/>
      <c r="AA1132" s="2"/>
      <c r="AB1132" s="2"/>
      <c r="AC1132" s="2"/>
      <c r="AD1132" s="2"/>
      <c r="AE1132" s="2"/>
      <c r="AF1132" s="2"/>
      <c r="AG1132" s="2"/>
      <c r="AH1132" s="2"/>
      <c r="AI1132" s="2"/>
    </row>
    <row r="1133" spans="2:35">
      <c r="B1133" s="350" t="s">
        <v>265</v>
      </c>
      <c r="C1133" s="350" t="s">
        <v>123</v>
      </c>
      <c r="D1133" s="351">
        <v>60</v>
      </c>
      <c r="E1133" s="351">
        <v>4</v>
      </c>
      <c r="F1133" s="279" t="str">
        <f t="shared" si="17"/>
        <v>SWW026004</v>
      </c>
      <c r="G1133" s="351">
        <v>350</v>
      </c>
      <c r="M1133" s="241"/>
      <c r="N1133" s="241"/>
      <c r="O1133" s="229"/>
      <c r="P1133" s="229"/>
      <c r="Q1133" s="234"/>
      <c r="Y1133" s="243"/>
      <c r="Z1133" s="2"/>
      <c r="AA1133" s="2"/>
      <c r="AB1133" s="2"/>
      <c r="AC1133" s="2"/>
      <c r="AD1133" s="2"/>
      <c r="AE1133" s="2"/>
      <c r="AF1133" s="2"/>
      <c r="AG1133" s="2"/>
      <c r="AH1133" s="2"/>
      <c r="AI1133" s="2"/>
    </row>
    <row r="1134" spans="2:35">
      <c r="B1134" s="350" t="s">
        <v>265</v>
      </c>
      <c r="C1134" s="350" t="s">
        <v>123</v>
      </c>
      <c r="D1134" s="351">
        <v>60</v>
      </c>
      <c r="E1134" s="351">
        <v>5</v>
      </c>
      <c r="F1134" s="279" t="str">
        <f t="shared" si="17"/>
        <v>SWW026005</v>
      </c>
      <c r="G1134" s="351">
        <v>377.6</v>
      </c>
      <c r="M1134" s="241"/>
      <c r="N1134" s="241"/>
      <c r="O1134" s="229"/>
      <c r="P1134" s="229"/>
      <c r="Q1134" s="234"/>
      <c r="Y1134" s="243"/>
      <c r="Z1134" s="2"/>
      <c r="AA1134" s="2"/>
      <c r="AB1134" s="2"/>
      <c r="AC1134" s="2"/>
      <c r="AD1134" s="2"/>
      <c r="AE1134" s="2"/>
      <c r="AF1134" s="2"/>
      <c r="AG1134" s="2"/>
      <c r="AH1134" s="2"/>
      <c r="AI1134" s="2"/>
    </row>
    <row r="1135" spans="2:35">
      <c r="B1135" s="350" t="s">
        <v>265</v>
      </c>
      <c r="C1135" s="350" t="s">
        <v>123</v>
      </c>
      <c r="D1135" s="351">
        <v>60</v>
      </c>
      <c r="E1135" s="351">
        <v>6</v>
      </c>
      <c r="F1135" s="279" t="str">
        <f t="shared" si="17"/>
        <v>SWW026006</v>
      </c>
      <c r="G1135" s="351">
        <v>401.6</v>
      </c>
      <c r="M1135" s="241"/>
      <c r="N1135" s="241"/>
      <c r="O1135" s="229"/>
      <c r="P1135" s="229"/>
      <c r="Q1135" s="234"/>
      <c r="Y1135" s="243"/>
      <c r="Z1135" s="2"/>
      <c r="AA1135" s="2"/>
      <c r="AB1135" s="2"/>
      <c r="AC1135" s="2"/>
      <c r="AD1135" s="2"/>
      <c r="AE1135" s="2"/>
      <c r="AF1135" s="2"/>
      <c r="AG1135" s="2"/>
      <c r="AH1135" s="2"/>
      <c r="AI1135" s="2"/>
    </row>
    <row r="1136" spans="2:35">
      <c r="B1136" s="350" t="s">
        <v>265</v>
      </c>
      <c r="C1136" s="350" t="s">
        <v>123</v>
      </c>
      <c r="D1136" s="351">
        <v>60</v>
      </c>
      <c r="E1136" s="351">
        <v>7</v>
      </c>
      <c r="F1136" s="279" t="str">
        <f t="shared" si="17"/>
        <v>SWW026007</v>
      </c>
      <c r="G1136" s="351">
        <v>430.1</v>
      </c>
      <c r="M1136" s="241"/>
      <c r="N1136" s="241"/>
      <c r="O1136" s="229"/>
      <c r="P1136" s="229"/>
      <c r="Q1136" s="234"/>
      <c r="Y1136" s="243"/>
      <c r="Z1136" s="2"/>
      <c r="AA1136" s="2"/>
      <c r="AB1136" s="2"/>
      <c r="AC1136" s="2"/>
      <c r="AD1136" s="2"/>
      <c r="AE1136" s="2"/>
      <c r="AF1136" s="2"/>
      <c r="AG1136" s="2"/>
      <c r="AH1136" s="2"/>
      <c r="AI1136" s="2"/>
    </row>
    <row r="1137" spans="2:35">
      <c r="B1137" s="350" t="s">
        <v>265</v>
      </c>
      <c r="C1137" s="350" t="s">
        <v>123</v>
      </c>
      <c r="D1137" s="351">
        <v>60</v>
      </c>
      <c r="E1137" s="351">
        <v>8</v>
      </c>
      <c r="F1137" s="279" t="str">
        <f t="shared" si="17"/>
        <v>SWW026008</v>
      </c>
      <c r="G1137" s="351">
        <v>458.2</v>
      </c>
      <c r="M1137" s="241"/>
      <c r="N1137" s="241"/>
      <c r="O1137" s="229"/>
      <c r="P1137" s="229"/>
      <c r="Q1137" s="234"/>
      <c r="Y1137" s="243"/>
      <c r="Z1137" s="2"/>
      <c r="AA1137" s="2"/>
      <c r="AB1137" s="2"/>
      <c r="AC1137" s="2"/>
      <c r="AD1137" s="2"/>
      <c r="AE1137" s="2"/>
      <c r="AF1137" s="2"/>
      <c r="AG1137" s="2"/>
      <c r="AH1137" s="2"/>
      <c r="AI1137" s="2"/>
    </row>
    <row r="1138" spans="2:35">
      <c r="B1138" s="350" t="s">
        <v>265</v>
      </c>
      <c r="C1138" s="350" t="s">
        <v>123</v>
      </c>
      <c r="D1138" s="351">
        <v>60</v>
      </c>
      <c r="E1138" s="351">
        <v>9</v>
      </c>
      <c r="F1138" s="279" t="str">
        <f t="shared" si="17"/>
        <v>SWW026009</v>
      </c>
      <c r="G1138" s="351">
        <v>488.2</v>
      </c>
      <c r="M1138" s="241"/>
      <c r="N1138" s="241"/>
      <c r="O1138" s="229"/>
      <c r="P1138" s="229"/>
      <c r="Q1138" s="234"/>
      <c r="Y1138" s="243"/>
      <c r="Z1138" s="2"/>
      <c r="AA1138" s="2"/>
      <c r="AB1138" s="2"/>
      <c r="AC1138" s="2"/>
      <c r="AD1138" s="2"/>
      <c r="AE1138" s="2"/>
      <c r="AF1138" s="2"/>
      <c r="AG1138" s="2"/>
      <c r="AH1138" s="2"/>
      <c r="AI1138" s="2"/>
    </row>
    <row r="1139" spans="2:35">
      <c r="B1139" s="350" t="s">
        <v>265</v>
      </c>
      <c r="C1139" s="350" t="s">
        <v>123</v>
      </c>
      <c r="D1139" s="351">
        <v>60</v>
      </c>
      <c r="E1139" s="351">
        <v>10</v>
      </c>
      <c r="F1139" s="279" t="str">
        <f t="shared" si="17"/>
        <v>SWW026010</v>
      </c>
      <c r="G1139" s="351">
        <v>523.79999999999995</v>
      </c>
      <c r="M1139" s="241"/>
      <c r="N1139" s="241"/>
      <c r="O1139" s="229"/>
      <c r="P1139" s="229"/>
      <c r="Q1139" s="234"/>
      <c r="Y1139" s="243"/>
      <c r="Z1139" s="2"/>
      <c r="AA1139" s="2"/>
      <c r="AB1139" s="2"/>
      <c r="AC1139" s="2"/>
      <c r="AD1139" s="2"/>
      <c r="AE1139" s="2"/>
      <c r="AF1139" s="2"/>
      <c r="AG1139" s="2"/>
      <c r="AH1139" s="2"/>
      <c r="AI1139" s="2"/>
    </row>
    <row r="1140" spans="2:35">
      <c r="B1140" s="350" t="s">
        <v>265</v>
      </c>
      <c r="C1140" s="350" t="s">
        <v>123</v>
      </c>
      <c r="D1140" s="351">
        <v>60</v>
      </c>
      <c r="E1140" s="351">
        <v>11</v>
      </c>
      <c r="F1140" s="279" t="str">
        <f t="shared" si="17"/>
        <v>SWW026011</v>
      </c>
      <c r="G1140" s="351">
        <v>564.1</v>
      </c>
      <c r="M1140" s="241"/>
      <c r="N1140" s="241"/>
      <c r="O1140" s="229"/>
      <c r="P1140" s="229"/>
      <c r="Q1140" s="234"/>
      <c r="Y1140" s="243"/>
      <c r="Z1140" s="2"/>
      <c r="AA1140" s="2"/>
      <c r="AB1140" s="2"/>
      <c r="AC1140" s="2"/>
      <c r="AD1140" s="2"/>
      <c r="AE1140" s="2"/>
      <c r="AF1140" s="2"/>
      <c r="AG1140" s="2"/>
      <c r="AH1140" s="2"/>
      <c r="AI1140" s="2"/>
    </row>
    <row r="1141" spans="2:35">
      <c r="B1141" s="350" t="s">
        <v>265</v>
      </c>
      <c r="C1141" s="350" t="s">
        <v>122</v>
      </c>
      <c r="D1141" s="351">
        <v>52</v>
      </c>
      <c r="E1141" s="351">
        <v>6</v>
      </c>
      <c r="F1141" s="279" t="str">
        <f t="shared" si="17"/>
        <v>SWW015206</v>
      </c>
      <c r="G1141" s="351">
        <v>358.3</v>
      </c>
      <c r="M1141" s="241"/>
      <c r="N1141" s="241"/>
      <c r="O1141" s="229"/>
      <c r="P1141" s="229"/>
      <c r="Q1141" s="234"/>
      <c r="Y1141" s="243"/>
      <c r="Z1141" s="2"/>
      <c r="AA1141" s="2"/>
      <c r="AB1141" s="2"/>
      <c r="AC1141" s="2"/>
      <c r="AD1141" s="2"/>
      <c r="AE1141" s="2"/>
      <c r="AF1141" s="2"/>
      <c r="AG1141" s="2"/>
      <c r="AH1141" s="2"/>
      <c r="AI1141" s="2"/>
    </row>
    <row r="1142" spans="2:35">
      <c r="B1142" s="350" t="s">
        <v>265</v>
      </c>
      <c r="C1142" s="350" t="s">
        <v>122</v>
      </c>
      <c r="D1142" s="351">
        <v>52</v>
      </c>
      <c r="E1142" s="351">
        <v>7</v>
      </c>
      <c r="F1142" s="279" t="str">
        <f t="shared" si="17"/>
        <v>SWW015207</v>
      </c>
      <c r="G1142" s="351">
        <v>381.4</v>
      </c>
      <c r="M1142" s="241"/>
      <c r="N1142" s="241"/>
      <c r="O1142" s="229"/>
      <c r="P1142" s="229"/>
      <c r="Q1142" s="234"/>
      <c r="Y1142" s="243"/>
      <c r="Z1142" s="2"/>
      <c r="AA1142" s="2"/>
      <c r="AB1142" s="2"/>
      <c r="AC1142" s="2"/>
      <c r="AD1142" s="2"/>
      <c r="AE1142" s="2"/>
      <c r="AF1142" s="2"/>
      <c r="AG1142" s="2"/>
      <c r="AH1142" s="2"/>
      <c r="AI1142" s="2"/>
    </row>
    <row r="1143" spans="2:35">
      <c r="B1143" s="350" t="s">
        <v>265</v>
      </c>
      <c r="C1143" s="350" t="s">
        <v>122</v>
      </c>
      <c r="D1143" s="351">
        <v>52</v>
      </c>
      <c r="E1143" s="351">
        <v>8</v>
      </c>
      <c r="F1143" s="279" t="str">
        <f t="shared" si="17"/>
        <v>SWW015208</v>
      </c>
      <c r="G1143" s="351">
        <v>407.6</v>
      </c>
      <c r="M1143" s="241"/>
      <c r="N1143" s="241"/>
      <c r="O1143" s="229"/>
      <c r="P1143" s="229"/>
      <c r="Q1143" s="234"/>
      <c r="Y1143" s="243"/>
      <c r="Z1143" s="2"/>
      <c r="AA1143" s="2"/>
      <c r="AB1143" s="2"/>
      <c r="AC1143" s="2"/>
      <c r="AD1143" s="2"/>
      <c r="AE1143" s="2"/>
      <c r="AF1143" s="2"/>
      <c r="AG1143" s="2"/>
      <c r="AH1143" s="2"/>
      <c r="AI1143" s="2"/>
    </row>
    <row r="1144" spans="2:35">
      <c r="B1144" s="350" t="s">
        <v>265</v>
      </c>
      <c r="C1144" s="350" t="s">
        <v>122</v>
      </c>
      <c r="D1144" s="351">
        <v>52</v>
      </c>
      <c r="E1144" s="351">
        <v>9</v>
      </c>
      <c r="F1144" s="279" t="str">
        <f t="shared" si="17"/>
        <v>SWW015209</v>
      </c>
      <c r="G1144" s="351">
        <v>443.6</v>
      </c>
      <c r="M1144" s="241"/>
      <c r="N1144" s="241"/>
      <c r="O1144" s="229"/>
      <c r="P1144" s="229"/>
      <c r="Q1144" s="234"/>
      <c r="Y1144" s="243"/>
      <c r="Z1144" s="2"/>
      <c r="AA1144" s="2"/>
      <c r="AB1144" s="2"/>
      <c r="AC1144" s="2"/>
      <c r="AD1144" s="2"/>
      <c r="AE1144" s="2"/>
      <c r="AF1144" s="2"/>
      <c r="AG1144" s="2"/>
      <c r="AH1144" s="2"/>
      <c r="AI1144" s="2"/>
    </row>
    <row r="1145" spans="2:35">
      <c r="B1145" s="350" t="s">
        <v>265</v>
      </c>
      <c r="C1145" s="350" t="s">
        <v>122</v>
      </c>
      <c r="D1145" s="351">
        <v>52</v>
      </c>
      <c r="E1145" s="351">
        <v>10</v>
      </c>
      <c r="F1145" s="279" t="str">
        <f t="shared" si="17"/>
        <v>SWW015210</v>
      </c>
      <c r="G1145" s="351">
        <v>471.2</v>
      </c>
      <c r="M1145" s="241"/>
      <c r="N1145" s="241"/>
      <c r="O1145" s="229"/>
      <c r="P1145" s="229"/>
      <c r="Q1145" s="234"/>
      <c r="Y1145" s="243"/>
      <c r="Z1145" s="2"/>
      <c r="AA1145" s="2"/>
      <c r="AB1145" s="2"/>
      <c r="AC1145" s="2"/>
      <c r="AD1145" s="2"/>
      <c r="AE1145" s="2"/>
      <c r="AF1145" s="2"/>
      <c r="AG1145" s="2"/>
      <c r="AH1145" s="2"/>
      <c r="AI1145" s="2"/>
    </row>
    <row r="1146" spans="2:35">
      <c r="B1146" s="350" t="s">
        <v>265</v>
      </c>
      <c r="C1146" s="350" t="s">
        <v>122</v>
      </c>
      <c r="D1146" s="351">
        <v>52</v>
      </c>
      <c r="E1146" s="351">
        <v>11</v>
      </c>
      <c r="F1146" s="279" t="str">
        <f t="shared" si="17"/>
        <v>SWW015211</v>
      </c>
      <c r="G1146" s="351">
        <v>499.6</v>
      </c>
      <c r="M1146" s="241"/>
      <c r="N1146" s="241"/>
      <c r="O1146" s="229"/>
      <c r="P1146" s="229"/>
      <c r="Q1146" s="234"/>
      <c r="Y1146" s="243"/>
      <c r="Z1146" s="2"/>
      <c r="AA1146" s="2"/>
      <c r="AB1146" s="2"/>
      <c r="AC1146" s="2"/>
      <c r="AD1146" s="2"/>
      <c r="AE1146" s="2"/>
      <c r="AF1146" s="2"/>
      <c r="AG1146" s="2"/>
      <c r="AH1146" s="2"/>
      <c r="AI1146" s="2"/>
    </row>
    <row r="1147" spans="2:35">
      <c r="B1147" s="350" t="s">
        <v>265</v>
      </c>
      <c r="C1147" s="350" t="s">
        <v>122</v>
      </c>
      <c r="D1147" s="351">
        <v>52</v>
      </c>
      <c r="E1147" s="351">
        <v>12</v>
      </c>
      <c r="F1147" s="279" t="str">
        <f t="shared" si="17"/>
        <v>SWW015212</v>
      </c>
      <c r="G1147" s="351">
        <v>527.4</v>
      </c>
      <c r="M1147" s="241"/>
      <c r="N1147" s="241"/>
      <c r="O1147" s="229"/>
      <c r="P1147" s="229"/>
      <c r="Q1147" s="234"/>
      <c r="Y1147" s="243"/>
      <c r="Z1147" s="2"/>
      <c r="AA1147" s="2"/>
      <c r="AB1147" s="2"/>
      <c r="AC1147" s="2"/>
      <c r="AD1147" s="2"/>
      <c r="AE1147" s="2"/>
      <c r="AF1147" s="2"/>
      <c r="AG1147" s="2"/>
      <c r="AH1147" s="2"/>
      <c r="AI1147" s="2"/>
    </row>
    <row r="1148" spans="2:35">
      <c r="B1148" s="350" t="s">
        <v>265</v>
      </c>
      <c r="C1148" s="350" t="s">
        <v>122</v>
      </c>
      <c r="D1148" s="351">
        <v>52</v>
      </c>
      <c r="E1148" s="351">
        <v>13</v>
      </c>
      <c r="F1148" s="279" t="str">
        <f t="shared" si="17"/>
        <v>SWW015213</v>
      </c>
      <c r="G1148" s="351">
        <v>556.20000000000005</v>
      </c>
      <c r="M1148" s="241"/>
      <c r="N1148" s="241"/>
      <c r="O1148" s="229"/>
      <c r="P1148" s="229"/>
      <c r="Q1148" s="234"/>
      <c r="Y1148" s="243"/>
      <c r="Z1148" s="2"/>
      <c r="AA1148" s="2"/>
      <c r="AB1148" s="2"/>
      <c r="AC1148" s="2"/>
      <c r="AD1148" s="2"/>
      <c r="AE1148" s="2"/>
      <c r="AF1148" s="2"/>
      <c r="AG1148" s="2"/>
      <c r="AH1148" s="2"/>
      <c r="AI1148" s="2"/>
    </row>
    <row r="1149" spans="2:35">
      <c r="B1149" s="350" t="s">
        <v>265</v>
      </c>
      <c r="C1149" s="350" t="s">
        <v>122</v>
      </c>
      <c r="D1149" s="351">
        <v>52</v>
      </c>
      <c r="E1149" s="351">
        <v>14</v>
      </c>
      <c r="F1149" s="279" t="str">
        <f t="shared" si="17"/>
        <v>SWW015214</v>
      </c>
      <c r="G1149" s="351">
        <v>591.1</v>
      </c>
      <c r="M1149" s="241"/>
      <c r="N1149" s="241"/>
      <c r="O1149" s="229"/>
      <c r="P1149" s="229"/>
      <c r="Q1149" s="234"/>
      <c r="Y1149" s="243"/>
      <c r="Z1149" s="2"/>
      <c r="AA1149" s="2"/>
      <c r="AB1149" s="2"/>
      <c r="AC1149" s="2"/>
      <c r="AD1149" s="2"/>
      <c r="AE1149" s="2"/>
      <c r="AF1149" s="2"/>
      <c r="AG1149" s="2"/>
      <c r="AH1149" s="2"/>
      <c r="AI1149" s="2"/>
    </row>
    <row r="1150" spans="2:35">
      <c r="B1150" s="350" t="s">
        <v>265</v>
      </c>
      <c r="C1150" s="350" t="s">
        <v>122</v>
      </c>
      <c r="D1150" s="351">
        <v>52</v>
      </c>
      <c r="E1150" s="351">
        <v>15</v>
      </c>
      <c r="F1150" s="279" t="str">
        <f t="shared" si="17"/>
        <v>SWW015215</v>
      </c>
      <c r="G1150" s="351">
        <v>622.6</v>
      </c>
      <c r="M1150" s="241"/>
      <c r="N1150" s="241"/>
      <c r="O1150" s="229"/>
      <c r="P1150" s="229"/>
      <c r="Q1150" s="234"/>
      <c r="Y1150" s="243"/>
      <c r="Z1150" s="2"/>
      <c r="AA1150" s="2"/>
      <c r="AB1150" s="2"/>
      <c r="AC1150" s="2"/>
      <c r="AD1150" s="2"/>
      <c r="AE1150" s="2"/>
      <c r="AF1150" s="2"/>
      <c r="AG1150" s="2"/>
      <c r="AH1150" s="2"/>
      <c r="AI1150" s="2"/>
    </row>
    <row r="1151" spans="2:35">
      <c r="B1151" s="350" t="s">
        <v>265</v>
      </c>
      <c r="C1151" s="350" t="s">
        <v>122</v>
      </c>
      <c r="D1151" s="351">
        <v>52</v>
      </c>
      <c r="E1151" s="351">
        <v>16</v>
      </c>
      <c r="F1151" s="279" t="str">
        <f t="shared" si="17"/>
        <v>SWW015216</v>
      </c>
      <c r="G1151" s="351">
        <v>656.1</v>
      </c>
      <c r="M1151" s="241"/>
      <c r="N1151" s="241"/>
      <c r="O1151" s="229"/>
      <c r="P1151" s="229"/>
      <c r="Q1151" s="234"/>
      <c r="Y1151" s="243"/>
      <c r="Z1151" s="2"/>
      <c r="AA1151" s="2"/>
      <c r="AB1151" s="2"/>
      <c r="AC1151" s="2"/>
      <c r="AD1151" s="2"/>
      <c r="AE1151" s="2"/>
      <c r="AF1151" s="2"/>
      <c r="AG1151" s="2"/>
      <c r="AH1151" s="2"/>
      <c r="AI1151" s="2"/>
    </row>
    <row r="1152" spans="2:35">
      <c r="B1152" s="350" t="s">
        <v>265</v>
      </c>
      <c r="C1152" s="350" t="s">
        <v>122</v>
      </c>
      <c r="D1152" s="351">
        <v>52</v>
      </c>
      <c r="E1152" s="351">
        <v>17</v>
      </c>
      <c r="F1152" s="279" t="str">
        <f t="shared" si="17"/>
        <v>SWW015217</v>
      </c>
      <c r="G1152" s="351">
        <v>713.5</v>
      </c>
      <c r="M1152" s="241"/>
      <c r="N1152" s="241"/>
      <c r="O1152" s="229"/>
      <c r="P1152" s="229"/>
      <c r="Q1152" s="234"/>
      <c r="Y1152" s="243"/>
      <c r="Z1152" s="2"/>
      <c r="AA1152" s="2"/>
      <c r="AB1152" s="2"/>
      <c r="AC1152" s="2"/>
      <c r="AD1152" s="2"/>
      <c r="AE1152" s="2"/>
      <c r="AF1152" s="2"/>
      <c r="AG1152" s="2"/>
      <c r="AH1152" s="2"/>
      <c r="AI1152" s="2"/>
    </row>
    <row r="1153" spans="2:35">
      <c r="B1153" s="350" t="s">
        <v>265</v>
      </c>
      <c r="C1153" s="350" t="s">
        <v>122</v>
      </c>
      <c r="D1153" s="351">
        <v>52</v>
      </c>
      <c r="E1153" s="351">
        <v>18</v>
      </c>
      <c r="F1153" s="279" t="str">
        <f t="shared" si="17"/>
        <v>SWW015218</v>
      </c>
      <c r="G1153" s="351">
        <v>764.3</v>
      </c>
      <c r="M1153" s="241"/>
      <c r="N1153" s="241"/>
      <c r="O1153" s="229"/>
      <c r="P1153" s="229"/>
      <c r="Q1153" s="234"/>
      <c r="Y1153" s="243"/>
      <c r="Z1153" s="2"/>
      <c r="AA1153" s="2"/>
      <c r="AB1153" s="2"/>
      <c r="AC1153" s="2"/>
      <c r="AD1153" s="2"/>
      <c r="AE1153" s="2"/>
      <c r="AF1153" s="2"/>
      <c r="AG1153" s="2"/>
      <c r="AH1153" s="2"/>
      <c r="AI1153" s="2"/>
    </row>
    <row r="1154" spans="2:35">
      <c r="B1154" s="350" t="s">
        <v>265</v>
      </c>
      <c r="C1154" s="350" t="s">
        <v>122</v>
      </c>
      <c r="D1154" s="351">
        <v>52</v>
      </c>
      <c r="E1154" s="351">
        <v>19</v>
      </c>
      <c r="F1154" s="279" t="str">
        <f t="shared" si="17"/>
        <v>SWW015219</v>
      </c>
      <c r="G1154" s="351">
        <v>828.8</v>
      </c>
      <c r="M1154" s="241"/>
      <c r="N1154" s="241"/>
      <c r="O1154" s="229"/>
      <c r="P1154" s="229"/>
      <c r="Q1154" s="234"/>
      <c r="Y1154" s="243"/>
      <c r="Z1154" s="2"/>
      <c r="AA1154" s="2"/>
      <c r="AB1154" s="2"/>
      <c r="AC1154" s="2"/>
      <c r="AD1154" s="2"/>
      <c r="AE1154" s="2"/>
      <c r="AF1154" s="2"/>
      <c r="AG1154" s="2"/>
      <c r="AH1154" s="2"/>
      <c r="AI1154" s="2"/>
    </row>
    <row r="1155" spans="2:35">
      <c r="B1155" s="350" t="s">
        <v>265</v>
      </c>
      <c r="C1155" s="350" t="s">
        <v>122</v>
      </c>
      <c r="D1155" s="351">
        <v>53</v>
      </c>
      <c r="E1155" s="351">
        <v>1</v>
      </c>
      <c r="F1155" s="279" t="str">
        <f t="shared" si="17"/>
        <v>SWW015301</v>
      </c>
      <c r="G1155" s="351">
        <v>104.1</v>
      </c>
      <c r="M1155" s="241"/>
      <c r="N1155" s="241"/>
      <c r="O1155" s="229"/>
      <c r="P1155" s="229"/>
      <c r="Q1155" s="234"/>
      <c r="Y1155" s="243"/>
      <c r="Z1155" s="2"/>
      <c r="AA1155" s="2"/>
      <c r="AB1155" s="2"/>
      <c r="AC1155" s="2"/>
      <c r="AD1155" s="2"/>
      <c r="AE1155" s="2"/>
      <c r="AF1155" s="2"/>
      <c r="AG1155" s="2"/>
      <c r="AH1155" s="2"/>
      <c r="AI1155" s="2"/>
    </row>
    <row r="1156" spans="2:35">
      <c r="B1156" s="350" t="s">
        <v>265</v>
      </c>
      <c r="C1156" s="350" t="s">
        <v>122</v>
      </c>
      <c r="D1156" s="351">
        <v>53</v>
      </c>
      <c r="E1156" s="351">
        <v>2</v>
      </c>
      <c r="F1156" s="279" t="str">
        <f t="shared" si="17"/>
        <v>SWW015302</v>
      </c>
      <c r="G1156" s="351">
        <v>285.10000000000002</v>
      </c>
      <c r="M1156" s="241"/>
      <c r="N1156" s="241"/>
      <c r="O1156" s="229"/>
      <c r="P1156" s="229"/>
      <c r="Q1156" s="234"/>
      <c r="Y1156" s="243"/>
      <c r="Z1156" s="2"/>
      <c r="AA1156" s="2"/>
      <c r="AB1156" s="2"/>
      <c r="AC1156" s="2"/>
      <c r="AD1156" s="2"/>
      <c r="AE1156" s="2"/>
      <c r="AF1156" s="2"/>
      <c r="AG1156" s="2"/>
      <c r="AH1156" s="2"/>
      <c r="AI1156" s="2"/>
    </row>
    <row r="1157" spans="2:35">
      <c r="B1157" s="350" t="s">
        <v>265</v>
      </c>
      <c r="C1157" s="350" t="s">
        <v>122</v>
      </c>
      <c r="D1157" s="351">
        <v>53</v>
      </c>
      <c r="E1157" s="351">
        <v>3</v>
      </c>
      <c r="F1157" s="279" t="str">
        <f t="shared" si="17"/>
        <v>SWW015303</v>
      </c>
      <c r="G1157" s="351">
        <v>306.10000000000002</v>
      </c>
      <c r="M1157" s="241"/>
      <c r="N1157" s="241"/>
      <c r="O1157" s="229"/>
      <c r="P1157" s="229"/>
      <c r="Q1157" s="234"/>
      <c r="Y1157" s="243"/>
      <c r="Z1157" s="2"/>
      <c r="AA1157" s="2"/>
      <c r="AB1157" s="2"/>
      <c r="AC1157" s="2"/>
      <c r="AD1157" s="2"/>
      <c r="AE1157" s="2"/>
      <c r="AF1157" s="2"/>
      <c r="AG1157" s="2"/>
      <c r="AH1157" s="2"/>
      <c r="AI1157" s="2"/>
    </row>
    <row r="1158" spans="2:35">
      <c r="B1158" s="350" t="s">
        <v>265</v>
      </c>
      <c r="C1158" s="350" t="s">
        <v>122</v>
      </c>
      <c r="D1158" s="351">
        <v>53</v>
      </c>
      <c r="E1158" s="351">
        <v>4</v>
      </c>
      <c r="F1158" s="279" t="str">
        <f t="shared" si="17"/>
        <v>SWW015304</v>
      </c>
      <c r="G1158" s="351">
        <v>330.7</v>
      </c>
      <c r="M1158" s="241"/>
      <c r="N1158" s="241"/>
      <c r="O1158" s="229"/>
      <c r="P1158" s="229"/>
      <c r="Q1158" s="234"/>
      <c r="Y1158" s="243"/>
      <c r="Z1158" s="2"/>
      <c r="AA1158" s="2"/>
      <c r="AB1158" s="2"/>
      <c r="AC1158" s="2"/>
      <c r="AD1158" s="2"/>
      <c r="AE1158" s="2"/>
      <c r="AF1158" s="2"/>
      <c r="AG1158" s="2"/>
      <c r="AH1158" s="2"/>
      <c r="AI1158" s="2"/>
    </row>
    <row r="1159" spans="2:35">
      <c r="B1159" s="350" t="s">
        <v>265</v>
      </c>
      <c r="C1159" s="350" t="s">
        <v>122</v>
      </c>
      <c r="D1159" s="351">
        <v>53</v>
      </c>
      <c r="E1159" s="351">
        <v>5</v>
      </c>
      <c r="F1159" s="279" t="str">
        <f t="shared" si="17"/>
        <v>SWW015305</v>
      </c>
      <c r="G1159" s="351">
        <v>358.3</v>
      </c>
      <c r="M1159" s="241"/>
      <c r="N1159" s="241"/>
      <c r="O1159" s="229"/>
      <c r="P1159" s="229"/>
      <c r="Q1159" s="234"/>
      <c r="Y1159" s="243"/>
      <c r="Z1159" s="2"/>
      <c r="AA1159" s="2"/>
      <c r="AB1159" s="2"/>
      <c r="AC1159" s="2"/>
      <c r="AD1159" s="2"/>
      <c r="AE1159" s="2"/>
      <c r="AF1159" s="2"/>
      <c r="AG1159" s="2"/>
      <c r="AH1159" s="2"/>
      <c r="AI1159" s="2"/>
    </row>
    <row r="1160" spans="2:35">
      <c r="B1160" s="350" t="s">
        <v>265</v>
      </c>
      <c r="C1160" s="350" t="s">
        <v>122</v>
      </c>
      <c r="D1160" s="351">
        <v>53</v>
      </c>
      <c r="E1160" s="351">
        <v>6</v>
      </c>
      <c r="F1160" s="279" t="str">
        <f t="shared" ref="F1160:F1223" si="18">B1160&amp;TEXT(C1160,"00")&amp;TEXT(D1160,"00")&amp;TEXT(E1160,"00")</f>
        <v>SWW015306</v>
      </c>
      <c r="G1160" s="351">
        <v>381.4</v>
      </c>
      <c r="M1160" s="241"/>
      <c r="N1160" s="241"/>
      <c r="O1160" s="229"/>
      <c r="P1160" s="229"/>
      <c r="Q1160" s="234"/>
      <c r="Y1160" s="243"/>
      <c r="Z1160" s="2"/>
      <c r="AA1160" s="2"/>
      <c r="AB1160" s="2"/>
      <c r="AC1160" s="2"/>
      <c r="AD1160" s="2"/>
      <c r="AE1160" s="2"/>
      <c r="AF1160" s="2"/>
      <c r="AG1160" s="2"/>
      <c r="AH1160" s="2"/>
      <c r="AI1160" s="2"/>
    </row>
    <row r="1161" spans="2:35">
      <c r="B1161" s="350" t="s">
        <v>265</v>
      </c>
      <c r="C1161" s="350" t="s">
        <v>122</v>
      </c>
      <c r="D1161" s="351">
        <v>53</v>
      </c>
      <c r="E1161" s="351">
        <v>7</v>
      </c>
      <c r="F1161" s="279" t="str">
        <f t="shared" si="18"/>
        <v>SWW015307</v>
      </c>
      <c r="G1161" s="351">
        <v>407.6</v>
      </c>
      <c r="M1161" s="241"/>
      <c r="N1161" s="241"/>
      <c r="O1161" s="229"/>
      <c r="P1161" s="229"/>
      <c r="Q1161" s="234"/>
      <c r="Y1161" s="243"/>
      <c r="Z1161" s="2"/>
      <c r="AA1161" s="2"/>
      <c r="AB1161" s="2"/>
      <c r="AC1161" s="2"/>
      <c r="AD1161" s="2"/>
      <c r="AE1161" s="2"/>
      <c r="AF1161" s="2"/>
      <c r="AG1161" s="2"/>
      <c r="AH1161" s="2"/>
      <c r="AI1161" s="2"/>
    </row>
    <row r="1162" spans="2:35">
      <c r="B1162" s="350" t="s">
        <v>265</v>
      </c>
      <c r="C1162" s="350" t="s">
        <v>122</v>
      </c>
      <c r="D1162" s="351">
        <v>53</v>
      </c>
      <c r="E1162" s="351">
        <v>8</v>
      </c>
      <c r="F1162" s="279" t="str">
        <f t="shared" si="18"/>
        <v>SWW015308</v>
      </c>
      <c r="G1162" s="351">
        <v>443.6</v>
      </c>
      <c r="M1162" s="241"/>
      <c r="N1162" s="241"/>
      <c r="O1162" s="229"/>
      <c r="P1162" s="229"/>
      <c r="Q1162" s="234"/>
      <c r="Y1162" s="243"/>
      <c r="Z1162" s="2"/>
      <c r="AA1162" s="2"/>
      <c r="AB1162" s="2"/>
      <c r="AC1162" s="2"/>
      <c r="AD1162" s="2"/>
      <c r="AE1162" s="2"/>
      <c r="AF1162" s="2"/>
      <c r="AG1162" s="2"/>
      <c r="AH1162" s="2"/>
      <c r="AI1162" s="2"/>
    </row>
    <row r="1163" spans="2:35">
      <c r="B1163" s="350" t="s">
        <v>265</v>
      </c>
      <c r="C1163" s="350" t="s">
        <v>122</v>
      </c>
      <c r="D1163" s="351">
        <v>53</v>
      </c>
      <c r="E1163" s="351">
        <v>9</v>
      </c>
      <c r="F1163" s="279" t="str">
        <f t="shared" si="18"/>
        <v>SWW015309</v>
      </c>
      <c r="G1163" s="351">
        <v>471.2</v>
      </c>
      <c r="M1163" s="241"/>
      <c r="N1163" s="241"/>
      <c r="O1163" s="229"/>
      <c r="P1163" s="229"/>
      <c r="Q1163" s="234"/>
      <c r="Y1163" s="243"/>
      <c r="Z1163" s="2"/>
      <c r="AA1163" s="2"/>
      <c r="AB1163" s="2"/>
      <c r="AC1163" s="2"/>
      <c r="AD1163" s="2"/>
      <c r="AE1163" s="2"/>
      <c r="AF1163" s="2"/>
      <c r="AG1163" s="2"/>
      <c r="AH1163" s="2"/>
      <c r="AI1163" s="2"/>
    </row>
    <row r="1164" spans="2:35">
      <c r="B1164" s="350" t="s">
        <v>265</v>
      </c>
      <c r="C1164" s="350" t="s">
        <v>122</v>
      </c>
      <c r="D1164" s="351">
        <v>53</v>
      </c>
      <c r="E1164" s="351">
        <v>10</v>
      </c>
      <c r="F1164" s="279" t="str">
        <f t="shared" si="18"/>
        <v>SWW015310</v>
      </c>
      <c r="G1164" s="351">
        <v>499.6</v>
      </c>
      <c r="M1164" s="241"/>
      <c r="N1164" s="241"/>
      <c r="O1164" s="229"/>
      <c r="P1164" s="229"/>
      <c r="Q1164" s="234"/>
      <c r="Y1164" s="243"/>
      <c r="Z1164" s="2"/>
      <c r="AA1164" s="2"/>
      <c r="AB1164" s="2"/>
      <c r="AC1164" s="2"/>
      <c r="AD1164" s="2"/>
      <c r="AE1164" s="2"/>
      <c r="AF1164" s="2"/>
      <c r="AG1164" s="2"/>
      <c r="AH1164" s="2"/>
      <c r="AI1164" s="2"/>
    </row>
    <row r="1165" spans="2:35">
      <c r="B1165" s="350" t="s">
        <v>265</v>
      </c>
      <c r="C1165" s="350" t="s">
        <v>122</v>
      </c>
      <c r="D1165" s="351">
        <v>53</v>
      </c>
      <c r="E1165" s="351">
        <v>11</v>
      </c>
      <c r="F1165" s="279" t="str">
        <f t="shared" si="18"/>
        <v>SWW015311</v>
      </c>
      <c r="G1165" s="351">
        <v>527.4</v>
      </c>
      <c r="M1165" s="241"/>
      <c r="N1165" s="241"/>
      <c r="O1165" s="229"/>
      <c r="P1165" s="229"/>
      <c r="Q1165" s="234"/>
      <c r="Y1165" s="243"/>
      <c r="Z1165" s="2"/>
      <c r="AA1165" s="2"/>
      <c r="AB1165" s="2"/>
      <c r="AC1165" s="2"/>
      <c r="AD1165" s="2"/>
      <c r="AE1165" s="2"/>
      <c r="AF1165" s="2"/>
      <c r="AG1165" s="2"/>
      <c r="AH1165" s="2"/>
      <c r="AI1165" s="2"/>
    </row>
    <row r="1166" spans="2:35">
      <c r="B1166" s="350" t="s">
        <v>265</v>
      </c>
      <c r="C1166" s="350" t="s">
        <v>122</v>
      </c>
      <c r="D1166" s="351">
        <v>53</v>
      </c>
      <c r="E1166" s="351">
        <v>12</v>
      </c>
      <c r="F1166" s="279" t="str">
        <f t="shared" si="18"/>
        <v>SWW015312</v>
      </c>
      <c r="G1166" s="351">
        <v>556.20000000000005</v>
      </c>
      <c r="M1166" s="241"/>
      <c r="N1166" s="241"/>
      <c r="O1166" s="229"/>
      <c r="P1166" s="229"/>
      <c r="Q1166" s="234"/>
      <c r="Y1166" s="243"/>
      <c r="Z1166" s="2"/>
      <c r="AA1166" s="2"/>
      <c r="AB1166" s="2"/>
      <c r="AC1166" s="2"/>
      <c r="AD1166" s="2"/>
      <c r="AE1166" s="2"/>
      <c r="AF1166" s="2"/>
      <c r="AG1166" s="2"/>
      <c r="AH1166" s="2"/>
      <c r="AI1166" s="2"/>
    </row>
    <row r="1167" spans="2:35">
      <c r="B1167" s="350" t="s">
        <v>265</v>
      </c>
      <c r="C1167" s="350" t="s">
        <v>122</v>
      </c>
      <c r="D1167" s="351">
        <v>53</v>
      </c>
      <c r="E1167" s="351">
        <v>13</v>
      </c>
      <c r="F1167" s="279" t="str">
        <f t="shared" si="18"/>
        <v>SWW015313</v>
      </c>
      <c r="G1167" s="351">
        <v>591.1</v>
      </c>
      <c r="M1167" s="241"/>
      <c r="N1167" s="241"/>
      <c r="O1167" s="229"/>
      <c r="P1167" s="229"/>
      <c r="Q1167" s="234"/>
      <c r="Y1167" s="243"/>
      <c r="Z1167" s="2"/>
      <c r="AA1167" s="2"/>
      <c r="AB1167" s="2"/>
      <c r="AC1167" s="2"/>
      <c r="AD1167" s="2"/>
      <c r="AE1167" s="2"/>
      <c r="AF1167" s="2"/>
      <c r="AG1167" s="2"/>
      <c r="AH1167" s="2"/>
      <c r="AI1167" s="2"/>
    </row>
    <row r="1168" spans="2:35">
      <c r="B1168" s="350" t="s">
        <v>265</v>
      </c>
      <c r="C1168" s="350" t="s">
        <v>122</v>
      </c>
      <c r="D1168" s="351">
        <v>53</v>
      </c>
      <c r="E1168" s="351">
        <v>14</v>
      </c>
      <c r="F1168" s="279" t="str">
        <f t="shared" si="18"/>
        <v>SWW015314</v>
      </c>
      <c r="G1168" s="351">
        <v>622.6</v>
      </c>
      <c r="M1168" s="241"/>
      <c r="N1168" s="241"/>
      <c r="O1168" s="229"/>
      <c r="P1168" s="229"/>
      <c r="Q1168" s="234"/>
      <c r="Y1168" s="243"/>
      <c r="Z1168" s="2"/>
      <c r="AA1168" s="2"/>
      <c r="AB1168" s="2"/>
      <c r="AC1168" s="2"/>
      <c r="AD1168" s="2"/>
      <c r="AE1168" s="2"/>
      <c r="AF1168" s="2"/>
      <c r="AG1168" s="2"/>
      <c r="AH1168" s="2"/>
      <c r="AI1168" s="2"/>
    </row>
    <row r="1169" spans="2:35">
      <c r="B1169" s="350" t="s">
        <v>265</v>
      </c>
      <c r="C1169" s="350" t="s">
        <v>122</v>
      </c>
      <c r="D1169" s="351">
        <v>53</v>
      </c>
      <c r="E1169" s="351">
        <v>15</v>
      </c>
      <c r="F1169" s="279" t="str">
        <f t="shared" si="18"/>
        <v>SWW015315</v>
      </c>
      <c r="G1169" s="351">
        <v>656.1</v>
      </c>
      <c r="M1169" s="241"/>
      <c r="N1169" s="241"/>
      <c r="O1169" s="229"/>
      <c r="P1169" s="229"/>
      <c r="Q1169" s="234"/>
      <c r="Y1169" s="243"/>
      <c r="Z1169" s="2"/>
      <c r="AA1169" s="2"/>
      <c r="AB1169" s="2"/>
      <c r="AC1169" s="2"/>
      <c r="AD1169" s="2"/>
      <c r="AE1169" s="2"/>
      <c r="AF1169" s="2"/>
      <c r="AG1169" s="2"/>
      <c r="AH1169" s="2"/>
      <c r="AI1169" s="2"/>
    </row>
    <row r="1170" spans="2:35">
      <c r="B1170" s="350" t="s">
        <v>265</v>
      </c>
      <c r="C1170" s="350" t="s">
        <v>122</v>
      </c>
      <c r="D1170" s="351">
        <v>53</v>
      </c>
      <c r="E1170" s="351">
        <v>16</v>
      </c>
      <c r="F1170" s="279" t="str">
        <f t="shared" si="18"/>
        <v>SWW015316</v>
      </c>
      <c r="G1170" s="351">
        <v>713.5</v>
      </c>
      <c r="M1170" s="241"/>
      <c r="N1170" s="241"/>
      <c r="O1170" s="229"/>
      <c r="P1170" s="229"/>
      <c r="Q1170" s="234"/>
      <c r="Y1170" s="243"/>
      <c r="Z1170" s="2"/>
      <c r="AA1170" s="2"/>
      <c r="AB1170" s="2"/>
      <c r="AC1170" s="2"/>
      <c r="AD1170" s="2"/>
      <c r="AE1170" s="2"/>
      <c r="AF1170" s="2"/>
      <c r="AG1170" s="2"/>
      <c r="AH1170" s="2"/>
      <c r="AI1170" s="2"/>
    </row>
    <row r="1171" spans="2:35">
      <c r="B1171" s="350" t="s">
        <v>265</v>
      </c>
      <c r="C1171" s="350" t="s">
        <v>122</v>
      </c>
      <c r="D1171" s="351">
        <v>53</v>
      </c>
      <c r="E1171" s="351">
        <v>17</v>
      </c>
      <c r="F1171" s="279" t="str">
        <f t="shared" si="18"/>
        <v>SWW015317</v>
      </c>
      <c r="G1171" s="351">
        <v>764.3</v>
      </c>
      <c r="M1171" s="241"/>
      <c r="N1171" s="241"/>
      <c r="O1171" s="229"/>
      <c r="P1171" s="229"/>
      <c r="Q1171" s="234"/>
      <c r="Y1171" s="243"/>
      <c r="Z1171" s="2"/>
      <c r="AA1171" s="2"/>
      <c r="AB1171" s="2"/>
      <c r="AC1171" s="2"/>
      <c r="AD1171" s="2"/>
      <c r="AE1171" s="2"/>
      <c r="AF1171" s="2"/>
      <c r="AG1171" s="2"/>
      <c r="AH1171" s="2"/>
      <c r="AI1171" s="2"/>
    </row>
    <row r="1172" spans="2:35">
      <c r="B1172" s="350" t="s">
        <v>265</v>
      </c>
      <c r="C1172" s="350" t="s">
        <v>122</v>
      </c>
      <c r="D1172" s="351">
        <v>53</v>
      </c>
      <c r="E1172" s="351">
        <v>18</v>
      </c>
      <c r="F1172" s="279" t="str">
        <f t="shared" si="18"/>
        <v>SWW015318</v>
      </c>
      <c r="G1172" s="351">
        <v>828.8</v>
      </c>
      <c r="M1172" s="241"/>
      <c r="N1172" s="241"/>
      <c r="O1172" s="229"/>
      <c r="P1172" s="229"/>
      <c r="Q1172" s="234"/>
      <c r="Y1172" s="243"/>
      <c r="Z1172" s="2"/>
      <c r="AA1172" s="2"/>
      <c r="AB1172" s="2"/>
      <c r="AC1172" s="2"/>
      <c r="AD1172" s="2"/>
      <c r="AE1172" s="2"/>
      <c r="AF1172" s="2"/>
      <c r="AG1172" s="2"/>
      <c r="AH1172" s="2"/>
      <c r="AI1172" s="2"/>
    </row>
    <row r="1173" spans="2:35">
      <c r="B1173" s="350" t="s">
        <v>265</v>
      </c>
      <c r="C1173" s="350" t="s">
        <v>122</v>
      </c>
      <c r="D1173" s="351">
        <v>54</v>
      </c>
      <c r="E1173" s="351">
        <v>1</v>
      </c>
      <c r="F1173" s="279" t="str">
        <f t="shared" si="18"/>
        <v>SWW015401</v>
      </c>
      <c r="G1173" s="351">
        <v>113.8</v>
      </c>
      <c r="M1173" s="241"/>
      <c r="N1173" s="241"/>
      <c r="O1173" s="229"/>
      <c r="P1173" s="229"/>
      <c r="Q1173" s="234"/>
      <c r="Y1173" s="243"/>
      <c r="Z1173" s="2"/>
      <c r="AA1173" s="2"/>
      <c r="AB1173" s="2"/>
      <c r="AC1173" s="2"/>
      <c r="AD1173" s="2"/>
      <c r="AE1173" s="2"/>
      <c r="AF1173" s="2"/>
      <c r="AG1173" s="2"/>
      <c r="AH1173" s="2"/>
      <c r="AI1173" s="2"/>
    </row>
    <row r="1174" spans="2:35">
      <c r="B1174" s="350" t="s">
        <v>265</v>
      </c>
      <c r="C1174" s="350" t="s">
        <v>122</v>
      </c>
      <c r="D1174" s="351">
        <v>54</v>
      </c>
      <c r="E1174" s="351">
        <v>2</v>
      </c>
      <c r="F1174" s="279" t="str">
        <f t="shared" si="18"/>
        <v>SWW015402</v>
      </c>
      <c r="G1174" s="351">
        <v>306.10000000000002</v>
      </c>
      <c r="M1174" s="241"/>
      <c r="N1174" s="241"/>
      <c r="O1174" s="229"/>
      <c r="P1174" s="229"/>
      <c r="Q1174" s="234"/>
      <c r="Y1174" s="243"/>
      <c r="Z1174" s="2"/>
      <c r="AA1174" s="2"/>
      <c r="AB1174" s="2"/>
      <c r="AC1174" s="2"/>
      <c r="AD1174" s="2"/>
      <c r="AE1174" s="2"/>
      <c r="AF1174" s="2"/>
      <c r="AG1174" s="2"/>
      <c r="AH1174" s="2"/>
      <c r="AI1174" s="2"/>
    </row>
    <row r="1175" spans="2:35">
      <c r="B1175" s="350" t="s">
        <v>265</v>
      </c>
      <c r="C1175" s="350" t="s">
        <v>122</v>
      </c>
      <c r="D1175" s="351">
        <v>54</v>
      </c>
      <c r="E1175" s="351">
        <v>3</v>
      </c>
      <c r="F1175" s="279" t="str">
        <f t="shared" si="18"/>
        <v>SWW015403</v>
      </c>
      <c r="G1175" s="351">
        <v>330.7</v>
      </c>
      <c r="M1175" s="241"/>
      <c r="N1175" s="241"/>
      <c r="O1175" s="229"/>
      <c r="P1175" s="229"/>
      <c r="Q1175" s="234"/>
      <c r="Y1175" s="243"/>
      <c r="Z1175" s="2"/>
      <c r="AA1175" s="2"/>
      <c r="AB1175" s="2"/>
      <c r="AC1175" s="2"/>
      <c r="AD1175" s="2"/>
      <c r="AE1175" s="2"/>
      <c r="AF1175" s="2"/>
      <c r="AG1175" s="2"/>
      <c r="AH1175" s="2"/>
      <c r="AI1175" s="2"/>
    </row>
    <row r="1176" spans="2:35">
      <c r="B1176" s="350" t="s">
        <v>265</v>
      </c>
      <c r="C1176" s="350" t="s">
        <v>122</v>
      </c>
      <c r="D1176" s="351">
        <v>54</v>
      </c>
      <c r="E1176" s="351">
        <v>4</v>
      </c>
      <c r="F1176" s="279" t="str">
        <f t="shared" si="18"/>
        <v>SWW015404</v>
      </c>
      <c r="G1176" s="351">
        <v>358.3</v>
      </c>
      <c r="M1176" s="241"/>
      <c r="N1176" s="241"/>
      <c r="O1176" s="229"/>
      <c r="P1176" s="229"/>
      <c r="Q1176" s="234"/>
      <c r="Y1176" s="243"/>
      <c r="Z1176" s="2"/>
      <c r="AA1176" s="2"/>
      <c r="AB1176" s="2"/>
      <c r="AC1176" s="2"/>
      <c r="AD1176" s="2"/>
      <c r="AE1176" s="2"/>
      <c r="AF1176" s="2"/>
      <c r="AG1176" s="2"/>
      <c r="AH1176" s="2"/>
      <c r="AI1176" s="2"/>
    </row>
    <row r="1177" spans="2:35">
      <c r="B1177" s="350" t="s">
        <v>265</v>
      </c>
      <c r="C1177" s="350" t="s">
        <v>122</v>
      </c>
      <c r="D1177" s="351">
        <v>54</v>
      </c>
      <c r="E1177" s="351">
        <v>5</v>
      </c>
      <c r="F1177" s="279" t="str">
        <f t="shared" si="18"/>
        <v>SWW015405</v>
      </c>
      <c r="G1177" s="351">
        <v>381.4</v>
      </c>
      <c r="M1177" s="241"/>
      <c r="N1177" s="241"/>
      <c r="O1177" s="229"/>
      <c r="P1177" s="229"/>
      <c r="Q1177" s="234"/>
      <c r="Y1177" s="243"/>
      <c r="Z1177" s="2"/>
      <c r="AA1177" s="2"/>
      <c r="AB1177" s="2"/>
      <c r="AC1177" s="2"/>
      <c r="AD1177" s="2"/>
      <c r="AE1177" s="2"/>
      <c r="AF1177" s="2"/>
      <c r="AG1177" s="2"/>
      <c r="AH1177" s="2"/>
      <c r="AI1177" s="2"/>
    </row>
    <row r="1178" spans="2:35">
      <c r="B1178" s="350" t="s">
        <v>265</v>
      </c>
      <c r="C1178" s="350" t="s">
        <v>122</v>
      </c>
      <c r="D1178" s="351">
        <v>54</v>
      </c>
      <c r="E1178" s="351">
        <v>6</v>
      </c>
      <c r="F1178" s="279" t="str">
        <f t="shared" si="18"/>
        <v>SWW015406</v>
      </c>
      <c r="G1178" s="351">
        <v>407.6</v>
      </c>
      <c r="M1178" s="241"/>
      <c r="N1178" s="241"/>
      <c r="O1178" s="229"/>
      <c r="P1178" s="229"/>
      <c r="Q1178" s="234"/>
      <c r="Y1178" s="243"/>
      <c r="Z1178" s="2"/>
      <c r="AA1178" s="2"/>
      <c r="AB1178" s="2"/>
      <c r="AC1178" s="2"/>
      <c r="AD1178" s="2"/>
      <c r="AE1178" s="2"/>
      <c r="AF1178" s="2"/>
      <c r="AG1178" s="2"/>
      <c r="AH1178" s="2"/>
      <c r="AI1178" s="2"/>
    </row>
    <row r="1179" spans="2:35">
      <c r="B1179" s="350" t="s">
        <v>265</v>
      </c>
      <c r="C1179" s="350" t="s">
        <v>122</v>
      </c>
      <c r="D1179" s="351">
        <v>54</v>
      </c>
      <c r="E1179" s="351">
        <v>7</v>
      </c>
      <c r="F1179" s="279" t="str">
        <f t="shared" si="18"/>
        <v>SWW015407</v>
      </c>
      <c r="G1179" s="351">
        <v>443.6</v>
      </c>
      <c r="M1179" s="241"/>
      <c r="N1179" s="241"/>
      <c r="O1179" s="229"/>
      <c r="P1179" s="229"/>
      <c r="Q1179" s="234"/>
      <c r="Y1179" s="243"/>
      <c r="Z1179" s="2"/>
      <c r="AA1179" s="2"/>
      <c r="AB1179" s="2"/>
      <c r="AC1179" s="2"/>
      <c r="AD1179" s="2"/>
      <c r="AE1179" s="2"/>
      <c r="AF1179" s="2"/>
      <c r="AG1179" s="2"/>
      <c r="AH1179" s="2"/>
      <c r="AI1179" s="2"/>
    </row>
    <row r="1180" spans="2:35">
      <c r="B1180" s="350" t="s">
        <v>265</v>
      </c>
      <c r="C1180" s="350" t="s">
        <v>122</v>
      </c>
      <c r="D1180" s="351">
        <v>54</v>
      </c>
      <c r="E1180" s="351">
        <v>8</v>
      </c>
      <c r="F1180" s="279" t="str">
        <f t="shared" si="18"/>
        <v>SWW015408</v>
      </c>
      <c r="G1180" s="351">
        <v>471.2</v>
      </c>
      <c r="M1180" s="241"/>
      <c r="N1180" s="241"/>
      <c r="O1180" s="229"/>
      <c r="P1180" s="229"/>
      <c r="Q1180" s="234"/>
      <c r="Y1180" s="243"/>
      <c r="Z1180" s="2"/>
      <c r="AA1180" s="2"/>
      <c r="AB1180" s="2"/>
      <c r="AC1180" s="2"/>
      <c r="AD1180" s="2"/>
      <c r="AE1180" s="2"/>
      <c r="AF1180" s="2"/>
      <c r="AG1180" s="2"/>
      <c r="AH1180" s="2"/>
      <c r="AI1180" s="2"/>
    </row>
    <row r="1181" spans="2:35">
      <c r="B1181" s="350" t="s">
        <v>265</v>
      </c>
      <c r="C1181" s="350" t="s">
        <v>122</v>
      </c>
      <c r="D1181" s="351">
        <v>54</v>
      </c>
      <c r="E1181" s="351">
        <v>9</v>
      </c>
      <c r="F1181" s="279" t="str">
        <f t="shared" si="18"/>
        <v>SWW015409</v>
      </c>
      <c r="G1181" s="351">
        <v>499.6</v>
      </c>
      <c r="M1181" s="241"/>
      <c r="N1181" s="241"/>
      <c r="O1181" s="229"/>
      <c r="P1181" s="229"/>
      <c r="Q1181" s="234"/>
      <c r="Y1181" s="243"/>
      <c r="Z1181" s="2"/>
      <c r="AA1181" s="2"/>
      <c r="AB1181" s="2"/>
      <c r="AC1181" s="2"/>
      <c r="AD1181" s="2"/>
      <c r="AE1181" s="2"/>
      <c r="AF1181" s="2"/>
      <c r="AG1181" s="2"/>
      <c r="AH1181" s="2"/>
      <c r="AI1181" s="2"/>
    </row>
    <row r="1182" spans="2:35">
      <c r="B1182" s="350" t="s">
        <v>265</v>
      </c>
      <c r="C1182" s="350" t="s">
        <v>122</v>
      </c>
      <c r="D1182" s="351">
        <v>54</v>
      </c>
      <c r="E1182" s="351">
        <v>10</v>
      </c>
      <c r="F1182" s="279" t="str">
        <f t="shared" si="18"/>
        <v>SWW015410</v>
      </c>
      <c r="G1182" s="351">
        <v>527.4</v>
      </c>
      <c r="M1182" s="241"/>
      <c r="N1182" s="241"/>
      <c r="O1182" s="229"/>
      <c r="P1182" s="229"/>
      <c r="Q1182" s="234"/>
      <c r="Y1182" s="243"/>
      <c r="Z1182" s="2"/>
      <c r="AA1182" s="2"/>
      <c r="AB1182" s="2"/>
      <c r="AC1182" s="2"/>
      <c r="AD1182" s="2"/>
      <c r="AE1182" s="2"/>
      <c r="AF1182" s="2"/>
      <c r="AG1182" s="2"/>
      <c r="AH1182" s="2"/>
      <c r="AI1182" s="2"/>
    </row>
    <row r="1183" spans="2:35">
      <c r="B1183" s="350" t="s">
        <v>265</v>
      </c>
      <c r="C1183" s="350" t="s">
        <v>122</v>
      </c>
      <c r="D1183" s="351">
        <v>54</v>
      </c>
      <c r="E1183" s="351">
        <v>11</v>
      </c>
      <c r="F1183" s="279" t="str">
        <f t="shared" si="18"/>
        <v>SWW015411</v>
      </c>
      <c r="G1183" s="351">
        <v>556.20000000000005</v>
      </c>
      <c r="M1183" s="241"/>
      <c r="N1183" s="241"/>
      <c r="O1183" s="229"/>
      <c r="P1183" s="229"/>
      <c r="Q1183" s="234"/>
      <c r="Y1183" s="243"/>
      <c r="Z1183" s="2"/>
      <c r="AA1183" s="2"/>
      <c r="AB1183" s="2"/>
      <c r="AC1183" s="2"/>
      <c r="AD1183" s="2"/>
      <c r="AE1183" s="2"/>
      <c r="AF1183" s="2"/>
      <c r="AG1183" s="2"/>
      <c r="AH1183" s="2"/>
      <c r="AI1183" s="2"/>
    </row>
    <row r="1184" spans="2:35">
      <c r="B1184" s="350" t="s">
        <v>265</v>
      </c>
      <c r="C1184" s="350" t="s">
        <v>122</v>
      </c>
      <c r="D1184" s="351">
        <v>54</v>
      </c>
      <c r="E1184" s="351">
        <v>12</v>
      </c>
      <c r="F1184" s="279" t="str">
        <f t="shared" si="18"/>
        <v>SWW015412</v>
      </c>
      <c r="G1184" s="351">
        <v>591.1</v>
      </c>
      <c r="M1184" s="241"/>
      <c r="N1184" s="241"/>
      <c r="O1184" s="229"/>
      <c r="P1184" s="229"/>
      <c r="Q1184" s="234"/>
      <c r="Y1184" s="243"/>
      <c r="Z1184" s="2"/>
      <c r="AA1184" s="2"/>
      <c r="AB1184" s="2"/>
      <c r="AC1184" s="2"/>
      <c r="AD1184" s="2"/>
      <c r="AE1184" s="2"/>
      <c r="AF1184" s="2"/>
      <c r="AG1184" s="2"/>
      <c r="AH1184" s="2"/>
      <c r="AI1184" s="2"/>
    </row>
    <row r="1185" spans="2:35">
      <c r="B1185" s="350" t="s">
        <v>265</v>
      </c>
      <c r="C1185" s="350" t="s">
        <v>122</v>
      </c>
      <c r="D1185" s="351">
        <v>54</v>
      </c>
      <c r="E1185" s="351">
        <v>13</v>
      </c>
      <c r="F1185" s="279" t="str">
        <f t="shared" si="18"/>
        <v>SWW015413</v>
      </c>
      <c r="G1185" s="351">
        <v>622.6</v>
      </c>
      <c r="M1185" s="241"/>
      <c r="N1185" s="241"/>
      <c r="O1185" s="229"/>
      <c r="P1185" s="229"/>
      <c r="Q1185" s="234"/>
      <c r="Y1185" s="243"/>
      <c r="Z1185" s="2"/>
      <c r="AA1185" s="2"/>
      <c r="AB1185" s="2"/>
      <c r="AC1185" s="2"/>
      <c r="AD1185" s="2"/>
      <c r="AE1185" s="2"/>
      <c r="AF1185" s="2"/>
      <c r="AG1185" s="2"/>
      <c r="AH1185" s="2"/>
      <c r="AI1185" s="2"/>
    </row>
    <row r="1186" spans="2:35">
      <c r="B1186" s="350" t="s">
        <v>265</v>
      </c>
      <c r="C1186" s="350" t="s">
        <v>122</v>
      </c>
      <c r="D1186" s="351">
        <v>54</v>
      </c>
      <c r="E1186" s="351">
        <v>14</v>
      </c>
      <c r="F1186" s="279" t="str">
        <f t="shared" si="18"/>
        <v>SWW015414</v>
      </c>
      <c r="G1186" s="351">
        <v>656.1</v>
      </c>
      <c r="M1186" s="241"/>
      <c r="N1186" s="241"/>
      <c r="O1186" s="229"/>
      <c r="P1186" s="229"/>
      <c r="Q1186" s="234"/>
      <c r="Y1186" s="243"/>
      <c r="Z1186" s="2"/>
      <c r="AA1186" s="2"/>
      <c r="AB1186" s="2"/>
      <c r="AC1186" s="2"/>
      <c r="AD1186" s="2"/>
      <c r="AE1186" s="2"/>
      <c r="AF1186" s="2"/>
      <c r="AG1186" s="2"/>
      <c r="AH1186" s="2"/>
      <c r="AI1186" s="2"/>
    </row>
    <row r="1187" spans="2:35">
      <c r="B1187" s="350" t="s">
        <v>265</v>
      </c>
      <c r="C1187" s="350" t="s">
        <v>122</v>
      </c>
      <c r="D1187" s="351">
        <v>54</v>
      </c>
      <c r="E1187" s="351">
        <v>15</v>
      </c>
      <c r="F1187" s="279" t="str">
        <f t="shared" si="18"/>
        <v>SWW015415</v>
      </c>
      <c r="G1187" s="351">
        <v>713.5</v>
      </c>
      <c r="M1187" s="241"/>
      <c r="N1187" s="241"/>
      <c r="O1187" s="229"/>
      <c r="P1187" s="229"/>
      <c r="Q1187" s="234"/>
      <c r="Y1187" s="243"/>
      <c r="Z1187" s="2"/>
      <c r="AA1187" s="2"/>
      <c r="AB1187" s="2"/>
      <c r="AC1187" s="2"/>
      <c r="AD1187" s="2"/>
      <c r="AE1187" s="2"/>
      <c r="AF1187" s="2"/>
      <c r="AG1187" s="2"/>
      <c r="AH1187" s="2"/>
      <c r="AI1187" s="2"/>
    </row>
    <row r="1188" spans="2:35">
      <c r="B1188" s="350" t="s">
        <v>265</v>
      </c>
      <c r="C1188" s="350" t="s">
        <v>122</v>
      </c>
      <c r="D1188" s="351">
        <v>54</v>
      </c>
      <c r="E1188" s="351">
        <v>16</v>
      </c>
      <c r="F1188" s="279" t="str">
        <f t="shared" si="18"/>
        <v>SWW015416</v>
      </c>
      <c r="G1188" s="351">
        <v>764.3</v>
      </c>
      <c r="M1188" s="241"/>
      <c r="N1188" s="241"/>
      <c r="O1188" s="229"/>
      <c r="P1188" s="229"/>
      <c r="Q1188" s="234"/>
      <c r="Y1188" s="243"/>
      <c r="Z1188" s="2"/>
      <c r="AA1188" s="2"/>
      <c r="AB1188" s="2"/>
      <c r="AC1188" s="2"/>
      <c r="AD1188" s="2"/>
      <c r="AE1188" s="2"/>
      <c r="AF1188" s="2"/>
      <c r="AG1188" s="2"/>
      <c r="AH1188" s="2"/>
      <c r="AI1188" s="2"/>
    </row>
    <row r="1189" spans="2:35">
      <c r="B1189" s="350" t="s">
        <v>265</v>
      </c>
      <c r="C1189" s="350" t="s">
        <v>122</v>
      </c>
      <c r="D1189" s="351">
        <v>54</v>
      </c>
      <c r="E1189" s="351">
        <v>17</v>
      </c>
      <c r="F1189" s="279" t="str">
        <f t="shared" si="18"/>
        <v>SWW015417</v>
      </c>
      <c r="G1189" s="351">
        <v>828.8</v>
      </c>
      <c r="M1189" s="241"/>
      <c r="N1189" s="241"/>
      <c r="O1189" s="229"/>
      <c r="P1189" s="229"/>
      <c r="Q1189" s="234"/>
      <c r="Y1189" s="243"/>
      <c r="Z1189" s="2"/>
      <c r="AA1189" s="2"/>
      <c r="AB1189" s="2"/>
      <c r="AC1189" s="2"/>
      <c r="AD1189" s="2"/>
      <c r="AE1189" s="2"/>
      <c r="AF1189" s="2"/>
      <c r="AG1189" s="2"/>
      <c r="AH1189" s="2"/>
      <c r="AI1189" s="2"/>
    </row>
    <row r="1190" spans="2:35">
      <c r="B1190" s="350" t="s">
        <v>265</v>
      </c>
      <c r="C1190" s="350" t="s">
        <v>122</v>
      </c>
      <c r="D1190" s="351">
        <v>55</v>
      </c>
      <c r="E1190" s="351">
        <v>1</v>
      </c>
      <c r="F1190" s="279" t="str">
        <f t="shared" si="18"/>
        <v>SWW015501</v>
      </c>
      <c r="G1190" s="351">
        <v>125.6</v>
      </c>
      <c r="M1190" s="241"/>
      <c r="N1190" s="241"/>
      <c r="O1190" s="229"/>
      <c r="P1190" s="229"/>
      <c r="Q1190" s="234"/>
      <c r="Y1190" s="243"/>
      <c r="Z1190" s="2"/>
      <c r="AA1190" s="2"/>
      <c r="AB1190" s="2"/>
      <c r="AC1190" s="2"/>
      <c r="AD1190" s="2"/>
      <c r="AE1190" s="2"/>
      <c r="AF1190" s="2"/>
      <c r="AG1190" s="2"/>
      <c r="AH1190" s="2"/>
      <c r="AI1190" s="2"/>
    </row>
    <row r="1191" spans="2:35">
      <c r="B1191" s="350" t="s">
        <v>265</v>
      </c>
      <c r="C1191" s="350" t="s">
        <v>122</v>
      </c>
      <c r="D1191" s="351">
        <v>55</v>
      </c>
      <c r="E1191" s="351">
        <v>2</v>
      </c>
      <c r="F1191" s="279" t="str">
        <f t="shared" si="18"/>
        <v>SWW015502</v>
      </c>
      <c r="G1191" s="351">
        <v>330.7</v>
      </c>
      <c r="M1191" s="241"/>
      <c r="N1191" s="241"/>
      <c r="O1191" s="229"/>
      <c r="P1191" s="229"/>
      <c r="Q1191" s="234"/>
      <c r="Y1191" s="243"/>
      <c r="Z1191" s="2"/>
      <c r="AA1191" s="2"/>
      <c r="AB1191" s="2"/>
      <c r="AC1191" s="2"/>
      <c r="AD1191" s="2"/>
      <c r="AE1191" s="2"/>
      <c r="AF1191" s="2"/>
      <c r="AG1191" s="2"/>
      <c r="AH1191" s="2"/>
      <c r="AI1191" s="2"/>
    </row>
    <row r="1192" spans="2:35">
      <c r="B1192" s="350" t="s">
        <v>265</v>
      </c>
      <c r="C1192" s="350" t="s">
        <v>122</v>
      </c>
      <c r="D1192" s="351">
        <v>55</v>
      </c>
      <c r="E1192" s="351">
        <v>3</v>
      </c>
      <c r="F1192" s="279" t="str">
        <f t="shared" si="18"/>
        <v>SWW015503</v>
      </c>
      <c r="G1192" s="351">
        <v>358.3</v>
      </c>
      <c r="M1192" s="241"/>
      <c r="N1192" s="241"/>
      <c r="O1192" s="229"/>
      <c r="P1192" s="229"/>
      <c r="Q1192" s="234"/>
      <c r="Y1192" s="243"/>
      <c r="Z1192" s="2"/>
      <c r="AA1192" s="2"/>
      <c r="AB1192" s="2"/>
      <c r="AC1192" s="2"/>
      <c r="AD1192" s="2"/>
      <c r="AE1192" s="2"/>
      <c r="AF1192" s="2"/>
      <c r="AG1192" s="2"/>
      <c r="AH1192" s="2"/>
      <c r="AI1192" s="2"/>
    </row>
    <row r="1193" spans="2:35">
      <c r="B1193" s="350" t="s">
        <v>265</v>
      </c>
      <c r="C1193" s="350" t="s">
        <v>122</v>
      </c>
      <c r="D1193" s="351">
        <v>55</v>
      </c>
      <c r="E1193" s="351">
        <v>4</v>
      </c>
      <c r="F1193" s="279" t="str">
        <f t="shared" si="18"/>
        <v>SWW015504</v>
      </c>
      <c r="G1193" s="351">
        <v>381.4</v>
      </c>
      <c r="M1193" s="241"/>
      <c r="N1193" s="241"/>
      <c r="O1193" s="229"/>
      <c r="P1193" s="229"/>
      <c r="Q1193" s="234"/>
      <c r="Y1193" s="243"/>
      <c r="Z1193" s="2"/>
      <c r="AA1193" s="2"/>
      <c r="AB1193" s="2"/>
      <c r="AC1193" s="2"/>
      <c r="AD1193" s="2"/>
      <c r="AE1193" s="2"/>
      <c r="AF1193" s="2"/>
      <c r="AG1193" s="2"/>
      <c r="AH1193" s="2"/>
      <c r="AI1193" s="2"/>
    </row>
    <row r="1194" spans="2:35">
      <c r="B1194" s="350" t="s">
        <v>265</v>
      </c>
      <c r="C1194" s="350" t="s">
        <v>122</v>
      </c>
      <c r="D1194" s="351">
        <v>55</v>
      </c>
      <c r="E1194" s="351">
        <v>5</v>
      </c>
      <c r="F1194" s="279" t="str">
        <f t="shared" si="18"/>
        <v>SWW015505</v>
      </c>
      <c r="G1194" s="351">
        <v>407.6</v>
      </c>
      <c r="M1194" s="241"/>
      <c r="N1194" s="241"/>
      <c r="O1194" s="229"/>
      <c r="P1194" s="229"/>
      <c r="Q1194" s="234"/>
      <c r="Y1194" s="243"/>
      <c r="Z1194" s="2"/>
      <c r="AA1194" s="2"/>
      <c r="AB1194" s="2"/>
      <c r="AC1194" s="2"/>
      <c r="AD1194" s="2"/>
      <c r="AE1194" s="2"/>
      <c r="AF1194" s="2"/>
      <c r="AG1194" s="2"/>
      <c r="AH1194" s="2"/>
      <c r="AI1194" s="2"/>
    </row>
    <row r="1195" spans="2:35">
      <c r="B1195" s="350" t="s">
        <v>265</v>
      </c>
      <c r="C1195" s="350" t="s">
        <v>122</v>
      </c>
      <c r="D1195" s="351">
        <v>55</v>
      </c>
      <c r="E1195" s="351">
        <v>6</v>
      </c>
      <c r="F1195" s="279" t="str">
        <f t="shared" si="18"/>
        <v>SWW015506</v>
      </c>
      <c r="G1195" s="351">
        <v>443.6</v>
      </c>
      <c r="M1195" s="241"/>
      <c r="N1195" s="241"/>
      <c r="O1195" s="229"/>
      <c r="P1195" s="229"/>
      <c r="Q1195" s="234"/>
      <c r="Y1195" s="243"/>
      <c r="Z1195" s="2"/>
      <c r="AA1195" s="2"/>
      <c r="AB1195" s="2"/>
      <c r="AC1195" s="2"/>
      <c r="AD1195" s="2"/>
      <c r="AE1195" s="2"/>
      <c r="AF1195" s="2"/>
      <c r="AG1195" s="2"/>
      <c r="AH1195" s="2"/>
      <c r="AI1195" s="2"/>
    </row>
    <row r="1196" spans="2:35">
      <c r="B1196" s="350" t="s">
        <v>265</v>
      </c>
      <c r="C1196" s="350" t="s">
        <v>122</v>
      </c>
      <c r="D1196" s="351">
        <v>55</v>
      </c>
      <c r="E1196" s="351">
        <v>7</v>
      </c>
      <c r="F1196" s="279" t="str">
        <f t="shared" si="18"/>
        <v>SWW015507</v>
      </c>
      <c r="G1196" s="351">
        <v>471.2</v>
      </c>
      <c r="M1196" s="241"/>
      <c r="N1196" s="241"/>
      <c r="O1196" s="229"/>
      <c r="P1196" s="229"/>
      <c r="Q1196" s="234"/>
      <c r="Y1196" s="243"/>
      <c r="Z1196" s="2"/>
      <c r="AA1196" s="2"/>
      <c r="AB1196" s="2"/>
      <c r="AC1196" s="2"/>
      <c r="AD1196" s="2"/>
      <c r="AE1196" s="2"/>
      <c r="AF1196" s="2"/>
      <c r="AG1196" s="2"/>
      <c r="AH1196" s="2"/>
      <c r="AI1196" s="2"/>
    </row>
    <row r="1197" spans="2:35">
      <c r="B1197" s="350" t="s">
        <v>265</v>
      </c>
      <c r="C1197" s="350" t="s">
        <v>122</v>
      </c>
      <c r="D1197" s="351">
        <v>55</v>
      </c>
      <c r="E1197" s="351">
        <v>8</v>
      </c>
      <c r="F1197" s="279" t="str">
        <f t="shared" si="18"/>
        <v>SWW015508</v>
      </c>
      <c r="G1197" s="351">
        <v>499.6</v>
      </c>
      <c r="M1197" s="241"/>
      <c r="N1197" s="241"/>
      <c r="O1197" s="229"/>
      <c r="P1197" s="229"/>
      <c r="Q1197" s="234"/>
      <c r="Y1197" s="243"/>
      <c r="Z1197" s="2"/>
      <c r="AA1197" s="2"/>
      <c r="AB1197" s="2"/>
      <c r="AC1197" s="2"/>
      <c r="AD1197" s="2"/>
      <c r="AE1197" s="2"/>
      <c r="AF1197" s="2"/>
      <c r="AG1197" s="2"/>
      <c r="AH1197" s="2"/>
      <c r="AI1197" s="2"/>
    </row>
    <row r="1198" spans="2:35">
      <c r="B1198" s="350" t="s">
        <v>265</v>
      </c>
      <c r="C1198" s="350" t="s">
        <v>122</v>
      </c>
      <c r="D1198" s="351">
        <v>55</v>
      </c>
      <c r="E1198" s="351">
        <v>9</v>
      </c>
      <c r="F1198" s="279" t="str">
        <f t="shared" si="18"/>
        <v>SWW015509</v>
      </c>
      <c r="G1198" s="351">
        <v>527.4</v>
      </c>
      <c r="M1198" s="241"/>
      <c r="N1198" s="241"/>
      <c r="O1198" s="229"/>
      <c r="P1198" s="229"/>
      <c r="Q1198" s="234"/>
      <c r="Y1198" s="243"/>
      <c r="Z1198" s="2"/>
      <c r="AA1198" s="2"/>
      <c r="AB1198" s="2"/>
      <c r="AC1198" s="2"/>
      <c r="AD1198" s="2"/>
      <c r="AE1198" s="2"/>
      <c r="AF1198" s="2"/>
      <c r="AG1198" s="2"/>
      <c r="AH1198" s="2"/>
      <c r="AI1198" s="2"/>
    </row>
    <row r="1199" spans="2:35">
      <c r="B1199" s="350" t="s">
        <v>265</v>
      </c>
      <c r="C1199" s="350" t="s">
        <v>122</v>
      </c>
      <c r="D1199" s="351">
        <v>55</v>
      </c>
      <c r="E1199" s="351">
        <v>10</v>
      </c>
      <c r="F1199" s="279" t="str">
        <f t="shared" si="18"/>
        <v>SWW015510</v>
      </c>
      <c r="G1199" s="351">
        <v>556.20000000000005</v>
      </c>
      <c r="M1199" s="241"/>
      <c r="N1199" s="241"/>
      <c r="O1199" s="229"/>
      <c r="P1199" s="229"/>
      <c r="Q1199" s="234"/>
      <c r="Y1199" s="243"/>
      <c r="Z1199" s="2"/>
      <c r="AA1199" s="2"/>
      <c r="AB1199" s="2"/>
      <c r="AC1199" s="2"/>
      <c r="AD1199" s="2"/>
      <c r="AE1199" s="2"/>
      <c r="AF1199" s="2"/>
      <c r="AG1199" s="2"/>
      <c r="AH1199" s="2"/>
      <c r="AI1199" s="2"/>
    </row>
    <row r="1200" spans="2:35">
      <c r="B1200" s="350" t="s">
        <v>265</v>
      </c>
      <c r="C1200" s="350" t="s">
        <v>122</v>
      </c>
      <c r="D1200" s="351">
        <v>55</v>
      </c>
      <c r="E1200" s="351">
        <v>11</v>
      </c>
      <c r="F1200" s="279" t="str">
        <f t="shared" si="18"/>
        <v>SWW015511</v>
      </c>
      <c r="G1200" s="351">
        <v>591.1</v>
      </c>
      <c r="M1200" s="241"/>
      <c r="N1200" s="241"/>
      <c r="O1200" s="229"/>
      <c r="P1200" s="229"/>
      <c r="Q1200" s="234"/>
      <c r="Y1200" s="243"/>
      <c r="Z1200" s="2"/>
      <c r="AA1200" s="2"/>
      <c r="AB1200" s="2"/>
      <c r="AC1200" s="2"/>
      <c r="AD1200" s="2"/>
      <c r="AE1200" s="2"/>
      <c r="AF1200" s="2"/>
      <c r="AG1200" s="2"/>
      <c r="AH1200" s="2"/>
      <c r="AI1200" s="2"/>
    </row>
    <row r="1201" spans="2:35">
      <c r="B1201" s="350" t="s">
        <v>265</v>
      </c>
      <c r="C1201" s="350" t="s">
        <v>122</v>
      </c>
      <c r="D1201" s="351">
        <v>55</v>
      </c>
      <c r="E1201" s="351">
        <v>12</v>
      </c>
      <c r="F1201" s="279" t="str">
        <f t="shared" si="18"/>
        <v>SWW015512</v>
      </c>
      <c r="G1201" s="351">
        <v>622.6</v>
      </c>
      <c r="M1201" s="241"/>
      <c r="N1201" s="241"/>
      <c r="O1201" s="229"/>
      <c r="P1201" s="229"/>
      <c r="Q1201" s="234"/>
      <c r="Y1201" s="243"/>
      <c r="Z1201" s="2"/>
      <c r="AA1201" s="2"/>
      <c r="AB1201" s="2"/>
      <c r="AC1201" s="2"/>
      <c r="AD1201" s="2"/>
      <c r="AE1201" s="2"/>
      <c r="AF1201" s="2"/>
      <c r="AG1201" s="2"/>
      <c r="AH1201" s="2"/>
      <c r="AI1201" s="2"/>
    </row>
    <row r="1202" spans="2:35">
      <c r="B1202" s="350" t="s">
        <v>265</v>
      </c>
      <c r="C1202" s="350" t="s">
        <v>122</v>
      </c>
      <c r="D1202" s="351">
        <v>55</v>
      </c>
      <c r="E1202" s="351">
        <v>13</v>
      </c>
      <c r="F1202" s="279" t="str">
        <f t="shared" si="18"/>
        <v>SWW015513</v>
      </c>
      <c r="G1202" s="351">
        <v>656.1</v>
      </c>
      <c r="M1202" s="241"/>
      <c r="N1202" s="241"/>
      <c r="O1202" s="229"/>
      <c r="P1202" s="229"/>
      <c r="Q1202" s="234"/>
      <c r="Y1202" s="243"/>
      <c r="Z1202" s="2"/>
      <c r="AA1202" s="2"/>
      <c r="AB1202" s="2"/>
      <c r="AC1202" s="2"/>
      <c r="AD1202" s="2"/>
      <c r="AE1202" s="2"/>
      <c r="AF1202" s="2"/>
      <c r="AG1202" s="2"/>
      <c r="AH1202" s="2"/>
      <c r="AI1202" s="2"/>
    </row>
    <row r="1203" spans="2:35">
      <c r="B1203" s="350" t="s">
        <v>265</v>
      </c>
      <c r="C1203" s="350" t="s">
        <v>122</v>
      </c>
      <c r="D1203" s="351">
        <v>55</v>
      </c>
      <c r="E1203" s="351">
        <v>14</v>
      </c>
      <c r="F1203" s="279" t="str">
        <f t="shared" si="18"/>
        <v>SWW015514</v>
      </c>
      <c r="G1203" s="351">
        <v>713.5</v>
      </c>
      <c r="M1203" s="241"/>
      <c r="N1203" s="241"/>
      <c r="O1203" s="229"/>
      <c r="P1203" s="229"/>
      <c r="Q1203" s="234"/>
      <c r="Y1203" s="243"/>
      <c r="Z1203" s="2"/>
      <c r="AA1203" s="2"/>
      <c r="AB1203" s="2"/>
      <c r="AC1203" s="2"/>
      <c r="AD1203" s="2"/>
      <c r="AE1203" s="2"/>
      <c r="AF1203" s="2"/>
      <c r="AG1203" s="2"/>
      <c r="AH1203" s="2"/>
      <c r="AI1203" s="2"/>
    </row>
    <row r="1204" spans="2:35">
      <c r="B1204" s="350" t="s">
        <v>265</v>
      </c>
      <c r="C1204" s="350" t="s">
        <v>122</v>
      </c>
      <c r="D1204" s="351">
        <v>55</v>
      </c>
      <c r="E1204" s="351">
        <v>15</v>
      </c>
      <c r="F1204" s="279" t="str">
        <f t="shared" si="18"/>
        <v>SWW015515</v>
      </c>
      <c r="G1204" s="351">
        <v>764.3</v>
      </c>
      <c r="M1204" s="241"/>
      <c r="N1204" s="241"/>
      <c r="O1204" s="229"/>
      <c r="P1204" s="229"/>
      <c r="Q1204" s="234"/>
      <c r="Y1204" s="243"/>
      <c r="Z1204" s="2"/>
      <c r="AA1204" s="2"/>
      <c r="AB1204" s="2"/>
      <c r="AC1204" s="2"/>
      <c r="AD1204" s="2"/>
      <c r="AE1204" s="2"/>
      <c r="AF1204" s="2"/>
      <c r="AG1204" s="2"/>
      <c r="AH1204" s="2"/>
      <c r="AI1204" s="2"/>
    </row>
    <row r="1205" spans="2:35">
      <c r="B1205" s="350" t="s">
        <v>265</v>
      </c>
      <c r="C1205" s="350" t="s">
        <v>122</v>
      </c>
      <c r="D1205" s="351">
        <v>55</v>
      </c>
      <c r="E1205" s="351">
        <v>16</v>
      </c>
      <c r="F1205" s="279" t="str">
        <f t="shared" si="18"/>
        <v>SWW015516</v>
      </c>
      <c r="G1205" s="351">
        <v>828.8</v>
      </c>
      <c r="M1205" s="241"/>
      <c r="N1205" s="241"/>
      <c r="O1205" s="229"/>
      <c r="P1205" s="229"/>
      <c r="Q1205" s="234"/>
      <c r="Y1205" s="243"/>
      <c r="Z1205" s="2"/>
      <c r="AA1205" s="2"/>
      <c r="AB1205" s="2"/>
      <c r="AC1205" s="2"/>
      <c r="AD1205" s="2"/>
      <c r="AE1205" s="2"/>
      <c r="AF1205" s="2"/>
      <c r="AG1205" s="2"/>
      <c r="AH1205" s="2"/>
      <c r="AI1205" s="2"/>
    </row>
    <row r="1206" spans="2:35">
      <c r="B1206" s="350" t="s">
        <v>265</v>
      </c>
      <c r="C1206" s="350" t="s">
        <v>122</v>
      </c>
      <c r="D1206" s="351">
        <v>56</v>
      </c>
      <c r="E1206" s="351">
        <v>1</v>
      </c>
      <c r="F1206" s="279" t="str">
        <f t="shared" si="18"/>
        <v>SWW015601</v>
      </c>
      <c r="G1206" s="351">
        <v>137.69999999999999</v>
      </c>
      <c r="M1206" s="241"/>
      <c r="N1206" s="241"/>
      <c r="O1206" s="229"/>
      <c r="P1206" s="229"/>
      <c r="Q1206" s="234"/>
      <c r="Y1206" s="243"/>
      <c r="Z1206" s="2"/>
      <c r="AA1206" s="2"/>
      <c r="AB1206" s="2"/>
      <c r="AC1206" s="2"/>
      <c r="AD1206" s="2"/>
      <c r="AE1206" s="2"/>
      <c r="AF1206" s="2"/>
      <c r="AG1206" s="2"/>
      <c r="AH1206" s="2"/>
      <c r="AI1206" s="2"/>
    </row>
    <row r="1207" spans="2:35">
      <c r="B1207" s="350" t="s">
        <v>265</v>
      </c>
      <c r="C1207" s="350" t="s">
        <v>122</v>
      </c>
      <c r="D1207" s="351">
        <v>56</v>
      </c>
      <c r="E1207" s="351">
        <v>2</v>
      </c>
      <c r="F1207" s="279" t="str">
        <f t="shared" si="18"/>
        <v>SWW015602</v>
      </c>
      <c r="G1207" s="351">
        <v>358.3</v>
      </c>
      <c r="M1207" s="241"/>
      <c r="N1207" s="241"/>
      <c r="O1207" s="229"/>
      <c r="P1207" s="229"/>
      <c r="Q1207" s="234"/>
      <c r="Y1207" s="243"/>
      <c r="Z1207" s="2"/>
      <c r="AA1207" s="2"/>
      <c r="AB1207" s="2"/>
      <c r="AC1207" s="2"/>
      <c r="AD1207" s="2"/>
      <c r="AE1207" s="2"/>
      <c r="AF1207" s="2"/>
      <c r="AG1207" s="2"/>
      <c r="AH1207" s="2"/>
      <c r="AI1207" s="2"/>
    </row>
    <row r="1208" spans="2:35">
      <c r="B1208" s="350" t="s">
        <v>265</v>
      </c>
      <c r="C1208" s="350" t="s">
        <v>122</v>
      </c>
      <c r="D1208" s="351">
        <v>56</v>
      </c>
      <c r="E1208" s="351">
        <v>3</v>
      </c>
      <c r="F1208" s="279" t="str">
        <f t="shared" si="18"/>
        <v>SWW015603</v>
      </c>
      <c r="G1208" s="351">
        <v>381.4</v>
      </c>
      <c r="M1208" s="241"/>
      <c r="N1208" s="241"/>
      <c r="O1208" s="229"/>
      <c r="P1208" s="229"/>
      <c r="Q1208" s="234"/>
      <c r="Y1208" s="243"/>
      <c r="Z1208" s="2"/>
      <c r="AA1208" s="2"/>
      <c r="AB1208" s="2"/>
      <c r="AC1208" s="2"/>
      <c r="AD1208" s="2"/>
      <c r="AE1208" s="2"/>
      <c r="AF1208" s="2"/>
      <c r="AG1208" s="2"/>
      <c r="AH1208" s="2"/>
      <c r="AI1208" s="2"/>
    </row>
    <row r="1209" spans="2:35">
      <c r="B1209" s="350" t="s">
        <v>265</v>
      </c>
      <c r="C1209" s="350" t="s">
        <v>122</v>
      </c>
      <c r="D1209" s="351">
        <v>56</v>
      </c>
      <c r="E1209" s="351">
        <v>4</v>
      </c>
      <c r="F1209" s="279" t="str">
        <f t="shared" si="18"/>
        <v>SWW015604</v>
      </c>
      <c r="G1209" s="351">
        <v>407.6</v>
      </c>
      <c r="M1209" s="241"/>
      <c r="N1209" s="241"/>
      <c r="O1209" s="229"/>
      <c r="P1209" s="229"/>
      <c r="Q1209" s="234"/>
      <c r="Y1209" s="243"/>
      <c r="Z1209" s="2"/>
      <c r="AA1209" s="2"/>
      <c r="AB1209" s="2"/>
      <c r="AC1209" s="2"/>
      <c r="AD1209" s="2"/>
      <c r="AE1209" s="2"/>
      <c r="AF1209" s="2"/>
      <c r="AG1209" s="2"/>
      <c r="AH1209" s="2"/>
      <c r="AI1209" s="2"/>
    </row>
    <row r="1210" spans="2:35">
      <c r="B1210" s="350" t="s">
        <v>265</v>
      </c>
      <c r="C1210" s="350" t="s">
        <v>122</v>
      </c>
      <c r="D1210" s="351">
        <v>56</v>
      </c>
      <c r="E1210" s="351">
        <v>5</v>
      </c>
      <c r="F1210" s="279" t="str">
        <f t="shared" si="18"/>
        <v>SWW015605</v>
      </c>
      <c r="G1210" s="351">
        <v>443.6</v>
      </c>
      <c r="M1210" s="241"/>
      <c r="N1210" s="241"/>
      <c r="O1210" s="229"/>
      <c r="P1210" s="229"/>
      <c r="Q1210" s="234"/>
      <c r="Y1210" s="243"/>
      <c r="Z1210" s="2"/>
      <c r="AA1210" s="2"/>
      <c r="AB1210" s="2"/>
      <c r="AC1210" s="2"/>
      <c r="AD1210" s="2"/>
      <c r="AE1210" s="2"/>
      <c r="AF1210" s="2"/>
      <c r="AG1210" s="2"/>
      <c r="AH1210" s="2"/>
      <c r="AI1210" s="2"/>
    </row>
    <row r="1211" spans="2:35">
      <c r="B1211" s="350" t="s">
        <v>265</v>
      </c>
      <c r="C1211" s="350" t="s">
        <v>122</v>
      </c>
      <c r="D1211" s="351">
        <v>56</v>
      </c>
      <c r="E1211" s="351">
        <v>6</v>
      </c>
      <c r="F1211" s="279" t="str">
        <f t="shared" si="18"/>
        <v>SWW015606</v>
      </c>
      <c r="G1211" s="351">
        <v>471.2</v>
      </c>
      <c r="M1211" s="241"/>
      <c r="N1211" s="241"/>
      <c r="O1211" s="229"/>
      <c r="P1211" s="229"/>
      <c r="Q1211" s="234"/>
      <c r="Y1211" s="243"/>
      <c r="Z1211" s="2"/>
      <c r="AA1211" s="2"/>
      <c r="AB1211" s="2"/>
      <c r="AC1211" s="2"/>
      <c r="AD1211" s="2"/>
      <c r="AE1211" s="2"/>
      <c r="AF1211" s="2"/>
      <c r="AG1211" s="2"/>
      <c r="AH1211" s="2"/>
      <c r="AI1211" s="2"/>
    </row>
    <row r="1212" spans="2:35">
      <c r="B1212" s="350" t="s">
        <v>265</v>
      </c>
      <c r="C1212" s="350" t="s">
        <v>122</v>
      </c>
      <c r="D1212" s="351">
        <v>56</v>
      </c>
      <c r="E1212" s="351">
        <v>7</v>
      </c>
      <c r="F1212" s="279" t="str">
        <f t="shared" si="18"/>
        <v>SWW015607</v>
      </c>
      <c r="G1212" s="351">
        <v>499.6</v>
      </c>
      <c r="M1212" s="241"/>
      <c r="N1212" s="241"/>
      <c r="O1212" s="229"/>
      <c r="P1212" s="229"/>
      <c r="Q1212" s="234"/>
      <c r="Y1212" s="243"/>
      <c r="Z1212" s="2"/>
      <c r="AA1212" s="2"/>
      <c r="AB1212" s="2"/>
      <c r="AC1212" s="2"/>
      <c r="AD1212" s="2"/>
      <c r="AE1212" s="2"/>
      <c r="AF1212" s="2"/>
      <c r="AG1212" s="2"/>
      <c r="AH1212" s="2"/>
      <c r="AI1212" s="2"/>
    </row>
    <row r="1213" spans="2:35">
      <c r="B1213" s="350" t="s">
        <v>265</v>
      </c>
      <c r="C1213" s="350" t="s">
        <v>122</v>
      </c>
      <c r="D1213" s="351">
        <v>56</v>
      </c>
      <c r="E1213" s="351">
        <v>8</v>
      </c>
      <c r="F1213" s="279" t="str">
        <f t="shared" si="18"/>
        <v>SWW015608</v>
      </c>
      <c r="G1213" s="351">
        <v>527.4</v>
      </c>
      <c r="M1213" s="241"/>
      <c r="N1213" s="241"/>
      <c r="O1213" s="229"/>
      <c r="P1213" s="229"/>
      <c r="Q1213" s="234"/>
      <c r="Y1213" s="243"/>
      <c r="Z1213" s="2"/>
      <c r="AA1213" s="2"/>
      <c r="AB1213" s="2"/>
      <c r="AC1213" s="2"/>
      <c r="AD1213" s="2"/>
      <c r="AE1213" s="2"/>
      <c r="AF1213" s="2"/>
      <c r="AG1213" s="2"/>
      <c r="AH1213" s="2"/>
      <c r="AI1213" s="2"/>
    </row>
    <row r="1214" spans="2:35">
      <c r="B1214" s="350" t="s">
        <v>265</v>
      </c>
      <c r="C1214" s="350" t="s">
        <v>122</v>
      </c>
      <c r="D1214" s="351">
        <v>56</v>
      </c>
      <c r="E1214" s="351">
        <v>9</v>
      </c>
      <c r="F1214" s="279" t="str">
        <f t="shared" si="18"/>
        <v>SWW015609</v>
      </c>
      <c r="G1214" s="351">
        <v>556.20000000000005</v>
      </c>
      <c r="M1214" s="241"/>
      <c r="N1214" s="241"/>
      <c r="O1214" s="229"/>
      <c r="P1214" s="229"/>
      <c r="Q1214" s="234"/>
      <c r="Y1214" s="243"/>
      <c r="Z1214" s="2"/>
      <c r="AA1214" s="2"/>
      <c r="AB1214" s="2"/>
      <c r="AC1214" s="2"/>
      <c r="AD1214" s="2"/>
      <c r="AE1214" s="2"/>
      <c r="AF1214" s="2"/>
      <c r="AG1214" s="2"/>
      <c r="AH1214" s="2"/>
      <c r="AI1214" s="2"/>
    </row>
    <row r="1215" spans="2:35">
      <c r="B1215" s="350" t="s">
        <v>265</v>
      </c>
      <c r="C1215" s="350" t="s">
        <v>122</v>
      </c>
      <c r="D1215" s="351">
        <v>56</v>
      </c>
      <c r="E1215" s="351">
        <v>10</v>
      </c>
      <c r="F1215" s="279" t="str">
        <f t="shared" si="18"/>
        <v>SWW015610</v>
      </c>
      <c r="G1215" s="351">
        <v>591.1</v>
      </c>
      <c r="M1215" s="241"/>
      <c r="N1215" s="241"/>
      <c r="O1215" s="229"/>
      <c r="P1215" s="229"/>
      <c r="Q1215" s="234"/>
      <c r="Y1215" s="243"/>
      <c r="Z1215" s="2"/>
      <c r="AA1215" s="2"/>
      <c r="AB1215" s="2"/>
      <c r="AC1215" s="2"/>
      <c r="AD1215" s="2"/>
      <c r="AE1215" s="2"/>
      <c r="AF1215" s="2"/>
      <c r="AG1215" s="2"/>
      <c r="AH1215" s="2"/>
      <c r="AI1215" s="2"/>
    </row>
    <row r="1216" spans="2:35">
      <c r="B1216" s="350" t="s">
        <v>265</v>
      </c>
      <c r="C1216" s="350" t="s">
        <v>122</v>
      </c>
      <c r="D1216" s="351">
        <v>56</v>
      </c>
      <c r="E1216" s="351">
        <v>11</v>
      </c>
      <c r="F1216" s="279" t="str">
        <f t="shared" si="18"/>
        <v>SWW015611</v>
      </c>
      <c r="G1216" s="351">
        <v>622.6</v>
      </c>
      <c r="M1216" s="241"/>
      <c r="N1216" s="241"/>
      <c r="O1216" s="229"/>
      <c r="P1216" s="229"/>
      <c r="Q1216" s="234"/>
      <c r="Y1216" s="243"/>
      <c r="Z1216" s="2"/>
      <c r="AA1216" s="2"/>
      <c r="AB1216" s="2"/>
      <c r="AC1216" s="2"/>
      <c r="AD1216" s="2"/>
      <c r="AE1216" s="2"/>
      <c r="AF1216" s="2"/>
      <c r="AG1216" s="2"/>
      <c r="AH1216" s="2"/>
      <c r="AI1216" s="2"/>
    </row>
    <row r="1217" spans="2:35">
      <c r="B1217" s="350" t="s">
        <v>265</v>
      </c>
      <c r="C1217" s="350" t="s">
        <v>122</v>
      </c>
      <c r="D1217" s="351">
        <v>56</v>
      </c>
      <c r="E1217" s="351">
        <v>12</v>
      </c>
      <c r="F1217" s="279" t="str">
        <f t="shared" si="18"/>
        <v>SWW015612</v>
      </c>
      <c r="G1217" s="351">
        <v>656.1</v>
      </c>
      <c r="M1217" s="241"/>
      <c r="N1217" s="241"/>
      <c r="O1217" s="229"/>
      <c r="P1217" s="229"/>
      <c r="Q1217" s="234"/>
      <c r="Y1217" s="243"/>
      <c r="Z1217" s="2"/>
      <c r="AA1217" s="2"/>
      <c r="AB1217" s="2"/>
      <c r="AC1217" s="2"/>
      <c r="AD1217" s="2"/>
      <c r="AE1217" s="2"/>
      <c r="AF1217" s="2"/>
      <c r="AG1217" s="2"/>
      <c r="AH1217" s="2"/>
      <c r="AI1217" s="2"/>
    </row>
    <row r="1218" spans="2:35">
      <c r="B1218" s="350" t="s">
        <v>265</v>
      </c>
      <c r="C1218" s="350" t="s">
        <v>122</v>
      </c>
      <c r="D1218" s="351">
        <v>56</v>
      </c>
      <c r="E1218" s="351">
        <v>13</v>
      </c>
      <c r="F1218" s="279" t="str">
        <f t="shared" si="18"/>
        <v>SWW015613</v>
      </c>
      <c r="G1218" s="351">
        <v>713.5</v>
      </c>
      <c r="M1218" s="241"/>
      <c r="N1218" s="241"/>
      <c r="O1218" s="229"/>
      <c r="P1218" s="229"/>
      <c r="Q1218" s="234"/>
      <c r="Y1218" s="243"/>
      <c r="Z1218" s="2"/>
      <c r="AA1218" s="2"/>
      <c r="AB1218" s="2"/>
      <c r="AC1218" s="2"/>
      <c r="AD1218" s="2"/>
      <c r="AE1218" s="2"/>
      <c r="AF1218" s="2"/>
      <c r="AG1218" s="2"/>
      <c r="AH1218" s="2"/>
      <c r="AI1218" s="2"/>
    </row>
    <row r="1219" spans="2:35">
      <c r="B1219" s="350" t="s">
        <v>265</v>
      </c>
      <c r="C1219" s="350" t="s">
        <v>122</v>
      </c>
      <c r="D1219" s="351">
        <v>56</v>
      </c>
      <c r="E1219" s="351">
        <v>14</v>
      </c>
      <c r="F1219" s="279" t="str">
        <f t="shared" si="18"/>
        <v>SWW015614</v>
      </c>
      <c r="G1219" s="351">
        <v>764.3</v>
      </c>
      <c r="M1219" s="241"/>
      <c r="N1219" s="241"/>
      <c r="O1219" s="229"/>
      <c r="P1219" s="229"/>
      <c r="Q1219" s="234"/>
      <c r="Y1219" s="243"/>
      <c r="Z1219" s="2"/>
      <c r="AA1219" s="2"/>
      <c r="AB1219" s="2"/>
      <c r="AC1219" s="2"/>
      <c r="AD1219" s="2"/>
      <c r="AE1219" s="2"/>
      <c r="AF1219" s="2"/>
      <c r="AG1219" s="2"/>
      <c r="AH1219" s="2"/>
      <c r="AI1219" s="2"/>
    </row>
    <row r="1220" spans="2:35">
      <c r="B1220" s="350" t="s">
        <v>265</v>
      </c>
      <c r="C1220" s="350" t="s">
        <v>122</v>
      </c>
      <c r="D1220" s="351">
        <v>56</v>
      </c>
      <c r="E1220" s="351">
        <v>15</v>
      </c>
      <c r="F1220" s="279" t="str">
        <f t="shared" si="18"/>
        <v>SWW015615</v>
      </c>
      <c r="G1220" s="351">
        <v>828.8</v>
      </c>
      <c r="M1220" s="241"/>
      <c r="N1220" s="241"/>
      <c r="O1220" s="229"/>
      <c r="P1220" s="229"/>
      <c r="Q1220" s="234"/>
      <c r="Y1220" s="243"/>
      <c r="Z1220" s="2"/>
      <c r="AA1220" s="2"/>
      <c r="AB1220" s="2"/>
      <c r="AC1220" s="2"/>
      <c r="AD1220" s="2"/>
      <c r="AE1220" s="2"/>
      <c r="AF1220" s="2"/>
      <c r="AG1220" s="2"/>
      <c r="AH1220" s="2"/>
      <c r="AI1220" s="2"/>
    </row>
    <row r="1221" spans="2:35">
      <c r="B1221" s="350" t="s">
        <v>265</v>
      </c>
      <c r="C1221" s="350" t="s">
        <v>122</v>
      </c>
      <c r="D1221" s="351">
        <v>57</v>
      </c>
      <c r="E1221" s="351">
        <v>1</v>
      </c>
      <c r="F1221" s="279" t="str">
        <f t="shared" si="18"/>
        <v>SWW015701</v>
      </c>
      <c r="G1221" s="351">
        <v>148.5</v>
      </c>
      <c r="M1221" s="241"/>
      <c r="N1221" s="241"/>
      <c r="O1221" s="229"/>
      <c r="P1221" s="229"/>
      <c r="Q1221" s="234"/>
      <c r="Y1221" s="243"/>
      <c r="Z1221" s="2"/>
      <c r="AA1221" s="2"/>
      <c r="AB1221" s="2"/>
      <c r="AC1221" s="2"/>
      <c r="AD1221" s="2"/>
      <c r="AE1221" s="2"/>
      <c r="AF1221" s="2"/>
      <c r="AG1221" s="2"/>
      <c r="AH1221" s="2"/>
      <c r="AI1221" s="2"/>
    </row>
    <row r="1222" spans="2:35">
      <c r="B1222" s="350" t="s">
        <v>265</v>
      </c>
      <c r="C1222" s="350" t="s">
        <v>122</v>
      </c>
      <c r="D1222" s="351">
        <v>57</v>
      </c>
      <c r="E1222" s="351">
        <v>2</v>
      </c>
      <c r="F1222" s="279" t="str">
        <f t="shared" si="18"/>
        <v>SWW015702</v>
      </c>
      <c r="G1222" s="351">
        <v>381.4</v>
      </c>
      <c r="M1222" s="241"/>
      <c r="N1222" s="241"/>
      <c r="O1222" s="229"/>
      <c r="P1222" s="229"/>
      <c r="Q1222" s="234"/>
      <c r="Y1222" s="243"/>
      <c r="Z1222" s="2"/>
      <c r="AA1222" s="2"/>
      <c r="AB1222" s="2"/>
      <c r="AC1222" s="2"/>
      <c r="AD1222" s="2"/>
      <c r="AE1222" s="2"/>
      <c r="AF1222" s="2"/>
      <c r="AG1222" s="2"/>
      <c r="AH1222" s="2"/>
      <c r="AI1222" s="2"/>
    </row>
    <row r="1223" spans="2:35">
      <c r="B1223" s="350" t="s">
        <v>265</v>
      </c>
      <c r="C1223" s="350" t="s">
        <v>122</v>
      </c>
      <c r="D1223" s="351">
        <v>57</v>
      </c>
      <c r="E1223" s="351">
        <v>3</v>
      </c>
      <c r="F1223" s="279" t="str">
        <f t="shared" si="18"/>
        <v>SWW015703</v>
      </c>
      <c r="G1223" s="351">
        <v>407.6</v>
      </c>
      <c r="M1223" s="241"/>
      <c r="N1223" s="241"/>
      <c r="O1223" s="229"/>
      <c r="P1223" s="229"/>
      <c r="Q1223" s="234"/>
      <c r="Y1223" s="243"/>
      <c r="Z1223" s="2"/>
      <c r="AA1223" s="2"/>
      <c r="AB1223" s="2"/>
      <c r="AC1223" s="2"/>
      <c r="AD1223" s="2"/>
      <c r="AE1223" s="2"/>
      <c r="AF1223" s="2"/>
      <c r="AG1223" s="2"/>
      <c r="AH1223" s="2"/>
      <c r="AI1223" s="2"/>
    </row>
    <row r="1224" spans="2:35">
      <c r="B1224" s="350" t="s">
        <v>265</v>
      </c>
      <c r="C1224" s="350" t="s">
        <v>122</v>
      </c>
      <c r="D1224" s="351">
        <v>57</v>
      </c>
      <c r="E1224" s="351">
        <v>4</v>
      </c>
      <c r="F1224" s="279" t="str">
        <f t="shared" ref="F1224:F1287" si="19">B1224&amp;TEXT(C1224,"00")&amp;TEXT(D1224,"00")&amp;TEXT(E1224,"00")</f>
        <v>SWW015704</v>
      </c>
      <c r="G1224" s="351">
        <v>443.6</v>
      </c>
      <c r="M1224" s="241"/>
      <c r="N1224" s="241"/>
      <c r="O1224" s="229"/>
      <c r="P1224" s="229"/>
      <c r="Q1224" s="234"/>
      <c r="Y1224" s="243"/>
      <c r="Z1224" s="2"/>
      <c r="AA1224" s="2"/>
      <c r="AB1224" s="2"/>
      <c r="AC1224" s="2"/>
      <c r="AD1224" s="2"/>
      <c r="AE1224" s="2"/>
      <c r="AF1224" s="2"/>
      <c r="AG1224" s="2"/>
      <c r="AH1224" s="2"/>
      <c r="AI1224" s="2"/>
    </row>
    <row r="1225" spans="2:35">
      <c r="B1225" s="350" t="s">
        <v>265</v>
      </c>
      <c r="C1225" s="350" t="s">
        <v>122</v>
      </c>
      <c r="D1225" s="351">
        <v>57</v>
      </c>
      <c r="E1225" s="351">
        <v>5</v>
      </c>
      <c r="F1225" s="279" t="str">
        <f t="shared" si="19"/>
        <v>SWW015705</v>
      </c>
      <c r="G1225" s="351">
        <v>471.2</v>
      </c>
      <c r="M1225" s="241"/>
      <c r="N1225" s="241"/>
      <c r="O1225" s="229"/>
      <c r="P1225" s="229"/>
      <c r="Q1225" s="234"/>
      <c r="Y1225" s="243"/>
      <c r="Z1225" s="2"/>
      <c r="AA1225" s="2"/>
      <c r="AB1225" s="2"/>
      <c r="AC1225" s="2"/>
      <c r="AD1225" s="2"/>
      <c r="AE1225" s="2"/>
      <c r="AF1225" s="2"/>
      <c r="AG1225" s="2"/>
      <c r="AH1225" s="2"/>
      <c r="AI1225" s="2"/>
    </row>
    <row r="1226" spans="2:35">
      <c r="B1226" s="350" t="s">
        <v>265</v>
      </c>
      <c r="C1226" s="350" t="s">
        <v>122</v>
      </c>
      <c r="D1226" s="351">
        <v>57</v>
      </c>
      <c r="E1226" s="351">
        <v>6</v>
      </c>
      <c r="F1226" s="279" t="str">
        <f t="shared" si="19"/>
        <v>SWW015706</v>
      </c>
      <c r="G1226" s="351">
        <v>499.6</v>
      </c>
      <c r="M1226" s="241"/>
      <c r="N1226" s="241"/>
      <c r="O1226" s="229"/>
      <c r="P1226" s="229"/>
      <c r="Q1226" s="234"/>
      <c r="Y1226" s="243"/>
      <c r="Z1226" s="2"/>
      <c r="AA1226" s="2"/>
      <c r="AB1226" s="2"/>
      <c r="AC1226" s="2"/>
      <c r="AD1226" s="2"/>
      <c r="AE1226" s="2"/>
      <c r="AF1226" s="2"/>
      <c r="AG1226" s="2"/>
      <c r="AH1226" s="2"/>
      <c r="AI1226" s="2"/>
    </row>
    <row r="1227" spans="2:35">
      <c r="B1227" s="350" t="s">
        <v>265</v>
      </c>
      <c r="C1227" s="350" t="s">
        <v>122</v>
      </c>
      <c r="D1227" s="351">
        <v>57</v>
      </c>
      <c r="E1227" s="351">
        <v>7</v>
      </c>
      <c r="F1227" s="279" t="str">
        <f t="shared" si="19"/>
        <v>SWW015707</v>
      </c>
      <c r="G1227" s="351">
        <v>527.4</v>
      </c>
      <c r="M1227" s="241"/>
      <c r="N1227" s="241"/>
      <c r="O1227" s="229"/>
      <c r="P1227" s="229"/>
      <c r="Q1227" s="234"/>
      <c r="Y1227" s="243"/>
      <c r="Z1227" s="2"/>
      <c r="AA1227" s="2"/>
      <c r="AB1227" s="2"/>
      <c r="AC1227" s="2"/>
      <c r="AD1227" s="2"/>
      <c r="AE1227" s="2"/>
      <c r="AF1227" s="2"/>
      <c r="AG1227" s="2"/>
      <c r="AH1227" s="2"/>
      <c r="AI1227" s="2"/>
    </row>
    <row r="1228" spans="2:35">
      <c r="B1228" s="350" t="s">
        <v>265</v>
      </c>
      <c r="C1228" s="350" t="s">
        <v>122</v>
      </c>
      <c r="D1228" s="351">
        <v>57</v>
      </c>
      <c r="E1228" s="351">
        <v>8</v>
      </c>
      <c r="F1228" s="279" t="str">
        <f t="shared" si="19"/>
        <v>SWW015708</v>
      </c>
      <c r="G1228" s="351">
        <v>556.20000000000005</v>
      </c>
      <c r="M1228" s="241"/>
      <c r="N1228" s="241"/>
      <c r="O1228" s="229"/>
      <c r="P1228" s="229"/>
      <c r="Q1228" s="234"/>
      <c r="Y1228" s="243"/>
      <c r="Z1228" s="2"/>
      <c r="AA1228" s="2"/>
      <c r="AB1228" s="2"/>
      <c r="AC1228" s="2"/>
      <c r="AD1228" s="2"/>
      <c r="AE1228" s="2"/>
      <c r="AF1228" s="2"/>
      <c r="AG1228" s="2"/>
      <c r="AH1228" s="2"/>
      <c r="AI1228" s="2"/>
    </row>
    <row r="1229" spans="2:35">
      <c r="B1229" s="350" t="s">
        <v>265</v>
      </c>
      <c r="C1229" s="350" t="s">
        <v>122</v>
      </c>
      <c r="D1229" s="351">
        <v>57</v>
      </c>
      <c r="E1229" s="351">
        <v>9</v>
      </c>
      <c r="F1229" s="279" t="str">
        <f t="shared" si="19"/>
        <v>SWW015709</v>
      </c>
      <c r="G1229" s="351">
        <v>591.1</v>
      </c>
      <c r="M1229" s="241"/>
      <c r="N1229" s="241"/>
      <c r="O1229" s="229"/>
      <c r="P1229" s="229"/>
      <c r="Q1229" s="234"/>
      <c r="Y1229" s="243"/>
      <c r="Z1229" s="2"/>
      <c r="AA1229" s="2"/>
      <c r="AB1229" s="2"/>
      <c r="AC1229" s="2"/>
      <c r="AD1229" s="2"/>
      <c r="AE1229" s="2"/>
      <c r="AF1229" s="2"/>
      <c r="AG1229" s="2"/>
      <c r="AH1229" s="2"/>
      <c r="AI1229" s="2"/>
    </row>
    <row r="1230" spans="2:35">
      <c r="B1230" s="350" t="s">
        <v>265</v>
      </c>
      <c r="C1230" s="350" t="s">
        <v>122</v>
      </c>
      <c r="D1230" s="351">
        <v>57</v>
      </c>
      <c r="E1230" s="351">
        <v>10</v>
      </c>
      <c r="F1230" s="279" t="str">
        <f t="shared" si="19"/>
        <v>SWW015710</v>
      </c>
      <c r="G1230" s="351">
        <v>622.6</v>
      </c>
      <c r="M1230" s="241"/>
      <c r="N1230" s="241"/>
      <c r="O1230" s="229"/>
      <c r="P1230" s="229"/>
      <c r="Q1230" s="234"/>
      <c r="Y1230" s="243"/>
      <c r="Z1230" s="2"/>
      <c r="AA1230" s="2"/>
      <c r="AB1230" s="2"/>
      <c r="AC1230" s="2"/>
      <c r="AD1230" s="2"/>
      <c r="AE1230" s="2"/>
      <c r="AF1230" s="2"/>
      <c r="AG1230" s="2"/>
      <c r="AH1230" s="2"/>
      <c r="AI1230" s="2"/>
    </row>
    <row r="1231" spans="2:35">
      <c r="B1231" s="350" t="s">
        <v>265</v>
      </c>
      <c r="C1231" s="350" t="s">
        <v>122</v>
      </c>
      <c r="D1231" s="351">
        <v>57</v>
      </c>
      <c r="E1231" s="351">
        <v>11</v>
      </c>
      <c r="F1231" s="279" t="str">
        <f t="shared" si="19"/>
        <v>SWW015711</v>
      </c>
      <c r="G1231" s="351">
        <v>656.1</v>
      </c>
      <c r="M1231" s="241"/>
      <c r="N1231" s="241"/>
      <c r="O1231" s="229"/>
      <c r="P1231" s="229"/>
      <c r="Q1231" s="234"/>
      <c r="Y1231" s="243"/>
      <c r="Z1231" s="2"/>
      <c r="AA1231" s="2"/>
      <c r="AB1231" s="2"/>
      <c r="AC1231" s="2"/>
      <c r="AD1231" s="2"/>
      <c r="AE1231" s="2"/>
      <c r="AF1231" s="2"/>
      <c r="AG1231" s="2"/>
      <c r="AH1231" s="2"/>
      <c r="AI1231" s="2"/>
    </row>
    <row r="1232" spans="2:35">
      <c r="B1232" s="350" t="s">
        <v>265</v>
      </c>
      <c r="C1232" s="350" t="s">
        <v>122</v>
      </c>
      <c r="D1232" s="351">
        <v>57</v>
      </c>
      <c r="E1232" s="351">
        <v>12</v>
      </c>
      <c r="F1232" s="279" t="str">
        <f t="shared" si="19"/>
        <v>SWW015712</v>
      </c>
      <c r="G1232" s="351">
        <v>713.5</v>
      </c>
      <c r="M1232" s="241"/>
      <c r="N1232" s="241"/>
      <c r="O1232" s="229"/>
      <c r="P1232" s="229"/>
      <c r="Q1232" s="234"/>
      <c r="Y1232" s="243"/>
      <c r="Z1232" s="2"/>
      <c r="AA1232" s="2"/>
      <c r="AB1232" s="2"/>
      <c r="AC1232" s="2"/>
      <c r="AD1232" s="2"/>
      <c r="AE1232" s="2"/>
      <c r="AF1232" s="2"/>
      <c r="AG1232" s="2"/>
      <c r="AH1232" s="2"/>
      <c r="AI1232" s="2"/>
    </row>
    <row r="1233" spans="2:35">
      <c r="B1233" s="350" t="s">
        <v>265</v>
      </c>
      <c r="C1233" s="350" t="s">
        <v>122</v>
      </c>
      <c r="D1233" s="351">
        <v>57</v>
      </c>
      <c r="E1233" s="351">
        <v>13</v>
      </c>
      <c r="F1233" s="279" t="str">
        <f t="shared" si="19"/>
        <v>SWW015713</v>
      </c>
      <c r="G1233" s="351">
        <v>764.3</v>
      </c>
      <c r="M1233" s="241"/>
      <c r="N1233" s="241"/>
      <c r="O1233" s="229"/>
      <c r="P1233" s="229"/>
      <c r="Q1233" s="234"/>
      <c r="Y1233" s="243"/>
      <c r="Z1233" s="2"/>
      <c r="AA1233" s="2"/>
      <c r="AB1233" s="2"/>
      <c r="AC1233" s="2"/>
      <c r="AD1233" s="2"/>
      <c r="AE1233" s="2"/>
      <c r="AF1233" s="2"/>
      <c r="AG1233" s="2"/>
      <c r="AH1233" s="2"/>
      <c r="AI1233" s="2"/>
    </row>
    <row r="1234" spans="2:35">
      <c r="B1234" s="350" t="s">
        <v>265</v>
      </c>
      <c r="C1234" s="350" t="s">
        <v>122</v>
      </c>
      <c r="D1234" s="351">
        <v>57</v>
      </c>
      <c r="E1234" s="351">
        <v>14</v>
      </c>
      <c r="F1234" s="279" t="str">
        <f t="shared" si="19"/>
        <v>SWW015714</v>
      </c>
      <c r="G1234" s="351">
        <v>828.8</v>
      </c>
      <c r="M1234" s="241"/>
      <c r="N1234" s="241"/>
      <c r="O1234" s="229"/>
      <c r="P1234" s="229"/>
      <c r="Q1234" s="234"/>
      <c r="Y1234" s="243"/>
      <c r="Z1234" s="2"/>
      <c r="AA1234" s="2"/>
      <c r="AB1234" s="2"/>
      <c r="AC1234" s="2"/>
      <c r="AD1234" s="2"/>
      <c r="AE1234" s="2"/>
      <c r="AF1234" s="2"/>
      <c r="AG1234" s="2"/>
      <c r="AH1234" s="2"/>
      <c r="AI1234" s="2"/>
    </row>
    <row r="1235" spans="2:35">
      <c r="B1235" s="350" t="s">
        <v>265</v>
      </c>
      <c r="C1235" s="350" t="s">
        <v>122</v>
      </c>
      <c r="D1235" s="351">
        <v>58</v>
      </c>
      <c r="E1235" s="351">
        <v>1</v>
      </c>
      <c r="F1235" s="279" t="str">
        <f t="shared" si="19"/>
        <v>SWW015801</v>
      </c>
      <c r="G1235" s="351">
        <v>160.4</v>
      </c>
      <c r="M1235" s="241"/>
      <c r="N1235" s="241"/>
      <c r="O1235" s="229"/>
      <c r="P1235" s="229"/>
      <c r="Q1235" s="234"/>
      <c r="Y1235" s="243"/>
      <c r="Z1235" s="2"/>
      <c r="AA1235" s="2"/>
      <c r="AB1235" s="2"/>
      <c r="AC1235" s="2"/>
      <c r="AD1235" s="2"/>
      <c r="AE1235" s="2"/>
      <c r="AF1235" s="2"/>
      <c r="AG1235" s="2"/>
      <c r="AH1235" s="2"/>
      <c r="AI1235" s="2"/>
    </row>
    <row r="1236" spans="2:35">
      <c r="B1236" s="350" t="s">
        <v>265</v>
      </c>
      <c r="C1236" s="350" t="s">
        <v>122</v>
      </c>
      <c r="D1236" s="351">
        <v>58</v>
      </c>
      <c r="E1236" s="351">
        <v>2</v>
      </c>
      <c r="F1236" s="279" t="str">
        <f t="shared" si="19"/>
        <v>SWW015802</v>
      </c>
      <c r="G1236" s="351">
        <v>407.6</v>
      </c>
      <c r="M1236" s="241"/>
      <c r="N1236" s="241"/>
      <c r="O1236" s="229"/>
      <c r="P1236" s="229"/>
      <c r="Q1236" s="234"/>
      <c r="Y1236" s="243"/>
      <c r="Z1236" s="2"/>
      <c r="AA1236" s="2"/>
      <c r="AB1236" s="2"/>
      <c r="AC1236" s="2"/>
      <c r="AD1236" s="2"/>
      <c r="AE1236" s="2"/>
      <c r="AF1236" s="2"/>
      <c r="AG1236" s="2"/>
      <c r="AH1236" s="2"/>
      <c r="AI1236" s="2"/>
    </row>
    <row r="1237" spans="2:35">
      <c r="B1237" s="350" t="s">
        <v>265</v>
      </c>
      <c r="C1237" s="350" t="s">
        <v>122</v>
      </c>
      <c r="D1237" s="351">
        <v>58</v>
      </c>
      <c r="E1237" s="351">
        <v>3</v>
      </c>
      <c r="F1237" s="279" t="str">
        <f t="shared" si="19"/>
        <v>SWW015803</v>
      </c>
      <c r="G1237" s="351">
        <v>443.6</v>
      </c>
      <c r="M1237" s="241"/>
      <c r="N1237" s="241"/>
      <c r="O1237" s="229"/>
      <c r="P1237" s="229"/>
      <c r="Q1237" s="234"/>
      <c r="Y1237" s="243"/>
      <c r="Z1237" s="2"/>
      <c r="AA1237" s="2"/>
      <c r="AB1237" s="2"/>
      <c r="AC1237" s="2"/>
      <c r="AD1237" s="2"/>
      <c r="AE1237" s="2"/>
      <c r="AF1237" s="2"/>
      <c r="AG1237" s="2"/>
      <c r="AH1237" s="2"/>
      <c r="AI1237" s="2"/>
    </row>
    <row r="1238" spans="2:35">
      <c r="B1238" s="350" t="s">
        <v>265</v>
      </c>
      <c r="C1238" s="350" t="s">
        <v>122</v>
      </c>
      <c r="D1238" s="351">
        <v>58</v>
      </c>
      <c r="E1238" s="351">
        <v>4</v>
      </c>
      <c r="F1238" s="279" t="str">
        <f t="shared" si="19"/>
        <v>SWW015804</v>
      </c>
      <c r="G1238" s="351">
        <v>471.2</v>
      </c>
      <c r="M1238" s="241"/>
      <c r="N1238" s="241"/>
      <c r="O1238" s="229"/>
      <c r="P1238" s="229"/>
      <c r="Q1238" s="234"/>
      <c r="Y1238" s="243"/>
      <c r="Z1238" s="2"/>
      <c r="AA1238" s="2"/>
      <c r="AB1238" s="2"/>
      <c r="AC1238" s="2"/>
      <c r="AD1238" s="2"/>
      <c r="AE1238" s="2"/>
      <c r="AF1238" s="2"/>
      <c r="AG1238" s="2"/>
      <c r="AH1238" s="2"/>
      <c r="AI1238" s="2"/>
    </row>
    <row r="1239" spans="2:35">
      <c r="B1239" s="350" t="s">
        <v>265</v>
      </c>
      <c r="C1239" s="350" t="s">
        <v>122</v>
      </c>
      <c r="D1239" s="351">
        <v>58</v>
      </c>
      <c r="E1239" s="351">
        <v>5</v>
      </c>
      <c r="F1239" s="279" t="str">
        <f t="shared" si="19"/>
        <v>SWW015805</v>
      </c>
      <c r="G1239" s="351">
        <v>499.6</v>
      </c>
      <c r="M1239" s="241"/>
      <c r="N1239" s="241"/>
      <c r="O1239" s="229"/>
      <c r="P1239" s="229"/>
      <c r="Q1239" s="234"/>
      <c r="Y1239" s="243"/>
      <c r="Z1239" s="2"/>
      <c r="AA1239" s="2"/>
      <c r="AB1239" s="2"/>
      <c r="AC1239" s="2"/>
      <c r="AD1239" s="2"/>
      <c r="AE1239" s="2"/>
      <c r="AF1239" s="2"/>
      <c r="AG1239" s="2"/>
      <c r="AH1239" s="2"/>
      <c r="AI1239" s="2"/>
    </row>
    <row r="1240" spans="2:35">
      <c r="B1240" s="350" t="s">
        <v>265</v>
      </c>
      <c r="C1240" s="350" t="s">
        <v>122</v>
      </c>
      <c r="D1240" s="351">
        <v>58</v>
      </c>
      <c r="E1240" s="351">
        <v>6</v>
      </c>
      <c r="F1240" s="279" t="str">
        <f t="shared" si="19"/>
        <v>SWW015806</v>
      </c>
      <c r="G1240" s="351">
        <v>527.4</v>
      </c>
      <c r="M1240" s="241"/>
      <c r="N1240" s="241"/>
      <c r="O1240" s="229"/>
      <c r="P1240" s="229"/>
      <c r="Q1240" s="234"/>
      <c r="Y1240" s="243"/>
      <c r="Z1240" s="2"/>
      <c r="AA1240" s="2"/>
      <c r="AB1240" s="2"/>
      <c r="AC1240" s="2"/>
      <c r="AD1240" s="2"/>
      <c r="AE1240" s="2"/>
      <c r="AF1240" s="2"/>
      <c r="AG1240" s="2"/>
      <c r="AH1240" s="2"/>
      <c r="AI1240" s="2"/>
    </row>
    <row r="1241" spans="2:35">
      <c r="B1241" s="350" t="s">
        <v>265</v>
      </c>
      <c r="C1241" s="350" t="s">
        <v>122</v>
      </c>
      <c r="D1241" s="351">
        <v>58</v>
      </c>
      <c r="E1241" s="351">
        <v>7</v>
      </c>
      <c r="F1241" s="279" t="str">
        <f t="shared" si="19"/>
        <v>SWW015807</v>
      </c>
      <c r="G1241" s="351">
        <v>556.20000000000005</v>
      </c>
      <c r="M1241" s="241"/>
      <c r="N1241" s="241"/>
      <c r="O1241" s="229"/>
      <c r="P1241" s="229"/>
      <c r="Q1241" s="234"/>
      <c r="Y1241" s="243"/>
      <c r="Z1241" s="2"/>
      <c r="AA1241" s="2"/>
      <c r="AB1241" s="2"/>
      <c r="AC1241" s="2"/>
      <c r="AD1241" s="2"/>
      <c r="AE1241" s="2"/>
      <c r="AF1241" s="2"/>
      <c r="AG1241" s="2"/>
      <c r="AH1241" s="2"/>
      <c r="AI1241" s="2"/>
    </row>
    <row r="1242" spans="2:35">
      <c r="B1242" s="350" t="s">
        <v>265</v>
      </c>
      <c r="C1242" s="350" t="s">
        <v>122</v>
      </c>
      <c r="D1242" s="351">
        <v>58</v>
      </c>
      <c r="E1242" s="351">
        <v>8</v>
      </c>
      <c r="F1242" s="279" t="str">
        <f t="shared" si="19"/>
        <v>SWW015808</v>
      </c>
      <c r="G1242" s="351">
        <v>591.1</v>
      </c>
      <c r="M1242" s="241"/>
      <c r="N1242" s="241"/>
      <c r="O1242" s="229"/>
      <c r="P1242" s="229"/>
      <c r="Q1242" s="234"/>
      <c r="Y1242" s="243"/>
      <c r="Z1242" s="2"/>
      <c r="AA1242" s="2"/>
      <c r="AB1242" s="2"/>
      <c r="AC1242" s="2"/>
      <c r="AD1242" s="2"/>
      <c r="AE1242" s="2"/>
      <c r="AF1242" s="2"/>
      <c r="AG1242" s="2"/>
      <c r="AH1242" s="2"/>
      <c r="AI1242" s="2"/>
    </row>
    <row r="1243" spans="2:35">
      <c r="B1243" s="350" t="s">
        <v>265</v>
      </c>
      <c r="C1243" s="350" t="s">
        <v>122</v>
      </c>
      <c r="D1243" s="351">
        <v>58</v>
      </c>
      <c r="E1243" s="351">
        <v>9</v>
      </c>
      <c r="F1243" s="279" t="str">
        <f t="shared" si="19"/>
        <v>SWW015809</v>
      </c>
      <c r="G1243" s="351">
        <v>622.6</v>
      </c>
      <c r="M1243" s="241"/>
      <c r="N1243" s="241"/>
      <c r="O1243" s="229"/>
      <c r="P1243" s="229"/>
      <c r="Q1243" s="234"/>
      <c r="Y1243" s="243"/>
      <c r="Z1243" s="2"/>
      <c r="AA1243" s="2"/>
      <c r="AB1243" s="2"/>
      <c r="AC1243" s="2"/>
      <c r="AD1243" s="2"/>
      <c r="AE1243" s="2"/>
      <c r="AF1243" s="2"/>
      <c r="AG1243" s="2"/>
      <c r="AH1243" s="2"/>
      <c r="AI1243" s="2"/>
    </row>
    <row r="1244" spans="2:35">
      <c r="B1244" s="350" t="s">
        <v>265</v>
      </c>
      <c r="C1244" s="350" t="s">
        <v>122</v>
      </c>
      <c r="D1244" s="351">
        <v>58</v>
      </c>
      <c r="E1244" s="351">
        <v>10</v>
      </c>
      <c r="F1244" s="279" t="str">
        <f t="shared" si="19"/>
        <v>SWW015810</v>
      </c>
      <c r="G1244" s="351">
        <v>656.1</v>
      </c>
      <c r="M1244" s="241"/>
      <c r="N1244" s="241"/>
      <c r="O1244" s="229"/>
      <c r="P1244" s="229"/>
      <c r="Q1244" s="234"/>
      <c r="Y1244" s="243"/>
      <c r="Z1244" s="2"/>
      <c r="AA1244" s="2"/>
      <c r="AB1244" s="2"/>
      <c r="AC1244" s="2"/>
      <c r="AD1244" s="2"/>
      <c r="AE1244" s="2"/>
      <c r="AF1244" s="2"/>
      <c r="AG1244" s="2"/>
      <c r="AH1244" s="2"/>
      <c r="AI1244" s="2"/>
    </row>
    <row r="1245" spans="2:35">
      <c r="B1245" s="350" t="s">
        <v>265</v>
      </c>
      <c r="C1245" s="350" t="s">
        <v>122</v>
      </c>
      <c r="D1245" s="351">
        <v>58</v>
      </c>
      <c r="E1245" s="351">
        <v>11</v>
      </c>
      <c r="F1245" s="279" t="str">
        <f t="shared" si="19"/>
        <v>SWW015811</v>
      </c>
      <c r="G1245" s="351">
        <v>713.5</v>
      </c>
      <c r="M1245" s="241"/>
      <c r="N1245" s="241"/>
      <c r="O1245" s="229"/>
      <c r="P1245" s="229"/>
      <c r="Q1245" s="234"/>
      <c r="Y1245" s="243"/>
      <c r="Z1245" s="2"/>
      <c r="AA1245" s="2"/>
      <c r="AB1245" s="2"/>
      <c r="AC1245" s="2"/>
      <c r="AD1245" s="2"/>
      <c r="AE1245" s="2"/>
      <c r="AF1245" s="2"/>
      <c r="AG1245" s="2"/>
      <c r="AH1245" s="2"/>
      <c r="AI1245" s="2"/>
    </row>
    <row r="1246" spans="2:35">
      <c r="B1246" s="350" t="s">
        <v>265</v>
      </c>
      <c r="C1246" s="350" t="s">
        <v>122</v>
      </c>
      <c r="D1246" s="351">
        <v>58</v>
      </c>
      <c r="E1246" s="351">
        <v>12</v>
      </c>
      <c r="F1246" s="279" t="str">
        <f t="shared" si="19"/>
        <v>SWW015812</v>
      </c>
      <c r="G1246" s="351">
        <v>764.3</v>
      </c>
      <c r="M1246" s="241"/>
      <c r="N1246" s="241"/>
      <c r="O1246" s="229"/>
      <c r="P1246" s="229"/>
      <c r="Q1246" s="234"/>
      <c r="Y1246" s="243"/>
      <c r="Z1246" s="2"/>
      <c r="AA1246" s="2"/>
      <c r="AB1246" s="2"/>
      <c r="AC1246" s="2"/>
      <c r="AD1246" s="2"/>
      <c r="AE1246" s="2"/>
      <c r="AF1246" s="2"/>
      <c r="AG1246" s="2"/>
      <c r="AH1246" s="2"/>
      <c r="AI1246" s="2"/>
    </row>
    <row r="1247" spans="2:35">
      <c r="B1247" s="350" t="s">
        <v>265</v>
      </c>
      <c r="C1247" s="350" t="s">
        <v>122</v>
      </c>
      <c r="D1247" s="351">
        <v>58</v>
      </c>
      <c r="E1247" s="351">
        <v>13</v>
      </c>
      <c r="F1247" s="279" t="str">
        <f t="shared" si="19"/>
        <v>SWW015813</v>
      </c>
      <c r="G1247" s="351">
        <v>828.8</v>
      </c>
      <c r="M1247" s="241"/>
      <c r="N1247" s="241"/>
      <c r="O1247" s="229"/>
      <c r="P1247" s="229"/>
      <c r="Q1247" s="234"/>
      <c r="Y1247" s="243"/>
      <c r="Z1247" s="2"/>
      <c r="AA1247" s="2"/>
      <c r="AB1247" s="2"/>
      <c r="AC1247" s="2"/>
      <c r="AD1247" s="2"/>
      <c r="AE1247" s="2"/>
      <c r="AF1247" s="2"/>
      <c r="AG1247" s="2"/>
      <c r="AH1247" s="2"/>
      <c r="AI1247" s="2"/>
    </row>
    <row r="1248" spans="2:35">
      <c r="B1248" s="350" t="s">
        <v>265</v>
      </c>
      <c r="C1248" s="350" t="s">
        <v>122</v>
      </c>
      <c r="D1248" s="351">
        <v>59</v>
      </c>
      <c r="E1248" s="351">
        <v>1</v>
      </c>
      <c r="F1248" s="279" t="str">
        <f t="shared" si="19"/>
        <v>SWW015901</v>
      </c>
      <c r="G1248" s="351">
        <v>172.8</v>
      </c>
      <c r="M1248" s="241"/>
      <c r="N1248" s="241"/>
      <c r="O1248" s="229"/>
      <c r="P1248" s="229"/>
      <c r="Q1248" s="234"/>
      <c r="Y1248" s="243"/>
      <c r="Z1248" s="2"/>
      <c r="AA1248" s="2"/>
      <c r="AB1248" s="2"/>
      <c r="AC1248" s="2"/>
      <c r="AD1248" s="2"/>
      <c r="AE1248" s="2"/>
      <c r="AF1248" s="2"/>
      <c r="AG1248" s="2"/>
      <c r="AH1248" s="2"/>
      <c r="AI1248" s="2"/>
    </row>
    <row r="1249" spans="2:35">
      <c r="B1249" s="350" t="s">
        <v>265</v>
      </c>
      <c r="C1249" s="350" t="s">
        <v>122</v>
      </c>
      <c r="D1249" s="351">
        <v>59</v>
      </c>
      <c r="E1249" s="351">
        <v>2</v>
      </c>
      <c r="F1249" s="279" t="str">
        <f t="shared" si="19"/>
        <v>SWW015902</v>
      </c>
      <c r="G1249" s="351">
        <v>443.6</v>
      </c>
      <c r="M1249" s="241"/>
      <c r="N1249" s="241"/>
      <c r="O1249" s="229"/>
      <c r="P1249" s="229"/>
      <c r="Q1249" s="234"/>
      <c r="Y1249" s="243"/>
      <c r="Z1249" s="2"/>
      <c r="AA1249" s="2"/>
      <c r="AB1249" s="2"/>
      <c r="AC1249" s="2"/>
      <c r="AD1249" s="2"/>
      <c r="AE1249" s="2"/>
      <c r="AF1249" s="2"/>
      <c r="AG1249" s="2"/>
      <c r="AH1249" s="2"/>
      <c r="AI1249" s="2"/>
    </row>
    <row r="1250" spans="2:35">
      <c r="B1250" s="350" t="s">
        <v>265</v>
      </c>
      <c r="C1250" s="350" t="s">
        <v>122</v>
      </c>
      <c r="D1250" s="351">
        <v>59</v>
      </c>
      <c r="E1250" s="351">
        <v>3</v>
      </c>
      <c r="F1250" s="279" t="str">
        <f t="shared" si="19"/>
        <v>SWW015903</v>
      </c>
      <c r="G1250" s="351">
        <v>471.2</v>
      </c>
      <c r="M1250" s="241"/>
      <c r="N1250" s="241"/>
      <c r="O1250" s="229"/>
      <c r="P1250" s="229"/>
      <c r="Q1250" s="234"/>
      <c r="Y1250" s="243"/>
      <c r="Z1250" s="2"/>
      <c r="AA1250" s="2"/>
      <c r="AB1250" s="2"/>
      <c r="AC1250" s="2"/>
      <c r="AD1250" s="2"/>
      <c r="AE1250" s="2"/>
      <c r="AF1250" s="2"/>
      <c r="AG1250" s="2"/>
      <c r="AH1250" s="2"/>
      <c r="AI1250" s="2"/>
    </row>
    <row r="1251" spans="2:35">
      <c r="B1251" s="350" t="s">
        <v>265</v>
      </c>
      <c r="C1251" s="350" t="s">
        <v>122</v>
      </c>
      <c r="D1251" s="351">
        <v>59</v>
      </c>
      <c r="E1251" s="351">
        <v>4</v>
      </c>
      <c r="F1251" s="279" t="str">
        <f t="shared" si="19"/>
        <v>SWW015904</v>
      </c>
      <c r="G1251" s="351">
        <v>499.6</v>
      </c>
      <c r="M1251" s="241"/>
      <c r="N1251" s="241"/>
      <c r="O1251" s="229"/>
      <c r="P1251" s="229"/>
      <c r="Q1251" s="234"/>
      <c r="Y1251" s="243"/>
      <c r="Z1251" s="2"/>
      <c r="AA1251" s="2"/>
      <c r="AB1251" s="2"/>
      <c r="AC1251" s="2"/>
      <c r="AD1251" s="2"/>
      <c r="AE1251" s="2"/>
      <c r="AF1251" s="2"/>
      <c r="AG1251" s="2"/>
      <c r="AH1251" s="2"/>
      <c r="AI1251" s="2"/>
    </row>
    <row r="1252" spans="2:35">
      <c r="B1252" s="350" t="s">
        <v>265</v>
      </c>
      <c r="C1252" s="350" t="s">
        <v>122</v>
      </c>
      <c r="D1252" s="351">
        <v>59</v>
      </c>
      <c r="E1252" s="351">
        <v>5</v>
      </c>
      <c r="F1252" s="279" t="str">
        <f t="shared" si="19"/>
        <v>SWW015905</v>
      </c>
      <c r="G1252" s="351">
        <v>527.4</v>
      </c>
      <c r="M1252" s="241"/>
      <c r="N1252" s="241"/>
      <c r="O1252" s="229"/>
      <c r="P1252" s="229"/>
      <c r="Q1252" s="234"/>
      <c r="Y1252" s="243"/>
      <c r="Z1252" s="2"/>
      <c r="AA1252" s="2"/>
      <c r="AB1252" s="2"/>
      <c r="AC1252" s="2"/>
      <c r="AD1252" s="2"/>
      <c r="AE1252" s="2"/>
      <c r="AF1252" s="2"/>
      <c r="AG1252" s="2"/>
      <c r="AH1252" s="2"/>
      <c r="AI1252" s="2"/>
    </row>
    <row r="1253" spans="2:35">
      <c r="B1253" s="350" t="s">
        <v>265</v>
      </c>
      <c r="C1253" s="350" t="s">
        <v>122</v>
      </c>
      <c r="D1253" s="351">
        <v>59</v>
      </c>
      <c r="E1253" s="351">
        <v>6</v>
      </c>
      <c r="F1253" s="279" t="str">
        <f t="shared" si="19"/>
        <v>SWW015906</v>
      </c>
      <c r="G1253" s="351">
        <v>556.20000000000005</v>
      </c>
      <c r="M1253" s="241"/>
      <c r="N1253" s="241"/>
      <c r="O1253" s="229"/>
      <c r="P1253" s="229"/>
      <c r="Q1253" s="234"/>
      <c r="Y1253" s="243"/>
      <c r="Z1253" s="2"/>
      <c r="AA1253" s="2"/>
      <c r="AB1253" s="2"/>
      <c r="AC1253" s="2"/>
      <c r="AD1253" s="2"/>
      <c r="AE1253" s="2"/>
      <c r="AF1253" s="2"/>
      <c r="AG1253" s="2"/>
      <c r="AH1253" s="2"/>
      <c r="AI1253" s="2"/>
    </row>
    <row r="1254" spans="2:35">
      <c r="B1254" s="350" t="s">
        <v>265</v>
      </c>
      <c r="C1254" s="350" t="s">
        <v>122</v>
      </c>
      <c r="D1254" s="351">
        <v>59</v>
      </c>
      <c r="E1254" s="351">
        <v>7</v>
      </c>
      <c r="F1254" s="279" t="str">
        <f t="shared" si="19"/>
        <v>SWW015907</v>
      </c>
      <c r="G1254" s="351">
        <v>591.1</v>
      </c>
      <c r="M1254" s="241"/>
      <c r="N1254" s="241"/>
      <c r="O1254" s="229"/>
      <c r="P1254" s="229"/>
      <c r="Q1254" s="234"/>
      <c r="Y1254" s="243"/>
      <c r="Z1254" s="2"/>
      <c r="AA1254" s="2"/>
      <c r="AB1254" s="2"/>
      <c r="AC1254" s="2"/>
      <c r="AD1254" s="2"/>
      <c r="AE1254" s="2"/>
      <c r="AF1254" s="2"/>
      <c r="AG1254" s="2"/>
      <c r="AH1254" s="2"/>
      <c r="AI1254" s="2"/>
    </row>
    <row r="1255" spans="2:35">
      <c r="B1255" s="350" t="s">
        <v>265</v>
      </c>
      <c r="C1255" s="350" t="s">
        <v>122</v>
      </c>
      <c r="D1255" s="351">
        <v>59</v>
      </c>
      <c r="E1255" s="351">
        <v>8</v>
      </c>
      <c r="F1255" s="279" t="str">
        <f t="shared" si="19"/>
        <v>SWW015908</v>
      </c>
      <c r="G1255" s="351">
        <v>622.6</v>
      </c>
      <c r="M1255" s="241"/>
      <c r="N1255" s="241"/>
      <c r="O1255" s="229"/>
      <c r="P1255" s="229"/>
      <c r="Q1255" s="234"/>
      <c r="Y1255" s="243"/>
      <c r="Z1255" s="2"/>
      <c r="AA1255" s="2"/>
      <c r="AB1255" s="2"/>
      <c r="AC1255" s="2"/>
      <c r="AD1255" s="2"/>
      <c r="AE1255" s="2"/>
      <c r="AF1255" s="2"/>
      <c r="AG1255" s="2"/>
      <c r="AH1255" s="2"/>
      <c r="AI1255" s="2"/>
    </row>
    <row r="1256" spans="2:35">
      <c r="B1256" s="350" t="s">
        <v>265</v>
      </c>
      <c r="C1256" s="350" t="s">
        <v>122</v>
      </c>
      <c r="D1256" s="351">
        <v>59</v>
      </c>
      <c r="E1256" s="351">
        <v>9</v>
      </c>
      <c r="F1256" s="279" t="str">
        <f t="shared" si="19"/>
        <v>SWW015909</v>
      </c>
      <c r="G1256" s="351">
        <v>656.1</v>
      </c>
      <c r="M1256" s="241"/>
      <c r="N1256" s="241"/>
      <c r="O1256" s="229"/>
      <c r="P1256" s="229"/>
      <c r="Q1256" s="234"/>
      <c r="Y1256" s="243"/>
      <c r="Z1256" s="2"/>
      <c r="AA1256" s="2"/>
      <c r="AB1256" s="2"/>
      <c r="AC1256" s="2"/>
      <c r="AD1256" s="2"/>
      <c r="AE1256" s="2"/>
      <c r="AF1256" s="2"/>
      <c r="AG1256" s="2"/>
      <c r="AH1256" s="2"/>
      <c r="AI1256" s="2"/>
    </row>
    <row r="1257" spans="2:35">
      <c r="B1257" s="350" t="s">
        <v>265</v>
      </c>
      <c r="C1257" s="350" t="s">
        <v>122</v>
      </c>
      <c r="D1257" s="351">
        <v>59</v>
      </c>
      <c r="E1257" s="351">
        <v>10</v>
      </c>
      <c r="F1257" s="279" t="str">
        <f t="shared" si="19"/>
        <v>SWW015910</v>
      </c>
      <c r="G1257" s="351">
        <v>713.5</v>
      </c>
      <c r="M1257" s="241"/>
      <c r="N1257" s="241"/>
      <c r="O1257" s="229"/>
      <c r="P1257" s="229"/>
      <c r="Q1257" s="234"/>
      <c r="Y1257" s="243"/>
      <c r="Z1257" s="2"/>
      <c r="AA1257" s="2"/>
      <c r="AB1257" s="2"/>
      <c r="AC1257" s="2"/>
      <c r="AD1257" s="2"/>
      <c r="AE1257" s="2"/>
      <c r="AF1257" s="2"/>
      <c r="AG1257" s="2"/>
      <c r="AH1257" s="2"/>
      <c r="AI1257" s="2"/>
    </row>
    <row r="1258" spans="2:35">
      <c r="B1258" s="350" t="s">
        <v>265</v>
      </c>
      <c r="C1258" s="350" t="s">
        <v>122</v>
      </c>
      <c r="D1258" s="351">
        <v>59</v>
      </c>
      <c r="E1258" s="351">
        <v>11</v>
      </c>
      <c r="F1258" s="279" t="str">
        <f t="shared" si="19"/>
        <v>SWW015911</v>
      </c>
      <c r="G1258" s="351">
        <v>764.3</v>
      </c>
      <c r="M1258" s="241"/>
      <c r="N1258" s="241"/>
      <c r="O1258" s="229"/>
      <c r="P1258" s="229"/>
      <c r="Q1258" s="234"/>
      <c r="Y1258" s="243"/>
      <c r="Z1258" s="2"/>
      <c r="AA1258" s="2"/>
      <c r="AB1258" s="2"/>
      <c r="AC1258" s="2"/>
      <c r="AD1258" s="2"/>
      <c r="AE1258" s="2"/>
      <c r="AF1258" s="2"/>
      <c r="AG1258" s="2"/>
      <c r="AH1258" s="2"/>
      <c r="AI1258" s="2"/>
    </row>
    <row r="1259" spans="2:35">
      <c r="B1259" s="350" t="s">
        <v>265</v>
      </c>
      <c r="C1259" s="350" t="s">
        <v>122</v>
      </c>
      <c r="D1259" s="351">
        <v>59</v>
      </c>
      <c r="E1259" s="351">
        <v>12</v>
      </c>
      <c r="F1259" s="279" t="str">
        <f t="shared" si="19"/>
        <v>SWW015912</v>
      </c>
      <c r="G1259" s="351">
        <v>828.8</v>
      </c>
      <c r="M1259" s="241"/>
      <c r="N1259" s="241"/>
      <c r="O1259" s="229"/>
      <c r="P1259" s="229"/>
      <c r="Q1259" s="234"/>
      <c r="Y1259" s="243"/>
      <c r="Z1259" s="2"/>
      <c r="AA1259" s="2"/>
      <c r="AB1259" s="2"/>
      <c r="AC1259" s="2"/>
      <c r="AD1259" s="2"/>
      <c r="AE1259" s="2"/>
      <c r="AF1259" s="2"/>
      <c r="AG1259" s="2"/>
      <c r="AH1259" s="2"/>
      <c r="AI1259" s="2"/>
    </row>
    <row r="1260" spans="2:35">
      <c r="B1260" s="350" t="s">
        <v>265</v>
      </c>
      <c r="C1260" s="350" t="s">
        <v>122</v>
      </c>
      <c r="D1260" s="351">
        <v>60</v>
      </c>
      <c r="E1260" s="351">
        <v>1</v>
      </c>
      <c r="F1260" s="279" t="str">
        <f t="shared" si="19"/>
        <v>SWW016001</v>
      </c>
      <c r="G1260" s="351">
        <v>189.5</v>
      </c>
      <c r="M1260" s="241"/>
      <c r="N1260" s="241"/>
      <c r="O1260" s="229"/>
      <c r="P1260" s="229"/>
      <c r="Q1260" s="234"/>
      <c r="Y1260" s="243"/>
      <c r="Z1260" s="2"/>
      <c r="AA1260" s="2"/>
      <c r="AB1260" s="2"/>
      <c r="AC1260" s="2"/>
      <c r="AD1260" s="2"/>
      <c r="AE1260" s="2"/>
      <c r="AF1260" s="2"/>
      <c r="AG1260" s="2"/>
      <c r="AH1260" s="2"/>
      <c r="AI1260" s="2"/>
    </row>
    <row r="1261" spans="2:35">
      <c r="B1261" s="350" t="s">
        <v>265</v>
      </c>
      <c r="C1261" s="350" t="s">
        <v>122</v>
      </c>
      <c r="D1261" s="351">
        <v>60</v>
      </c>
      <c r="E1261" s="351">
        <v>2</v>
      </c>
      <c r="F1261" s="279" t="str">
        <f t="shared" si="19"/>
        <v>SWW016002</v>
      </c>
      <c r="G1261" s="351">
        <v>471.2</v>
      </c>
      <c r="M1261" s="241"/>
      <c r="N1261" s="241"/>
      <c r="O1261" s="229"/>
      <c r="P1261" s="229"/>
      <c r="Q1261" s="234"/>
      <c r="Y1261" s="243"/>
      <c r="Z1261" s="2"/>
      <c r="AA1261" s="2"/>
      <c r="AB1261" s="2"/>
      <c r="AC1261" s="2"/>
      <c r="AD1261" s="2"/>
      <c r="AE1261" s="2"/>
      <c r="AF1261" s="2"/>
      <c r="AG1261" s="2"/>
      <c r="AH1261" s="2"/>
      <c r="AI1261" s="2"/>
    </row>
    <row r="1262" spans="2:35">
      <c r="B1262" s="350" t="s">
        <v>265</v>
      </c>
      <c r="C1262" s="350" t="s">
        <v>122</v>
      </c>
      <c r="D1262" s="351">
        <v>60</v>
      </c>
      <c r="E1262" s="351">
        <v>3</v>
      </c>
      <c r="F1262" s="279" t="str">
        <f t="shared" si="19"/>
        <v>SWW016003</v>
      </c>
      <c r="G1262" s="351">
        <v>499.6</v>
      </c>
      <c r="M1262" s="241"/>
      <c r="N1262" s="241"/>
      <c r="O1262" s="229"/>
      <c r="P1262" s="229"/>
      <c r="Q1262" s="234"/>
      <c r="Y1262" s="243"/>
      <c r="Z1262" s="2"/>
      <c r="AA1262" s="2"/>
      <c r="AB1262" s="2"/>
      <c r="AC1262" s="2"/>
      <c r="AD1262" s="2"/>
      <c r="AE1262" s="2"/>
      <c r="AF1262" s="2"/>
      <c r="AG1262" s="2"/>
      <c r="AH1262" s="2"/>
      <c r="AI1262" s="2"/>
    </row>
    <row r="1263" spans="2:35">
      <c r="B1263" s="350" t="s">
        <v>265</v>
      </c>
      <c r="C1263" s="350" t="s">
        <v>122</v>
      </c>
      <c r="D1263" s="351">
        <v>60</v>
      </c>
      <c r="E1263" s="351">
        <v>4</v>
      </c>
      <c r="F1263" s="279" t="str">
        <f t="shared" si="19"/>
        <v>SWW016004</v>
      </c>
      <c r="G1263" s="351">
        <v>527.4</v>
      </c>
      <c r="M1263" s="241"/>
      <c r="N1263" s="241"/>
      <c r="O1263" s="229"/>
      <c r="P1263" s="229"/>
      <c r="Q1263" s="234"/>
      <c r="Y1263" s="243"/>
      <c r="Z1263" s="2"/>
      <c r="AA1263" s="2"/>
      <c r="AB1263" s="2"/>
      <c r="AC1263" s="2"/>
      <c r="AD1263" s="2"/>
      <c r="AE1263" s="2"/>
      <c r="AF1263" s="2"/>
      <c r="AG1263" s="2"/>
      <c r="AH1263" s="2"/>
      <c r="AI1263" s="2"/>
    </row>
    <row r="1264" spans="2:35">
      <c r="B1264" s="350" t="s">
        <v>265</v>
      </c>
      <c r="C1264" s="350" t="s">
        <v>122</v>
      </c>
      <c r="D1264" s="351">
        <v>60</v>
      </c>
      <c r="E1264" s="351">
        <v>5</v>
      </c>
      <c r="F1264" s="279" t="str">
        <f t="shared" si="19"/>
        <v>SWW016005</v>
      </c>
      <c r="G1264" s="351">
        <v>556.20000000000005</v>
      </c>
      <c r="M1264" s="241"/>
      <c r="N1264" s="241"/>
      <c r="O1264" s="229"/>
      <c r="P1264" s="229"/>
      <c r="Q1264" s="234"/>
      <c r="Y1264" s="243"/>
      <c r="Z1264" s="2"/>
      <c r="AA1264" s="2"/>
      <c r="AB1264" s="2"/>
      <c r="AC1264" s="2"/>
      <c r="AD1264" s="2"/>
      <c r="AE1264" s="2"/>
      <c r="AF1264" s="2"/>
      <c r="AG1264" s="2"/>
      <c r="AH1264" s="2"/>
      <c r="AI1264" s="2"/>
    </row>
    <row r="1265" spans="2:35">
      <c r="B1265" s="350" t="s">
        <v>265</v>
      </c>
      <c r="C1265" s="350" t="s">
        <v>122</v>
      </c>
      <c r="D1265" s="351">
        <v>60</v>
      </c>
      <c r="E1265" s="351">
        <v>6</v>
      </c>
      <c r="F1265" s="279" t="str">
        <f t="shared" si="19"/>
        <v>SWW016006</v>
      </c>
      <c r="G1265" s="351">
        <v>591.1</v>
      </c>
      <c r="M1265" s="241"/>
      <c r="N1265" s="241"/>
      <c r="O1265" s="229"/>
      <c r="P1265" s="229"/>
      <c r="Q1265" s="234"/>
      <c r="Y1265" s="243"/>
      <c r="Z1265" s="2"/>
      <c r="AA1265" s="2"/>
      <c r="AB1265" s="2"/>
      <c r="AC1265" s="2"/>
      <c r="AD1265" s="2"/>
      <c r="AE1265" s="2"/>
      <c r="AF1265" s="2"/>
      <c r="AG1265" s="2"/>
      <c r="AH1265" s="2"/>
      <c r="AI1265" s="2"/>
    </row>
    <row r="1266" spans="2:35">
      <c r="B1266" s="350" t="s">
        <v>265</v>
      </c>
      <c r="C1266" s="350" t="s">
        <v>122</v>
      </c>
      <c r="D1266" s="351">
        <v>60</v>
      </c>
      <c r="E1266" s="351">
        <v>7</v>
      </c>
      <c r="F1266" s="279" t="str">
        <f t="shared" si="19"/>
        <v>SWW016007</v>
      </c>
      <c r="G1266" s="351">
        <v>622.6</v>
      </c>
      <c r="M1266" s="241"/>
      <c r="N1266" s="241"/>
      <c r="O1266" s="229"/>
      <c r="P1266" s="229"/>
      <c r="Q1266" s="234"/>
      <c r="Y1266" s="243"/>
      <c r="Z1266" s="2"/>
      <c r="AA1266" s="2"/>
      <c r="AB1266" s="2"/>
      <c r="AC1266" s="2"/>
      <c r="AD1266" s="2"/>
      <c r="AE1266" s="2"/>
      <c r="AF1266" s="2"/>
      <c r="AG1266" s="2"/>
      <c r="AH1266" s="2"/>
      <c r="AI1266" s="2"/>
    </row>
    <row r="1267" spans="2:35">
      <c r="B1267" s="350" t="s">
        <v>265</v>
      </c>
      <c r="C1267" s="350" t="s">
        <v>122</v>
      </c>
      <c r="D1267" s="351">
        <v>60</v>
      </c>
      <c r="E1267" s="351">
        <v>8</v>
      </c>
      <c r="F1267" s="279" t="str">
        <f t="shared" si="19"/>
        <v>SWW016008</v>
      </c>
      <c r="G1267" s="351">
        <v>656.1</v>
      </c>
      <c r="M1267" s="241"/>
      <c r="N1267" s="241"/>
      <c r="O1267" s="229"/>
      <c r="P1267" s="229"/>
      <c r="Q1267" s="234"/>
      <c r="Y1267" s="243"/>
      <c r="Z1267" s="2"/>
      <c r="AA1267" s="2"/>
      <c r="AB1267" s="2"/>
      <c r="AC1267" s="2"/>
      <c r="AD1267" s="2"/>
      <c r="AE1267" s="2"/>
      <c r="AF1267" s="2"/>
      <c r="AG1267" s="2"/>
      <c r="AH1267" s="2"/>
      <c r="AI1267" s="2"/>
    </row>
    <row r="1268" spans="2:35">
      <c r="B1268" s="350" t="s">
        <v>265</v>
      </c>
      <c r="C1268" s="350" t="s">
        <v>122</v>
      </c>
      <c r="D1268" s="351">
        <v>60</v>
      </c>
      <c r="E1268" s="351">
        <v>9</v>
      </c>
      <c r="F1268" s="279" t="str">
        <f t="shared" si="19"/>
        <v>SWW016009</v>
      </c>
      <c r="G1268" s="351">
        <v>713.5</v>
      </c>
      <c r="M1268" s="241"/>
      <c r="N1268" s="241"/>
      <c r="O1268" s="229"/>
      <c r="P1268" s="229"/>
      <c r="Q1268" s="234"/>
      <c r="Y1268" s="243"/>
      <c r="Z1268" s="2"/>
      <c r="AA1268" s="2"/>
      <c r="AB1268" s="2"/>
      <c r="AC1268" s="2"/>
      <c r="AD1268" s="2"/>
      <c r="AE1268" s="2"/>
      <c r="AF1268" s="2"/>
      <c r="AG1268" s="2"/>
      <c r="AH1268" s="2"/>
      <c r="AI1268" s="2"/>
    </row>
    <row r="1269" spans="2:35">
      <c r="B1269" s="350" t="s">
        <v>265</v>
      </c>
      <c r="C1269" s="350" t="s">
        <v>122</v>
      </c>
      <c r="D1269" s="351">
        <v>60</v>
      </c>
      <c r="E1269" s="351">
        <v>10</v>
      </c>
      <c r="F1269" s="279" t="str">
        <f t="shared" si="19"/>
        <v>SWW016010</v>
      </c>
      <c r="G1269" s="351">
        <v>764.3</v>
      </c>
      <c r="M1269" s="241"/>
      <c r="N1269" s="241"/>
      <c r="O1269" s="229"/>
      <c r="P1269" s="229"/>
      <c r="Q1269" s="234"/>
      <c r="Y1269" s="243"/>
      <c r="Z1269" s="2"/>
      <c r="AA1269" s="2"/>
      <c r="AB1269" s="2"/>
      <c r="AC1269" s="2"/>
      <c r="AD1269" s="2"/>
      <c r="AE1269" s="2"/>
      <c r="AF1269" s="2"/>
      <c r="AG1269" s="2"/>
      <c r="AH1269" s="2"/>
      <c r="AI1269" s="2"/>
    </row>
    <row r="1270" spans="2:35">
      <c r="B1270" s="350" t="s">
        <v>265</v>
      </c>
      <c r="C1270" s="350" t="s">
        <v>122</v>
      </c>
      <c r="D1270" s="351">
        <v>60</v>
      </c>
      <c r="E1270" s="351">
        <v>11</v>
      </c>
      <c r="F1270" s="279" t="str">
        <f t="shared" si="19"/>
        <v>SWW016011</v>
      </c>
      <c r="G1270" s="351">
        <v>828.8</v>
      </c>
      <c r="M1270" s="241"/>
      <c r="N1270" s="241"/>
      <c r="O1270" s="229"/>
      <c r="P1270" s="229"/>
      <c r="Q1270" s="234"/>
      <c r="Y1270" s="243"/>
      <c r="Z1270" s="2"/>
      <c r="AA1270" s="2"/>
      <c r="AB1270" s="2"/>
      <c r="AC1270" s="2"/>
      <c r="AD1270" s="2"/>
      <c r="AE1270" s="2"/>
      <c r="AF1270" s="2"/>
      <c r="AG1270" s="2"/>
      <c r="AH1270" s="2"/>
      <c r="AI1270" s="2"/>
    </row>
    <row r="1271" spans="2:35">
      <c r="B1271" s="350" t="s">
        <v>265</v>
      </c>
      <c r="C1271" s="350" t="s">
        <v>123</v>
      </c>
      <c r="D1271" s="351">
        <v>20</v>
      </c>
      <c r="E1271" s="351">
        <v>1</v>
      </c>
      <c r="F1271" s="279" t="str">
        <f t="shared" si="19"/>
        <v>SWW022001</v>
      </c>
      <c r="G1271" s="351">
        <v>7.3</v>
      </c>
      <c r="M1271" s="241"/>
      <c r="N1271" s="241"/>
      <c r="O1271" s="229"/>
      <c r="P1271" s="229"/>
      <c r="Q1271" s="234"/>
      <c r="Y1271" s="243"/>
      <c r="Z1271" s="2"/>
      <c r="AA1271" s="2"/>
      <c r="AB1271" s="2"/>
      <c r="AC1271" s="2"/>
      <c r="AD1271" s="2"/>
      <c r="AE1271" s="2"/>
      <c r="AF1271" s="2"/>
      <c r="AG1271" s="2"/>
      <c r="AH1271" s="2"/>
      <c r="AI1271" s="2"/>
    </row>
    <row r="1272" spans="2:35">
      <c r="B1272" s="350" t="s">
        <v>265</v>
      </c>
      <c r="C1272" s="350" t="s">
        <v>123</v>
      </c>
      <c r="D1272" s="351">
        <v>20</v>
      </c>
      <c r="E1272" s="351">
        <v>2</v>
      </c>
      <c r="F1272" s="279" t="str">
        <f t="shared" si="19"/>
        <v>SWW022002</v>
      </c>
      <c r="G1272" s="351">
        <v>14.9</v>
      </c>
      <c r="M1272" s="241"/>
      <c r="N1272" s="241"/>
      <c r="O1272" s="229"/>
      <c r="P1272" s="229"/>
      <c r="Q1272" s="234"/>
      <c r="Y1272" s="243"/>
      <c r="Z1272" s="2"/>
      <c r="AA1272" s="2"/>
      <c r="AB1272" s="2"/>
      <c r="AC1272" s="2"/>
      <c r="AD1272" s="2"/>
      <c r="AE1272" s="2"/>
      <c r="AF1272" s="2"/>
      <c r="AG1272" s="2"/>
      <c r="AH1272" s="2"/>
      <c r="AI1272" s="2"/>
    </row>
    <row r="1273" spans="2:35">
      <c r="B1273" s="350" t="s">
        <v>265</v>
      </c>
      <c r="C1273" s="350" t="s">
        <v>123</v>
      </c>
      <c r="D1273" s="351">
        <v>20</v>
      </c>
      <c r="E1273" s="351">
        <v>3</v>
      </c>
      <c r="F1273" s="279" t="str">
        <f t="shared" si="19"/>
        <v>SWW022003</v>
      </c>
      <c r="G1273" s="351">
        <v>16.8</v>
      </c>
      <c r="M1273" s="241"/>
      <c r="N1273" s="241"/>
      <c r="O1273" s="229"/>
      <c r="P1273" s="229"/>
      <c r="Q1273" s="234"/>
      <c r="Y1273" s="243"/>
      <c r="Z1273" s="2"/>
      <c r="AA1273" s="2"/>
      <c r="AB1273" s="2"/>
      <c r="AC1273" s="2"/>
      <c r="AD1273" s="2"/>
      <c r="AE1273" s="2"/>
      <c r="AF1273" s="2"/>
      <c r="AG1273" s="2"/>
      <c r="AH1273" s="2"/>
      <c r="AI1273" s="2"/>
    </row>
    <row r="1274" spans="2:35">
      <c r="B1274" s="350" t="s">
        <v>265</v>
      </c>
      <c r="C1274" s="350" t="s">
        <v>123</v>
      </c>
      <c r="D1274" s="351">
        <v>20</v>
      </c>
      <c r="E1274" s="351">
        <v>4</v>
      </c>
      <c r="F1274" s="279" t="str">
        <f t="shared" si="19"/>
        <v>SWW022004</v>
      </c>
      <c r="G1274" s="351">
        <v>18.3</v>
      </c>
      <c r="M1274" s="241"/>
      <c r="N1274" s="241"/>
      <c r="O1274" s="229"/>
      <c r="P1274" s="229"/>
      <c r="Q1274" s="234"/>
      <c r="Y1274" s="243"/>
      <c r="Z1274" s="2"/>
      <c r="AA1274" s="2"/>
      <c r="AB1274" s="2"/>
      <c r="AC1274" s="2"/>
      <c r="AD1274" s="2"/>
      <c r="AE1274" s="2"/>
      <c r="AF1274" s="2"/>
      <c r="AG1274" s="2"/>
      <c r="AH1274" s="2"/>
      <c r="AI1274" s="2"/>
    </row>
    <row r="1275" spans="2:35">
      <c r="B1275" s="350" t="s">
        <v>265</v>
      </c>
      <c r="C1275" s="350" t="s">
        <v>123</v>
      </c>
      <c r="D1275" s="351">
        <v>20</v>
      </c>
      <c r="E1275" s="351">
        <v>5</v>
      </c>
      <c r="F1275" s="279" t="str">
        <f t="shared" si="19"/>
        <v>SWW022005</v>
      </c>
      <c r="G1275" s="351">
        <v>19.8</v>
      </c>
      <c r="M1275" s="241"/>
      <c r="N1275" s="241"/>
      <c r="O1275" s="229"/>
      <c r="P1275" s="229"/>
      <c r="Q1275" s="234"/>
      <c r="Y1275" s="243"/>
      <c r="Z1275" s="2"/>
      <c r="AA1275" s="2"/>
      <c r="AB1275" s="2"/>
      <c r="AC1275" s="2"/>
      <c r="AD1275" s="2"/>
      <c r="AE1275" s="2"/>
      <c r="AF1275" s="2"/>
      <c r="AG1275" s="2"/>
      <c r="AH1275" s="2"/>
      <c r="AI1275" s="2"/>
    </row>
    <row r="1276" spans="2:35">
      <c r="B1276" s="350" t="s">
        <v>265</v>
      </c>
      <c r="C1276" s="350" t="s">
        <v>123</v>
      </c>
      <c r="D1276" s="351">
        <v>20</v>
      </c>
      <c r="E1276" s="351">
        <v>6</v>
      </c>
      <c r="F1276" s="279" t="str">
        <f t="shared" si="19"/>
        <v>SWW022006</v>
      </c>
      <c r="G1276" s="351">
        <v>20.9</v>
      </c>
      <c r="M1276" s="241"/>
      <c r="N1276" s="241"/>
      <c r="O1276" s="229"/>
      <c r="P1276" s="229"/>
      <c r="Q1276" s="234"/>
      <c r="Y1276" s="243"/>
      <c r="Z1276" s="2"/>
      <c r="AA1276" s="2"/>
      <c r="AB1276" s="2"/>
      <c r="AC1276" s="2"/>
      <c r="AD1276" s="2"/>
      <c r="AE1276" s="2"/>
      <c r="AF1276" s="2"/>
      <c r="AG1276" s="2"/>
      <c r="AH1276" s="2"/>
      <c r="AI1276" s="2"/>
    </row>
    <row r="1277" spans="2:35">
      <c r="B1277" s="350" t="s">
        <v>265</v>
      </c>
      <c r="C1277" s="350" t="s">
        <v>123</v>
      </c>
      <c r="D1277" s="351">
        <v>20</v>
      </c>
      <c r="E1277" s="351">
        <v>7</v>
      </c>
      <c r="F1277" s="279" t="str">
        <f t="shared" si="19"/>
        <v>SWW022007</v>
      </c>
      <c r="G1277" s="351">
        <v>22</v>
      </c>
      <c r="M1277" s="241"/>
      <c r="N1277" s="241"/>
      <c r="O1277" s="229"/>
      <c r="P1277" s="229"/>
      <c r="Q1277" s="234"/>
      <c r="Y1277" s="243"/>
      <c r="Z1277" s="2"/>
      <c r="AA1277" s="2"/>
      <c r="AB1277" s="2"/>
      <c r="AC1277" s="2"/>
      <c r="AD1277" s="2"/>
      <c r="AE1277" s="2"/>
      <c r="AF1277" s="2"/>
      <c r="AG1277" s="2"/>
      <c r="AH1277" s="2"/>
      <c r="AI1277" s="2"/>
    </row>
    <row r="1278" spans="2:35">
      <c r="B1278" s="350" t="s">
        <v>265</v>
      </c>
      <c r="C1278" s="350" t="s">
        <v>123</v>
      </c>
      <c r="D1278" s="351">
        <v>20</v>
      </c>
      <c r="E1278" s="351">
        <v>8</v>
      </c>
      <c r="F1278" s="279" t="str">
        <f t="shared" si="19"/>
        <v>SWW022008</v>
      </c>
      <c r="G1278" s="351">
        <v>23</v>
      </c>
      <c r="M1278" s="241"/>
      <c r="N1278" s="241"/>
      <c r="O1278" s="229"/>
      <c r="P1278" s="229"/>
      <c r="Q1278" s="234"/>
      <c r="Y1278" s="243"/>
      <c r="Z1278" s="2"/>
      <c r="AA1278" s="2"/>
      <c r="AB1278" s="2"/>
      <c r="AC1278" s="2"/>
      <c r="AD1278" s="2"/>
      <c r="AE1278" s="2"/>
      <c r="AF1278" s="2"/>
      <c r="AG1278" s="2"/>
      <c r="AH1278" s="2"/>
      <c r="AI1278" s="2"/>
    </row>
    <row r="1279" spans="2:35">
      <c r="B1279" s="350" t="s">
        <v>265</v>
      </c>
      <c r="C1279" s="350" t="s">
        <v>123</v>
      </c>
      <c r="D1279" s="351">
        <v>20</v>
      </c>
      <c r="E1279" s="351">
        <v>9</v>
      </c>
      <c r="F1279" s="279" t="str">
        <f t="shared" si="19"/>
        <v>SWW022009</v>
      </c>
      <c r="G1279" s="351">
        <v>25.5</v>
      </c>
      <c r="M1279" s="241"/>
      <c r="N1279" s="241"/>
      <c r="O1279" s="229"/>
      <c r="P1279" s="229"/>
      <c r="Q1279" s="234"/>
      <c r="Y1279" s="243"/>
      <c r="Z1279" s="2"/>
      <c r="AA1279" s="2"/>
      <c r="AB1279" s="2"/>
      <c r="AC1279" s="2"/>
      <c r="AD1279" s="2"/>
      <c r="AE1279" s="2"/>
      <c r="AF1279" s="2"/>
      <c r="AG1279" s="2"/>
      <c r="AH1279" s="2"/>
      <c r="AI1279" s="2"/>
    </row>
    <row r="1280" spans="2:35">
      <c r="B1280" s="350" t="s">
        <v>265</v>
      </c>
      <c r="C1280" s="350" t="s">
        <v>123</v>
      </c>
      <c r="D1280" s="351">
        <v>20</v>
      </c>
      <c r="E1280" s="351">
        <v>10</v>
      </c>
      <c r="F1280" s="279" t="str">
        <f t="shared" si="19"/>
        <v>SWW022010</v>
      </c>
      <c r="G1280" s="351">
        <v>28.9</v>
      </c>
      <c r="M1280" s="241"/>
      <c r="N1280" s="241"/>
      <c r="O1280" s="229"/>
      <c r="P1280" s="229"/>
      <c r="Q1280" s="234"/>
      <c r="Y1280" s="243"/>
      <c r="Z1280" s="2"/>
      <c r="AA1280" s="2"/>
      <c r="AB1280" s="2"/>
      <c r="AC1280" s="2"/>
      <c r="AD1280" s="2"/>
      <c r="AE1280" s="2"/>
      <c r="AF1280" s="2"/>
      <c r="AG1280" s="2"/>
      <c r="AH1280" s="2"/>
      <c r="AI1280" s="2"/>
    </row>
    <row r="1281" spans="2:35">
      <c r="B1281" s="350" t="s">
        <v>265</v>
      </c>
      <c r="C1281" s="350" t="s">
        <v>123</v>
      </c>
      <c r="D1281" s="351">
        <v>20</v>
      </c>
      <c r="E1281" s="351">
        <v>11</v>
      </c>
      <c r="F1281" s="279" t="str">
        <f t="shared" si="19"/>
        <v>SWW022011</v>
      </c>
      <c r="G1281" s="351">
        <v>34.200000000000003</v>
      </c>
      <c r="M1281" s="241"/>
      <c r="N1281" s="241"/>
      <c r="O1281" s="229"/>
      <c r="P1281" s="229"/>
      <c r="Q1281" s="234"/>
      <c r="Y1281" s="243"/>
      <c r="Z1281" s="2"/>
      <c r="AA1281" s="2"/>
      <c r="AB1281" s="2"/>
      <c r="AC1281" s="2"/>
      <c r="AD1281" s="2"/>
      <c r="AE1281" s="2"/>
      <c r="AF1281" s="2"/>
      <c r="AG1281" s="2"/>
      <c r="AH1281" s="2"/>
      <c r="AI1281" s="2"/>
    </row>
    <row r="1282" spans="2:35">
      <c r="B1282" s="350" t="s">
        <v>265</v>
      </c>
      <c r="C1282" s="350" t="s">
        <v>123</v>
      </c>
      <c r="D1282" s="351">
        <v>20</v>
      </c>
      <c r="E1282" s="351">
        <v>12</v>
      </c>
      <c r="F1282" s="279" t="str">
        <f t="shared" si="19"/>
        <v>SWW022012</v>
      </c>
      <c r="G1282" s="351">
        <v>35.4</v>
      </c>
      <c r="M1282" s="241"/>
      <c r="N1282" s="241"/>
      <c r="O1282" s="229"/>
      <c r="P1282" s="229"/>
      <c r="Q1282" s="234"/>
      <c r="Y1282" s="243"/>
      <c r="Z1282" s="2"/>
      <c r="AA1282" s="2"/>
      <c r="AB1282" s="2"/>
      <c r="AC1282" s="2"/>
      <c r="AD1282" s="2"/>
      <c r="AE1282" s="2"/>
      <c r="AF1282" s="2"/>
      <c r="AG1282" s="2"/>
      <c r="AH1282" s="2"/>
      <c r="AI1282" s="2"/>
    </row>
    <row r="1283" spans="2:35">
      <c r="B1283" s="350" t="s">
        <v>265</v>
      </c>
      <c r="C1283" s="350" t="s">
        <v>123</v>
      </c>
      <c r="D1283" s="351">
        <v>20</v>
      </c>
      <c r="E1283" s="351">
        <v>13</v>
      </c>
      <c r="F1283" s="279" t="str">
        <f t="shared" si="19"/>
        <v>SWW022013</v>
      </c>
      <c r="G1283" s="351">
        <v>37.799999999999997</v>
      </c>
      <c r="M1283" s="241"/>
      <c r="N1283" s="241"/>
      <c r="O1283" s="229"/>
      <c r="P1283" s="229"/>
      <c r="Q1283" s="234"/>
      <c r="Y1283" s="243"/>
      <c r="Z1283" s="2"/>
      <c r="AA1283" s="2"/>
      <c r="AB1283" s="2"/>
      <c r="AC1283" s="2"/>
      <c r="AD1283" s="2"/>
      <c r="AE1283" s="2"/>
      <c r="AF1283" s="2"/>
      <c r="AG1283" s="2"/>
      <c r="AH1283" s="2"/>
      <c r="AI1283" s="2"/>
    </row>
    <row r="1284" spans="2:35">
      <c r="B1284" s="350" t="s">
        <v>265</v>
      </c>
      <c r="C1284" s="350" t="s">
        <v>123</v>
      </c>
      <c r="D1284" s="351">
        <v>20</v>
      </c>
      <c r="E1284" s="351">
        <v>14</v>
      </c>
      <c r="F1284" s="279" t="str">
        <f t="shared" si="19"/>
        <v>SWW022014</v>
      </c>
      <c r="G1284" s="351">
        <v>41.4</v>
      </c>
      <c r="M1284" s="241"/>
      <c r="N1284" s="241"/>
      <c r="O1284" s="229"/>
      <c r="P1284" s="229"/>
      <c r="Q1284" s="234"/>
      <c r="Y1284" s="243"/>
      <c r="Z1284" s="2"/>
      <c r="AA1284" s="2"/>
      <c r="AB1284" s="2"/>
      <c r="AC1284" s="2"/>
      <c r="AD1284" s="2"/>
      <c r="AE1284" s="2"/>
      <c r="AF1284" s="2"/>
      <c r="AG1284" s="2"/>
      <c r="AH1284" s="2"/>
      <c r="AI1284" s="2"/>
    </row>
    <row r="1285" spans="2:35">
      <c r="B1285" s="350" t="s">
        <v>265</v>
      </c>
      <c r="C1285" s="350" t="s">
        <v>123</v>
      </c>
      <c r="D1285" s="351">
        <v>20</v>
      </c>
      <c r="E1285" s="351">
        <v>15</v>
      </c>
      <c r="F1285" s="279" t="str">
        <f t="shared" si="19"/>
        <v>SWW022015</v>
      </c>
      <c r="G1285" s="351">
        <v>44.3</v>
      </c>
      <c r="M1285" s="241"/>
      <c r="N1285" s="241"/>
      <c r="O1285" s="229"/>
      <c r="P1285" s="229"/>
      <c r="Q1285" s="234"/>
      <c r="Y1285" s="243"/>
      <c r="Z1285" s="2"/>
      <c r="AA1285" s="2"/>
      <c r="AB1285" s="2"/>
      <c r="AC1285" s="2"/>
      <c r="AD1285" s="2"/>
      <c r="AE1285" s="2"/>
      <c r="AF1285" s="2"/>
      <c r="AG1285" s="2"/>
      <c r="AH1285" s="2"/>
      <c r="AI1285" s="2"/>
    </row>
    <row r="1286" spans="2:35">
      <c r="B1286" s="350" t="s">
        <v>265</v>
      </c>
      <c r="C1286" s="350" t="s">
        <v>123</v>
      </c>
      <c r="D1286" s="351">
        <v>20</v>
      </c>
      <c r="E1286" s="351">
        <v>16</v>
      </c>
      <c r="F1286" s="279" t="str">
        <f t="shared" si="19"/>
        <v>SWW022016</v>
      </c>
      <c r="G1286" s="351">
        <v>48.8</v>
      </c>
      <c r="M1286" s="241"/>
      <c r="N1286" s="241"/>
      <c r="O1286" s="229"/>
      <c r="P1286" s="229"/>
      <c r="Q1286" s="234"/>
      <c r="Y1286" s="243"/>
      <c r="Z1286" s="2"/>
      <c r="AA1286" s="2"/>
      <c r="AB1286" s="2"/>
      <c r="AC1286" s="2"/>
      <c r="AD1286" s="2"/>
      <c r="AE1286" s="2"/>
      <c r="AF1286" s="2"/>
      <c r="AG1286" s="2"/>
      <c r="AH1286" s="2"/>
      <c r="AI1286" s="2"/>
    </row>
    <row r="1287" spans="2:35">
      <c r="B1287" s="350" t="s">
        <v>265</v>
      </c>
      <c r="C1287" s="350" t="s">
        <v>123</v>
      </c>
      <c r="D1287" s="351">
        <v>20</v>
      </c>
      <c r="E1287" s="351">
        <v>17</v>
      </c>
      <c r="F1287" s="279" t="str">
        <f t="shared" si="19"/>
        <v>SWW022017</v>
      </c>
      <c r="G1287" s="351">
        <v>51.7</v>
      </c>
      <c r="M1287" s="241"/>
      <c r="N1287" s="241"/>
      <c r="O1287" s="229"/>
      <c r="P1287" s="229"/>
      <c r="Q1287" s="234"/>
      <c r="Y1287" s="243"/>
      <c r="Z1287" s="2"/>
      <c r="AA1287" s="2"/>
      <c r="AB1287" s="2"/>
      <c r="AC1287" s="2"/>
      <c r="AD1287" s="2"/>
      <c r="AE1287" s="2"/>
      <c r="AF1287" s="2"/>
      <c r="AG1287" s="2"/>
      <c r="AH1287" s="2"/>
      <c r="AI1287" s="2"/>
    </row>
    <row r="1288" spans="2:35">
      <c r="B1288" s="350" t="s">
        <v>265</v>
      </c>
      <c r="C1288" s="350" t="s">
        <v>123</v>
      </c>
      <c r="D1288" s="351">
        <v>20</v>
      </c>
      <c r="E1288" s="351">
        <v>18</v>
      </c>
      <c r="F1288" s="279" t="str">
        <f t="shared" ref="F1288:F1351" si="20">B1288&amp;TEXT(C1288,"00")&amp;TEXT(D1288,"00")&amp;TEXT(E1288,"00")</f>
        <v>SWW022018</v>
      </c>
      <c r="G1288" s="351">
        <v>56.4</v>
      </c>
      <c r="M1288" s="241"/>
      <c r="N1288" s="241"/>
      <c r="O1288" s="229"/>
      <c r="P1288" s="229"/>
      <c r="Q1288" s="234"/>
      <c r="Y1288" s="243"/>
      <c r="Z1288" s="2"/>
      <c r="AA1288" s="2"/>
      <c r="AB1288" s="2"/>
      <c r="AC1288" s="2"/>
      <c r="AD1288" s="2"/>
      <c r="AE1288" s="2"/>
      <c r="AF1288" s="2"/>
      <c r="AG1288" s="2"/>
      <c r="AH1288" s="2"/>
      <c r="AI1288" s="2"/>
    </row>
    <row r="1289" spans="2:35">
      <c r="B1289" s="350" t="s">
        <v>265</v>
      </c>
      <c r="C1289" s="350" t="s">
        <v>123</v>
      </c>
      <c r="D1289" s="351">
        <v>20</v>
      </c>
      <c r="E1289" s="351">
        <v>19</v>
      </c>
      <c r="F1289" s="279" t="str">
        <f t="shared" si="20"/>
        <v>SWW022019</v>
      </c>
      <c r="G1289" s="351">
        <v>64.099999999999994</v>
      </c>
      <c r="M1289" s="241"/>
      <c r="N1289" s="241"/>
      <c r="O1289" s="229"/>
      <c r="P1289" s="229"/>
      <c r="Q1289" s="234"/>
      <c r="Y1289" s="243"/>
      <c r="Z1289" s="2"/>
      <c r="AA1289" s="2"/>
      <c r="AB1289" s="2"/>
      <c r="AC1289" s="2"/>
      <c r="AD1289" s="2"/>
      <c r="AE1289" s="2"/>
      <c r="AF1289" s="2"/>
      <c r="AG1289" s="2"/>
      <c r="AH1289" s="2"/>
      <c r="AI1289" s="2"/>
    </row>
    <row r="1290" spans="2:35">
      <c r="B1290" s="350" t="s">
        <v>265</v>
      </c>
      <c r="C1290" s="350" t="s">
        <v>123</v>
      </c>
      <c r="D1290" s="351">
        <v>20</v>
      </c>
      <c r="E1290" s="351">
        <v>20</v>
      </c>
      <c r="F1290" s="279" t="str">
        <f t="shared" si="20"/>
        <v>SWW022020</v>
      </c>
      <c r="G1290" s="351">
        <v>70.599999999999994</v>
      </c>
      <c r="M1290" s="241"/>
      <c r="N1290" s="241"/>
      <c r="O1290" s="229"/>
      <c r="P1290" s="229"/>
      <c r="Q1290" s="234"/>
      <c r="Y1290" s="243"/>
      <c r="Z1290" s="2"/>
      <c r="AA1290" s="2"/>
      <c r="AB1290" s="2"/>
      <c r="AC1290" s="2"/>
      <c r="AD1290" s="2"/>
      <c r="AE1290" s="2"/>
      <c r="AF1290" s="2"/>
      <c r="AG1290" s="2"/>
      <c r="AH1290" s="2"/>
      <c r="AI1290" s="2"/>
    </row>
    <row r="1291" spans="2:35">
      <c r="B1291" s="350" t="s">
        <v>265</v>
      </c>
      <c r="C1291" s="350" t="s">
        <v>123</v>
      </c>
      <c r="D1291" s="351">
        <v>20</v>
      </c>
      <c r="E1291" s="351">
        <v>21</v>
      </c>
      <c r="F1291" s="279" t="str">
        <f t="shared" si="20"/>
        <v>SWW022021</v>
      </c>
      <c r="G1291" s="351">
        <v>77.099999999999994</v>
      </c>
      <c r="M1291" s="241"/>
      <c r="N1291" s="241"/>
      <c r="O1291" s="229"/>
      <c r="P1291" s="229"/>
      <c r="Q1291" s="234"/>
      <c r="Y1291" s="243"/>
      <c r="Z1291" s="2"/>
      <c r="AA1291" s="2"/>
      <c r="AB1291" s="2"/>
      <c r="AC1291" s="2"/>
      <c r="AD1291" s="2"/>
      <c r="AE1291" s="2"/>
      <c r="AF1291" s="2"/>
      <c r="AG1291" s="2"/>
      <c r="AH1291" s="2"/>
      <c r="AI1291" s="2"/>
    </row>
    <row r="1292" spans="2:35">
      <c r="B1292" s="350" t="s">
        <v>265</v>
      </c>
      <c r="C1292" s="350" t="s">
        <v>123</v>
      </c>
      <c r="D1292" s="351">
        <v>20</v>
      </c>
      <c r="E1292" s="351">
        <v>22</v>
      </c>
      <c r="F1292" s="279" t="str">
        <f t="shared" si="20"/>
        <v>SWW022022</v>
      </c>
      <c r="G1292" s="351">
        <v>82</v>
      </c>
      <c r="M1292" s="241"/>
      <c r="N1292" s="241"/>
      <c r="O1292" s="229"/>
      <c r="P1292" s="229"/>
      <c r="Q1292" s="234"/>
      <c r="Y1292" s="243"/>
      <c r="Z1292" s="2"/>
      <c r="AA1292" s="2"/>
      <c r="AB1292" s="2"/>
      <c r="AC1292" s="2"/>
      <c r="AD1292" s="2"/>
      <c r="AE1292" s="2"/>
      <c r="AF1292" s="2"/>
      <c r="AG1292" s="2"/>
      <c r="AH1292" s="2"/>
      <c r="AI1292" s="2"/>
    </row>
    <row r="1293" spans="2:35">
      <c r="B1293" s="350" t="s">
        <v>265</v>
      </c>
      <c r="C1293" s="350" t="s">
        <v>123</v>
      </c>
      <c r="D1293" s="351">
        <v>20</v>
      </c>
      <c r="E1293" s="351">
        <v>23</v>
      </c>
      <c r="F1293" s="279" t="str">
        <f t="shared" si="20"/>
        <v>SWW022023</v>
      </c>
      <c r="G1293" s="351">
        <v>90.2</v>
      </c>
      <c r="M1293" s="241"/>
      <c r="N1293" s="241"/>
      <c r="O1293" s="229"/>
      <c r="P1293" s="229"/>
      <c r="Q1293" s="234"/>
      <c r="Y1293" s="243"/>
      <c r="Z1293" s="2"/>
      <c r="AA1293" s="2"/>
      <c r="AB1293" s="2"/>
      <c r="AC1293" s="2"/>
      <c r="AD1293" s="2"/>
      <c r="AE1293" s="2"/>
      <c r="AF1293" s="2"/>
      <c r="AG1293" s="2"/>
      <c r="AH1293" s="2"/>
      <c r="AI1293" s="2"/>
    </row>
    <row r="1294" spans="2:35">
      <c r="B1294" s="350" t="s">
        <v>265</v>
      </c>
      <c r="C1294" s="350" t="s">
        <v>123</v>
      </c>
      <c r="D1294" s="351">
        <v>20</v>
      </c>
      <c r="E1294" s="351">
        <v>24</v>
      </c>
      <c r="F1294" s="279" t="str">
        <f t="shared" si="20"/>
        <v>SWW022024</v>
      </c>
      <c r="G1294" s="351">
        <v>100.1</v>
      </c>
      <c r="M1294" s="241"/>
      <c r="N1294" s="241"/>
      <c r="O1294" s="229"/>
      <c r="P1294" s="229"/>
      <c r="Q1294" s="234"/>
      <c r="Y1294" s="243"/>
      <c r="Z1294" s="2"/>
      <c r="AA1294" s="2"/>
      <c r="AB1294" s="2"/>
      <c r="AC1294" s="2"/>
      <c r="AD1294" s="2"/>
      <c r="AE1294" s="2"/>
      <c r="AF1294" s="2"/>
      <c r="AG1294" s="2"/>
      <c r="AH1294" s="2"/>
      <c r="AI1294" s="2"/>
    </row>
    <row r="1295" spans="2:35">
      <c r="B1295" s="350" t="s">
        <v>265</v>
      </c>
      <c r="C1295" s="350" t="s">
        <v>123</v>
      </c>
      <c r="D1295" s="351">
        <v>20</v>
      </c>
      <c r="E1295" s="351">
        <v>25</v>
      </c>
      <c r="F1295" s="279" t="str">
        <f t="shared" si="20"/>
        <v>SWW022025</v>
      </c>
      <c r="G1295" s="351">
        <v>108.3</v>
      </c>
      <c r="M1295" s="241"/>
      <c r="N1295" s="241"/>
      <c r="O1295" s="229"/>
      <c r="P1295" s="229"/>
      <c r="Q1295" s="234"/>
      <c r="Y1295" s="243"/>
      <c r="Z1295" s="2"/>
      <c r="AA1295" s="2"/>
      <c r="AB1295" s="2"/>
      <c r="AC1295" s="2"/>
      <c r="AD1295" s="2"/>
      <c r="AE1295" s="2"/>
      <c r="AF1295" s="2"/>
      <c r="AG1295" s="2"/>
      <c r="AH1295" s="2"/>
      <c r="AI1295" s="2"/>
    </row>
    <row r="1296" spans="2:35">
      <c r="B1296" s="350" t="s">
        <v>265</v>
      </c>
      <c r="C1296" s="350" t="s">
        <v>123</v>
      </c>
      <c r="D1296" s="351">
        <v>20</v>
      </c>
      <c r="E1296" s="351">
        <v>26</v>
      </c>
      <c r="F1296" s="279" t="str">
        <f t="shared" si="20"/>
        <v>SWW022026</v>
      </c>
      <c r="G1296" s="351">
        <v>118.1</v>
      </c>
      <c r="M1296" s="241"/>
      <c r="N1296" s="241"/>
      <c r="O1296" s="229"/>
      <c r="P1296" s="229"/>
      <c r="Q1296" s="234"/>
      <c r="Y1296" s="243"/>
      <c r="Z1296" s="2"/>
      <c r="AA1296" s="2"/>
      <c r="AB1296" s="2"/>
      <c r="AC1296" s="2"/>
      <c r="AD1296" s="2"/>
      <c r="AE1296" s="2"/>
      <c r="AF1296" s="2"/>
      <c r="AG1296" s="2"/>
      <c r="AH1296" s="2"/>
      <c r="AI1296" s="2"/>
    </row>
    <row r="1297" spans="2:35">
      <c r="B1297" s="350" t="s">
        <v>265</v>
      </c>
      <c r="C1297" s="350" t="s">
        <v>123</v>
      </c>
      <c r="D1297" s="351">
        <v>20</v>
      </c>
      <c r="E1297" s="351">
        <v>27</v>
      </c>
      <c r="F1297" s="279" t="str">
        <f t="shared" si="20"/>
        <v>SWW022027</v>
      </c>
      <c r="G1297" s="351">
        <v>125.3</v>
      </c>
      <c r="M1297" s="241"/>
      <c r="N1297" s="241"/>
      <c r="O1297" s="229"/>
      <c r="P1297" s="229"/>
      <c r="Q1297" s="234"/>
      <c r="Y1297" s="243"/>
      <c r="Z1297" s="2"/>
      <c r="AA1297" s="2"/>
      <c r="AB1297" s="2"/>
      <c r="AC1297" s="2"/>
      <c r="AD1297" s="2"/>
      <c r="AE1297" s="2"/>
      <c r="AF1297" s="2"/>
      <c r="AG1297" s="2"/>
      <c r="AH1297" s="2"/>
      <c r="AI1297" s="2"/>
    </row>
    <row r="1298" spans="2:35">
      <c r="B1298" s="350" t="s">
        <v>265</v>
      </c>
      <c r="C1298" s="350" t="s">
        <v>123</v>
      </c>
      <c r="D1298" s="351">
        <v>20</v>
      </c>
      <c r="E1298" s="351">
        <v>28</v>
      </c>
      <c r="F1298" s="279" t="str">
        <f t="shared" si="20"/>
        <v>SWW022028</v>
      </c>
      <c r="G1298" s="351">
        <v>134.80000000000001</v>
      </c>
      <c r="M1298" s="241"/>
      <c r="N1298" s="241"/>
      <c r="O1298" s="229"/>
      <c r="P1298" s="229"/>
      <c r="Q1298" s="234"/>
      <c r="Y1298" s="243"/>
      <c r="Z1298" s="2"/>
      <c r="AA1298" s="2"/>
      <c r="AB1298" s="2"/>
      <c r="AC1298" s="2"/>
      <c r="AD1298" s="2"/>
      <c r="AE1298" s="2"/>
      <c r="AF1298" s="2"/>
      <c r="AG1298" s="2"/>
      <c r="AH1298" s="2"/>
      <c r="AI1298" s="2"/>
    </row>
    <row r="1299" spans="2:35">
      <c r="B1299" s="350" t="s">
        <v>265</v>
      </c>
      <c r="C1299" s="350" t="s">
        <v>123</v>
      </c>
      <c r="D1299" s="351">
        <v>20</v>
      </c>
      <c r="E1299" s="351">
        <v>29</v>
      </c>
      <c r="F1299" s="279" t="str">
        <f t="shared" si="20"/>
        <v>SWW022029</v>
      </c>
      <c r="G1299" s="351">
        <v>144.19999999999999</v>
      </c>
      <c r="M1299" s="241"/>
      <c r="N1299" s="241"/>
      <c r="O1299" s="229"/>
      <c r="P1299" s="229"/>
      <c r="Q1299" s="234"/>
      <c r="Y1299" s="243"/>
      <c r="Z1299" s="2"/>
      <c r="AA1299" s="2"/>
      <c r="AB1299" s="2"/>
      <c r="AC1299" s="2"/>
      <c r="AD1299" s="2"/>
      <c r="AE1299" s="2"/>
      <c r="AF1299" s="2"/>
      <c r="AG1299" s="2"/>
      <c r="AH1299" s="2"/>
      <c r="AI1299" s="2"/>
    </row>
    <row r="1300" spans="2:35">
      <c r="B1300" s="350" t="s">
        <v>265</v>
      </c>
      <c r="C1300" s="350" t="s">
        <v>123</v>
      </c>
      <c r="D1300" s="351">
        <v>20</v>
      </c>
      <c r="E1300" s="351">
        <v>30</v>
      </c>
      <c r="F1300" s="279" t="str">
        <f t="shared" si="20"/>
        <v>SWW022030</v>
      </c>
      <c r="G1300" s="351">
        <v>154.1</v>
      </c>
      <c r="M1300" s="241"/>
      <c r="N1300" s="241"/>
      <c r="O1300" s="229"/>
      <c r="P1300" s="229"/>
      <c r="Q1300" s="234"/>
      <c r="Y1300" s="243"/>
      <c r="Z1300" s="2"/>
      <c r="AA1300" s="2"/>
      <c r="AB1300" s="2"/>
      <c r="AC1300" s="2"/>
      <c r="AD1300" s="2"/>
      <c r="AE1300" s="2"/>
      <c r="AF1300" s="2"/>
      <c r="AG1300" s="2"/>
      <c r="AH1300" s="2"/>
      <c r="AI1300" s="2"/>
    </row>
    <row r="1301" spans="2:35">
      <c r="B1301" s="350" t="s">
        <v>265</v>
      </c>
      <c r="C1301" s="350" t="s">
        <v>123</v>
      </c>
      <c r="D1301" s="351">
        <v>20</v>
      </c>
      <c r="E1301" s="351">
        <v>31</v>
      </c>
      <c r="F1301" s="279" t="str">
        <f t="shared" si="20"/>
        <v>SWW022031</v>
      </c>
      <c r="G1301" s="351">
        <v>162.6</v>
      </c>
      <c r="M1301" s="241"/>
      <c r="N1301" s="241"/>
      <c r="O1301" s="229"/>
      <c r="P1301" s="229"/>
      <c r="Q1301" s="234"/>
      <c r="Y1301" s="243"/>
      <c r="Z1301" s="2"/>
      <c r="AA1301" s="2"/>
      <c r="AB1301" s="2"/>
      <c r="AC1301" s="2"/>
      <c r="AD1301" s="2"/>
      <c r="AE1301" s="2"/>
      <c r="AF1301" s="2"/>
      <c r="AG1301" s="2"/>
      <c r="AH1301" s="2"/>
      <c r="AI1301" s="2"/>
    </row>
    <row r="1302" spans="2:35">
      <c r="B1302" s="350" t="s">
        <v>265</v>
      </c>
      <c r="C1302" s="350" t="s">
        <v>123</v>
      </c>
      <c r="D1302" s="351">
        <v>20</v>
      </c>
      <c r="E1302" s="351">
        <v>32</v>
      </c>
      <c r="F1302" s="279" t="str">
        <f t="shared" si="20"/>
        <v>SWW022032</v>
      </c>
      <c r="G1302" s="351">
        <v>170.8</v>
      </c>
      <c r="M1302" s="241"/>
      <c r="N1302" s="241"/>
      <c r="O1302" s="229"/>
      <c r="P1302" s="229"/>
      <c r="Q1302" s="234"/>
      <c r="Y1302" s="243"/>
      <c r="Z1302" s="2"/>
      <c r="AA1302" s="2"/>
      <c r="AB1302" s="2"/>
      <c r="AC1302" s="2"/>
      <c r="AD1302" s="2"/>
      <c r="AE1302" s="2"/>
      <c r="AF1302" s="2"/>
      <c r="AG1302" s="2"/>
      <c r="AH1302" s="2"/>
      <c r="AI1302" s="2"/>
    </row>
    <row r="1303" spans="2:35">
      <c r="B1303" s="350" t="s">
        <v>265</v>
      </c>
      <c r="C1303" s="350" t="s">
        <v>123</v>
      </c>
      <c r="D1303" s="351">
        <v>20</v>
      </c>
      <c r="E1303" s="351">
        <v>33</v>
      </c>
      <c r="F1303" s="279" t="str">
        <f t="shared" si="20"/>
        <v>SWW022033</v>
      </c>
      <c r="G1303" s="351">
        <v>178.9</v>
      </c>
      <c r="M1303" s="241"/>
      <c r="N1303" s="241"/>
      <c r="O1303" s="229"/>
      <c r="P1303" s="229"/>
      <c r="Q1303" s="234"/>
      <c r="Y1303" s="243"/>
      <c r="Z1303" s="2"/>
      <c r="AA1303" s="2"/>
      <c r="AB1303" s="2"/>
      <c r="AC1303" s="2"/>
      <c r="AD1303" s="2"/>
      <c r="AE1303" s="2"/>
      <c r="AF1303" s="2"/>
      <c r="AG1303" s="2"/>
      <c r="AH1303" s="2"/>
      <c r="AI1303" s="2"/>
    </row>
    <row r="1304" spans="2:35">
      <c r="B1304" s="350" t="s">
        <v>265</v>
      </c>
      <c r="C1304" s="350" t="s">
        <v>123</v>
      </c>
      <c r="D1304" s="351">
        <v>20</v>
      </c>
      <c r="E1304" s="351">
        <v>34</v>
      </c>
      <c r="F1304" s="279" t="str">
        <f t="shared" si="20"/>
        <v>SWW022034</v>
      </c>
      <c r="G1304" s="351">
        <v>186.2</v>
      </c>
      <c r="M1304" s="241"/>
      <c r="N1304" s="241"/>
      <c r="O1304" s="229"/>
      <c r="P1304" s="229"/>
      <c r="Q1304" s="234"/>
      <c r="Y1304" s="243"/>
      <c r="Z1304" s="2"/>
      <c r="AA1304" s="2"/>
      <c r="AB1304" s="2"/>
      <c r="AC1304" s="2"/>
      <c r="AD1304" s="2"/>
      <c r="AE1304" s="2"/>
      <c r="AF1304" s="2"/>
      <c r="AG1304" s="2"/>
      <c r="AH1304" s="2"/>
      <c r="AI1304" s="2"/>
    </row>
    <row r="1305" spans="2:35">
      <c r="B1305" s="350" t="s">
        <v>265</v>
      </c>
      <c r="C1305" s="350" t="s">
        <v>123</v>
      </c>
      <c r="D1305" s="351">
        <v>20</v>
      </c>
      <c r="E1305" s="351">
        <v>35</v>
      </c>
      <c r="F1305" s="279" t="str">
        <f t="shared" si="20"/>
        <v>SWW022035</v>
      </c>
      <c r="G1305" s="351">
        <v>193.8</v>
      </c>
      <c r="M1305" s="241"/>
      <c r="N1305" s="241"/>
      <c r="O1305" s="229"/>
      <c r="P1305" s="229"/>
      <c r="Q1305" s="234"/>
      <c r="Y1305" s="243"/>
      <c r="Z1305" s="2"/>
      <c r="AA1305" s="2"/>
      <c r="AB1305" s="2"/>
      <c r="AC1305" s="2"/>
      <c r="AD1305" s="2"/>
      <c r="AE1305" s="2"/>
      <c r="AF1305" s="2"/>
      <c r="AG1305" s="2"/>
      <c r="AH1305" s="2"/>
      <c r="AI1305" s="2"/>
    </row>
    <row r="1306" spans="2:35">
      <c r="B1306" s="350" t="s">
        <v>265</v>
      </c>
      <c r="C1306" s="350" t="s">
        <v>123</v>
      </c>
      <c r="D1306" s="351">
        <v>20</v>
      </c>
      <c r="E1306" s="351">
        <v>36</v>
      </c>
      <c r="F1306" s="279" t="str">
        <f t="shared" si="20"/>
        <v>SWW022036</v>
      </c>
      <c r="G1306" s="351">
        <v>202.5</v>
      </c>
      <c r="M1306" s="241"/>
      <c r="N1306" s="241"/>
      <c r="O1306" s="229"/>
      <c r="P1306" s="229"/>
      <c r="Q1306" s="234"/>
      <c r="Y1306" s="243"/>
      <c r="Z1306" s="2"/>
      <c r="AA1306" s="2"/>
      <c r="AB1306" s="2"/>
      <c r="AC1306" s="2"/>
      <c r="AD1306" s="2"/>
      <c r="AE1306" s="2"/>
      <c r="AF1306" s="2"/>
      <c r="AG1306" s="2"/>
      <c r="AH1306" s="2"/>
      <c r="AI1306" s="2"/>
    </row>
    <row r="1307" spans="2:35">
      <c r="B1307" s="350" t="s">
        <v>265</v>
      </c>
      <c r="C1307" s="350" t="s">
        <v>123</v>
      </c>
      <c r="D1307" s="351">
        <v>20</v>
      </c>
      <c r="E1307" s="351">
        <v>37</v>
      </c>
      <c r="F1307" s="279" t="str">
        <f t="shared" si="20"/>
        <v>SWW022037</v>
      </c>
      <c r="G1307" s="351">
        <v>210</v>
      </c>
      <c r="M1307" s="241"/>
      <c r="N1307" s="241"/>
      <c r="O1307" s="229"/>
      <c r="P1307" s="229"/>
      <c r="Q1307" s="234"/>
      <c r="Y1307" s="243"/>
      <c r="Z1307" s="2"/>
      <c r="AA1307" s="2"/>
      <c r="AB1307" s="2"/>
      <c r="AC1307" s="2"/>
      <c r="AD1307" s="2"/>
      <c r="AE1307" s="2"/>
      <c r="AF1307" s="2"/>
      <c r="AG1307" s="2"/>
      <c r="AH1307" s="2"/>
      <c r="AI1307" s="2"/>
    </row>
    <row r="1308" spans="2:35">
      <c r="B1308" s="350" t="s">
        <v>265</v>
      </c>
      <c r="C1308" s="350" t="s">
        <v>123</v>
      </c>
      <c r="D1308" s="351">
        <v>20</v>
      </c>
      <c r="E1308" s="351">
        <v>38</v>
      </c>
      <c r="F1308" s="279" t="str">
        <f t="shared" si="20"/>
        <v>SWW022038</v>
      </c>
      <c r="G1308" s="351">
        <v>220.2</v>
      </c>
      <c r="M1308" s="241"/>
      <c r="N1308" s="241"/>
      <c r="O1308" s="229"/>
      <c r="P1308" s="229"/>
      <c r="Q1308" s="234"/>
      <c r="Y1308" s="243"/>
      <c r="Z1308" s="2"/>
      <c r="AA1308" s="2"/>
      <c r="AB1308" s="2"/>
      <c r="AC1308" s="2"/>
      <c r="AD1308" s="2"/>
      <c r="AE1308" s="2"/>
      <c r="AF1308" s="2"/>
      <c r="AG1308" s="2"/>
      <c r="AH1308" s="2"/>
      <c r="AI1308" s="2"/>
    </row>
    <row r="1309" spans="2:35">
      <c r="B1309" s="350" t="s">
        <v>265</v>
      </c>
      <c r="C1309" s="350" t="s">
        <v>123</v>
      </c>
      <c r="D1309" s="351">
        <v>20</v>
      </c>
      <c r="E1309" s="351">
        <v>39</v>
      </c>
      <c r="F1309" s="279" t="str">
        <f t="shared" si="20"/>
        <v>SWW022039</v>
      </c>
      <c r="G1309" s="351">
        <v>231.1</v>
      </c>
      <c r="M1309" s="241"/>
      <c r="N1309" s="241"/>
      <c r="O1309" s="229"/>
      <c r="P1309" s="229"/>
      <c r="Q1309" s="234"/>
      <c r="Y1309" s="243"/>
      <c r="Z1309" s="2"/>
      <c r="AA1309" s="2"/>
      <c r="AB1309" s="2"/>
      <c r="AC1309" s="2"/>
      <c r="AD1309" s="2"/>
      <c r="AE1309" s="2"/>
      <c r="AF1309" s="2"/>
      <c r="AG1309" s="2"/>
      <c r="AH1309" s="2"/>
      <c r="AI1309" s="2"/>
    </row>
    <row r="1310" spans="2:35">
      <c r="B1310" s="350" t="s">
        <v>265</v>
      </c>
      <c r="C1310" s="350" t="s">
        <v>123</v>
      </c>
      <c r="D1310" s="351">
        <v>20</v>
      </c>
      <c r="E1310" s="351">
        <v>40</v>
      </c>
      <c r="F1310" s="279" t="str">
        <f t="shared" si="20"/>
        <v>SWW022040</v>
      </c>
      <c r="G1310" s="351">
        <v>260.8</v>
      </c>
      <c r="M1310" s="241"/>
      <c r="N1310" s="241"/>
      <c r="O1310" s="229"/>
      <c r="P1310" s="229"/>
      <c r="Q1310" s="234"/>
      <c r="Y1310" s="243"/>
      <c r="Z1310" s="2"/>
      <c r="AA1310" s="2"/>
      <c r="AB1310" s="2"/>
      <c r="AC1310" s="2"/>
      <c r="AD1310" s="2"/>
      <c r="AE1310" s="2"/>
      <c r="AF1310" s="2"/>
      <c r="AG1310" s="2"/>
      <c r="AH1310" s="2"/>
      <c r="AI1310" s="2"/>
    </row>
    <row r="1311" spans="2:35">
      <c r="B1311" s="350" t="s">
        <v>265</v>
      </c>
      <c r="C1311" s="350" t="s">
        <v>123</v>
      </c>
      <c r="D1311" s="351">
        <v>20</v>
      </c>
      <c r="E1311" s="351">
        <v>41</v>
      </c>
      <c r="F1311" s="279" t="str">
        <f t="shared" si="20"/>
        <v>SWW022041</v>
      </c>
      <c r="G1311" s="351">
        <v>281.3</v>
      </c>
      <c r="M1311" s="241"/>
      <c r="N1311" s="241"/>
      <c r="O1311" s="229"/>
      <c r="P1311" s="229"/>
      <c r="Q1311" s="234"/>
      <c r="Y1311" s="243"/>
      <c r="Z1311" s="2"/>
      <c r="AA1311" s="2"/>
      <c r="AB1311" s="2"/>
      <c r="AC1311" s="2"/>
      <c r="AD1311" s="2"/>
      <c r="AE1311" s="2"/>
      <c r="AF1311" s="2"/>
      <c r="AG1311" s="2"/>
      <c r="AH1311" s="2"/>
      <c r="AI1311" s="2"/>
    </row>
    <row r="1312" spans="2:35">
      <c r="B1312" s="350" t="s">
        <v>265</v>
      </c>
      <c r="C1312" s="350" t="s">
        <v>123</v>
      </c>
      <c r="D1312" s="351">
        <v>20</v>
      </c>
      <c r="E1312" s="351">
        <v>42</v>
      </c>
      <c r="F1312" s="279" t="str">
        <f t="shared" si="20"/>
        <v>SWW022042</v>
      </c>
      <c r="G1312" s="351">
        <v>303.8</v>
      </c>
      <c r="M1312" s="241"/>
      <c r="N1312" s="241"/>
      <c r="O1312" s="229"/>
      <c r="P1312" s="229"/>
      <c r="Q1312" s="234"/>
      <c r="Y1312" s="243"/>
      <c r="Z1312" s="2"/>
      <c r="AA1312" s="2"/>
      <c r="AB1312" s="2"/>
      <c r="AC1312" s="2"/>
      <c r="AD1312" s="2"/>
      <c r="AE1312" s="2"/>
      <c r="AF1312" s="2"/>
      <c r="AG1312" s="2"/>
      <c r="AH1312" s="2"/>
      <c r="AI1312" s="2"/>
    </row>
    <row r="1313" spans="2:35">
      <c r="B1313" s="350" t="s">
        <v>265</v>
      </c>
      <c r="C1313" s="350" t="s">
        <v>123</v>
      </c>
      <c r="D1313" s="351">
        <v>20</v>
      </c>
      <c r="E1313" s="351">
        <v>43</v>
      </c>
      <c r="F1313" s="279" t="str">
        <f t="shared" si="20"/>
        <v>SWW022043</v>
      </c>
      <c r="G1313" s="351">
        <v>325.8</v>
      </c>
      <c r="M1313" s="241"/>
      <c r="N1313" s="241"/>
      <c r="O1313" s="229"/>
      <c r="P1313" s="229"/>
      <c r="Q1313" s="234"/>
      <c r="Y1313" s="243"/>
      <c r="Z1313" s="2"/>
      <c r="AA1313" s="2"/>
      <c r="AB1313" s="2"/>
      <c r="AC1313" s="2"/>
      <c r="AD1313" s="2"/>
      <c r="AE1313" s="2"/>
      <c r="AF1313" s="2"/>
      <c r="AG1313" s="2"/>
      <c r="AH1313" s="2"/>
      <c r="AI1313" s="2"/>
    </row>
    <row r="1314" spans="2:35">
      <c r="B1314" s="350" t="s">
        <v>265</v>
      </c>
      <c r="C1314" s="350" t="s">
        <v>123</v>
      </c>
      <c r="D1314" s="351">
        <v>20</v>
      </c>
      <c r="E1314" s="351">
        <v>44</v>
      </c>
      <c r="F1314" s="279" t="str">
        <f t="shared" si="20"/>
        <v>SWW022044</v>
      </c>
      <c r="G1314" s="351">
        <v>350</v>
      </c>
      <c r="M1314" s="241"/>
      <c r="N1314" s="241"/>
      <c r="O1314" s="229"/>
      <c r="P1314" s="229"/>
      <c r="Q1314" s="234"/>
      <c r="Y1314" s="243"/>
      <c r="Z1314" s="2"/>
      <c r="AA1314" s="2"/>
      <c r="AB1314" s="2"/>
      <c r="AC1314" s="2"/>
      <c r="AD1314" s="2"/>
      <c r="AE1314" s="2"/>
      <c r="AF1314" s="2"/>
      <c r="AG1314" s="2"/>
      <c r="AH1314" s="2"/>
      <c r="AI1314" s="2"/>
    </row>
    <row r="1315" spans="2:35">
      <c r="B1315" s="350" t="s">
        <v>265</v>
      </c>
      <c r="C1315" s="350" t="s">
        <v>123</v>
      </c>
      <c r="D1315" s="351">
        <v>20</v>
      </c>
      <c r="E1315" s="351">
        <v>45</v>
      </c>
      <c r="F1315" s="279" t="str">
        <f t="shared" si="20"/>
        <v>SWW022045</v>
      </c>
      <c r="G1315" s="351">
        <v>377.6</v>
      </c>
      <c r="M1315" s="241"/>
      <c r="N1315" s="241"/>
      <c r="O1315" s="229"/>
      <c r="P1315" s="229"/>
      <c r="Q1315" s="234"/>
      <c r="Y1315" s="243"/>
      <c r="Z1315" s="2"/>
      <c r="AA1315" s="2"/>
      <c r="AB1315" s="2"/>
      <c r="AC1315" s="2"/>
      <c r="AD1315" s="2"/>
      <c r="AE1315" s="2"/>
      <c r="AF1315" s="2"/>
      <c r="AG1315" s="2"/>
      <c r="AH1315" s="2"/>
      <c r="AI1315" s="2"/>
    </row>
    <row r="1316" spans="2:35">
      <c r="B1316" s="350" t="s">
        <v>265</v>
      </c>
      <c r="C1316" s="350" t="s">
        <v>123</v>
      </c>
      <c r="D1316" s="351">
        <v>20</v>
      </c>
      <c r="E1316" s="351">
        <v>46</v>
      </c>
      <c r="F1316" s="279" t="str">
        <f t="shared" si="20"/>
        <v>SWW022046</v>
      </c>
      <c r="G1316" s="351">
        <v>401.6</v>
      </c>
      <c r="M1316" s="241"/>
      <c r="N1316" s="241"/>
      <c r="O1316" s="229"/>
      <c r="P1316" s="229"/>
      <c r="Q1316" s="234"/>
      <c r="Y1316" s="243"/>
      <c r="Z1316" s="2"/>
      <c r="AA1316" s="2"/>
      <c r="AB1316" s="2"/>
      <c r="AC1316" s="2"/>
      <c r="AD1316" s="2"/>
      <c r="AE1316" s="2"/>
      <c r="AF1316" s="2"/>
      <c r="AG1316" s="2"/>
      <c r="AH1316" s="2"/>
      <c r="AI1316" s="2"/>
    </row>
    <row r="1317" spans="2:35">
      <c r="B1317" s="350" t="s">
        <v>265</v>
      </c>
      <c r="C1317" s="350" t="s">
        <v>123</v>
      </c>
      <c r="D1317" s="351">
        <v>20</v>
      </c>
      <c r="E1317" s="351">
        <v>47</v>
      </c>
      <c r="F1317" s="279" t="str">
        <f t="shared" si="20"/>
        <v>SWW022047</v>
      </c>
      <c r="G1317" s="351">
        <v>430.1</v>
      </c>
      <c r="M1317" s="241"/>
      <c r="N1317" s="241"/>
      <c r="O1317" s="229"/>
      <c r="P1317" s="229"/>
      <c r="Q1317" s="234"/>
      <c r="Y1317" s="243"/>
      <c r="Z1317" s="2"/>
      <c r="AA1317" s="2"/>
      <c r="AB1317" s="2"/>
      <c r="AC1317" s="2"/>
      <c r="AD1317" s="2"/>
      <c r="AE1317" s="2"/>
      <c r="AF1317" s="2"/>
      <c r="AG1317" s="2"/>
      <c r="AH1317" s="2"/>
      <c r="AI1317" s="2"/>
    </row>
    <row r="1318" spans="2:35">
      <c r="B1318" s="350" t="s">
        <v>265</v>
      </c>
      <c r="C1318" s="350" t="s">
        <v>123</v>
      </c>
      <c r="D1318" s="351">
        <v>20</v>
      </c>
      <c r="E1318" s="351">
        <v>48</v>
      </c>
      <c r="F1318" s="279" t="str">
        <f t="shared" si="20"/>
        <v>SWW022048</v>
      </c>
      <c r="G1318" s="351">
        <v>458.2</v>
      </c>
      <c r="M1318" s="241"/>
      <c r="N1318" s="241"/>
      <c r="O1318" s="229"/>
      <c r="P1318" s="229"/>
      <c r="Q1318" s="234"/>
      <c r="Y1318" s="243"/>
      <c r="Z1318" s="2"/>
      <c r="AA1318" s="2"/>
      <c r="AB1318" s="2"/>
      <c r="AC1318" s="2"/>
      <c r="AD1318" s="2"/>
      <c r="AE1318" s="2"/>
      <c r="AF1318" s="2"/>
      <c r="AG1318" s="2"/>
      <c r="AH1318" s="2"/>
      <c r="AI1318" s="2"/>
    </row>
    <row r="1319" spans="2:35">
      <c r="B1319" s="350" t="s">
        <v>265</v>
      </c>
      <c r="C1319" s="350" t="s">
        <v>123</v>
      </c>
      <c r="D1319" s="351">
        <v>20</v>
      </c>
      <c r="E1319" s="351">
        <v>49</v>
      </c>
      <c r="F1319" s="279" t="str">
        <f t="shared" si="20"/>
        <v>SWW022049</v>
      </c>
      <c r="G1319" s="351">
        <v>488.2</v>
      </c>
      <c r="M1319" s="241"/>
      <c r="N1319" s="241"/>
      <c r="O1319" s="229"/>
      <c r="P1319" s="229"/>
      <c r="Q1319" s="234"/>
      <c r="Y1319" s="243"/>
      <c r="Z1319" s="2"/>
      <c r="AA1319" s="2"/>
      <c r="AB1319" s="2"/>
      <c r="AC1319" s="2"/>
      <c r="AD1319" s="2"/>
      <c r="AE1319" s="2"/>
      <c r="AF1319" s="2"/>
      <c r="AG1319" s="2"/>
      <c r="AH1319" s="2"/>
      <c r="AI1319" s="2"/>
    </row>
    <row r="1320" spans="2:35">
      <c r="B1320" s="350" t="s">
        <v>265</v>
      </c>
      <c r="C1320" s="350" t="s">
        <v>123</v>
      </c>
      <c r="D1320" s="351">
        <v>20</v>
      </c>
      <c r="E1320" s="351">
        <v>50</v>
      </c>
      <c r="F1320" s="279" t="str">
        <f t="shared" si="20"/>
        <v>SWW022050</v>
      </c>
      <c r="G1320" s="351">
        <v>523.79999999999995</v>
      </c>
      <c r="M1320" s="241"/>
      <c r="N1320" s="241"/>
      <c r="O1320" s="229"/>
      <c r="P1320" s="229"/>
      <c r="Q1320" s="234"/>
      <c r="Y1320" s="243"/>
      <c r="Z1320" s="2"/>
      <c r="AA1320" s="2"/>
      <c r="AB1320" s="2"/>
      <c r="AC1320" s="2"/>
      <c r="AD1320" s="2"/>
      <c r="AE1320" s="2"/>
      <c r="AF1320" s="2"/>
      <c r="AG1320" s="2"/>
      <c r="AH1320" s="2"/>
      <c r="AI1320" s="2"/>
    </row>
    <row r="1321" spans="2:35">
      <c r="B1321" s="350" t="s">
        <v>265</v>
      </c>
      <c r="C1321" s="350" t="s">
        <v>123</v>
      </c>
      <c r="D1321" s="351">
        <v>20</v>
      </c>
      <c r="E1321" s="351">
        <v>51</v>
      </c>
      <c r="F1321" s="279" t="str">
        <f t="shared" si="20"/>
        <v>SWW022051</v>
      </c>
      <c r="G1321" s="351">
        <v>564.1</v>
      </c>
      <c r="M1321" s="241"/>
      <c r="N1321" s="241"/>
      <c r="O1321" s="229"/>
      <c r="P1321" s="229"/>
      <c r="Q1321" s="234"/>
      <c r="Y1321" s="243"/>
      <c r="Z1321" s="2"/>
      <c r="AA1321" s="2"/>
      <c r="AB1321" s="2"/>
      <c r="AC1321" s="2"/>
      <c r="AD1321" s="2"/>
      <c r="AE1321" s="2"/>
      <c r="AF1321" s="2"/>
      <c r="AG1321" s="2"/>
      <c r="AH1321" s="2"/>
      <c r="AI1321" s="2"/>
    </row>
    <row r="1322" spans="2:35">
      <c r="B1322" s="350" t="s">
        <v>265</v>
      </c>
      <c r="C1322" s="350" t="s">
        <v>123</v>
      </c>
      <c r="D1322" s="351">
        <v>21</v>
      </c>
      <c r="E1322" s="351">
        <v>1</v>
      </c>
      <c r="F1322" s="279" t="str">
        <f t="shared" si="20"/>
        <v>SWW022101</v>
      </c>
      <c r="G1322" s="351">
        <v>7.9</v>
      </c>
      <c r="M1322" s="241"/>
      <c r="N1322" s="241"/>
      <c r="O1322" s="229"/>
      <c r="P1322" s="229"/>
      <c r="Q1322" s="234"/>
      <c r="Y1322" s="243"/>
      <c r="Z1322" s="2"/>
      <c r="AA1322" s="2"/>
      <c r="AB1322" s="2"/>
      <c r="AC1322" s="2"/>
      <c r="AD1322" s="2"/>
      <c r="AE1322" s="2"/>
      <c r="AF1322" s="2"/>
      <c r="AG1322" s="2"/>
      <c r="AH1322" s="2"/>
      <c r="AI1322" s="2"/>
    </row>
    <row r="1323" spans="2:35">
      <c r="B1323" s="350" t="s">
        <v>265</v>
      </c>
      <c r="C1323" s="350" t="s">
        <v>123</v>
      </c>
      <c r="D1323" s="351">
        <v>21</v>
      </c>
      <c r="E1323" s="351">
        <v>2</v>
      </c>
      <c r="F1323" s="279" t="str">
        <f t="shared" si="20"/>
        <v>SWW022102</v>
      </c>
      <c r="G1323" s="351">
        <v>16.8</v>
      </c>
      <c r="M1323" s="241"/>
      <c r="N1323" s="241"/>
      <c r="O1323" s="229"/>
      <c r="P1323" s="229"/>
      <c r="Q1323" s="234"/>
      <c r="Y1323" s="243"/>
      <c r="Z1323" s="2"/>
      <c r="AA1323" s="2"/>
      <c r="AB1323" s="2"/>
      <c r="AC1323" s="2"/>
      <c r="AD1323" s="2"/>
      <c r="AE1323" s="2"/>
      <c r="AF1323" s="2"/>
      <c r="AG1323" s="2"/>
      <c r="AH1323" s="2"/>
      <c r="AI1323" s="2"/>
    </row>
    <row r="1324" spans="2:35">
      <c r="B1324" s="350" t="s">
        <v>265</v>
      </c>
      <c r="C1324" s="350" t="s">
        <v>123</v>
      </c>
      <c r="D1324" s="351">
        <v>21</v>
      </c>
      <c r="E1324" s="351">
        <v>3</v>
      </c>
      <c r="F1324" s="279" t="str">
        <f t="shared" si="20"/>
        <v>SWW022103</v>
      </c>
      <c r="G1324" s="351">
        <v>18.3</v>
      </c>
      <c r="M1324" s="241"/>
      <c r="N1324" s="241"/>
      <c r="O1324" s="229"/>
      <c r="P1324" s="229"/>
      <c r="Q1324" s="234"/>
      <c r="Y1324" s="243"/>
      <c r="Z1324" s="2"/>
      <c r="AA1324" s="2"/>
      <c r="AB1324" s="2"/>
      <c r="AC1324" s="2"/>
      <c r="AD1324" s="2"/>
      <c r="AE1324" s="2"/>
      <c r="AF1324" s="2"/>
      <c r="AG1324" s="2"/>
      <c r="AH1324" s="2"/>
      <c r="AI1324" s="2"/>
    </row>
    <row r="1325" spans="2:35">
      <c r="B1325" s="350" t="s">
        <v>265</v>
      </c>
      <c r="C1325" s="350" t="s">
        <v>123</v>
      </c>
      <c r="D1325" s="351">
        <v>21</v>
      </c>
      <c r="E1325" s="351">
        <v>4</v>
      </c>
      <c r="F1325" s="279" t="str">
        <f t="shared" si="20"/>
        <v>SWW022104</v>
      </c>
      <c r="G1325" s="351">
        <v>19.8</v>
      </c>
      <c r="M1325" s="241"/>
      <c r="N1325" s="241"/>
      <c r="O1325" s="229"/>
      <c r="P1325" s="229"/>
      <c r="Q1325" s="234"/>
      <c r="Y1325" s="243"/>
      <c r="Z1325" s="2"/>
      <c r="AA1325" s="2"/>
      <c r="AB1325" s="2"/>
      <c r="AC1325" s="2"/>
      <c r="AD1325" s="2"/>
      <c r="AE1325" s="2"/>
      <c r="AF1325" s="2"/>
      <c r="AG1325" s="2"/>
      <c r="AH1325" s="2"/>
      <c r="AI1325" s="2"/>
    </row>
    <row r="1326" spans="2:35">
      <c r="B1326" s="350" t="s">
        <v>265</v>
      </c>
      <c r="C1326" s="350" t="s">
        <v>123</v>
      </c>
      <c r="D1326" s="351">
        <v>21</v>
      </c>
      <c r="E1326" s="351">
        <v>5</v>
      </c>
      <c r="F1326" s="279" t="str">
        <f t="shared" si="20"/>
        <v>SWW022105</v>
      </c>
      <c r="G1326" s="351">
        <v>20.9</v>
      </c>
      <c r="M1326" s="241"/>
      <c r="N1326" s="241"/>
      <c r="O1326" s="229"/>
      <c r="P1326" s="229"/>
      <c r="Q1326" s="234"/>
      <c r="Y1326" s="243"/>
      <c r="Z1326" s="2"/>
      <c r="AA1326" s="2"/>
      <c r="AB1326" s="2"/>
      <c r="AC1326" s="2"/>
      <c r="AD1326" s="2"/>
      <c r="AE1326" s="2"/>
      <c r="AF1326" s="2"/>
      <c r="AG1326" s="2"/>
      <c r="AH1326" s="2"/>
      <c r="AI1326" s="2"/>
    </row>
    <row r="1327" spans="2:35">
      <c r="B1327" s="350" t="s">
        <v>265</v>
      </c>
      <c r="C1327" s="350" t="s">
        <v>123</v>
      </c>
      <c r="D1327" s="351">
        <v>21</v>
      </c>
      <c r="E1327" s="351">
        <v>6</v>
      </c>
      <c r="F1327" s="279" t="str">
        <f t="shared" si="20"/>
        <v>SWW022106</v>
      </c>
      <c r="G1327" s="351">
        <v>22</v>
      </c>
      <c r="M1327" s="241"/>
      <c r="N1327" s="241"/>
      <c r="O1327" s="229"/>
      <c r="P1327" s="229"/>
      <c r="Q1327" s="234"/>
      <c r="Y1327" s="243"/>
      <c r="Z1327" s="2"/>
      <c r="AA1327" s="2"/>
      <c r="AB1327" s="2"/>
      <c r="AC1327" s="2"/>
      <c r="AD1327" s="2"/>
      <c r="AE1327" s="2"/>
      <c r="AF1327" s="2"/>
      <c r="AG1327" s="2"/>
      <c r="AH1327" s="2"/>
      <c r="AI1327" s="2"/>
    </row>
    <row r="1328" spans="2:35">
      <c r="B1328" s="350" t="s">
        <v>265</v>
      </c>
      <c r="C1328" s="350" t="s">
        <v>123</v>
      </c>
      <c r="D1328" s="351">
        <v>21</v>
      </c>
      <c r="E1328" s="351">
        <v>7</v>
      </c>
      <c r="F1328" s="279" t="str">
        <f t="shared" si="20"/>
        <v>SWW022107</v>
      </c>
      <c r="G1328" s="351">
        <v>23</v>
      </c>
      <c r="M1328" s="241"/>
      <c r="N1328" s="241"/>
      <c r="O1328" s="229"/>
      <c r="P1328" s="229"/>
      <c r="Q1328" s="234"/>
      <c r="Y1328" s="243"/>
      <c r="Z1328" s="2"/>
      <c r="AA1328" s="2"/>
      <c r="AB1328" s="2"/>
      <c r="AC1328" s="2"/>
      <c r="AD1328" s="2"/>
      <c r="AE1328" s="2"/>
      <c r="AF1328" s="2"/>
      <c r="AG1328" s="2"/>
      <c r="AH1328" s="2"/>
      <c r="AI1328" s="2"/>
    </row>
    <row r="1329" spans="2:35">
      <c r="B1329" s="350" t="s">
        <v>265</v>
      </c>
      <c r="C1329" s="350" t="s">
        <v>123</v>
      </c>
      <c r="D1329" s="351">
        <v>21</v>
      </c>
      <c r="E1329" s="351">
        <v>8</v>
      </c>
      <c r="F1329" s="279" t="str">
        <f t="shared" si="20"/>
        <v>SWW022108</v>
      </c>
      <c r="G1329" s="351">
        <v>25.5</v>
      </c>
      <c r="M1329" s="241"/>
      <c r="N1329" s="241"/>
      <c r="O1329" s="229"/>
      <c r="P1329" s="229"/>
      <c r="Q1329" s="234"/>
      <c r="Y1329" s="243"/>
      <c r="Z1329" s="2"/>
      <c r="AA1329" s="2"/>
      <c r="AB1329" s="2"/>
      <c r="AC1329" s="2"/>
      <c r="AD1329" s="2"/>
      <c r="AE1329" s="2"/>
      <c r="AF1329" s="2"/>
      <c r="AG1329" s="2"/>
      <c r="AH1329" s="2"/>
      <c r="AI1329" s="2"/>
    </row>
    <row r="1330" spans="2:35">
      <c r="B1330" s="350" t="s">
        <v>265</v>
      </c>
      <c r="C1330" s="350" t="s">
        <v>123</v>
      </c>
      <c r="D1330" s="351">
        <v>21</v>
      </c>
      <c r="E1330" s="351">
        <v>9</v>
      </c>
      <c r="F1330" s="279" t="str">
        <f t="shared" si="20"/>
        <v>SWW022109</v>
      </c>
      <c r="G1330" s="351">
        <v>28.9</v>
      </c>
      <c r="M1330" s="241"/>
      <c r="N1330" s="241"/>
      <c r="O1330" s="229"/>
      <c r="P1330" s="229"/>
      <c r="Q1330" s="234"/>
      <c r="Y1330" s="243"/>
      <c r="Z1330" s="2"/>
      <c r="AA1330" s="2"/>
      <c r="AB1330" s="2"/>
      <c r="AC1330" s="2"/>
      <c r="AD1330" s="2"/>
      <c r="AE1330" s="2"/>
      <c r="AF1330" s="2"/>
      <c r="AG1330" s="2"/>
      <c r="AH1330" s="2"/>
      <c r="AI1330" s="2"/>
    </row>
    <row r="1331" spans="2:35">
      <c r="B1331" s="350" t="s">
        <v>265</v>
      </c>
      <c r="C1331" s="350" t="s">
        <v>123</v>
      </c>
      <c r="D1331" s="351">
        <v>21</v>
      </c>
      <c r="E1331" s="351">
        <v>10</v>
      </c>
      <c r="F1331" s="279" t="str">
        <f t="shared" si="20"/>
        <v>SWW022110</v>
      </c>
      <c r="G1331" s="351">
        <v>34.200000000000003</v>
      </c>
      <c r="M1331" s="241"/>
      <c r="N1331" s="241"/>
      <c r="O1331" s="229"/>
      <c r="P1331" s="229"/>
      <c r="Q1331" s="234"/>
      <c r="Y1331" s="243"/>
      <c r="Z1331" s="2"/>
      <c r="AA1331" s="2"/>
      <c r="AB1331" s="2"/>
      <c r="AC1331" s="2"/>
      <c r="AD1331" s="2"/>
      <c r="AE1331" s="2"/>
      <c r="AF1331" s="2"/>
      <c r="AG1331" s="2"/>
      <c r="AH1331" s="2"/>
      <c r="AI1331" s="2"/>
    </row>
    <row r="1332" spans="2:35">
      <c r="B1332" s="350" t="s">
        <v>265</v>
      </c>
      <c r="C1332" s="350" t="s">
        <v>123</v>
      </c>
      <c r="D1332" s="351">
        <v>21</v>
      </c>
      <c r="E1332" s="351">
        <v>11</v>
      </c>
      <c r="F1332" s="279" t="str">
        <f t="shared" si="20"/>
        <v>SWW022111</v>
      </c>
      <c r="G1332" s="351">
        <v>35.4</v>
      </c>
      <c r="M1332" s="241"/>
      <c r="N1332" s="241"/>
      <c r="O1332" s="229"/>
      <c r="P1332" s="229"/>
      <c r="Q1332" s="234"/>
      <c r="Y1332" s="243"/>
      <c r="Z1332" s="2"/>
      <c r="AA1332" s="2"/>
      <c r="AB1332" s="2"/>
      <c r="AC1332" s="2"/>
      <c r="AD1332" s="2"/>
      <c r="AE1332" s="2"/>
      <c r="AF1332" s="2"/>
      <c r="AG1332" s="2"/>
      <c r="AH1332" s="2"/>
      <c r="AI1332" s="2"/>
    </row>
    <row r="1333" spans="2:35">
      <c r="B1333" s="350" t="s">
        <v>265</v>
      </c>
      <c r="C1333" s="350" t="s">
        <v>123</v>
      </c>
      <c r="D1333" s="351">
        <v>21</v>
      </c>
      <c r="E1333" s="351">
        <v>12</v>
      </c>
      <c r="F1333" s="279" t="str">
        <f t="shared" si="20"/>
        <v>SWW022112</v>
      </c>
      <c r="G1333" s="351">
        <v>37.799999999999997</v>
      </c>
      <c r="M1333" s="241"/>
      <c r="N1333" s="241"/>
      <c r="O1333" s="229"/>
      <c r="P1333" s="229"/>
      <c r="Q1333" s="234"/>
      <c r="Y1333" s="243"/>
      <c r="Z1333" s="2"/>
      <c r="AA1333" s="2"/>
      <c r="AB1333" s="2"/>
      <c r="AC1333" s="2"/>
      <c r="AD1333" s="2"/>
      <c r="AE1333" s="2"/>
      <c r="AF1333" s="2"/>
      <c r="AG1333" s="2"/>
      <c r="AH1333" s="2"/>
      <c r="AI1333" s="2"/>
    </row>
    <row r="1334" spans="2:35">
      <c r="B1334" s="350" t="s">
        <v>265</v>
      </c>
      <c r="C1334" s="350" t="s">
        <v>123</v>
      </c>
      <c r="D1334" s="351">
        <v>21</v>
      </c>
      <c r="E1334" s="351">
        <v>13</v>
      </c>
      <c r="F1334" s="279" t="str">
        <f t="shared" si="20"/>
        <v>SWW022113</v>
      </c>
      <c r="G1334" s="351">
        <v>41.4</v>
      </c>
      <c r="M1334" s="241"/>
      <c r="N1334" s="241"/>
      <c r="O1334" s="229"/>
      <c r="P1334" s="229"/>
      <c r="Q1334" s="234"/>
      <c r="Y1334" s="243"/>
      <c r="Z1334" s="2"/>
      <c r="AA1334" s="2"/>
      <c r="AB1334" s="2"/>
      <c r="AC1334" s="2"/>
      <c r="AD1334" s="2"/>
      <c r="AE1334" s="2"/>
      <c r="AF1334" s="2"/>
      <c r="AG1334" s="2"/>
      <c r="AH1334" s="2"/>
      <c r="AI1334" s="2"/>
    </row>
    <row r="1335" spans="2:35">
      <c r="B1335" s="350" t="s">
        <v>265</v>
      </c>
      <c r="C1335" s="350" t="s">
        <v>123</v>
      </c>
      <c r="D1335" s="351">
        <v>21</v>
      </c>
      <c r="E1335" s="351">
        <v>14</v>
      </c>
      <c r="F1335" s="279" t="str">
        <f t="shared" si="20"/>
        <v>SWW022114</v>
      </c>
      <c r="G1335" s="351">
        <v>44.3</v>
      </c>
      <c r="M1335" s="241"/>
      <c r="N1335" s="241"/>
      <c r="O1335" s="229"/>
      <c r="P1335" s="229"/>
      <c r="Q1335" s="234"/>
      <c r="Y1335" s="243"/>
      <c r="Z1335" s="2"/>
      <c r="AA1335" s="2"/>
      <c r="AB1335" s="2"/>
      <c r="AC1335" s="2"/>
      <c r="AD1335" s="2"/>
      <c r="AE1335" s="2"/>
      <c r="AF1335" s="2"/>
      <c r="AG1335" s="2"/>
      <c r="AH1335" s="2"/>
      <c r="AI1335" s="2"/>
    </row>
    <row r="1336" spans="2:35">
      <c r="B1336" s="350" t="s">
        <v>265</v>
      </c>
      <c r="C1336" s="350" t="s">
        <v>123</v>
      </c>
      <c r="D1336" s="351">
        <v>21</v>
      </c>
      <c r="E1336" s="351">
        <v>15</v>
      </c>
      <c r="F1336" s="279" t="str">
        <f t="shared" si="20"/>
        <v>SWW022115</v>
      </c>
      <c r="G1336" s="351">
        <v>48.8</v>
      </c>
      <c r="M1336" s="241"/>
      <c r="N1336" s="241"/>
      <c r="O1336" s="229"/>
      <c r="P1336" s="229"/>
      <c r="Q1336" s="234"/>
      <c r="Y1336" s="243"/>
      <c r="Z1336" s="2"/>
      <c r="AA1336" s="2"/>
      <c r="AB1336" s="2"/>
      <c r="AC1336" s="2"/>
      <c r="AD1336" s="2"/>
      <c r="AE1336" s="2"/>
      <c r="AF1336" s="2"/>
      <c r="AG1336" s="2"/>
      <c r="AH1336" s="2"/>
      <c r="AI1336" s="2"/>
    </row>
    <row r="1337" spans="2:35">
      <c r="B1337" s="350" t="s">
        <v>265</v>
      </c>
      <c r="C1337" s="350" t="s">
        <v>123</v>
      </c>
      <c r="D1337" s="351">
        <v>21</v>
      </c>
      <c r="E1337" s="351">
        <v>16</v>
      </c>
      <c r="F1337" s="279" t="str">
        <f t="shared" si="20"/>
        <v>SWW022116</v>
      </c>
      <c r="G1337" s="351">
        <v>51.7</v>
      </c>
      <c r="M1337" s="241"/>
      <c r="N1337" s="241"/>
      <c r="O1337" s="229"/>
      <c r="P1337" s="229"/>
      <c r="Q1337" s="234"/>
      <c r="Y1337" s="243"/>
      <c r="Z1337" s="2"/>
      <c r="AA1337" s="2"/>
      <c r="AB1337" s="2"/>
      <c r="AC1337" s="2"/>
      <c r="AD1337" s="2"/>
      <c r="AE1337" s="2"/>
      <c r="AF1337" s="2"/>
      <c r="AG1337" s="2"/>
      <c r="AH1337" s="2"/>
      <c r="AI1337" s="2"/>
    </row>
    <row r="1338" spans="2:35">
      <c r="B1338" s="350" t="s">
        <v>265</v>
      </c>
      <c r="C1338" s="350" t="s">
        <v>123</v>
      </c>
      <c r="D1338" s="351">
        <v>21</v>
      </c>
      <c r="E1338" s="351">
        <v>17</v>
      </c>
      <c r="F1338" s="279" t="str">
        <f t="shared" si="20"/>
        <v>SWW022117</v>
      </c>
      <c r="G1338" s="351">
        <v>56.4</v>
      </c>
      <c r="M1338" s="241"/>
      <c r="N1338" s="241"/>
      <c r="O1338" s="229"/>
      <c r="P1338" s="229"/>
      <c r="Q1338" s="234"/>
      <c r="Y1338" s="243"/>
      <c r="Z1338" s="2"/>
      <c r="AA1338" s="2"/>
      <c r="AB1338" s="2"/>
      <c r="AC1338" s="2"/>
      <c r="AD1338" s="2"/>
      <c r="AE1338" s="2"/>
      <c r="AF1338" s="2"/>
      <c r="AG1338" s="2"/>
      <c r="AH1338" s="2"/>
      <c r="AI1338" s="2"/>
    </row>
    <row r="1339" spans="2:35">
      <c r="B1339" s="350" t="s">
        <v>265</v>
      </c>
      <c r="C1339" s="350" t="s">
        <v>123</v>
      </c>
      <c r="D1339" s="351">
        <v>21</v>
      </c>
      <c r="E1339" s="351">
        <v>18</v>
      </c>
      <c r="F1339" s="279" t="str">
        <f t="shared" si="20"/>
        <v>SWW022118</v>
      </c>
      <c r="G1339" s="351">
        <v>64.099999999999994</v>
      </c>
      <c r="M1339" s="241"/>
      <c r="N1339" s="241"/>
      <c r="O1339" s="229"/>
      <c r="P1339" s="229"/>
      <c r="Q1339" s="234"/>
      <c r="Y1339" s="243"/>
      <c r="Z1339" s="2"/>
      <c r="AA1339" s="2"/>
      <c r="AB1339" s="2"/>
      <c r="AC1339" s="2"/>
      <c r="AD1339" s="2"/>
      <c r="AE1339" s="2"/>
      <c r="AF1339" s="2"/>
      <c r="AG1339" s="2"/>
      <c r="AH1339" s="2"/>
      <c r="AI1339" s="2"/>
    </row>
    <row r="1340" spans="2:35">
      <c r="B1340" s="350" t="s">
        <v>265</v>
      </c>
      <c r="C1340" s="350" t="s">
        <v>123</v>
      </c>
      <c r="D1340" s="351">
        <v>21</v>
      </c>
      <c r="E1340" s="351">
        <v>19</v>
      </c>
      <c r="F1340" s="279" t="str">
        <f t="shared" si="20"/>
        <v>SWW022119</v>
      </c>
      <c r="G1340" s="351">
        <v>70.599999999999994</v>
      </c>
      <c r="M1340" s="241"/>
      <c r="N1340" s="241"/>
      <c r="O1340" s="229"/>
      <c r="P1340" s="229"/>
      <c r="Q1340" s="234"/>
      <c r="Y1340" s="243"/>
      <c r="Z1340" s="2"/>
      <c r="AA1340" s="2"/>
      <c r="AB1340" s="2"/>
      <c r="AC1340" s="2"/>
      <c r="AD1340" s="2"/>
      <c r="AE1340" s="2"/>
      <c r="AF1340" s="2"/>
      <c r="AG1340" s="2"/>
      <c r="AH1340" s="2"/>
      <c r="AI1340" s="2"/>
    </row>
    <row r="1341" spans="2:35">
      <c r="B1341" s="350" t="s">
        <v>265</v>
      </c>
      <c r="C1341" s="350" t="s">
        <v>123</v>
      </c>
      <c r="D1341" s="351">
        <v>21</v>
      </c>
      <c r="E1341" s="351">
        <v>20</v>
      </c>
      <c r="F1341" s="279" t="str">
        <f t="shared" si="20"/>
        <v>SWW022120</v>
      </c>
      <c r="G1341" s="351">
        <v>77.099999999999994</v>
      </c>
      <c r="M1341" s="241"/>
      <c r="N1341" s="241"/>
      <c r="O1341" s="229"/>
      <c r="P1341" s="229"/>
      <c r="Q1341" s="234"/>
      <c r="Y1341" s="243"/>
      <c r="Z1341" s="2"/>
      <c r="AA1341" s="2"/>
      <c r="AB1341" s="2"/>
      <c r="AC1341" s="2"/>
      <c r="AD1341" s="2"/>
      <c r="AE1341" s="2"/>
      <c r="AF1341" s="2"/>
      <c r="AG1341" s="2"/>
      <c r="AH1341" s="2"/>
      <c r="AI1341" s="2"/>
    </row>
    <row r="1342" spans="2:35">
      <c r="B1342" s="350" t="s">
        <v>265</v>
      </c>
      <c r="C1342" s="350" t="s">
        <v>123</v>
      </c>
      <c r="D1342" s="351">
        <v>21</v>
      </c>
      <c r="E1342" s="351">
        <v>21</v>
      </c>
      <c r="F1342" s="279" t="str">
        <f t="shared" si="20"/>
        <v>SWW022121</v>
      </c>
      <c r="G1342" s="351">
        <v>82</v>
      </c>
      <c r="M1342" s="241"/>
      <c r="N1342" s="241"/>
      <c r="O1342" s="229"/>
      <c r="P1342" s="229"/>
      <c r="Q1342" s="234"/>
      <c r="Y1342" s="243"/>
      <c r="Z1342" s="2"/>
      <c r="AA1342" s="2"/>
      <c r="AB1342" s="2"/>
      <c r="AC1342" s="2"/>
      <c r="AD1342" s="2"/>
      <c r="AE1342" s="2"/>
      <c r="AF1342" s="2"/>
      <c r="AG1342" s="2"/>
      <c r="AH1342" s="2"/>
      <c r="AI1342" s="2"/>
    </row>
    <row r="1343" spans="2:35">
      <c r="B1343" s="350" t="s">
        <v>265</v>
      </c>
      <c r="C1343" s="350" t="s">
        <v>123</v>
      </c>
      <c r="D1343" s="351">
        <v>21</v>
      </c>
      <c r="E1343" s="351">
        <v>22</v>
      </c>
      <c r="F1343" s="279" t="str">
        <f t="shared" si="20"/>
        <v>SWW022122</v>
      </c>
      <c r="G1343" s="351">
        <v>90.2</v>
      </c>
      <c r="M1343" s="241"/>
      <c r="N1343" s="241"/>
      <c r="O1343" s="229"/>
      <c r="P1343" s="229"/>
      <c r="Q1343" s="234"/>
      <c r="Y1343" s="243"/>
      <c r="Z1343" s="2"/>
      <c r="AA1343" s="2"/>
      <c r="AB1343" s="2"/>
      <c r="AC1343" s="2"/>
      <c r="AD1343" s="2"/>
      <c r="AE1343" s="2"/>
      <c r="AF1343" s="2"/>
      <c r="AG1343" s="2"/>
      <c r="AH1343" s="2"/>
      <c r="AI1343" s="2"/>
    </row>
    <row r="1344" spans="2:35">
      <c r="B1344" s="350" t="s">
        <v>265</v>
      </c>
      <c r="C1344" s="350" t="s">
        <v>123</v>
      </c>
      <c r="D1344" s="351">
        <v>21</v>
      </c>
      <c r="E1344" s="351">
        <v>23</v>
      </c>
      <c r="F1344" s="279" t="str">
        <f t="shared" si="20"/>
        <v>SWW022123</v>
      </c>
      <c r="G1344" s="351">
        <v>100.1</v>
      </c>
      <c r="M1344" s="241"/>
      <c r="N1344" s="241"/>
      <c r="O1344" s="229"/>
      <c r="P1344" s="229"/>
      <c r="Q1344" s="234"/>
      <c r="Y1344" s="243"/>
      <c r="Z1344" s="2"/>
      <c r="AA1344" s="2"/>
      <c r="AB1344" s="2"/>
      <c r="AC1344" s="2"/>
      <c r="AD1344" s="2"/>
      <c r="AE1344" s="2"/>
      <c r="AF1344" s="2"/>
      <c r="AG1344" s="2"/>
      <c r="AH1344" s="2"/>
      <c r="AI1344" s="2"/>
    </row>
    <row r="1345" spans="2:35">
      <c r="B1345" s="350" t="s">
        <v>265</v>
      </c>
      <c r="C1345" s="350" t="s">
        <v>123</v>
      </c>
      <c r="D1345" s="351">
        <v>21</v>
      </c>
      <c r="E1345" s="351">
        <v>24</v>
      </c>
      <c r="F1345" s="279" t="str">
        <f t="shared" si="20"/>
        <v>SWW022124</v>
      </c>
      <c r="G1345" s="351">
        <v>108.3</v>
      </c>
      <c r="M1345" s="241"/>
      <c r="N1345" s="241"/>
      <c r="O1345" s="229"/>
      <c r="P1345" s="229"/>
      <c r="Q1345" s="234"/>
      <c r="Y1345" s="243"/>
      <c r="Z1345" s="2"/>
      <c r="AA1345" s="2"/>
      <c r="AB1345" s="2"/>
      <c r="AC1345" s="2"/>
      <c r="AD1345" s="2"/>
      <c r="AE1345" s="2"/>
      <c r="AF1345" s="2"/>
      <c r="AG1345" s="2"/>
      <c r="AH1345" s="2"/>
      <c r="AI1345" s="2"/>
    </row>
    <row r="1346" spans="2:35">
      <c r="B1346" s="350" t="s">
        <v>265</v>
      </c>
      <c r="C1346" s="350" t="s">
        <v>123</v>
      </c>
      <c r="D1346" s="351">
        <v>21</v>
      </c>
      <c r="E1346" s="351">
        <v>25</v>
      </c>
      <c r="F1346" s="279" t="str">
        <f t="shared" si="20"/>
        <v>SWW022125</v>
      </c>
      <c r="G1346" s="351">
        <v>118.1</v>
      </c>
      <c r="M1346" s="241"/>
      <c r="N1346" s="241"/>
      <c r="O1346" s="229"/>
      <c r="P1346" s="229"/>
      <c r="Q1346" s="234"/>
      <c r="Y1346" s="243"/>
      <c r="Z1346" s="2"/>
      <c r="AA1346" s="2"/>
      <c r="AB1346" s="2"/>
      <c r="AC1346" s="2"/>
      <c r="AD1346" s="2"/>
      <c r="AE1346" s="2"/>
      <c r="AF1346" s="2"/>
      <c r="AG1346" s="2"/>
      <c r="AH1346" s="2"/>
      <c r="AI1346" s="2"/>
    </row>
    <row r="1347" spans="2:35">
      <c r="B1347" s="350" t="s">
        <v>265</v>
      </c>
      <c r="C1347" s="350" t="s">
        <v>123</v>
      </c>
      <c r="D1347" s="351">
        <v>21</v>
      </c>
      <c r="E1347" s="351">
        <v>26</v>
      </c>
      <c r="F1347" s="279" t="str">
        <f t="shared" si="20"/>
        <v>SWW022126</v>
      </c>
      <c r="G1347" s="351">
        <v>125.3</v>
      </c>
      <c r="M1347" s="241"/>
      <c r="N1347" s="241"/>
      <c r="O1347" s="229"/>
      <c r="P1347" s="229"/>
      <c r="Q1347" s="234"/>
      <c r="Y1347" s="243"/>
      <c r="Z1347" s="2"/>
      <c r="AA1347" s="2"/>
      <c r="AB1347" s="2"/>
      <c r="AC1347" s="2"/>
      <c r="AD1347" s="2"/>
      <c r="AE1347" s="2"/>
      <c r="AF1347" s="2"/>
      <c r="AG1347" s="2"/>
      <c r="AH1347" s="2"/>
      <c r="AI1347" s="2"/>
    </row>
    <row r="1348" spans="2:35">
      <c r="B1348" s="350" t="s">
        <v>265</v>
      </c>
      <c r="C1348" s="350" t="s">
        <v>123</v>
      </c>
      <c r="D1348" s="351">
        <v>21</v>
      </c>
      <c r="E1348" s="351">
        <v>27</v>
      </c>
      <c r="F1348" s="279" t="str">
        <f t="shared" si="20"/>
        <v>SWW022127</v>
      </c>
      <c r="G1348" s="351">
        <v>134.80000000000001</v>
      </c>
      <c r="M1348" s="241"/>
      <c r="N1348" s="241"/>
      <c r="O1348" s="229"/>
      <c r="P1348" s="229"/>
      <c r="Q1348" s="234"/>
      <c r="Y1348" s="243"/>
      <c r="Z1348" s="2"/>
      <c r="AA1348" s="2"/>
      <c r="AB1348" s="2"/>
      <c r="AC1348" s="2"/>
      <c r="AD1348" s="2"/>
      <c r="AE1348" s="2"/>
      <c r="AF1348" s="2"/>
      <c r="AG1348" s="2"/>
      <c r="AH1348" s="2"/>
      <c r="AI1348" s="2"/>
    </row>
    <row r="1349" spans="2:35">
      <c r="B1349" s="350" t="s">
        <v>265</v>
      </c>
      <c r="C1349" s="350" t="s">
        <v>123</v>
      </c>
      <c r="D1349" s="351">
        <v>21</v>
      </c>
      <c r="E1349" s="351">
        <v>28</v>
      </c>
      <c r="F1349" s="279" t="str">
        <f t="shared" si="20"/>
        <v>SWW022128</v>
      </c>
      <c r="G1349" s="351">
        <v>144.19999999999999</v>
      </c>
      <c r="M1349" s="241"/>
      <c r="N1349" s="241"/>
      <c r="O1349" s="229"/>
      <c r="P1349" s="229"/>
      <c r="Q1349" s="234"/>
      <c r="Y1349" s="243"/>
      <c r="Z1349" s="2"/>
      <c r="AA1349" s="2"/>
      <c r="AB1349" s="2"/>
      <c r="AC1349" s="2"/>
      <c r="AD1349" s="2"/>
      <c r="AE1349" s="2"/>
      <c r="AF1349" s="2"/>
      <c r="AG1349" s="2"/>
      <c r="AH1349" s="2"/>
      <c r="AI1349" s="2"/>
    </row>
    <row r="1350" spans="2:35">
      <c r="B1350" s="350" t="s">
        <v>265</v>
      </c>
      <c r="C1350" s="350" t="s">
        <v>123</v>
      </c>
      <c r="D1350" s="351">
        <v>21</v>
      </c>
      <c r="E1350" s="351">
        <v>29</v>
      </c>
      <c r="F1350" s="279" t="str">
        <f t="shared" si="20"/>
        <v>SWW022129</v>
      </c>
      <c r="G1350" s="351">
        <v>154.1</v>
      </c>
      <c r="M1350" s="241"/>
      <c r="N1350" s="241"/>
      <c r="O1350" s="229"/>
      <c r="P1350" s="229"/>
      <c r="Q1350" s="234"/>
      <c r="Y1350" s="243"/>
      <c r="Z1350" s="2"/>
      <c r="AA1350" s="2"/>
      <c r="AB1350" s="2"/>
      <c r="AC1350" s="2"/>
      <c r="AD1350" s="2"/>
      <c r="AE1350" s="2"/>
      <c r="AF1350" s="2"/>
      <c r="AG1350" s="2"/>
      <c r="AH1350" s="2"/>
      <c r="AI1350" s="2"/>
    </row>
    <row r="1351" spans="2:35">
      <c r="B1351" s="350" t="s">
        <v>265</v>
      </c>
      <c r="C1351" s="350" t="s">
        <v>123</v>
      </c>
      <c r="D1351" s="351">
        <v>21</v>
      </c>
      <c r="E1351" s="351">
        <v>30</v>
      </c>
      <c r="F1351" s="279" t="str">
        <f t="shared" si="20"/>
        <v>SWW022130</v>
      </c>
      <c r="G1351" s="351">
        <v>162.6</v>
      </c>
      <c r="M1351" s="241"/>
      <c r="N1351" s="241"/>
      <c r="O1351" s="229"/>
      <c r="P1351" s="229"/>
      <c r="Q1351" s="234"/>
      <c r="Y1351" s="243"/>
      <c r="Z1351" s="2"/>
      <c r="AA1351" s="2"/>
      <c r="AB1351" s="2"/>
      <c r="AC1351" s="2"/>
      <c r="AD1351" s="2"/>
      <c r="AE1351" s="2"/>
      <c r="AF1351" s="2"/>
      <c r="AG1351" s="2"/>
      <c r="AH1351" s="2"/>
      <c r="AI1351" s="2"/>
    </row>
    <row r="1352" spans="2:35">
      <c r="B1352" s="350" t="s">
        <v>265</v>
      </c>
      <c r="C1352" s="350" t="s">
        <v>123</v>
      </c>
      <c r="D1352" s="351">
        <v>21</v>
      </c>
      <c r="E1352" s="351">
        <v>31</v>
      </c>
      <c r="F1352" s="279" t="str">
        <f t="shared" ref="F1352:F1415" si="21">B1352&amp;TEXT(C1352,"00")&amp;TEXT(D1352,"00")&amp;TEXT(E1352,"00")</f>
        <v>SWW022131</v>
      </c>
      <c r="G1352" s="351">
        <v>170.8</v>
      </c>
      <c r="M1352" s="241"/>
      <c r="N1352" s="241"/>
      <c r="O1352" s="229"/>
      <c r="P1352" s="229"/>
      <c r="Q1352" s="234"/>
      <c r="Y1352" s="243"/>
      <c r="Z1352" s="2"/>
      <c r="AA1352" s="2"/>
      <c r="AB1352" s="2"/>
      <c r="AC1352" s="2"/>
      <c r="AD1352" s="2"/>
      <c r="AE1352" s="2"/>
      <c r="AF1352" s="2"/>
      <c r="AG1352" s="2"/>
      <c r="AH1352" s="2"/>
      <c r="AI1352" s="2"/>
    </row>
    <row r="1353" spans="2:35">
      <c r="B1353" s="350" t="s">
        <v>265</v>
      </c>
      <c r="C1353" s="350" t="s">
        <v>123</v>
      </c>
      <c r="D1353" s="351">
        <v>21</v>
      </c>
      <c r="E1353" s="351">
        <v>32</v>
      </c>
      <c r="F1353" s="279" t="str">
        <f t="shared" si="21"/>
        <v>SWW022132</v>
      </c>
      <c r="G1353" s="351">
        <v>178.9</v>
      </c>
      <c r="M1353" s="241"/>
      <c r="N1353" s="241"/>
      <c r="O1353" s="229"/>
      <c r="P1353" s="229"/>
      <c r="Q1353" s="234"/>
      <c r="Y1353" s="243"/>
      <c r="Z1353" s="2"/>
      <c r="AA1353" s="2"/>
      <c r="AB1353" s="2"/>
      <c r="AC1353" s="2"/>
      <c r="AD1353" s="2"/>
      <c r="AE1353" s="2"/>
      <c r="AF1353" s="2"/>
      <c r="AG1353" s="2"/>
      <c r="AH1353" s="2"/>
      <c r="AI1353" s="2"/>
    </row>
    <row r="1354" spans="2:35">
      <c r="B1354" s="350" t="s">
        <v>265</v>
      </c>
      <c r="C1354" s="350" t="s">
        <v>123</v>
      </c>
      <c r="D1354" s="351">
        <v>21</v>
      </c>
      <c r="E1354" s="351">
        <v>33</v>
      </c>
      <c r="F1354" s="279" t="str">
        <f t="shared" si="21"/>
        <v>SWW022133</v>
      </c>
      <c r="G1354" s="351">
        <v>186.2</v>
      </c>
      <c r="M1354" s="241"/>
      <c r="N1354" s="241"/>
      <c r="O1354" s="229"/>
      <c r="P1354" s="229"/>
      <c r="Q1354" s="234"/>
      <c r="Y1354" s="243"/>
      <c r="Z1354" s="2"/>
      <c r="AA1354" s="2"/>
      <c r="AB1354" s="2"/>
      <c r="AC1354" s="2"/>
      <c r="AD1354" s="2"/>
      <c r="AE1354" s="2"/>
      <c r="AF1354" s="2"/>
      <c r="AG1354" s="2"/>
      <c r="AH1354" s="2"/>
      <c r="AI1354" s="2"/>
    </row>
    <row r="1355" spans="2:35">
      <c r="B1355" s="350" t="s">
        <v>265</v>
      </c>
      <c r="C1355" s="350" t="s">
        <v>123</v>
      </c>
      <c r="D1355" s="351">
        <v>21</v>
      </c>
      <c r="E1355" s="351">
        <v>34</v>
      </c>
      <c r="F1355" s="279" t="str">
        <f t="shared" si="21"/>
        <v>SWW022134</v>
      </c>
      <c r="G1355" s="351">
        <v>193.8</v>
      </c>
      <c r="M1355" s="241"/>
      <c r="N1355" s="241"/>
      <c r="O1355" s="229"/>
      <c r="P1355" s="229"/>
      <c r="Q1355" s="234"/>
      <c r="Y1355" s="243"/>
      <c r="Z1355" s="2"/>
      <c r="AA1355" s="2"/>
      <c r="AB1355" s="2"/>
      <c r="AC1355" s="2"/>
      <c r="AD1355" s="2"/>
      <c r="AE1355" s="2"/>
      <c r="AF1355" s="2"/>
      <c r="AG1355" s="2"/>
      <c r="AH1355" s="2"/>
      <c r="AI1355" s="2"/>
    </row>
    <row r="1356" spans="2:35">
      <c r="B1356" s="350" t="s">
        <v>265</v>
      </c>
      <c r="C1356" s="350" t="s">
        <v>123</v>
      </c>
      <c r="D1356" s="351">
        <v>21</v>
      </c>
      <c r="E1356" s="351">
        <v>35</v>
      </c>
      <c r="F1356" s="279" t="str">
        <f t="shared" si="21"/>
        <v>SWW022135</v>
      </c>
      <c r="G1356" s="351">
        <v>202.5</v>
      </c>
      <c r="M1356" s="241"/>
      <c r="N1356" s="241"/>
      <c r="O1356" s="229"/>
      <c r="P1356" s="229"/>
      <c r="Q1356" s="234"/>
      <c r="Y1356" s="243"/>
      <c r="Z1356" s="2"/>
      <c r="AA1356" s="2"/>
      <c r="AB1356" s="2"/>
      <c r="AC1356" s="2"/>
      <c r="AD1356" s="2"/>
      <c r="AE1356" s="2"/>
      <c r="AF1356" s="2"/>
      <c r="AG1356" s="2"/>
      <c r="AH1356" s="2"/>
      <c r="AI1356" s="2"/>
    </row>
    <row r="1357" spans="2:35">
      <c r="B1357" s="350" t="s">
        <v>265</v>
      </c>
      <c r="C1357" s="350" t="s">
        <v>123</v>
      </c>
      <c r="D1357" s="351">
        <v>21</v>
      </c>
      <c r="E1357" s="351">
        <v>36</v>
      </c>
      <c r="F1357" s="279" t="str">
        <f t="shared" si="21"/>
        <v>SWW022136</v>
      </c>
      <c r="G1357" s="351">
        <v>210</v>
      </c>
      <c r="M1357" s="241"/>
      <c r="N1357" s="241"/>
      <c r="O1357" s="229"/>
      <c r="P1357" s="229"/>
      <c r="Q1357" s="234"/>
      <c r="Y1357" s="243"/>
      <c r="Z1357" s="2"/>
      <c r="AA1357" s="2"/>
      <c r="AB1357" s="2"/>
      <c r="AC1357" s="2"/>
      <c r="AD1357" s="2"/>
      <c r="AE1357" s="2"/>
      <c r="AF1357" s="2"/>
      <c r="AG1357" s="2"/>
      <c r="AH1357" s="2"/>
      <c r="AI1357" s="2"/>
    </row>
    <row r="1358" spans="2:35">
      <c r="B1358" s="350" t="s">
        <v>265</v>
      </c>
      <c r="C1358" s="350" t="s">
        <v>123</v>
      </c>
      <c r="D1358" s="351">
        <v>21</v>
      </c>
      <c r="E1358" s="351">
        <v>37</v>
      </c>
      <c r="F1358" s="279" t="str">
        <f t="shared" si="21"/>
        <v>SWW022137</v>
      </c>
      <c r="G1358" s="351">
        <v>220.2</v>
      </c>
      <c r="M1358" s="241"/>
      <c r="N1358" s="241"/>
      <c r="O1358" s="229"/>
      <c r="P1358" s="229"/>
      <c r="Q1358" s="234"/>
      <c r="Y1358" s="243"/>
      <c r="Z1358" s="2"/>
      <c r="AA1358" s="2"/>
      <c r="AB1358" s="2"/>
      <c r="AC1358" s="2"/>
      <c r="AD1358" s="2"/>
      <c r="AE1358" s="2"/>
      <c r="AF1358" s="2"/>
      <c r="AG1358" s="2"/>
      <c r="AH1358" s="2"/>
      <c r="AI1358" s="2"/>
    </row>
    <row r="1359" spans="2:35">
      <c r="B1359" s="350" t="s">
        <v>265</v>
      </c>
      <c r="C1359" s="350" t="s">
        <v>123</v>
      </c>
      <c r="D1359" s="351">
        <v>21</v>
      </c>
      <c r="E1359" s="351">
        <v>38</v>
      </c>
      <c r="F1359" s="279" t="str">
        <f t="shared" si="21"/>
        <v>SWW022138</v>
      </c>
      <c r="G1359" s="351">
        <v>231.1</v>
      </c>
      <c r="M1359" s="241"/>
      <c r="N1359" s="241"/>
      <c r="O1359" s="229"/>
      <c r="P1359" s="229"/>
      <c r="Q1359" s="234"/>
      <c r="Y1359" s="243"/>
      <c r="Z1359" s="2"/>
      <c r="AA1359" s="2"/>
      <c r="AB1359" s="2"/>
      <c r="AC1359" s="2"/>
      <c r="AD1359" s="2"/>
      <c r="AE1359" s="2"/>
      <c r="AF1359" s="2"/>
      <c r="AG1359" s="2"/>
      <c r="AH1359" s="2"/>
      <c r="AI1359" s="2"/>
    </row>
    <row r="1360" spans="2:35">
      <c r="B1360" s="350" t="s">
        <v>265</v>
      </c>
      <c r="C1360" s="350" t="s">
        <v>123</v>
      </c>
      <c r="D1360" s="351">
        <v>21</v>
      </c>
      <c r="E1360" s="351">
        <v>39</v>
      </c>
      <c r="F1360" s="279" t="str">
        <f t="shared" si="21"/>
        <v>SWW022139</v>
      </c>
      <c r="G1360" s="351">
        <v>260.8</v>
      </c>
      <c r="M1360" s="241"/>
      <c r="N1360" s="241"/>
      <c r="O1360" s="229"/>
      <c r="P1360" s="229"/>
      <c r="Q1360" s="234"/>
      <c r="Y1360" s="243"/>
      <c r="Z1360" s="2"/>
      <c r="AA1360" s="2"/>
      <c r="AB1360" s="2"/>
      <c r="AC1360" s="2"/>
      <c r="AD1360" s="2"/>
      <c r="AE1360" s="2"/>
      <c r="AF1360" s="2"/>
      <c r="AG1360" s="2"/>
      <c r="AH1360" s="2"/>
      <c r="AI1360" s="2"/>
    </row>
    <row r="1361" spans="2:35">
      <c r="B1361" s="350" t="s">
        <v>265</v>
      </c>
      <c r="C1361" s="350" t="s">
        <v>123</v>
      </c>
      <c r="D1361" s="351">
        <v>21</v>
      </c>
      <c r="E1361" s="351">
        <v>40</v>
      </c>
      <c r="F1361" s="279" t="str">
        <f t="shared" si="21"/>
        <v>SWW022140</v>
      </c>
      <c r="G1361" s="351">
        <v>281.3</v>
      </c>
      <c r="M1361" s="241"/>
      <c r="N1361" s="241"/>
      <c r="O1361" s="229"/>
      <c r="P1361" s="229"/>
      <c r="Q1361" s="234"/>
      <c r="Y1361" s="243"/>
      <c r="Z1361" s="2"/>
      <c r="AA1361" s="2"/>
      <c r="AB1361" s="2"/>
      <c r="AC1361" s="2"/>
      <c r="AD1361" s="2"/>
      <c r="AE1361" s="2"/>
      <c r="AF1361" s="2"/>
      <c r="AG1361" s="2"/>
      <c r="AH1361" s="2"/>
      <c r="AI1361" s="2"/>
    </row>
    <row r="1362" spans="2:35">
      <c r="B1362" s="350" t="s">
        <v>265</v>
      </c>
      <c r="C1362" s="350" t="s">
        <v>123</v>
      </c>
      <c r="D1362" s="351">
        <v>21</v>
      </c>
      <c r="E1362" s="351">
        <v>41</v>
      </c>
      <c r="F1362" s="279" t="str">
        <f t="shared" si="21"/>
        <v>SWW022141</v>
      </c>
      <c r="G1362" s="351">
        <v>303.8</v>
      </c>
      <c r="M1362" s="241"/>
      <c r="N1362" s="241"/>
      <c r="O1362" s="229"/>
      <c r="P1362" s="229"/>
      <c r="Q1362" s="234"/>
      <c r="Y1362" s="243"/>
      <c r="Z1362" s="2"/>
      <c r="AA1362" s="2"/>
      <c r="AB1362" s="2"/>
      <c r="AC1362" s="2"/>
      <c r="AD1362" s="2"/>
      <c r="AE1362" s="2"/>
      <c r="AF1362" s="2"/>
      <c r="AG1362" s="2"/>
      <c r="AH1362" s="2"/>
      <c r="AI1362" s="2"/>
    </row>
    <row r="1363" spans="2:35">
      <c r="B1363" s="350" t="s">
        <v>265</v>
      </c>
      <c r="C1363" s="350" t="s">
        <v>123</v>
      </c>
      <c r="D1363" s="351">
        <v>21</v>
      </c>
      <c r="E1363" s="351">
        <v>42</v>
      </c>
      <c r="F1363" s="279" t="str">
        <f t="shared" si="21"/>
        <v>SWW022142</v>
      </c>
      <c r="G1363" s="351">
        <v>325.8</v>
      </c>
      <c r="M1363" s="241"/>
      <c r="N1363" s="241"/>
      <c r="O1363" s="229"/>
      <c r="P1363" s="229"/>
      <c r="Q1363" s="234"/>
      <c r="Y1363" s="243"/>
      <c r="Z1363" s="2"/>
      <c r="AA1363" s="2"/>
      <c r="AB1363" s="2"/>
      <c r="AC1363" s="2"/>
      <c r="AD1363" s="2"/>
      <c r="AE1363" s="2"/>
      <c r="AF1363" s="2"/>
      <c r="AG1363" s="2"/>
      <c r="AH1363" s="2"/>
      <c r="AI1363" s="2"/>
    </row>
    <row r="1364" spans="2:35">
      <c r="B1364" s="350" t="s">
        <v>265</v>
      </c>
      <c r="C1364" s="350" t="s">
        <v>123</v>
      </c>
      <c r="D1364" s="351">
        <v>21</v>
      </c>
      <c r="E1364" s="351">
        <v>43</v>
      </c>
      <c r="F1364" s="279" t="str">
        <f t="shared" si="21"/>
        <v>SWW022143</v>
      </c>
      <c r="G1364" s="351">
        <v>350</v>
      </c>
      <c r="M1364" s="241"/>
      <c r="N1364" s="241"/>
      <c r="O1364" s="229"/>
      <c r="P1364" s="229"/>
      <c r="Q1364" s="234"/>
      <c r="Y1364" s="243"/>
      <c r="Z1364" s="2"/>
      <c r="AA1364" s="2"/>
      <c r="AB1364" s="2"/>
      <c r="AC1364" s="2"/>
      <c r="AD1364" s="2"/>
      <c r="AE1364" s="2"/>
      <c r="AF1364" s="2"/>
      <c r="AG1364" s="2"/>
      <c r="AH1364" s="2"/>
      <c r="AI1364" s="2"/>
    </row>
    <row r="1365" spans="2:35">
      <c r="B1365" s="350" t="s">
        <v>265</v>
      </c>
      <c r="C1365" s="350" t="s">
        <v>123</v>
      </c>
      <c r="D1365" s="351">
        <v>21</v>
      </c>
      <c r="E1365" s="351">
        <v>44</v>
      </c>
      <c r="F1365" s="279" t="str">
        <f t="shared" si="21"/>
        <v>SWW022144</v>
      </c>
      <c r="G1365" s="351">
        <v>377.6</v>
      </c>
      <c r="M1365" s="241"/>
      <c r="N1365" s="241"/>
      <c r="O1365" s="229"/>
      <c r="P1365" s="229"/>
      <c r="Q1365" s="234"/>
      <c r="Y1365" s="243"/>
      <c r="Z1365" s="2"/>
      <c r="AA1365" s="2"/>
      <c r="AB1365" s="2"/>
      <c r="AC1365" s="2"/>
      <c r="AD1365" s="2"/>
      <c r="AE1365" s="2"/>
      <c r="AF1365" s="2"/>
      <c r="AG1365" s="2"/>
      <c r="AH1365" s="2"/>
      <c r="AI1365" s="2"/>
    </row>
    <row r="1366" spans="2:35">
      <c r="B1366" s="350" t="s">
        <v>265</v>
      </c>
      <c r="C1366" s="350" t="s">
        <v>123</v>
      </c>
      <c r="D1366" s="351">
        <v>21</v>
      </c>
      <c r="E1366" s="351">
        <v>45</v>
      </c>
      <c r="F1366" s="279" t="str">
        <f t="shared" si="21"/>
        <v>SWW022145</v>
      </c>
      <c r="G1366" s="351">
        <v>401.6</v>
      </c>
      <c r="M1366" s="241"/>
      <c r="N1366" s="241"/>
      <c r="O1366" s="229"/>
      <c r="P1366" s="229"/>
      <c r="Q1366" s="234"/>
      <c r="Y1366" s="243"/>
      <c r="Z1366" s="2"/>
      <c r="AA1366" s="2"/>
      <c r="AB1366" s="2"/>
      <c r="AC1366" s="2"/>
      <c r="AD1366" s="2"/>
      <c r="AE1366" s="2"/>
      <c r="AF1366" s="2"/>
      <c r="AG1366" s="2"/>
      <c r="AH1366" s="2"/>
      <c r="AI1366" s="2"/>
    </row>
    <row r="1367" spans="2:35">
      <c r="B1367" s="350" t="s">
        <v>265</v>
      </c>
      <c r="C1367" s="350" t="s">
        <v>123</v>
      </c>
      <c r="D1367" s="351">
        <v>21</v>
      </c>
      <c r="E1367" s="351">
        <v>46</v>
      </c>
      <c r="F1367" s="279" t="str">
        <f t="shared" si="21"/>
        <v>SWW022146</v>
      </c>
      <c r="G1367" s="351">
        <v>430.1</v>
      </c>
      <c r="M1367" s="241"/>
      <c r="N1367" s="241"/>
      <c r="O1367" s="229"/>
      <c r="P1367" s="229"/>
      <c r="Q1367" s="234"/>
      <c r="Y1367" s="243"/>
      <c r="Z1367" s="2"/>
      <c r="AA1367" s="2"/>
      <c r="AB1367" s="2"/>
      <c r="AC1367" s="2"/>
      <c r="AD1367" s="2"/>
      <c r="AE1367" s="2"/>
      <c r="AF1367" s="2"/>
      <c r="AG1367" s="2"/>
      <c r="AH1367" s="2"/>
      <c r="AI1367" s="2"/>
    </row>
    <row r="1368" spans="2:35">
      <c r="B1368" s="350" t="s">
        <v>265</v>
      </c>
      <c r="C1368" s="350" t="s">
        <v>123</v>
      </c>
      <c r="D1368" s="351">
        <v>21</v>
      </c>
      <c r="E1368" s="351">
        <v>47</v>
      </c>
      <c r="F1368" s="279" t="str">
        <f t="shared" si="21"/>
        <v>SWW022147</v>
      </c>
      <c r="G1368" s="351">
        <v>458.2</v>
      </c>
      <c r="M1368" s="241"/>
      <c r="N1368" s="241"/>
      <c r="O1368" s="229"/>
      <c r="P1368" s="229"/>
      <c r="Q1368" s="234"/>
      <c r="Y1368" s="243"/>
      <c r="Z1368" s="2"/>
      <c r="AA1368" s="2"/>
      <c r="AB1368" s="2"/>
      <c r="AC1368" s="2"/>
      <c r="AD1368" s="2"/>
      <c r="AE1368" s="2"/>
      <c r="AF1368" s="2"/>
      <c r="AG1368" s="2"/>
      <c r="AH1368" s="2"/>
      <c r="AI1368" s="2"/>
    </row>
    <row r="1369" spans="2:35">
      <c r="B1369" s="350" t="s">
        <v>265</v>
      </c>
      <c r="C1369" s="350" t="s">
        <v>123</v>
      </c>
      <c r="D1369" s="351">
        <v>21</v>
      </c>
      <c r="E1369" s="351">
        <v>48</v>
      </c>
      <c r="F1369" s="279" t="str">
        <f t="shared" si="21"/>
        <v>SWW022148</v>
      </c>
      <c r="G1369" s="351">
        <v>488.2</v>
      </c>
      <c r="M1369" s="241"/>
      <c r="N1369" s="241"/>
      <c r="O1369" s="229"/>
      <c r="P1369" s="229"/>
      <c r="Q1369" s="234"/>
      <c r="Y1369" s="243"/>
      <c r="Z1369" s="2"/>
      <c r="AA1369" s="2"/>
      <c r="AB1369" s="2"/>
      <c r="AC1369" s="2"/>
      <c r="AD1369" s="2"/>
      <c r="AE1369" s="2"/>
      <c r="AF1369" s="2"/>
      <c r="AG1369" s="2"/>
      <c r="AH1369" s="2"/>
      <c r="AI1369" s="2"/>
    </row>
    <row r="1370" spans="2:35">
      <c r="B1370" s="350" t="s">
        <v>265</v>
      </c>
      <c r="C1370" s="350" t="s">
        <v>123</v>
      </c>
      <c r="D1370" s="351">
        <v>21</v>
      </c>
      <c r="E1370" s="351">
        <v>49</v>
      </c>
      <c r="F1370" s="279" t="str">
        <f t="shared" si="21"/>
        <v>SWW022149</v>
      </c>
      <c r="G1370" s="351">
        <v>523.79999999999995</v>
      </c>
      <c r="M1370" s="241"/>
      <c r="N1370" s="241"/>
      <c r="O1370" s="229"/>
      <c r="P1370" s="229"/>
      <c r="Q1370" s="234"/>
      <c r="Y1370" s="243"/>
      <c r="Z1370" s="2"/>
      <c r="AA1370" s="2"/>
      <c r="AB1370" s="2"/>
      <c r="AC1370" s="2"/>
      <c r="AD1370" s="2"/>
      <c r="AE1370" s="2"/>
      <c r="AF1370" s="2"/>
      <c r="AG1370" s="2"/>
      <c r="AH1370" s="2"/>
      <c r="AI1370" s="2"/>
    </row>
    <row r="1371" spans="2:35">
      <c r="B1371" s="350" t="s">
        <v>265</v>
      </c>
      <c r="C1371" s="350" t="s">
        <v>123</v>
      </c>
      <c r="D1371" s="351">
        <v>21</v>
      </c>
      <c r="E1371" s="351">
        <v>50</v>
      </c>
      <c r="F1371" s="279" t="str">
        <f t="shared" si="21"/>
        <v>SWW022150</v>
      </c>
      <c r="G1371" s="351">
        <v>564.1</v>
      </c>
      <c r="M1371" s="241"/>
      <c r="N1371" s="241"/>
      <c r="O1371" s="229"/>
      <c r="P1371" s="229"/>
      <c r="Q1371" s="234"/>
      <c r="Y1371" s="243"/>
      <c r="Z1371" s="2"/>
      <c r="AA1371" s="2"/>
      <c r="AB1371" s="2"/>
      <c r="AC1371" s="2"/>
      <c r="AD1371" s="2"/>
      <c r="AE1371" s="2"/>
      <c r="AF1371" s="2"/>
      <c r="AG1371" s="2"/>
      <c r="AH1371" s="2"/>
      <c r="AI1371" s="2"/>
    </row>
    <row r="1372" spans="2:35">
      <c r="B1372" s="350" t="s">
        <v>265</v>
      </c>
      <c r="C1372" s="350" t="s">
        <v>123</v>
      </c>
      <c r="D1372" s="351">
        <v>22</v>
      </c>
      <c r="E1372" s="351">
        <v>1</v>
      </c>
      <c r="F1372" s="279" t="str">
        <f t="shared" si="21"/>
        <v>SWW022201</v>
      </c>
      <c r="G1372" s="351">
        <v>8.1999999999999993</v>
      </c>
      <c r="M1372" s="241"/>
      <c r="N1372" s="241"/>
      <c r="O1372" s="229"/>
      <c r="P1372" s="229"/>
      <c r="Q1372" s="234"/>
      <c r="Y1372" s="243"/>
      <c r="Z1372" s="2"/>
      <c r="AA1372" s="2"/>
      <c r="AB1372" s="2"/>
      <c r="AC1372" s="2"/>
      <c r="AD1372" s="2"/>
      <c r="AE1372" s="2"/>
      <c r="AF1372" s="2"/>
      <c r="AG1372" s="2"/>
      <c r="AH1372" s="2"/>
      <c r="AI1372" s="2"/>
    </row>
    <row r="1373" spans="2:35">
      <c r="B1373" s="350" t="s">
        <v>265</v>
      </c>
      <c r="C1373" s="350" t="s">
        <v>123</v>
      </c>
      <c r="D1373" s="351">
        <v>22</v>
      </c>
      <c r="E1373" s="351">
        <v>2</v>
      </c>
      <c r="F1373" s="279" t="str">
        <f t="shared" si="21"/>
        <v>SWW022202</v>
      </c>
      <c r="G1373" s="351">
        <v>18.3</v>
      </c>
      <c r="M1373" s="241"/>
      <c r="N1373" s="241"/>
      <c r="O1373" s="229"/>
      <c r="P1373" s="229"/>
      <c r="Q1373" s="234"/>
      <c r="Y1373" s="243"/>
      <c r="Z1373" s="2"/>
      <c r="AA1373" s="2"/>
      <c r="AB1373" s="2"/>
      <c r="AC1373" s="2"/>
      <c r="AD1373" s="2"/>
      <c r="AE1373" s="2"/>
      <c r="AF1373" s="2"/>
      <c r="AG1373" s="2"/>
      <c r="AH1373" s="2"/>
      <c r="AI1373" s="2"/>
    </row>
    <row r="1374" spans="2:35">
      <c r="B1374" s="350" t="s">
        <v>265</v>
      </c>
      <c r="C1374" s="350" t="s">
        <v>123</v>
      </c>
      <c r="D1374" s="351">
        <v>22</v>
      </c>
      <c r="E1374" s="351">
        <v>3</v>
      </c>
      <c r="F1374" s="279" t="str">
        <f t="shared" si="21"/>
        <v>SWW022203</v>
      </c>
      <c r="G1374" s="351">
        <v>19.8</v>
      </c>
      <c r="M1374" s="241"/>
      <c r="N1374" s="241"/>
      <c r="O1374" s="229"/>
      <c r="P1374" s="229"/>
      <c r="Q1374" s="234"/>
      <c r="Y1374" s="243"/>
      <c r="Z1374" s="2"/>
      <c r="AA1374" s="2"/>
      <c r="AB1374" s="2"/>
      <c r="AC1374" s="2"/>
      <c r="AD1374" s="2"/>
      <c r="AE1374" s="2"/>
      <c r="AF1374" s="2"/>
      <c r="AG1374" s="2"/>
      <c r="AH1374" s="2"/>
      <c r="AI1374" s="2"/>
    </row>
    <row r="1375" spans="2:35">
      <c r="B1375" s="350" t="s">
        <v>265</v>
      </c>
      <c r="C1375" s="350" t="s">
        <v>123</v>
      </c>
      <c r="D1375" s="351">
        <v>22</v>
      </c>
      <c r="E1375" s="351">
        <v>4</v>
      </c>
      <c r="F1375" s="279" t="str">
        <f t="shared" si="21"/>
        <v>SWW022204</v>
      </c>
      <c r="G1375" s="351">
        <v>20.9</v>
      </c>
      <c r="M1375" s="241"/>
      <c r="N1375" s="241"/>
      <c r="O1375" s="229"/>
      <c r="P1375" s="229"/>
      <c r="Q1375" s="234"/>
      <c r="Y1375" s="243"/>
      <c r="Z1375" s="2"/>
      <c r="AA1375" s="2"/>
      <c r="AB1375" s="2"/>
      <c r="AC1375" s="2"/>
      <c r="AD1375" s="2"/>
      <c r="AE1375" s="2"/>
      <c r="AF1375" s="2"/>
      <c r="AG1375" s="2"/>
      <c r="AH1375" s="2"/>
      <c r="AI1375" s="2"/>
    </row>
    <row r="1376" spans="2:35">
      <c r="B1376" s="350" t="s">
        <v>265</v>
      </c>
      <c r="C1376" s="350" t="s">
        <v>123</v>
      </c>
      <c r="D1376" s="351">
        <v>22</v>
      </c>
      <c r="E1376" s="351">
        <v>5</v>
      </c>
      <c r="F1376" s="279" t="str">
        <f t="shared" si="21"/>
        <v>SWW022205</v>
      </c>
      <c r="G1376" s="351">
        <v>22</v>
      </c>
      <c r="M1376" s="241"/>
      <c r="N1376" s="241"/>
      <c r="O1376" s="229"/>
      <c r="P1376" s="229"/>
      <c r="Q1376" s="234"/>
      <c r="Y1376" s="243"/>
      <c r="Z1376" s="2"/>
      <c r="AA1376" s="2"/>
      <c r="AB1376" s="2"/>
      <c r="AC1376" s="2"/>
      <c r="AD1376" s="2"/>
      <c r="AE1376" s="2"/>
      <c r="AF1376" s="2"/>
      <c r="AG1376" s="2"/>
      <c r="AH1376" s="2"/>
      <c r="AI1376" s="2"/>
    </row>
    <row r="1377" spans="2:35">
      <c r="B1377" s="350" t="s">
        <v>265</v>
      </c>
      <c r="C1377" s="350" t="s">
        <v>123</v>
      </c>
      <c r="D1377" s="351">
        <v>22</v>
      </c>
      <c r="E1377" s="351">
        <v>6</v>
      </c>
      <c r="F1377" s="279" t="str">
        <f t="shared" si="21"/>
        <v>SWW022206</v>
      </c>
      <c r="G1377" s="351">
        <v>23</v>
      </c>
      <c r="M1377" s="241"/>
      <c r="N1377" s="241"/>
      <c r="O1377" s="229"/>
      <c r="P1377" s="229"/>
      <c r="Q1377" s="234"/>
      <c r="Y1377" s="243"/>
      <c r="Z1377" s="2"/>
      <c r="AA1377" s="2"/>
      <c r="AB1377" s="2"/>
      <c r="AC1377" s="2"/>
      <c r="AD1377" s="2"/>
      <c r="AE1377" s="2"/>
      <c r="AF1377" s="2"/>
      <c r="AG1377" s="2"/>
      <c r="AH1377" s="2"/>
      <c r="AI1377" s="2"/>
    </row>
    <row r="1378" spans="2:35">
      <c r="B1378" s="350" t="s">
        <v>265</v>
      </c>
      <c r="C1378" s="350" t="s">
        <v>123</v>
      </c>
      <c r="D1378" s="351">
        <v>22</v>
      </c>
      <c r="E1378" s="351">
        <v>7</v>
      </c>
      <c r="F1378" s="279" t="str">
        <f t="shared" si="21"/>
        <v>SWW022207</v>
      </c>
      <c r="G1378" s="351">
        <v>25.5</v>
      </c>
      <c r="M1378" s="241"/>
      <c r="N1378" s="241"/>
      <c r="O1378" s="229"/>
      <c r="P1378" s="229"/>
      <c r="Q1378" s="234"/>
      <c r="Y1378" s="243"/>
      <c r="Z1378" s="2"/>
      <c r="AA1378" s="2"/>
      <c r="AB1378" s="2"/>
      <c r="AC1378" s="2"/>
      <c r="AD1378" s="2"/>
      <c r="AE1378" s="2"/>
      <c r="AF1378" s="2"/>
      <c r="AG1378" s="2"/>
      <c r="AH1378" s="2"/>
      <c r="AI1378" s="2"/>
    </row>
    <row r="1379" spans="2:35">
      <c r="B1379" s="350" t="s">
        <v>265</v>
      </c>
      <c r="C1379" s="350" t="s">
        <v>123</v>
      </c>
      <c r="D1379" s="351">
        <v>22</v>
      </c>
      <c r="E1379" s="351">
        <v>8</v>
      </c>
      <c r="F1379" s="279" t="str">
        <f t="shared" si="21"/>
        <v>SWW022208</v>
      </c>
      <c r="G1379" s="351">
        <v>28.9</v>
      </c>
      <c r="M1379" s="241"/>
      <c r="N1379" s="241"/>
      <c r="O1379" s="229"/>
      <c r="P1379" s="229"/>
      <c r="Q1379" s="234"/>
      <c r="Y1379" s="243"/>
      <c r="Z1379" s="2"/>
      <c r="AA1379" s="2"/>
      <c r="AB1379" s="2"/>
      <c r="AC1379" s="2"/>
      <c r="AD1379" s="2"/>
      <c r="AE1379" s="2"/>
      <c r="AF1379" s="2"/>
      <c r="AG1379" s="2"/>
      <c r="AH1379" s="2"/>
      <c r="AI1379" s="2"/>
    </row>
    <row r="1380" spans="2:35">
      <c r="B1380" s="350" t="s">
        <v>265</v>
      </c>
      <c r="C1380" s="350" t="s">
        <v>123</v>
      </c>
      <c r="D1380" s="351">
        <v>22</v>
      </c>
      <c r="E1380" s="351">
        <v>9</v>
      </c>
      <c r="F1380" s="279" t="str">
        <f t="shared" si="21"/>
        <v>SWW022209</v>
      </c>
      <c r="G1380" s="351">
        <v>34.200000000000003</v>
      </c>
      <c r="M1380" s="241"/>
      <c r="N1380" s="241"/>
      <c r="O1380" s="229"/>
      <c r="P1380" s="229"/>
      <c r="Q1380" s="234"/>
      <c r="Y1380" s="243"/>
      <c r="Z1380" s="2"/>
      <c r="AA1380" s="2"/>
      <c r="AB1380" s="2"/>
      <c r="AC1380" s="2"/>
      <c r="AD1380" s="2"/>
      <c r="AE1380" s="2"/>
      <c r="AF1380" s="2"/>
      <c r="AG1380" s="2"/>
      <c r="AH1380" s="2"/>
      <c r="AI1380" s="2"/>
    </row>
    <row r="1381" spans="2:35">
      <c r="B1381" s="350" t="s">
        <v>265</v>
      </c>
      <c r="C1381" s="350" t="s">
        <v>123</v>
      </c>
      <c r="D1381" s="351">
        <v>22</v>
      </c>
      <c r="E1381" s="351">
        <v>10</v>
      </c>
      <c r="F1381" s="279" t="str">
        <f t="shared" si="21"/>
        <v>SWW022210</v>
      </c>
      <c r="G1381" s="351">
        <v>35.4</v>
      </c>
      <c r="M1381" s="241"/>
      <c r="N1381" s="241"/>
      <c r="O1381" s="229"/>
      <c r="P1381" s="229"/>
      <c r="Q1381" s="234"/>
      <c r="Y1381" s="243"/>
      <c r="Z1381" s="2"/>
      <c r="AA1381" s="2"/>
      <c r="AB1381" s="2"/>
      <c r="AC1381" s="2"/>
      <c r="AD1381" s="2"/>
      <c r="AE1381" s="2"/>
      <c r="AF1381" s="2"/>
      <c r="AG1381" s="2"/>
      <c r="AH1381" s="2"/>
      <c r="AI1381" s="2"/>
    </row>
    <row r="1382" spans="2:35">
      <c r="B1382" s="350" t="s">
        <v>265</v>
      </c>
      <c r="C1382" s="350" t="s">
        <v>123</v>
      </c>
      <c r="D1382" s="351">
        <v>22</v>
      </c>
      <c r="E1382" s="351">
        <v>11</v>
      </c>
      <c r="F1382" s="279" t="str">
        <f t="shared" si="21"/>
        <v>SWW022211</v>
      </c>
      <c r="G1382" s="351">
        <v>37.799999999999997</v>
      </c>
      <c r="M1382" s="241"/>
      <c r="N1382" s="241"/>
      <c r="O1382" s="229"/>
      <c r="P1382" s="229"/>
      <c r="Q1382" s="234"/>
      <c r="Y1382" s="243"/>
      <c r="Z1382" s="2"/>
      <c r="AA1382" s="2"/>
      <c r="AB1382" s="2"/>
      <c r="AC1382" s="2"/>
      <c r="AD1382" s="2"/>
      <c r="AE1382" s="2"/>
      <c r="AF1382" s="2"/>
      <c r="AG1382" s="2"/>
      <c r="AH1382" s="2"/>
      <c r="AI1382" s="2"/>
    </row>
    <row r="1383" spans="2:35">
      <c r="B1383" s="350" t="s">
        <v>265</v>
      </c>
      <c r="C1383" s="350" t="s">
        <v>123</v>
      </c>
      <c r="D1383" s="351">
        <v>22</v>
      </c>
      <c r="E1383" s="351">
        <v>12</v>
      </c>
      <c r="F1383" s="279" t="str">
        <f t="shared" si="21"/>
        <v>SWW022212</v>
      </c>
      <c r="G1383" s="351">
        <v>41.4</v>
      </c>
      <c r="M1383" s="241"/>
      <c r="N1383" s="241"/>
      <c r="O1383" s="229"/>
      <c r="P1383" s="229"/>
      <c r="Q1383" s="234"/>
      <c r="Y1383" s="243"/>
      <c r="Z1383" s="2"/>
      <c r="AA1383" s="2"/>
      <c r="AB1383" s="2"/>
      <c r="AC1383" s="2"/>
      <c r="AD1383" s="2"/>
      <c r="AE1383" s="2"/>
      <c r="AF1383" s="2"/>
      <c r="AG1383" s="2"/>
      <c r="AH1383" s="2"/>
      <c r="AI1383" s="2"/>
    </row>
    <row r="1384" spans="2:35">
      <c r="B1384" s="350" t="s">
        <v>265</v>
      </c>
      <c r="C1384" s="350" t="s">
        <v>123</v>
      </c>
      <c r="D1384" s="351">
        <v>22</v>
      </c>
      <c r="E1384" s="351">
        <v>13</v>
      </c>
      <c r="F1384" s="279" t="str">
        <f t="shared" si="21"/>
        <v>SWW022213</v>
      </c>
      <c r="G1384" s="351">
        <v>44.3</v>
      </c>
      <c r="M1384" s="241"/>
      <c r="N1384" s="241"/>
      <c r="O1384" s="229"/>
      <c r="P1384" s="229"/>
      <c r="Q1384" s="234"/>
      <c r="Y1384" s="243"/>
      <c r="Z1384" s="2"/>
      <c r="AA1384" s="2"/>
      <c r="AB1384" s="2"/>
      <c r="AC1384" s="2"/>
      <c r="AD1384" s="2"/>
      <c r="AE1384" s="2"/>
      <c r="AF1384" s="2"/>
      <c r="AG1384" s="2"/>
      <c r="AH1384" s="2"/>
      <c r="AI1384" s="2"/>
    </row>
    <row r="1385" spans="2:35">
      <c r="B1385" s="350" t="s">
        <v>265</v>
      </c>
      <c r="C1385" s="350" t="s">
        <v>123</v>
      </c>
      <c r="D1385" s="351">
        <v>22</v>
      </c>
      <c r="E1385" s="351">
        <v>14</v>
      </c>
      <c r="F1385" s="279" t="str">
        <f t="shared" si="21"/>
        <v>SWW022214</v>
      </c>
      <c r="G1385" s="351">
        <v>48.8</v>
      </c>
      <c r="M1385" s="241"/>
      <c r="N1385" s="241"/>
      <c r="O1385" s="229"/>
      <c r="P1385" s="229"/>
      <c r="Q1385" s="234"/>
      <c r="Y1385" s="243"/>
      <c r="Z1385" s="2"/>
      <c r="AA1385" s="2"/>
      <c r="AB1385" s="2"/>
      <c r="AC1385" s="2"/>
      <c r="AD1385" s="2"/>
      <c r="AE1385" s="2"/>
      <c r="AF1385" s="2"/>
      <c r="AG1385" s="2"/>
      <c r="AH1385" s="2"/>
      <c r="AI1385" s="2"/>
    </row>
    <row r="1386" spans="2:35">
      <c r="B1386" s="350" t="s">
        <v>265</v>
      </c>
      <c r="C1386" s="350" t="s">
        <v>123</v>
      </c>
      <c r="D1386" s="351">
        <v>22</v>
      </c>
      <c r="E1386" s="351">
        <v>15</v>
      </c>
      <c r="F1386" s="279" t="str">
        <f t="shared" si="21"/>
        <v>SWW022215</v>
      </c>
      <c r="G1386" s="351">
        <v>51.7</v>
      </c>
      <c r="M1386" s="241"/>
      <c r="N1386" s="241"/>
      <c r="O1386" s="229"/>
      <c r="P1386" s="229"/>
      <c r="Q1386" s="234"/>
      <c r="Y1386" s="243"/>
      <c r="Z1386" s="2"/>
      <c r="AA1386" s="2"/>
      <c r="AB1386" s="2"/>
      <c r="AC1386" s="2"/>
      <c r="AD1386" s="2"/>
      <c r="AE1386" s="2"/>
      <c r="AF1386" s="2"/>
      <c r="AG1386" s="2"/>
      <c r="AH1386" s="2"/>
      <c r="AI1386" s="2"/>
    </row>
    <row r="1387" spans="2:35">
      <c r="B1387" s="350" t="s">
        <v>265</v>
      </c>
      <c r="C1387" s="350" t="s">
        <v>123</v>
      </c>
      <c r="D1387" s="351">
        <v>22</v>
      </c>
      <c r="E1387" s="351">
        <v>16</v>
      </c>
      <c r="F1387" s="279" t="str">
        <f t="shared" si="21"/>
        <v>SWW022216</v>
      </c>
      <c r="G1387" s="351">
        <v>56.4</v>
      </c>
      <c r="M1387" s="241"/>
      <c r="N1387" s="241"/>
      <c r="O1387" s="229"/>
      <c r="P1387" s="229"/>
      <c r="Q1387" s="234"/>
      <c r="Y1387" s="243"/>
      <c r="Z1387" s="2"/>
      <c r="AA1387" s="2"/>
      <c r="AB1387" s="2"/>
      <c r="AC1387" s="2"/>
      <c r="AD1387" s="2"/>
      <c r="AE1387" s="2"/>
      <c r="AF1387" s="2"/>
      <c r="AG1387" s="2"/>
      <c r="AH1387" s="2"/>
      <c r="AI1387" s="2"/>
    </row>
    <row r="1388" spans="2:35">
      <c r="B1388" s="350" t="s">
        <v>265</v>
      </c>
      <c r="C1388" s="350" t="s">
        <v>123</v>
      </c>
      <c r="D1388" s="351">
        <v>22</v>
      </c>
      <c r="E1388" s="351">
        <v>17</v>
      </c>
      <c r="F1388" s="279" t="str">
        <f t="shared" si="21"/>
        <v>SWW022217</v>
      </c>
      <c r="G1388" s="351">
        <v>64.099999999999994</v>
      </c>
      <c r="M1388" s="241"/>
      <c r="N1388" s="241"/>
      <c r="O1388" s="229"/>
      <c r="P1388" s="229"/>
      <c r="Q1388" s="234"/>
      <c r="Y1388" s="243"/>
      <c r="Z1388" s="2"/>
      <c r="AA1388" s="2"/>
      <c r="AB1388" s="2"/>
      <c r="AC1388" s="2"/>
      <c r="AD1388" s="2"/>
      <c r="AE1388" s="2"/>
      <c r="AF1388" s="2"/>
      <c r="AG1388" s="2"/>
      <c r="AH1388" s="2"/>
      <c r="AI1388" s="2"/>
    </row>
    <row r="1389" spans="2:35">
      <c r="B1389" s="350" t="s">
        <v>265</v>
      </c>
      <c r="C1389" s="350" t="s">
        <v>123</v>
      </c>
      <c r="D1389" s="351">
        <v>22</v>
      </c>
      <c r="E1389" s="351">
        <v>18</v>
      </c>
      <c r="F1389" s="279" t="str">
        <f t="shared" si="21"/>
        <v>SWW022218</v>
      </c>
      <c r="G1389" s="351">
        <v>70.599999999999994</v>
      </c>
      <c r="M1389" s="241"/>
      <c r="N1389" s="241"/>
      <c r="O1389" s="229"/>
      <c r="P1389" s="229"/>
      <c r="Q1389" s="234"/>
      <c r="Y1389" s="243"/>
      <c r="Z1389" s="2"/>
      <c r="AA1389" s="2"/>
      <c r="AB1389" s="2"/>
      <c r="AC1389" s="2"/>
      <c r="AD1389" s="2"/>
      <c r="AE1389" s="2"/>
      <c r="AF1389" s="2"/>
      <c r="AG1389" s="2"/>
      <c r="AH1389" s="2"/>
      <c r="AI1389" s="2"/>
    </row>
    <row r="1390" spans="2:35">
      <c r="B1390" s="350" t="s">
        <v>265</v>
      </c>
      <c r="C1390" s="350" t="s">
        <v>123</v>
      </c>
      <c r="D1390" s="351">
        <v>22</v>
      </c>
      <c r="E1390" s="351">
        <v>19</v>
      </c>
      <c r="F1390" s="279" t="str">
        <f t="shared" si="21"/>
        <v>SWW022219</v>
      </c>
      <c r="G1390" s="351">
        <v>77.099999999999994</v>
      </c>
      <c r="M1390" s="241"/>
      <c r="N1390" s="241"/>
      <c r="O1390" s="229"/>
      <c r="P1390" s="229"/>
      <c r="Q1390" s="234"/>
      <c r="Y1390" s="243"/>
      <c r="Z1390" s="2"/>
      <c r="AA1390" s="2"/>
      <c r="AB1390" s="2"/>
      <c r="AC1390" s="2"/>
      <c r="AD1390" s="2"/>
      <c r="AE1390" s="2"/>
      <c r="AF1390" s="2"/>
      <c r="AG1390" s="2"/>
      <c r="AH1390" s="2"/>
      <c r="AI1390" s="2"/>
    </row>
    <row r="1391" spans="2:35">
      <c r="B1391" s="350" t="s">
        <v>265</v>
      </c>
      <c r="C1391" s="350" t="s">
        <v>123</v>
      </c>
      <c r="D1391" s="351">
        <v>22</v>
      </c>
      <c r="E1391" s="351">
        <v>20</v>
      </c>
      <c r="F1391" s="279" t="str">
        <f t="shared" si="21"/>
        <v>SWW022220</v>
      </c>
      <c r="G1391" s="351">
        <v>82</v>
      </c>
      <c r="M1391" s="241"/>
      <c r="N1391" s="241"/>
      <c r="O1391" s="229"/>
      <c r="P1391" s="229"/>
      <c r="Q1391" s="234"/>
      <c r="Y1391" s="243"/>
      <c r="Z1391" s="2"/>
      <c r="AA1391" s="2"/>
      <c r="AB1391" s="2"/>
      <c r="AC1391" s="2"/>
      <c r="AD1391" s="2"/>
      <c r="AE1391" s="2"/>
      <c r="AF1391" s="2"/>
      <c r="AG1391" s="2"/>
      <c r="AH1391" s="2"/>
      <c r="AI1391" s="2"/>
    </row>
    <row r="1392" spans="2:35">
      <c r="B1392" s="350" t="s">
        <v>265</v>
      </c>
      <c r="C1392" s="350" t="s">
        <v>123</v>
      </c>
      <c r="D1392" s="351">
        <v>22</v>
      </c>
      <c r="E1392" s="351">
        <v>21</v>
      </c>
      <c r="F1392" s="279" t="str">
        <f t="shared" si="21"/>
        <v>SWW022221</v>
      </c>
      <c r="G1392" s="351">
        <v>90.2</v>
      </c>
      <c r="M1392" s="241"/>
      <c r="N1392" s="241"/>
      <c r="O1392" s="229"/>
      <c r="P1392" s="229"/>
      <c r="Q1392" s="234"/>
      <c r="Y1392" s="243"/>
      <c r="Z1392" s="2"/>
      <c r="AA1392" s="2"/>
      <c r="AB1392" s="2"/>
      <c r="AC1392" s="2"/>
      <c r="AD1392" s="2"/>
      <c r="AE1392" s="2"/>
      <c r="AF1392" s="2"/>
      <c r="AG1392" s="2"/>
      <c r="AH1392" s="2"/>
      <c r="AI1392" s="2"/>
    </row>
    <row r="1393" spans="2:35">
      <c r="B1393" s="350" t="s">
        <v>265</v>
      </c>
      <c r="C1393" s="350" t="s">
        <v>123</v>
      </c>
      <c r="D1393" s="351">
        <v>22</v>
      </c>
      <c r="E1393" s="351">
        <v>22</v>
      </c>
      <c r="F1393" s="279" t="str">
        <f t="shared" si="21"/>
        <v>SWW022222</v>
      </c>
      <c r="G1393" s="351">
        <v>100.1</v>
      </c>
      <c r="M1393" s="241"/>
      <c r="N1393" s="241"/>
      <c r="O1393" s="229"/>
      <c r="P1393" s="229"/>
      <c r="Q1393" s="234"/>
      <c r="Y1393" s="243"/>
      <c r="Z1393" s="2"/>
      <c r="AA1393" s="2"/>
      <c r="AB1393" s="2"/>
      <c r="AC1393" s="2"/>
      <c r="AD1393" s="2"/>
      <c r="AE1393" s="2"/>
      <c r="AF1393" s="2"/>
      <c r="AG1393" s="2"/>
      <c r="AH1393" s="2"/>
      <c r="AI1393" s="2"/>
    </row>
    <row r="1394" spans="2:35">
      <c r="B1394" s="350" t="s">
        <v>265</v>
      </c>
      <c r="C1394" s="350" t="s">
        <v>123</v>
      </c>
      <c r="D1394" s="351">
        <v>22</v>
      </c>
      <c r="E1394" s="351">
        <v>23</v>
      </c>
      <c r="F1394" s="279" t="str">
        <f t="shared" si="21"/>
        <v>SWW022223</v>
      </c>
      <c r="G1394" s="351">
        <v>108.3</v>
      </c>
      <c r="M1394" s="241"/>
      <c r="N1394" s="241"/>
      <c r="O1394" s="229"/>
      <c r="P1394" s="229"/>
      <c r="Q1394" s="234"/>
      <c r="Y1394" s="243"/>
      <c r="Z1394" s="2"/>
      <c r="AA1394" s="2"/>
      <c r="AB1394" s="2"/>
      <c r="AC1394" s="2"/>
      <c r="AD1394" s="2"/>
      <c r="AE1394" s="2"/>
      <c r="AF1394" s="2"/>
      <c r="AG1394" s="2"/>
      <c r="AH1394" s="2"/>
      <c r="AI1394" s="2"/>
    </row>
    <row r="1395" spans="2:35">
      <c r="B1395" s="350" t="s">
        <v>265</v>
      </c>
      <c r="C1395" s="350" t="s">
        <v>123</v>
      </c>
      <c r="D1395" s="351">
        <v>22</v>
      </c>
      <c r="E1395" s="351">
        <v>24</v>
      </c>
      <c r="F1395" s="279" t="str">
        <f t="shared" si="21"/>
        <v>SWW022224</v>
      </c>
      <c r="G1395" s="351">
        <v>118.1</v>
      </c>
      <c r="M1395" s="241"/>
      <c r="N1395" s="241"/>
      <c r="O1395" s="229"/>
      <c r="P1395" s="229"/>
      <c r="Q1395" s="234"/>
      <c r="Y1395" s="243"/>
      <c r="Z1395" s="2"/>
      <c r="AA1395" s="2"/>
      <c r="AB1395" s="2"/>
      <c r="AC1395" s="2"/>
      <c r="AD1395" s="2"/>
      <c r="AE1395" s="2"/>
      <c r="AF1395" s="2"/>
      <c r="AG1395" s="2"/>
      <c r="AH1395" s="2"/>
      <c r="AI1395" s="2"/>
    </row>
    <row r="1396" spans="2:35">
      <c r="B1396" s="350" t="s">
        <v>265</v>
      </c>
      <c r="C1396" s="350" t="s">
        <v>123</v>
      </c>
      <c r="D1396" s="351">
        <v>22</v>
      </c>
      <c r="E1396" s="351">
        <v>25</v>
      </c>
      <c r="F1396" s="279" t="str">
        <f t="shared" si="21"/>
        <v>SWW022225</v>
      </c>
      <c r="G1396" s="351">
        <v>125.3</v>
      </c>
      <c r="M1396" s="241"/>
      <c r="N1396" s="241"/>
      <c r="O1396" s="229"/>
      <c r="P1396" s="229"/>
      <c r="Q1396" s="234"/>
      <c r="Y1396" s="243"/>
      <c r="Z1396" s="2"/>
      <c r="AA1396" s="2"/>
      <c r="AB1396" s="2"/>
      <c r="AC1396" s="2"/>
      <c r="AD1396" s="2"/>
      <c r="AE1396" s="2"/>
      <c r="AF1396" s="2"/>
      <c r="AG1396" s="2"/>
      <c r="AH1396" s="2"/>
      <c r="AI1396" s="2"/>
    </row>
    <row r="1397" spans="2:35">
      <c r="B1397" s="350" t="s">
        <v>265</v>
      </c>
      <c r="C1397" s="350" t="s">
        <v>123</v>
      </c>
      <c r="D1397" s="351">
        <v>22</v>
      </c>
      <c r="E1397" s="351">
        <v>26</v>
      </c>
      <c r="F1397" s="279" t="str">
        <f t="shared" si="21"/>
        <v>SWW022226</v>
      </c>
      <c r="G1397" s="351">
        <v>134.80000000000001</v>
      </c>
      <c r="M1397" s="241"/>
      <c r="N1397" s="241"/>
      <c r="O1397" s="229"/>
      <c r="P1397" s="229"/>
      <c r="Q1397" s="234"/>
      <c r="Y1397" s="243"/>
      <c r="Z1397" s="2"/>
      <c r="AA1397" s="2"/>
      <c r="AB1397" s="2"/>
      <c r="AC1397" s="2"/>
      <c r="AD1397" s="2"/>
      <c r="AE1397" s="2"/>
      <c r="AF1397" s="2"/>
      <c r="AG1397" s="2"/>
      <c r="AH1397" s="2"/>
      <c r="AI1397" s="2"/>
    </row>
    <row r="1398" spans="2:35">
      <c r="B1398" s="350" t="s">
        <v>265</v>
      </c>
      <c r="C1398" s="350" t="s">
        <v>123</v>
      </c>
      <c r="D1398" s="351">
        <v>22</v>
      </c>
      <c r="E1398" s="351">
        <v>27</v>
      </c>
      <c r="F1398" s="279" t="str">
        <f t="shared" si="21"/>
        <v>SWW022227</v>
      </c>
      <c r="G1398" s="351">
        <v>144.19999999999999</v>
      </c>
      <c r="M1398" s="241"/>
      <c r="N1398" s="241"/>
      <c r="O1398" s="229"/>
      <c r="P1398" s="229"/>
      <c r="Q1398" s="234"/>
      <c r="Y1398" s="243"/>
      <c r="Z1398" s="2"/>
      <c r="AA1398" s="2"/>
      <c r="AB1398" s="2"/>
      <c r="AC1398" s="2"/>
      <c r="AD1398" s="2"/>
      <c r="AE1398" s="2"/>
      <c r="AF1398" s="2"/>
      <c r="AG1398" s="2"/>
      <c r="AH1398" s="2"/>
      <c r="AI1398" s="2"/>
    </row>
    <row r="1399" spans="2:35">
      <c r="B1399" s="350" t="s">
        <v>265</v>
      </c>
      <c r="C1399" s="350" t="s">
        <v>123</v>
      </c>
      <c r="D1399" s="351">
        <v>22</v>
      </c>
      <c r="E1399" s="351">
        <v>28</v>
      </c>
      <c r="F1399" s="279" t="str">
        <f t="shared" si="21"/>
        <v>SWW022228</v>
      </c>
      <c r="G1399" s="351">
        <v>154.1</v>
      </c>
      <c r="M1399" s="241"/>
      <c r="N1399" s="241"/>
      <c r="O1399" s="229"/>
      <c r="P1399" s="229"/>
      <c r="Q1399" s="234"/>
      <c r="Y1399" s="243"/>
      <c r="Z1399" s="2"/>
      <c r="AA1399" s="2"/>
      <c r="AB1399" s="2"/>
      <c r="AC1399" s="2"/>
      <c r="AD1399" s="2"/>
      <c r="AE1399" s="2"/>
      <c r="AF1399" s="2"/>
      <c r="AG1399" s="2"/>
      <c r="AH1399" s="2"/>
      <c r="AI1399" s="2"/>
    </row>
    <row r="1400" spans="2:35">
      <c r="B1400" s="350" t="s">
        <v>265</v>
      </c>
      <c r="C1400" s="350" t="s">
        <v>123</v>
      </c>
      <c r="D1400" s="351">
        <v>22</v>
      </c>
      <c r="E1400" s="351">
        <v>29</v>
      </c>
      <c r="F1400" s="279" t="str">
        <f t="shared" si="21"/>
        <v>SWW022229</v>
      </c>
      <c r="G1400" s="351">
        <v>162.6</v>
      </c>
      <c r="M1400" s="241"/>
      <c r="N1400" s="241"/>
      <c r="O1400" s="229"/>
      <c r="P1400" s="229"/>
      <c r="Q1400" s="234"/>
      <c r="Y1400" s="243"/>
      <c r="Z1400" s="2"/>
      <c r="AA1400" s="2"/>
      <c r="AB1400" s="2"/>
      <c r="AC1400" s="2"/>
      <c r="AD1400" s="2"/>
      <c r="AE1400" s="2"/>
      <c r="AF1400" s="2"/>
      <c r="AG1400" s="2"/>
      <c r="AH1400" s="2"/>
      <c r="AI1400" s="2"/>
    </row>
    <row r="1401" spans="2:35">
      <c r="B1401" s="350" t="s">
        <v>265</v>
      </c>
      <c r="C1401" s="350" t="s">
        <v>123</v>
      </c>
      <c r="D1401" s="351">
        <v>22</v>
      </c>
      <c r="E1401" s="351">
        <v>30</v>
      </c>
      <c r="F1401" s="279" t="str">
        <f t="shared" si="21"/>
        <v>SWW022230</v>
      </c>
      <c r="G1401" s="351">
        <v>170.8</v>
      </c>
      <c r="M1401" s="241"/>
      <c r="N1401" s="241"/>
      <c r="O1401" s="229"/>
      <c r="P1401" s="229"/>
      <c r="Q1401" s="234"/>
      <c r="Y1401" s="243"/>
      <c r="Z1401" s="2"/>
      <c r="AA1401" s="2"/>
      <c r="AB1401" s="2"/>
      <c r="AC1401" s="2"/>
      <c r="AD1401" s="2"/>
      <c r="AE1401" s="2"/>
      <c r="AF1401" s="2"/>
      <c r="AG1401" s="2"/>
      <c r="AH1401" s="2"/>
      <c r="AI1401" s="2"/>
    </row>
    <row r="1402" spans="2:35">
      <c r="B1402" s="350" t="s">
        <v>265</v>
      </c>
      <c r="C1402" s="350" t="s">
        <v>123</v>
      </c>
      <c r="D1402" s="351">
        <v>22</v>
      </c>
      <c r="E1402" s="351">
        <v>31</v>
      </c>
      <c r="F1402" s="279" t="str">
        <f t="shared" si="21"/>
        <v>SWW022231</v>
      </c>
      <c r="G1402" s="351">
        <v>178.9</v>
      </c>
      <c r="M1402" s="241"/>
      <c r="N1402" s="241"/>
      <c r="O1402" s="229"/>
      <c r="P1402" s="229"/>
      <c r="Q1402" s="234"/>
      <c r="Y1402" s="243"/>
      <c r="Z1402" s="2"/>
      <c r="AA1402" s="2"/>
      <c r="AB1402" s="2"/>
      <c r="AC1402" s="2"/>
      <c r="AD1402" s="2"/>
      <c r="AE1402" s="2"/>
      <c r="AF1402" s="2"/>
      <c r="AG1402" s="2"/>
      <c r="AH1402" s="2"/>
      <c r="AI1402" s="2"/>
    </row>
    <row r="1403" spans="2:35">
      <c r="B1403" s="350" t="s">
        <v>265</v>
      </c>
      <c r="C1403" s="350" t="s">
        <v>123</v>
      </c>
      <c r="D1403" s="351">
        <v>22</v>
      </c>
      <c r="E1403" s="351">
        <v>32</v>
      </c>
      <c r="F1403" s="279" t="str">
        <f t="shared" si="21"/>
        <v>SWW022232</v>
      </c>
      <c r="G1403" s="351">
        <v>186.2</v>
      </c>
      <c r="M1403" s="241"/>
      <c r="N1403" s="241"/>
      <c r="O1403" s="229"/>
      <c r="P1403" s="229"/>
      <c r="Q1403" s="234"/>
      <c r="Y1403" s="243"/>
      <c r="Z1403" s="2"/>
      <c r="AA1403" s="2"/>
      <c r="AB1403" s="2"/>
      <c r="AC1403" s="2"/>
      <c r="AD1403" s="2"/>
      <c r="AE1403" s="2"/>
      <c r="AF1403" s="2"/>
      <c r="AG1403" s="2"/>
      <c r="AH1403" s="2"/>
      <c r="AI1403" s="2"/>
    </row>
    <row r="1404" spans="2:35">
      <c r="B1404" s="350" t="s">
        <v>265</v>
      </c>
      <c r="C1404" s="350" t="s">
        <v>123</v>
      </c>
      <c r="D1404" s="351">
        <v>22</v>
      </c>
      <c r="E1404" s="351">
        <v>33</v>
      </c>
      <c r="F1404" s="279" t="str">
        <f t="shared" si="21"/>
        <v>SWW022233</v>
      </c>
      <c r="G1404" s="351">
        <v>193.8</v>
      </c>
      <c r="M1404" s="241"/>
      <c r="N1404" s="241"/>
      <c r="O1404" s="229"/>
      <c r="P1404" s="229"/>
      <c r="Q1404" s="234"/>
      <c r="Y1404" s="243"/>
      <c r="Z1404" s="2"/>
      <c r="AA1404" s="2"/>
      <c r="AB1404" s="2"/>
      <c r="AC1404" s="2"/>
      <c r="AD1404" s="2"/>
      <c r="AE1404" s="2"/>
      <c r="AF1404" s="2"/>
      <c r="AG1404" s="2"/>
      <c r="AH1404" s="2"/>
      <c r="AI1404" s="2"/>
    </row>
    <row r="1405" spans="2:35">
      <c r="B1405" s="350" t="s">
        <v>265</v>
      </c>
      <c r="C1405" s="350" t="s">
        <v>123</v>
      </c>
      <c r="D1405" s="351">
        <v>22</v>
      </c>
      <c r="E1405" s="351">
        <v>34</v>
      </c>
      <c r="F1405" s="279" t="str">
        <f t="shared" si="21"/>
        <v>SWW022234</v>
      </c>
      <c r="G1405" s="351">
        <v>202.5</v>
      </c>
      <c r="M1405" s="241"/>
      <c r="N1405" s="241"/>
      <c r="O1405" s="229"/>
      <c r="P1405" s="229"/>
      <c r="Q1405" s="234"/>
      <c r="Y1405" s="243"/>
      <c r="Z1405" s="2"/>
      <c r="AA1405" s="2"/>
      <c r="AB1405" s="2"/>
      <c r="AC1405" s="2"/>
      <c r="AD1405" s="2"/>
      <c r="AE1405" s="2"/>
      <c r="AF1405" s="2"/>
      <c r="AG1405" s="2"/>
      <c r="AH1405" s="2"/>
      <c r="AI1405" s="2"/>
    </row>
    <row r="1406" spans="2:35">
      <c r="B1406" s="350" t="s">
        <v>265</v>
      </c>
      <c r="C1406" s="350" t="s">
        <v>123</v>
      </c>
      <c r="D1406" s="351">
        <v>22</v>
      </c>
      <c r="E1406" s="351">
        <v>35</v>
      </c>
      <c r="F1406" s="279" t="str">
        <f t="shared" si="21"/>
        <v>SWW022235</v>
      </c>
      <c r="G1406" s="351">
        <v>210</v>
      </c>
      <c r="M1406" s="241"/>
      <c r="N1406" s="241"/>
      <c r="O1406" s="229"/>
      <c r="P1406" s="229"/>
      <c r="Q1406" s="234"/>
      <c r="Y1406" s="243"/>
      <c r="Z1406" s="2"/>
      <c r="AA1406" s="2"/>
      <c r="AB1406" s="2"/>
      <c r="AC1406" s="2"/>
      <c r="AD1406" s="2"/>
      <c r="AE1406" s="2"/>
      <c r="AF1406" s="2"/>
      <c r="AG1406" s="2"/>
      <c r="AH1406" s="2"/>
      <c r="AI1406" s="2"/>
    </row>
    <row r="1407" spans="2:35">
      <c r="B1407" s="350" t="s">
        <v>265</v>
      </c>
      <c r="C1407" s="350" t="s">
        <v>123</v>
      </c>
      <c r="D1407" s="351">
        <v>22</v>
      </c>
      <c r="E1407" s="351">
        <v>36</v>
      </c>
      <c r="F1407" s="279" t="str">
        <f t="shared" si="21"/>
        <v>SWW022236</v>
      </c>
      <c r="G1407" s="351">
        <v>220.2</v>
      </c>
      <c r="M1407" s="241"/>
      <c r="N1407" s="241"/>
      <c r="O1407" s="229"/>
      <c r="P1407" s="229"/>
      <c r="Q1407" s="234"/>
      <c r="Y1407" s="243"/>
      <c r="Z1407" s="2"/>
      <c r="AA1407" s="2"/>
      <c r="AB1407" s="2"/>
      <c r="AC1407" s="2"/>
      <c r="AD1407" s="2"/>
      <c r="AE1407" s="2"/>
      <c r="AF1407" s="2"/>
      <c r="AG1407" s="2"/>
      <c r="AH1407" s="2"/>
      <c r="AI1407" s="2"/>
    </row>
    <row r="1408" spans="2:35">
      <c r="B1408" s="350" t="s">
        <v>265</v>
      </c>
      <c r="C1408" s="350" t="s">
        <v>123</v>
      </c>
      <c r="D1408" s="351">
        <v>22</v>
      </c>
      <c r="E1408" s="351">
        <v>37</v>
      </c>
      <c r="F1408" s="279" t="str">
        <f t="shared" si="21"/>
        <v>SWW022237</v>
      </c>
      <c r="G1408" s="351">
        <v>231.1</v>
      </c>
      <c r="M1408" s="241"/>
      <c r="N1408" s="241"/>
      <c r="O1408" s="229"/>
      <c r="P1408" s="229"/>
      <c r="Q1408" s="234"/>
      <c r="Y1408" s="243"/>
      <c r="Z1408" s="2"/>
      <c r="AA1408" s="2"/>
      <c r="AB1408" s="2"/>
      <c r="AC1408" s="2"/>
      <c r="AD1408" s="2"/>
      <c r="AE1408" s="2"/>
      <c r="AF1408" s="2"/>
      <c r="AG1408" s="2"/>
      <c r="AH1408" s="2"/>
      <c r="AI1408" s="2"/>
    </row>
    <row r="1409" spans="2:35">
      <c r="B1409" s="350" t="s">
        <v>265</v>
      </c>
      <c r="C1409" s="350" t="s">
        <v>123</v>
      </c>
      <c r="D1409" s="351">
        <v>22</v>
      </c>
      <c r="E1409" s="351">
        <v>38</v>
      </c>
      <c r="F1409" s="279" t="str">
        <f t="shared" si="21"/>
        <v>SWW022238</v>
      </c>
      <c r="G1409" s="351">
        <v>260.8</v>
      </c>
      <c r="M1409" s="241"/>
      <c r="N1409" s="241"/>
      <c r="O1409" s="229"/>
      <c r="P1409" s="229"/>
      <c r="Q1409" s="234"/>
      <c r="Y1409" s="243"/>
      <c r="Z1409" s="2"/>
      <c r="AA1409" s="2"/>
      <c r="AB1409" s="2"/>
      <c r="AC1409" s="2"/>
      <c r="AD1409" s="2"/>
      <c r="AE1409" s="2"/>
      <c r="AF1409" s="2"/>
      <c r="AG1409" s="2"/>
      <c r="AH1409" s="2"/>
      <c r="AI1409" s="2"/>
    </row>
    <row r="1410" spans="2:35">
      <c r="B1410" s="350" t="s">
        <v>265</v>
      </c>
      <c r="C1410" s="350" t="s">
        <v>123</v>
      </c>
      <c r="D1410" s="351">
        <v>22</v>
      </c>
      <c r="E1410" s="351">
        <v>39</v>
      </c>
      <c r="F1410" s="279" t="str">
        <f t="shared" si="21"/>
        <v>SWW022239</v>
      </c>
      <c r="G1410" s="351">
        <v>281.3</v>
      </c>
      <c r="M1410" s="241"/>
      <c r="N1410" s="241"/>
      <c r="O1410" s="229"/>
      <c r="P1410" s="229"/>
      <c r="Q1410" s="234"/>
      <c r="Y1410" s="243"/>
      <c r="Z1410" s="2"/>
      <c r="AA1410" s="2"/>
      <c r="AB1410" s="2"/>
      <c r="AC1410" s="2"/>
      <c r="AD1410" s="2"/>
      <c r="AE1410" s="2"/>
      <c r="AF1410" s="2"/>
      <c r="AG1410" s="2"/>
      <c r="AH1410" s="2"/>
      <c r="AI1410" s="2"/>
    </row>
    <row r="1411" spans="2:35">
      <c r="B1411" s="350" t="s">
        <v>265</v>
      </c>
      <c r="C1411" s="350" t="s">
        <v>123</v>
      </c>
      <c r="D1411" s="351">
        <v>22</v>
      </c>
      <c r="E1411" s="351">
        <v>40</v>
      </c>
      <c r="F1411" s="279" t="str">
        <f t="shared" si="21"/>
        <v>SWW022240</v>
      </c>
      <c r="G1411" s="351">
        <v>303.8</v>
      </c>
      <c r="M1411" s="241"/>
      <c r="N1411" s="241"/>
      <c r="O1411" s="229"/>
      <c r="P1411" s="229"/>
      <c r="Q1411" s="234"/>
      <c r="Y1411" s="243"/>
      <c r="Z1411" s="2"/>
      <c r="AA1411" s="2"/>
      <c r="AB1411" s="2"/>
      <c r="AC1411" s="2"/>
      <c r="AD1411" s="2"/>
      <c r="AE1411" s="2"/>
      <c r="AF1411" s="2"/>
      <c r="AG1411" s="2"/>
      <c r="AH1411" s="2"/>
      <c r="AI1411" s="2"/>
    </row>
    <row r="1412" spans="2:35">
      <c r="B1412" s="350" t="s">
        <v>265</v>
      </c>
      <c r="C1412" s="350" t="s">
        <v>123</v>
      </c>
      <c r="D1412" s="351">
        <v>22</v>
      </c>
      <c r="E1412" s="351">
        <v>41</v>
      </c>
      <c r="F1412" s="279" t="str">
        <f t="shared" si="21"/>
        <v>SWW022241</v>
      </c>
      <c r="G1412" s="351">
        <v>325.8</v>
      </c>
      <c r="M1412" s="241"/>
      <c r="N1412" s="241"/>
      <c r="O1412" s="229"/>
      <c r="P1412" s="229"/>
      <c r="Q1412" s="234"/>
      <c r="Y1412" s="243"/>
      <c r="Z1412" s="2"/>
      <c r="AA1412" s="2"/>
      <c r="AB1412" s="2"/>
      <c r="AC1412" s="2"/>
      <c r="AD1412" s="2"/>
      <c r="AE1412" s="2"/>
      <c r="AF1412" s="2"/>
      <c r="AG1412" s="2"/>
      <c r="AH1412" s="2"/>
      <c r="AI1412" s="2"/>
    </row>
    <row r="1413" spans="2:35">
      <c r="B1413" s="350" t="s">
        <v>265</v>
      </c>
      <c r="C1413" s="350" t="s">
        <v>123</v>
      </c>
      <c r="D1413" s="351">
        <v>22</v>
      </c>
      <c r="E1413" s="351">
        <v>42</v>
      </c>
      <c r="F1413" s="279" t="str">
        <f t="shared" si="21"/>
        <v>SWW022242</v>
      </c>
      <c r="G1413" s="351">
        <v>350</v>
      </c>
      <c r="M1413" s="241"/>
      <c r="N1413" s="241"/>
      <c r="O1413" s="229"/>
      <c r="P1413" s="229"/>
      <c r="Q1413" s="234"/>
      <c r="Y1413" s="243"/>
      <c r="Z1413" s="2"/>
      <c r="AA1413" s="2"/>
      <c r="AB1413" s="2"/>
      <c r="AC1413" s="2"/>
      <c r="AD1413" s="2"/>
      <c r="AE1413" s="2"/>
      <c r="AF1413" s="2"/>
      <c r="AG1413" s="2"/>
      <c r="AH1413" s="2"/>
      <c r="AI1413" s="2"/>
    </row>
    <row r="1414" spans="2:35">
      <c r="B1414" s="350" t="s">
        <v>265</v>
      </c>
      <c r="C1414" s="350" t="s">
        <v>123</v>
      </c>
      <c r="D1414" s="351">
        <v>22</v>
      </c>
      <c r="E1414" s="351">
        <v>43</v>
      </c>
      <c r="F1414" s="279" t="str">
        <f t="shared" si="21"/>
        <v>SWW022243</v>
      </c>
      <c r="G1414" s="351">
        <v>377.6</v>
      </c>
      <c r="M1414" s="241"/>
      <c r="N1414" s="241"/>
      <c r="O1414" s="229"/>
      <c r="P1414" s="229"/>
      <c r="Q1414" s="234"/>
      <c r="Y1414" s="243"/>
      <c r="Z1414" s="2"/>
      <c r="AA1414" s="2"/>
      <c r="AB1414" s="2"/>
      <c r="AC1414" s="2"/>
      <c r="AD1414" s="2"/>
      <c r="AE1414" s="2"/>
      <c r="AF1414" s="2"/>
      <c r="AG1414" s="2"/>
      <c r="AH1414" s="2"/>
      <c r="AI1414" s="2"/>
    </row>
    <row r="1415" spans="2:35">
      <c r="B1415" s="350" t="s">
        <v>265</v>
      </c>
      <c r="C1415" s="350" t="s">
        <v>123</v>
      </c>
      <c r="D1415" s="351">
        <v>22</v>
      </c>
      <c r="E1415" s="351">
        <v>44</v>
      </c>
      <c r="F1415" s="279" t="str">
        <f t="shared" si="21"/>
        <v>SWW022244</v>
      </c>
      <c r="G1415" s="351">
        <v>401.6</v>
      </c>
      <c r="M1415" s="241"/>
      <c r="N1415" s="241"/>
      <c r="O1415" s="229"/>
      <c r="P1415" s="229"/>
      <c r="Q1415" s="234"/>
      <c r="Y1415" s="243"/>
      <c r="Z1415" s="2"/>
      <c r="AA1415" s="2"/>
      <c r="AB1415" s="2"/>
      <c r="AC1415" s="2"/>
      <c r="AD1415" s="2"/>
      <c r="AE1415" s="2"/>
      <c r="AF1415" s="2"/>
      <c r="AG1415" s="2"/>
      <c r="AH1415" s="2"/>
      <c r="AI1415" s="2"/>
    </row>
    <row r="1416" spans="2:35">
      <c r="B1416" s="350" t="s">
        <v>265</v>
      </c>
      <c r="C1416" s="350" t="s">
        <v>123</v>
      </c>
      <c r="D1416" s="351">
        <v>22</v>
      </c>
      <c r="E1416" s="351">
        <v>45</v>
      </c>
      <c r="F1416" s="279" t="str">
        <f t="shared" ref="F1416:F1479" si="22">B1416&amp;TEXT(C1416,"00")&amp;TEXT(D1416,"00")&amp;TEXT(E1416,"00")</f>
        <v>SWW022245</v>
      </c>
      <c r="G1416" s="351">
        <v>430.1</v>
      </c>
      <c r="M1416" s="241"/>
      <c r="N1416" s="241"/>
      <c r="O1416" s="229"/>
      <c r="P1416" s="229"/>
      <c r="Q1416" s="234"/>
      <c r="Y1416" s="243"/>
      <c r="Z1416" s="2"/>
      <c r="AA1416" s="2"/>
      <c r="AB1416" s="2"/>
      <c r="AC1416" s="2"/>
      <c r="AD1416" s="2"/>
      <c r="AE1416" s="2"/>
      <c r="AF1416" s="2"/>
      <c r="AG1416" s="2"/>
      <c r="AH1416" s="2"/>
      <c r="AI1416" s="2"/>
    </row>
    <row r="1417" spans="2:35">
      <c r="B1417" s="350" t="s">
        <v>265</v>
      </c>
      <c r="C1417" s="350" t="s">
        <v>123</v>
      </c>
      <c r="D1417" s="351">
        <v>22</v>
      </c>
      <c r="E1417" s="351">
        <v>46</v>
      </c>
      <c r="F1417" s="279" t="str">
        <f t="shared" si="22"/>
        <v>SWW022246</v>
      </c>
      <c r="G1417" s="351">
        <v>458.2</v>
      </c>
      <c r="M1417" s="241"/>
      <c r="N1417" s="241"/>
      <c r="O1417" s="229"/>
      <c r="P1417" s="229"/>
      <c r="Q1417" s="234"/>
      <c r="Y1417" s="243"/>
      <c r="Z1417" s="2"/>
      <c r="AA1417" s="2"/>
      <c r="AB1417" s="2"/>
      <c r="AC1417" s="2"/>
      <c r="AD1417" s="2"/>
      <c r="AE1417" s="2"/>
      <c r="AF1417" s="2"/>
      <c r="AG1417" s="2"/>
      <c r="AH1417" s="2"/>
      <c r="AI1417" s="2"/>
    </row>
    <row r="1418" spans="2:35">
      <c r="B1418" s="350" t="s">
        <v>265</v>
      </c>
      <c r="C1418" s="350" t="s">
        <v>123</v>
      </c>
      <c r="D1418" s="351">
        <v>22</v>
      </c>
      <c r="E1418" s="351">
        <v>47</v>
      </c>
      <c r="F1418" s="279" t="str">
        <f t="shared" si="22"/>
        <v>SWW022247</v>
      </c>
      <c r="G1418" s="351">
        <v>488.2</v>
      </c>
      <c r="M1418" s="241"/>
      <c r="N1418" s="241"/>
      <c r="O1418" s="229"/>
      <c r="P1418" s="229"/>
      <c r="Q1418" s="234"/>
      <c r="Y1418" s="243"/>
      <c r="Z1418" s="2"/>
      <c r="AA1418" s="2"/>
      <c r="AB1418" s="2"/>
      <c r="AC1418" s="2"/>
      <c r="AD1418" s="2"/>
      <c r="AE1418" s="2"/>
      <c r="AF1418" s="2"/>
      <c r="AG1418" s="2"/>
      <c r="AH1418" s="2"/>
      <c r="AI1418" s="2"/>
    </row>
    <row r="1419" spans="2:35">
      <c r="B1419" s="350" t="s">
        <v>265</v>
      </c>
      <c r="C1419" s="350" t="s">
        <v>123</v>
      </c>
      <c r="D1419" s="351">
        <v>22</v>
      </c>
      <c r="E1419" s="351">
        <v>48</v>
      </c>
      <c r="F1419" s="279" t="str">
        <f t="shared" si="22"/>
        <v>SWW022248</v>
      </c>
      <c r="G1419" s="351">
        <v>523.79999999999995</v>
      </c>
      <c r="M1419" s="241"/>
      <c r="N1419" s="241"/>
      <c r="O1419" s="229"/>
      <c r="P1419" s="229"/>
      <c r="Q1419" s="234"/>
      <c r="Y1419" s="243"/>
      <c r="Z1419" s="2"/>
      <c r="AA1419" s="2"/>
      <c r="AB1419" s="2"/>
      <c r="AC1419" s="2"/>
      <c r="AD1419" s="2"/>
      <c r="AE1419" s="2"/>
      <c r="AF1419" s="2"/>
      <c r="AG1419" s="2"/>
      <c r="AH1419" s="2"/>
      <c r="AI1419" s="2"/>
    </row>
    <row r="1420" spans="2:35">
      <c r="B1420" s="350" t="s">
        <v>265</v>
      </c>
      <c r="C1420" s="350" t="s">
        <v>123</v>
      </c>
      <c r="D1420" s="351">
        <v>22</v>
      </c>
      <c r="E1420" s="351">
        <v>49</v>
      </c>
      <c r="F1420" s="279" t="str">
        <f t="shared" si="22"/>
        <v>SWW022249</v>
      </c>
      <c r="G1420" s="351">
        <v>564.1</v>
      </c>
      <c r="M1420" s="241"/>
      <c r="N1420" s="241"/>
      <c r="O1420" s="229"/>
      <c r="P1420" s="229"/>
      <c r="Q1420" s="234"/>
      <c r="Y1420" s="243"/>
      <c r="Z1420" s="2"/>
      <c r="AA1420" s="2"/>
      <c r="AB1420" s="2"/>
      <c r="AC1420" s="2"/>
      <c r="AD1420" s="2"/>
      <c r="AE1420" s="2"/>
      <c r="AF1420" s="2"/>
      <c r="AG1420" s="2"/>
      <c r="AH1420" s="2"/>
      <c r="AI1420" s="2"/>
    </row>
    <row r="1421" spans="2:35">
      <c r="B1421" s="350" t="s">
        <v>265</v>
      </c>
      <c r="C1421" s="350" t="s">
        <v>123</v>
      </c>
      <c r="D1421" s="351">
        <v>23</v>
      </c>
      <c r="E1421" s="351">
        <v>1</v>
      </c>
      <c r="F1421" s="279" t="str">
        <f t="shared" si="22"/>
        <v>SWW022301</v>
      </c>
      <c r="G1421" s="351">
        <v>8.5</v>
      </c>
      <c r="M1421" s="241"/>
      <c r="N1421" s="241"/>
      <c r="O1421" s="229"/>
      <c r="P1421" s="229"/>
      <c r="Q1421" s="234"/>
      <c r="Y1421" s="243"/>
      <c r="Z1421" s="2"/>
      <c r="AA1421" s="2"/>
      <c r="AB1421" s="2"/>
      <c r="AC1421" s="2"/>
      <c r="AD1421" s="2"/>
      <c r="AE1421" s="2"/>
      <c r="AF1421" s="2"/>
      <c r="AG1421" s="2"/>
      <c r="AH1421" s="2"/>
      <c r="AI1421" s="2"/>
    </row>
    <row r="1422" spans="2:35">
      <c r="B1422" s="350" t="s">
        <v>265</v>
      </c>
      <c r="C1422" s="350" t="s">
        <v>123</v>
      </c>
      <c r="D1422" s="351">
        <v>23</v>
      </c>
      <c r="E1422" s="351">
        <v>2</v>
      </c>
      <c r="F1422" s="279" t="str">
        <f t="shared" si="22"/>
        <v>SWW022302</v>
      </c>
      <c r="G1422" s="351">
        <v>19.8</v>
      </c>
      <c r="M1422" s="241"/>
      <c r="N1422" s="241"/>
      <c r="O1422" s="229"/>
      <c r="P1422" s="229"/>
      <c r="Q1422" s="234"/>
      <c r="Y1422" s="243"/>
      <c r="Z1422" s="2"/>
      <c r="AA1422" s="2"/>
      <c r="AB1422" s="2"/>
      <c r="AC1422" s="2"/>
      <c r="AD1422" s="2"/>
      <c r="AE1422" s="2"/>
      <c r="AF1422" s="2"/>
      <c r="AG1422" s="2"/>
      <c r="AH1422" s="2"/>
      <c r="AI1422" s="2"/>
    </row>
    <row r="1423" spans="2:35">
      <c r="B1423" s="350" t="s">
        <v>265</v>
      </c>
      <c r="C1423" s="350" t="s">
        <v>123</v>
      </c>
      <c r="D1423" s="351">
        <v>23</v>
      </c>
      <c r="E1423" s="351">
        <v>3</v>
      </c>
      <c r="F1423" s="279" t="str">
        <f t="shared" si="22"/>
        <v>SWW022303</v>
      </c>
      <c r="G1423" s="351">
        <v>20.9</v>
      </c>
      <c r="M1423" s="241"/>
      <c r="N1423" s="241"/>
      <c r="O1423" s="229"/>
      <c r="P1423" s="229"/>
      <c r="Q1423" s="234"/>
      <c r="Y1423" s="243"/>
      <c r="Z1423" s="2"/>
      <c r="AA1423" s="2"/>
      <c r="AB1423" s="2"/>
      <c r="AC1423" s="2"/>
      <c r="AD1423" s="2"/>
      <c r="AE1423" s="2"/>
      <c r="AF1423" s="2"/>
      <c r="AG1423" s="2"/>
      <c r="AH1423" s="2"/>
      <c r="AI1423" s="2"/>
    </row>
    <row r="1424" spans="2:35">
      <c r="B1424" s="350" t="s">
        <v>265</v>
      </c>
      <c r="C1424" s="350" t="s">
        <v>123</v>
      </c>
      <c r="D1424" s="351">
        <v>23</v>
      </c>
      <c r="E1424" s="351">
        <v>4</v>
      </c>
      <c r="F1424" s="279" t="str">
        <f t="shared" si="22"/>
        <v>SWW022304</v>
      </c>
      <c r="G1424" s="351">
        <v>22</v>
      </c>
      <c r="M1424" s="241"/>
      <c r="N1424" s="241"/>
      <c r="O1424" s="229"/>
      <c r="P1424" s="229"/>
      <c r="Q1424" s="234"/>
      <c r="Y1424" s="243"/>
      <c r="Z1424" s="2"/>
      <c r="AA1424" s="2"/>
      <c r="AB1424" s="2"/>
      <c r="AC1424" s="2"/>
      <c r="AD1424" s="2"/>
      <c r="AE1424" s="2"/>
      <c r="AF1424" s="2"/>
      <c r="AG1424" s="2"/>
      <c r="AH1424" s="2"/>
      <c r="AI1424" s="2"/>
    </row>
    <row r="1425" spans="2:35">
      <c r="B1425" s="350" t="s">
        <v>265</v>
      </c>
      <c r="C1425" s="350" t="s">
        <v>123</v>
      </c>
      <c r="D1425" s="351">
        <v>23</v>
      </c>
      <c r="E1425" s="351">
        <v>5</v>
      </c>
      <c r="F1425" s="279" t="str">
        <f t="shared" si="22"/>
        <v>SWW022305</v>
      </c>
      <c r="G1425" s="351">
        <v>23</v>
      </c>
      <c r="M1425" s="241"/>
      <c r="N1425" s="241"/>
      <c r="O1425" s="229"/>
      <c r="P1425" s="229"/>
      <c r="Q1425" s="234"/>
      <c r="Y1425" s="243"/>
      <c r="Z1425" s="2"/>
      <c r="AA1425" s="2"/>
      <c r="AB1425" s="2"/>
      <c r="AC1425" s="2"/>
      <c r="AD1425" s="2"/>
      <c r="AE1425" s="2"/>
      <c r="AF1425" s="2"/>
      <c r="AG1425" s="2"/>
      <c r="AH1425" s="2"/>
      <c r="AI1425" s="2"/>
    </row>
    <row r="1426" spans="2:35">
      <c r="B1426" s="350" t="s">
        <v>265</v>
      </c>
      <c r="C1426" s="350" t="s">
        <v>123</v>
      </c>
      <c r="D1426" s="351">
        <v>23</v>
      </c>
      <c r="E1426" s="351">
        <v>6</v>
      </c>
      <c r="F1426" s="279" t="str">
        <f t="shared" si="22"/>
        <v>SWW022306</v>
      </c>
      <c r="G1426" s="351">
        <v>25.5</v>
      </c>
      <c r="M1426" s="241"/>
      <c r="N1426" s="241"/>
      <c r="O1426" s="229"/>
      <c r="P1426" s="229"/>
      <c r="Q1426" s="234"/>
      <c r="Y1426" s="243"/>
      <c r="Z1426" s="2"/>
      <c r="AA1426" s="2"/>
      <c r="AB1426" s="2"/>
      <c r="AC1426" s="2"/>
      <c r="AD1426" s="2"/>
      <c r="AE1426" s="2"/>
      <c r="AF1426" s="2"/>
      <c r="AG1426" s="2"/>
      <c r="AH1426" s="2"/>
      <c r="AI1426" s="2"/>
    </row>
    <row r="1427" spans="2:35">
      <c r="B1427" s="350" t="s">
        <v>265</v>
      </c>
      <c r="C1427" s="350" t="s">
        <v>123</v>
      </c>
      <c r="D1427" s="351">
        <v>23</v>
      </c>
      <c r="E1427" s="351">
        <v>7</v>
      </c>
      <c r="F1427" s="279" t="str">
        <f t="shared" si="22"/>
        <v>SWW022307</v>
      </c>
      <c r="G1427" s="351">
        <v>28.9</v>
      </c>
      <c r="M1427" s="241"/>
      <c r="N1427" s="241"/>
      <c r="O1427" s="229"/>
      <c r="P1427" s="229"/>
      <c r="Q1427" s="234"/>
      <c r="Y1427" s="243"/>
      <c r="Z1427" s="2"/>
      <c r="AA1427" s="2"/>
      <c r="AB1427" s="2"/>
      <c r="AC1427" s="2"/>
      <c r="AD1427" s="2"/>
      <c r="AE1427" s="2"/>
      <c r="AF1427" s="2"/>
      <c r="AG1427" s="2"/>
      <c r="AH1427" s="2"/>
      <c r="AI1427" s="2"/>
    </row>
    <row r="1428" spans="2:35">
      <c r="B1428" s="350" t="s">
        <v>265</v>
      </c>
      <c r="C1428" s="350" t="s">
        <v>123</v>
      </c>
      <c r="D1428" s="351">
        <v>23</v>
      </c>
      <c r="E1428" s="351">
        <v>8</v>
      </c>
      <c r="F1428" s="279" t="str">
        <f t="shared" si="22"/>
        <v>SWW022308</v>
      </c>
      <c r="G1428" s="351">
        <v>34.200000000000003</v>
      </c>
      <c r="M1428" s="241"/>
      <c r="N1428" s="241"/>
      <c r="O1428" s="229"/>
      <c r="P1428" s="229"/>
      <c r="Q1428" s="234"/>
      <c r="Y1428" s="243"/>
      <c r="Z1428" s="2"/>
      <c r="AA1428" s="2"/>
      <c r="AB1428" s="2"/>
      <c r="AC1428" s="2"/>
      <c r="AD1428" s="2"/>
      <c r="AE1428" s="2"/>
      <c r="AF1428" s="2"/>
      <c r="AG1428" s="2"/>
      <c r="AH1428" s="2"/>
      <c r="AI1428" s="2"/>
    </row>
    <row r="1429" spans="2:35">
      <c r="B1429" s="350" t="s">
        <v>265</v>
      </c>
      <c r="C1429" s="350" t="s">
        <v>123</v>
      </c>
      <c r="D1429" s="351">
        <v>23</v>
      </c>
      <c r="E1429" s="351">
        <v>9</v>
      </c>
      <c r="F1429" s="279" t="str">
        <f t="shared" si="22"/>
        <v>SWW022309</v>
      </c>
      <c r="G1429" s="351">
        <v>35.4</v>
      </c>
      <c r="M1429" s="241"/>
      <c r="N1429" s="241"/>
      <c r="O1429" s="229"/>
      <c r="P1429" s="229"/>
      <c r="Q1429" s="234"/>
      <c r="Y1429" s="243"/>
      <c r="Z1429" s="2"/>
      <c r="AA1429" s="2"/>
      <c r="AB1429" s="2"/>
      <c r="AC1429" s="2"/>
      <c r="AD1429" s="2"/>
      <c r="AE1429" s="2"/>
      <c r="AF1429" s="2"/>
      <c r="AG1429" s="2"/>
      <c r="AH1429" s="2"/>
      <c r="AI1429" s="2"/>
    </row>
    <row r="1430" spans="2:35">
      <c r="B1430" s="350" t="s">
        <v>265</v>
      </c>
      <c r="C1430" s="350" t="s">
        <v>123</v>
      </c>
      <c r="D1430" s="351">
        <v>23</v>
      </c>
      <c r="E1430" s="351">
        <v>10</v>
      </c>
      <c r="F1430" s="279" t="str">
        <f t="shared" si="22"/>
        <v>SWW022310</v>
      </c>
      <c r="G1430" s="351">
        <v>37.799999999999997</v>
      </c>
      <c r="M1430" s="241"/>
      <c r="N1430" s="241"/>
      <c r="O1430" s="229"/>
      <c r="P1430" s="229"/>
      <c r="Q1430" s="234"/>
      <c r="Y1430" s="243"/>
      <c r="Z1430" s="2"/>
      <c r="AA1430" s="2"/>
      <c r="AB1430" s="2"/>
      <c r="AC1430" s="2"/>
      <c r="AD1430" s="2"/>
      <c r="AE1430" s="2"/>
      <c r="AF1430" s="2"/>
      <c r="AG1430" s="2"/>
      <c r="AH1430" s="2"/>
      <c r="AI1430" s="2"/>
    </row>
    <row r="1431" spans="2:35">
      <c r="B1431" s="350" t="s">
        <v>265</v>
      </c>
      <c r="C1431" s="350" t="s">
        <v>123</v>
      </c>
      <c r="D1431" s="351">
        <v>23</v>
      </c>
      <c r="E1431" s="351">
        <v>11</v>
      </c>
      <c r="F1431" s="279" t="str">
        <f t="shared" si="22"/>
        <v>SWW022311</v>
      </c>
      <c r="G1431" s="351">
        <v>41.4</v>
      </c>
      <c r="M1431" s="241"/>
      <c r="N1431" s="241"/>
      <c r="O1431" s="229"/>
      <c r="P1431" s="229"/>
      <c r="Q1431" s="234"/>
      <c r="Y1431" s="243"/>
      <c r="Z1431" s="2"/>
      <c r="AA1431" s="2"/>
      <c r="AB1431" s="2"/>
      <c r="AC1431" s="2"/>
      <c r="AD1431" s="2"/>
      <c r="AE1431" s="2"/>
      <c r="AF1431" s="2"/>
      <c r="AG1431" s="2"/>
      <c r="AH1431" s="2"/>
      <c r="AI1431" s="2"/>
    </row>
    <row r="1432" spans="2:35">
      <c r="B1432" s="350" t="s">
        <v>265</v>
      </c>
      <c r="C1432" s="350" t="s">
        <v>123</v>
      </c>
      <c r="D1432" s="351">
        <v>23</v>
      </c>
      <c r="E1432" s="351">
        <v>12</v>
      </c>
      <c r="F1432" s="279" t="str">
        <f t="shared" si="22"/>
        <v>SWW022312</v>
      </c>
      <c r="G1432" s="351">
        <v>44.3</v>
      </c>
      <c r="M1432" s="241"/>
      <c r="N1432" s="241"/>
      <c r="O1432" s="229"/>
      <c r="P1432" s="229"/>
      <c r="Q1432" s="234"/>
      <c r="Y1432" s="243"/>
      <c r="Z1432" s="2"/>
      <c r="AA1432" s="2"/>
      <c r="AB1432" s="2"/>
      <c r="AC1432" s="2"/>
      <c r="AD1432" s="2"/>
      <c r="AE1432" s="2"/>
      <c r="AF1432" s="2"/>
      <c r="AG1432" s="2"/>
      <c r="AH1432" s="2"/>
      <c r="AI1432" s="2"/>
    </row>
    <row r="1433" spans="2:35">
      <c r="B1433" s="350" t="s">
        <v>265</v>
      </c>
      <c r="C1433" s="350" t="s">
        <v>123</v>
      </c>
      <c r="D1433" s="351">
        <v>23</v>
      </c>
      <c r="E1433" s="351">
        <v>13</v>
      </c>
      <c r="F1433" s="279" t="str">
        <f t="shared" si="22"/>
        <v>SWW022313</v>
      </c>
      <c r="G1433" s="351">
        <v>48.8</v>
      </c>
      <c r="M1433" s="241"/>
      <c r="N1433" s="241"/>
      <c r="O1433" s="229"/>
      <c r="P1433" s="229"/>
      <c r="Q1433" s="234"/>
      <c r="Y1433" s="243"/>
      <c r="Z1433" s="2"/>
      <c r="AA1433" s="2"/>
      <c r="AB1433" s="2"/>
      <c r="AC1433" s="2"/>
      <c r="AD1433" s="2"/>
      <c r="AE1433" s="2"/>
      <c r="AF1433" s="2"/>
      <c r="AG1433" s="2"/>
      <c r="AH1433" s="2"/>
      <c r="AI1433" s="2"/>
    </row>
    <row r="1434" spans="2:35">
      <c r="B1434" s="350" t="s">
        <v>265</v>
      </c>
      <c r="C1434" s="350" t="s">
        <v>123</v>
      </c>
      <c r="D1434" s="351">
        <v>23</v>
      </c>
      <c r="E1434" s="351">
        <v>14</v>
      </c>
      <c r="F1434" s="279" t="str">
        <f t="shared" si="22"/>
        <v>SWW022314</v>
      </c>
      <c r="G1434" s="351">
        <v>51.7</v>
      </c>
      <c r="M1434" s="241"/>
      <c r="N1434" s="241"/>
      <c r="O1434" s="229"/>
      <c r="P1434" s="229"/>
      <c r="Q1434" s="234"/>
      <c r="Y1434" s="243"/>
      <c r="Z1434" s="2"/>
      <c r="AA1434" s="2"/>
      <c r="AB1434" s="2"/>
      <c r="AC1434" s="2"/>
      <c r="AD1434" s="2"/>
      <c r="AE1434" s="2"/>
      <c r="AF1434" s="2"/>
      <c r="AG1434" s="2"/>
      <c r="AH1434" s="2"/>
      <c r="AI1434" s="2"/>
    </row>
    <row r="1435" spans="2:35">
      <c r="B1435" s="350" t="s">
        <v>265</v>
      </c>
      <c r="C1435" s="350" t="s">
        <v>123</v>
      </c>
      <c r="D1435" s="351">
        <v>23</v>
      </c>
      <c r="E1435" s="351">
        <v>15</v>
      </c>
      <c r="F1435" s="279" t="str">
        <f t="shared" si="22"/>
        <v>SWW022315</v>
      </c>
      <c r="G1435" s="351">
        <v>56.4</v>
      </c>
      <c r="M1435" s="241"/>
      <c r="N1435" s="241"/>
      <c r="O1435" s="229"/>
      <c r="P1435" s="229"/>
      <c r="Q1435" s="234"/>
      <c r="Y1435" s="243"/>
      <c r="Z1435" s="2"/>
      <c r="AA1435" s="2"/>
      <c r="AB1435" s="2"/>
      <c r="AC1435" s="2"/>
      <c r="AD1435" s="2"/>
      <c r="AE1435" s="2"/>
      <c r="AF1435" s="2"/>
      <c r="AG1435" s="2"/>
      <c r="AH1435" s="2"/>
      <c r="AI1435" s="2"/>
    </row>
    <row r="1436" spans="2:35">
      <c r="B1436" s="350" t="s">
        <v>265</v>
      </c>
      <c r="C1436" s="350" t="s">
        <v>123</v>
      </c>
      <c r="D1436" s="351">
        <v>23</v>
      </c>
      <c r="E1436" s="351">
        <v>16</v>
      </c>
      <c r="F1436" s="279" t="str">
        <f t="shared" si="22"/>
        <v>SWW022316</v>
      </c>
      <c r="G1436" s="351">
        <v>64.099999999999994</v>
      </c>
      <c r="M1436" s="241"/>
      <c r="N1436" s="241"/>
      <c r="O1436" s="229"/>
      <c r="P1436" s="229"/>
      <c r="Q1436" s="234"/>
      <c r="Y1436" s="243"/>
      <c r="Z1436" s="2"/>
      <c r="AA1436" s="2"/>
      <c r="AB1436" s="2"/>
      <c r="AC1436" s="2"/>
      <c r="AD1436" s="2"/>
      <c r="AE1436" s="2"/>
      <c r="AF1436" s="2"/>
      <c r="AG1436" s="2"/>
      <c r="AH1436" s="2"/>
      <c r="AI1436" s="2"/>
    </row>
    <row r="1437" spans="2:35">
      <c r="B1437" s="350" t="s">
        <v>265</v>
      </c>
      <c r="C1437" s="350" t="s">
        <v>123</v>
      </c>
      <c r="D1437" s="351">
        <v>23</v>
      </c>
      <c r="E1437" s="351">
        <v>17</v>
      </c>
      <c r="F1437" s="279" t="str">
        <f t="shared" si="22"/>
        <v>SWW022317</v>
      </c>
      <c r="G1437" s="351">
        <v>70.599999999999994</v>
      </c>
      <c r="M1437" s="241"/>
      <c r="N1437" s="241"/>
      <c r="O1437" s="229"/>
      <c r="P1437" s="229"/>
      <c r="Q1437" s="234"/>
      <c r="Y1437" s="243"/>
      <c r="Z1437" s="2"/>
      <c r="AA1437" s="2"/>
      <c r="AB1437" s="2"/>
      <c r="AC1437" s="2"/>
      <c r="AD1437" s="2"/>
      <c r="AE1437" s="2"/>
      <c r="AF1437" s="2"/>
      <c r="AG1437" s="2"/>
      <c r="AH1437" s="2"/>
      <c r="AI1437" s="2"/>
    </row>
    <row r="1438" spans="2:35">
      <c r="B1438" s="350" t="s">
        <v>265</v>
      </c>
      <c r="C1438" s="350" t="s">
        <v>123</v>
      </c>
      <c r="D1438" s="351">
        <v>23</v>
      </c>
      <c r="E1438" s="351">
        <v>18</v>
      </c>
      <c r="F1438" s="279" t="str">
        <f t="shared" si="22"/>
        <v>SWW022318</v>
      </c>
      <c r="G1438" s="351">
        <v>77.099999999999994</v>
      </c>
      <c r="M1438" s="241"/>
      <c r="N1438" s="241"/>
      <c r="O1438" s="229"/>
      <c r="P1438" s="229"/>
      <c r="Q1438" s="234"/>
      <c r="Y1438" s="243"/>
      <c r="Z1438" s="2"/>
      <c r="AA1438" s="2"/>
      <c r="AB1438" s="2"/>
      <c r="AC1438" s="2"/>
      <c r="AD1438" s="2"/>
      <c r="AE1438" s="2"/>
      <c r="AF1438" s="2"/>
      <c r="AG1438" s="2"/>
      <c r="AH1438" s="2"/>
      <c r="AI1438" s="2"/>
    </row>
    <row r="1439" spans="2:35">
      <c r="B1439" s="350" t="s">
        <v>265</v>
      </c>
      <c r="C1439" s="350" t="s">
        <v>123</v>
      </c>
      <c r="D1439" s="351">
        <v>23</v>
      </c>
      <c r="E1439" s="351">
        <v>19</v>
      </c>
      <c r="F1439" s="279" t="str">
        <f t="shared" si="22"/>
        <v>SWW022319</v>
      </c>
      <c r="G1439" s="351">
        <v>82</v>
      </c>
      <c r="M1439" s="241"/>
      <c r="N1439" s="241"/>
      <c r="O1439" s="229"/>
      <c r="P1439" s="229"/>
      <c r="Q1439" s="234"/>
      <c r="Y1439" s="243"/>
      <c r="Z1439" s="2"/>
      <c r="AA1439" s="2"/>
      <c r="AB1439" s="2"/>
      <c r="AC1439" s="2"/>
      <c r="AD1439" s="2"/>
      <c r="AE1439" s="2"/>
      <c r="AF1439" s="2"/>
      <c r="AG1439" s="2"/>
      <c r="AH1439" s="2"/>
      <c r="AI1439" s="2"/>
    </row>
    <row r="1440" spans="2:35">
      <c r="B1440" s="350" t="s">
        <v>265</v>
      </c>
      <c r="C1440" s="350" t="s">
        <v>123</v>
      </c>
      <c r="D1440" s="351">
        <v>23</v>
      </c>
      <c r="E1440" s="351">
        <v>20</v>
      </c>
      <c r="F1440" s="279" t="str">
        <f t="shared" si="22"/>
        <v>SWW022320</v>
      </c>
      <c r="G1440" s="351">
        <v>90.2</v>
      </c>
      <c r="M1440" s="241"/>
      <c r="N1440" s="241"/>
      <c r="O1440" s="229"/>
      <c r="P1440" s="229"/>
      <c r="Q1440" s="234"/>
      <c r="Y1440" s="243"/>
      <c r="Z1440" s="2"/>
      <c r="AA1440" s="2"/>
      <c r="AB1440" s="2"/>
      <c r="AC1440" s="2"/>
      <c r="AD1440" s="2"/>
      <c r="AE1440" s="2"/>
      <c r="AF1440" s="2"/>
      <c r="AG1440" s="2"/>
      <c r="AH1440" s="2"/>
      <c r="AI1440" s="2"/>
    </row>
    <row r="1441" spans="2:35">
      <c r="B1441" s="350" t="s">
        <v>265</v>
      </c>
      <c r="C1441" s="350" t="s">
        <v>123</v>
      </c>
      <c r="D1441" s="351">
        <v>23</v>
      </c>
      <c r="E1441" s="351">
        <v>21</v>
      </c>
      <c r="F1441" s="279" t="str">
        <f t="shared" si="22"/>
        <v>SWW022321</v>
      </c>
      <c r="G1441" s="351">
        <v>100.1</v>
      </c>
      <c r="M1441" s="241"/>
      <c r="N1441" s="241"/>
      <c r="O1441" s="229"/>
      <c r="P1441" s="229"/>
      <c r="Q1441" s="234"/>
      <c r="Y1441" s="243"/>
      <c r="Z1441" s="2"/>
      <c r="AA1441" s="2"/>
      <c r="AB1441" s="2"/>
      <c r="AC1441" s="2"/>
      <c r="AD1441" s="2"/>
      <c r="AE1441" s="2"/>
      <c r="AF1441" s="2"/>
      <c r="AG1441" s="2"/>
      <c r="AH1441" s="2"/>
      <c r="AI1441" s="2"/>
    </row>
    <row r="1442" spans="2:35">
      <c r="B1442" s="350" t="s">
        <v>265</v>
      </c>
      <c r="C1442" s="350" t="s">
        <v>123</v>
      </c>
      <c r="D1442" s="351">
        <v>23</v>
      </c>
      <c r="E1442" s="351">
        <v>22</v>
      </c>
      <c r="F1442" s="279" t="str">
        <f t="shared" si="22"/>
        <v>SWW022322</v>
      </c>
      <c r="G1442" s="351">
        <v>108.3</v>
      </c>
      <c r="M1442" s="241"/>
      <c r="N1442" s="241"/>
      <c r="O1442" s="229"/>
      <c r="P1442" s="229"/>
      <c r="Q1442" s="234"/>
      <c r="Y1442" s="243"/>
      <c r="Z1442" s="2"/>
      <c r="AA1442" s="2"/>
      <c r="AB1442" s="2"/>
      <c r="AC1442" s="2"/>
      <c r="AD1442" s="2"/>
      <c r="AE1442" s="2"/>
      <c r="AF1442" s="2"/>
      <c r="AG1442" s="2"/>
      <c r="AH1442" s="2"/>
      <c r="AI1442" s="2"/>
    </row>
    <row r="1443" spans="2:35">
      <c r="B1443" s="350" t="s">
        <v>265</v>
      </c>
      <c r="C1443" s="350" t="s">
        <v>123</v>
      </c>
      <c r="D1443" s="351">
        <v>23</v>
      </c>
      <c r="E1443" s="351">
        <v>23</v>
      </c>
      <c r="F1443" s="279" t="str">
        <f t="shared" si="22"/>
        <v>SWW022323</v>
      </c>
      <c r="G1443" s="351">
        <v>118.1</v>
      </c>
      <c r="M1443" s="241"/>
      <c r="N1443" s="241"/>
      <c r="O1443" s="229"/>
      <c r="P1443" s="229"/>
      <c r="Q1443" s="234"/>
      <c r="Y1443" s="243"/>
      <c r="Z1443" s="2"/>
      <c r="AA1443" s="2"/>
      <c r="AB1443" s="2"/>
      <c r="AC1443" s="2"/>
      <c r="AD1443" s="2"/>
      <c r="AE1443" s="2"/>
      <c r="AF1443" s="2"/>
      <c r="AG1443" s="2"/>
      <c r="AH1443" s="2"/>
      <c r="AI1443" s="2"/>
    </row>
    <row r="1444" spans="2:35">
      <c r="B1444" s="350" t="s">
        <v>265</v>
      </c>
      <c r="C1444" s="350" t="s">
        <v>123</v>
      </c>
      <c r="D1444" s="351">
        <v>23</v>
      </c>
      <c r="E1444" s="351">
        <v>24</v>
      </c>
      <c r="F1444" s="279" t="str">
        <f t="shared" si="22"/>
        <v>SWW022324</v>
      </c>
      <c r="G1444" s="351">
        <v>125.3</v>
      </c>
      <c r="M1444" s="241"/>
      <c r="N1444" s="241"/>
      <c r="O1444" s="229"/>
      <c r="P1444" s="229"/>
      <c r="Q1444" s="234"/>
      <c r="Y1444" s="243"/>
      <c r="Z1444" s="2"/>
      <c r="AA1444" s="2"/>
      <c r="AB1444" s="2"/>
      <c r="AC1444" s="2"/>
      <c r="AD1444" s="2"/>
      <c r="AE1444" s="2"/>
      <c r="AF1444" s="2"/>
      <c r="AG1444" s="2"/>
      <c r="AH1444" s="2"/>
      <c r="AI1444" s="2"/>
    </row>
    <row r="1445" spans="2:35">
      <c r="B1445" s="350" t="s">
        <v>265</v>
      </c>
      <c r="C1445" s="350" t="s">
        <v>123</v>
      </c>
      <c r="D1445" s="351">
        <v>23</v>
      </c>
      <c r="E1445" s="351">
        <v>25</v>
      </c>
      <c r="F1445" s="279" t="str">
        <f t="shared" si="22"/>
        <v>SWW022325</v>
      </c>
      <c r="G1445" s="351">
        <v>134.80000000000001</v>
      </c>
      <c r="M1445" s="241"/>
      <c r="N1445" s="241"/>
      <c r="O1445" s="229"/>
      <c r="P1445" s="229"/>
      <c r="Q1445" s="234"/>
      <c r="Y1445" s="243"/>
      <c r="Z1445" s="2"/>
      <c r="AA1445" s="2"/>
      <c r="AB1445" s="2"/>
      <c r="AC1445" s="2"/>
      <c r="AD1445" s="2"/>
      <c r="AE1445" s="2"/>
      <c r="AF1445" s="2"/>
      <c r="AG1445" s="2"/>
      <c r="AH1445" s="2"/>
      <c r="AI1445" s="2"/>
    </row>
    <row r="1446" spans="2:35">
      <c r="B1446" s="350" t="s">
        <v>265</v>
      </c>
      <c r="C1446" s="350" t="s">
        <v>123</v>
      </c>
      <c r="D1446" s="351">
        <v>23</v>
      </c>
      <c r="E1446" s="351">
        <v>26</v>
      </c>
      <c r="F1446" s="279" t="str">
        <f t="shared" si="22"/>
        <v>SWW022326</v>
      </c>
      <c r="G1446" s="351">
        <v>144.19999999999999</v>
      </c>
      <c r="M1446" s="241"/>
      <c r="N1446" s="241"/>
      <c r="O1446" s="229"/>
      <c r="P1446" s="229"/>
      <c r="Q1446" s="234"/>
      <c r="Y1446" s="243"/>
      <c r="Z1446" s="2"/>
      <c r="AA1446" s="2"/>
      <c r="AB1446" s="2"/>
      <c r="AC1446" s="2"/>
      <c r="AD1446" s="2"/>
      <c r="AE1446" s="2"/>
      <c r="AF1446" s="2"/>
      <c r="AG1446" s="2"/>
      <c r="AH1446" s="2"/>
      <c r="AI1446" s="2"/>
    </row>
    <row r="1447" spans="2:35">
      <c r="B1447" s="350" t="s">
        <v>265</v>
      </c>
      <c r="C1447" s="350" t="s">
        <v>123</v>
      </c>
      <c r="D1447" s="351">
        <v>23</v>
      </c>
      <c r="E1447" s="351">
        <v>27</v>
      </c>
      <c r="F1447" s="279" t="str">
        <f t="shared" si="22"/>
        <v>SWW022327</v>
      </c>
      <c r="G1447" s="351">
        <v>154.1</v>
      </c>
      <c r="M1447" s="241"/>
      <c r="N1447" s="241"/>
      <c r="O1447" s="229"/>
      <c r="P1447" s="229"/>
      <c r="Q1447" s="234"/>
      <c r="Y1447" s="243"/>
      <c r="Z1447" s="2"/>
      <c r="AA1447" s="2"/>
      <c r="AB1447" s="2"/>
      <c r="AC1447" s="2"/>
      <c r="AD1447" s="2"/>
      <c r="AE1447" s="2"/>
      <c r="AF1447" s="2"/>
      <c r="AG1447" s="2"/>
      <c r="AH1447" s="2"/>
      <c r="AI1447" s="2"/>
    </row>
    <row r="1448" spans="2:35">
      <c r="B1448" s="350" t="s">
        <v>265</v>
      </c>
      <c r="C1448" s="350" t="s">
        <v>123</v>
      </c>
      <c r="D1448" s="351">
        <v>23</v>
      </c>
      <c r="E1448" s="351">
        <v>28</v>
      </c>
      <c r="F1448" s="279" t="str">
        <f t="shared" si="22"/>
        <v>SWW022328</v>
      </c>
      <c r="G1448" s="351">
        <v>162.6</v>
      </c>
      <c r="M1448" s="241"/>
      <c r="N1448" s="241"/>
      <c r="O1448" s="229"/>
      <c r="P1448" s="229"/>
      <c r="Q1448" s="234"/>
      <c r="Y1448" s="243"/>
      <c r="Z1448" s="2"/>
      <c r="AA1448" s="2"/>
      <c r="AB1448" s="2"/>
      <c r="AC1448" s="2"/>
      <c r="AD1448" s="2"/>
      <c r="AE1448" s="2"/>
      <c r="AF1448" s="2"/>
      <c r="AG1448" s="2"/>
      <c r="AH1448" s="2"/>
      <c r="AI1448" s="2"/>
    </row>
    <row r="1449" spans="2:35">
      <c r="B1449" s="350" t="s">
        <v>265</v>
      </c>
      <c r="C1449" s="350" t="s">
        <v>123</v>
      </c>
      <c r="D1449" s="351">
        <v>23</v>
      </c>
      <c r="E1449" s="351">
        <v>29</v>
      </c>
      <c r="F1449" s="279" t="str">
        <f t="shared" si="22"/>
        <v>SWW022329</v>
      </c>
      <c r="G1449" s="351">
        <v>170.8</v>
      </c>
      <c r="M1449" s="241"/>
      <c r="N1449" s="241"/>
      <c r="O1449" s="229"/>
      <c r="P1449" s="229"/>
      <c r="Q1449" s="234"/>
      <c r="Y1449" s="243"/>
      <c r="Z1449" s="2"/>
      <c r="AA1449" s="2"/>
      <c r="AB1449" s="2"/>
      <c r="AC1449" s="2"/>
      <c r="AD1449" s="2"/>
      <c r="AE1449" s="2"/>
      <c r="AF1449" s="2"/>
      <c r="AG1449" s="2"/>
      <c r="AH1449" s="2"/>
      <c r="AI1449" s="2"/>
    </row>
    <row r="1450" spans="2:35">
      <c r="B1450" s="350" t="s">
        <v>265</v>
      </c>
      <c r="C1450" s="350" t="s">
        <v>123</v>
      </c>
      <c r="D1450" s="351">
        <v>23</v>
      </c>
      <c r="E1450" s="351">
        <v>30</v>
      </c>
      <c r="F1450" s="279" t="str">
        <f t="shared" si="22"/>
        <v>SWW022330</v>
      </c>
      <c r="G1450" s="351">
        <v>178.9</v>
      </c>
      <c r="M1450" s="241"/>
      <c r="N1450" s="241"/>
      <c r="O1450" s="229"/>
      <c r="P1450" s="229"/>
      <c r="Q1450" s="234"/>
      <c r="Y1450" s="243"/>
      <c r="Z1450" s="2"/>
      <c r="AA1450" s="2"/>
      <c r="AB1450" s="2"/>
      <c r="AC1450" s="2"/>
      <c r="AD1450" s="2"/>
      <c r="AE1450" s="2"/>
      <c r="AF1450" s="2"/>
      <c r="AG1450" s="2"/>
      <c r="AH1450" s="2"/>
      <c r="AI1450" s="2"/>
    </row>
    <row r="1451" spans="2:35">
      <c r="B1451" s="350" t="s">
        <v>265</v>
      </c>
      <c r="C1451" s="350" t="s">
        <v>123</v>
      </c>
      <c r="D1451" s="351">
        <v>23</v>
      </c>
      <c r="E1451" s="351">
        <v>31</v>
      </c>
      <c r="F1451" s="279" t="str">
        <f t="shared" si="22"/>
        <v>SWW022331</v>
      </c>
      <c r="G1451" s="351">
        <v>186.2</v>
      </c>
      <c r="M1451" s="241"/>
      <c r="N1451" s="241"/>
      <c r="O1451" s="229"/>
      <c r="P1451" s="229"/>
      <c r="Q1451" s="234"/>
      <c r="Y1451" s="243"/>
      <c r="Z1451" s="2"/>
      <c r="AA1451" s="2"/>
      <c r="AB1451" s="2"/>
      <c r="AC1451" s="2"/>
      <c r="AD1451" s="2"/>
      <c r="AE1451" s="2"/>
      <c r="AF1451" s="2"/>
      <c r="AG1451" s="2"/>
      <c r="AH1451" s="2"/>
      <c r="AI1451" s="2"/>
    </row>
    <row r="1452" spans="2:35">
      <c r="B1452" s="350" t="s">
        <v>265</v>
      </c>
      <c r="C1452" s="350" t="s">
        <v>123</v>
      </c>
      <c r="D1452" s="351">
        <v>23</v>
      </c>
      <c r="E1452" s="351">
        <v>32</v>
      </c>
      <c r="F1452" s="279" t="str">
        <f t="shared" si="22"/>
        <v>SWW022332</v>
      </c>
      <c r="G1452" s="351">
        <v>193.8</v>
      </c>
      <c r="M1452" s="241"/>
      <c r="N1452" s="241"/>
      <c r="O1452" s="229"/>
      <c r="P1452" s="229"/>
      <c r="Q1452" s="234"/>
      <c r="Y1452" s="243"/>
      <c r="Z1452" s="2"/>
      <c r="AA1452" s="2"/>
      <c r="AB1452" s="2"/>
      <c r="AC1452" s="2"/>
      <c r="AD1452" s="2"/>
      <c r="AE1452" s="2"/>
      <c r="AF1452" s="2"/>
      <c r="AG1452" s="2"/>
      <c r="AH1452" s="2"/>
      <c r="AI1452" s="2"/>
    </row>
    <row r="1453" spans="2:35">
      <c r="B1453" s="350" t="s">
        <v>265</v>
      </c>
      <c r="C1453" s="350" t="s">
        <v>123</v>
      </c>
      <c r="D1453" s="351">
        <v>23</v>
      </c>
      <c r="E1453" s="351">
        <v>33</v>
      </c>
      <c r="F1453" s="279" t="str">
        <f t="shared" si="22"/>
        <v>SWW022333</v>
      </c>
      <c r="G1453" s="351">
        <v>202.5</v>
      </c>
      <c r="M1453" s="241"/>
      <c r="N1453" s="241"/>
      <c r="O1453" s="229"/>
      <c r="P1453" s="229"/>
      <c r="Q1453" s="234"/>
      <c r="Y1453" s="243"/>
      <c r="Z1453" s="2"/>
      <c r="AA1453" s="2"/>
      <c r="AB1453" s="2"/>
      <c r="AC1453" s="2"/>
      <c r="AD1453" s="2"/>
      <c r="AE1453" s="2"/>
      <c r="AF1453" s="2"/>
      <c r="AG1453" s="2"/>
      <c r="AH1453" s="2"/>
      <c r="AI1453" s="2"/>
    </row>
    <row r="1454" spans="2:35">
      <c r="B1454" s="350" t="s">
        <v>265</v>
      </c>
      <c r="C1454" s="350" t="s">
        <v>123</v>
      </c>
      <c r="D1454" s="351">
        <v>23</v>
      </c>
      <c r="E1454" s="351">
        <v>34</v>
      </c>
      <c r="F1454" s="279" t="str">
        <f t="shared" si="22"/>
        <v>SWW022334</v>
      </c>
      <c r="G1454" s="351">
        <v>210</v>
      </c>
      <c r="M1454" s="241"/>
      <c r="N1454" s="241"/>
      <c r="O1454" s="229"/>
      <c r="P1454" s="229"/>
      <c r="Q1454" s="234"/>
      <c r="Y1454" s="243"/>
      <c r="Z1454" s="2"/>
      <c r="AA1454" s="2"/>
      <c r="AB1454" s="2"/>
      <c r="AC1454" s="2"/>
      <c r="AD1454" s="2"/>
      <c r="AE1454" s="2"/>
      <c r="AF1454" s="2"/>
      <c r="AG1454" s="2"/>
      <c r="AH1454" s="2"/>
      <c r="AI1454" s="2"/>
    </row>
    <row r="1455" spans="2:35">
      <c r="B1455" s="350" t="s">
        <v>265</v>
      </c>
      <c r="C1455" s="350" t="s">
        <v>123</v>
      </c>
      <c r="D1455" s="351">
        <v>23</v>
      </c>
      <c r="E1455" s="351">
        <v>35</v>
      </c>
      <c r="F1455" s="279" t="str">
        <f t="shared" si="22"/>
        <v>SWW022335</v>
      </c>
      <c r="G1455" s="351">
        <v>220.2</v>
      </c>
      <c r="M1455" s="241"/>
      <c r="N1455" s="241"/>
      <c r="O1455" s="229"/>
      <c r="P1455" s="229"/>
      <c r="Q1455" s="234"/>
      <c r="Y1455" s="243"/>
      <c r="Z1455" s="2"/>
      <c r="AA1455" s="2"/>
      <c r="AB1455" s="2"/>
      <c r="AC1455" s="2"/>
      <c r="AD1455" s="2"/>
      <c r="AE1455" s="2"/>
      <c r="AF1455" s="2"/>
      <c r="AG1455" s="2"/>
      <c r="AH1455" s="2"/>
      <c r="AI1455" s="2"/>
    </row>
    <row r="1456" spans="2:35">
      <c r="B1456" s="350" t="s">
        <v>265</v>
      </c>
      <c r="C1456" s="350" t="s">
        <v>123</v>
      </c>
      <c r="D1456" s="351">
        <v>23</v>
      </c>
      <c r="E1456" s="351">
        <v>36</v>
      </c>
      <c r="F1456" s="279" t="str">
        <f t="shared" si="22"/>
        <v>SWW022336</v>
      </c>
      <c r="G1456" s="351">
        <v>231.1</v>
      </c>
      <c r="M1456" s="241"/>
      <c r="N1456" s="241"/>
      <c r="O1456" s="229"/>
      <c r="P1456" s="229"/>
      <c r="Q1456" s="234"/>
      <c r="Y1456" s="243"/>
      <c r="Z1456" s="2"/>
      <c r="AA1456" s="2"/>
      <c r="AB1456" s="2"/>
      <c r="AC1456" s="2"/>
      <c r="AD1456" s="2"/>
      <c r="AE1456" s="2"/>
      <c r="AF1456" s="2"/>
      <c r="AG1456" s="2"/>
      <c r="AH1456" s="2"/>
      <c r="AI1456" s="2"/>
    </row>
    <row r="1457" spans="2:35">
      <c r="B1457" s="350" t="s">
        <v>265</v>
      </c>
      <c r="C1457" s="350" t="s">
        <v>123</v>
      </c>
      <c r="D1457" s="351">
        <v>23</v>
      </c>
      <c r="E1457" s="351">
        <v>37</v>
      </c>
      <c r="F1457" s="279" t="str">
        <f t="shared" si="22"/>
        <v>SWW022337</v>
      </c>
      <c r="G1457" s="351">
        <v>260.8</v>
      </c>
      <c r="M1457" s="241"/>
      <c r="N1457" s="241"/>
      <c r="O1457" s="229"/>
      <c r="P1457" s="229"/>
      <c r="Q1457" s="234"/>
      <c r="Y1457" s="243"/>
      <c r="Z1457" s="2"/>
      <c r="AA1457" s="2"/>
      <c r="AB1457" s="2"/>
      <c r="AC1457" s="2"/>
      <c r="AD1457" s="2"/>
      <c r="AE1457" s="2"/>
      <c r="AF1457" s="2"/>
      <c r="AG1457" s="2"/>
      <c r="AH1457" s="2"/>
      <c r="AI1457" s="2"/>
    </row>
    <row r="1458" spans="2:35">
      <c r="B1458" s="350" t="s">
        <v>265</v>
      </c>
      <c r="C1458" s="350" t="s">
        <v>123</v>
      </c>
      <c r="D1458" s="351">
        <v>23</v>
      </c>
      <c r="E1458" s="351">
        <v>38</v>
      </c>
      <c r="F1458" s="279" t="str">
        <f t="shared" si="22"/>
        <v>SWW022338</v>
      </c>
      <c r="G1458" s="351">
        <v>281.3</v>
      </c>
      <c r="M1458" s="241"/>
      <c r="N1458" s="241"/>
      <c r="O1458" s="229"/>
      <c r="P1458" s="229"/>
      <c r="Q1458" s="234"/>
      <c r="Y1458" s="243"/>
      <c r="Z1458" s="2"/>
      <c r="AA1458" s="2"/>
      <c r="AB1458" s="2"/>
      <c r="AC1458" s="2"/>
      <c r="AD1458" s="2"/>
      <c r="AE1458" s="2"/>
      <c r="AF1458" s="2"/>
      <c r="AG1458" s="2"/>
      <c r="AH1458" s="2"/>
      <c r="AI1458" s="2"/>
    </row>
    <row r="1459" spans="2:35">
      <c r="B1459" s="350" t="s">
        <v>265</v>
      </c>
      <c r="C1459" s="350" t="s">
        <v>123</v>
      </c>
      <c r="D1459" s="351">
        <v>23</v>
      </c>
      <c r="E1459" s="351">
        <v>39</v>
      </c>
      <c r="F1459" s="279" t="str">
        <f t="shared" si="22"/>
        <v>SWW022339</v>
      </c>
      <c r="G1459" s="351">
        <v>303.8</v>
      </c>
      <c r="M1459" s="241"/>
      <c r="N1459" s="241"/>
      <c r="O1459" s="229"/>
      <c r="P1459" s="229"/>
      <c r="Q1459" s="234"/>
      <c r="Y1459" s="243"/>
      <c r="Z1459" s="2"/>
      <c r="AA1459" s="2"/>
      <c r="AB1459" s="2"/>
      <c r="AC1459" s="2"/>
      <c r="AD1459" s="2"/>
      <c r="AE1459" s="2"/>
      <c r="AF1459" s="2"/>
      <c r="AG1459" s="2"/>
      <c r="AH1459" s="2"/>
      <c r="AI1459" s="2"/>
    </row>
    <row r="1460" spans="2:35">
      <c r="B1460" s="350" t="s">
        <v>265</v>
      </c>
      <c r="C1460" s="350" t="s">
        <v>123</v>
      </c>
      <c r="D1460" s="351">
        <v>23</v>
      </c>
      <c r="E1460" s="351">
        <v>40</v>
      </c>
      <c r="F1460" s="279" t="str">
        <f t="shared" si="22"/>
        <v>SWW022340</v>
      </c>
      <c r="G1460" s="351">
        <v>325.8</v>
      </c>
      <c r="M1460" s="241"/>
      <c r="N1460" s="241"/>
      <c r="O1460" s="229"/>
      <c r="P1460" s="229"/>
      <c r="Q1460" s="234"/>
      <c r="Y1460" s="243"/>
      <c r="Z1460" s="2"/>
      <c r="AA1460" s="2"/>
      <c r="AB1460" s="2"/>
      <c r="AC1460" s="2"/>
      <c r="AD1460" s="2"/>
      <c r="AE1460" s="2"/>
      <c r="AF1460" s="2"/>
      <c r="AG1460" s="2"/>
      <c r="AH1460" s="2"/>
      <c r="AI1460" s="2"/>
    </row>
    <row r="1461" spans="2:35">
      <c r="B1461" s="350" t="s">
        <v>265</v>
      </c>
      <c r="C1461" s="350" t="s">
        <v>123</v>
      </c>
      <c r="D1461" s="351">
        <v>23</v>
      </c>
      <c r="E1461" s="351">
        <v>41</v>
      </c>
      <c r="F1461" s="279" t="str">
        <f t="shared" si="22"/>
        <v>SWW022341</v>
      </c>
      <c r="G1461" s="351">
        <v>350</v>
      </c>
      <c r="M1461" s="241"/>
      <c r="N1461" s="241"/>
      <c r="O1461" s="229"/>
      <c r="P1461" s="229"/>
      <c r="Q1461" s="234"/>
      <c r="Y1461" s="243"/>
      <c r="Z1461" s="2"/>
      <c r="AA1461" s="2"/>
      <c r="AB1461" s="2"/>
      <c r="AC1461" s="2"/>
      <c r="AD1461" s="2"/>
      <c r="AE1461" s="2"/>
      <c r="AF1461" s="2"/>
      <c r="AG1461" s="2"/>
      <c r="AH1461" s="2"/>
      <c r="AI1461" s="2"/>
    </row>
    <row r="1462" spans="2:35">
      <c r="B1462" s="350" t="s">
        <v>265</v>
      </c>
      <c r="C1462" s="350" t="s">
        <v>123</v>
      </c>
      <c r="D1462" s="351">
        <v>23</v>
      </c>
      <c r="E1462" s="351">
        <v>42</v>
      </c>
      <c r="F1462" s="279" t="str">
        <f t="shared" si="22"/>
        <v>SWW022342</v>
      </c>
      <c r="G1462" s="351">
        <v>377.6</v>
      </c>
      <c r="M1462" s="241"/>
      <c r="N1462" s="241"/>
      <c r="O1462" s="229"/>
      <c r="P1462" s="229"/>
      <c r="Q1462" s="234"/>
      <c r="Y1462" s="243"/>
      <c r="Z1462" s="2"/>
      <c r="AA1462" s="2"/>
      <c r="AB1462" s="2"/>
      <c r="AC1462" s="2"/>
      <c r="AD1462" s="2"/>
      <c r="AE1462" s="2"/>
      <c r="AF1462" s="2"/>
      <c r="AG1462" s="2"/>
      <c r="AH1462" s="2"/>
      <c r="AI1462" s="2"/>
    </row>
    <row r="1463" spans="2:35">
      <c r="B1463" s="350" t="s">
        <v>265</v>
      </c>
      <c r="C1463" s="350" t="s">
        <v>123</v>
      </c>
      <c r="D1463" s="351">
        <v>23</v>
      </c>
      <c r="E1463" s="351">
        <v>43</v>
      </c>
      <c r="F1463" s="279" t="str">
        <f t="shared" si="22"/>
        <v>SWW022343</v>
      </c>
      <c r="G1463" s="351">
        <v>401.6</v>
      </c>
      <c r="M1463" s="241"/>
      <c r="N1463" s="241"/>
      <c r="O1463" s="229"/>
      <c r="P1463" s="229"/>
      <c r="Q1463" s="234"/>
      <c r="Y1463" s="243"/>
      <c r="Z1463" s="2"/>
      <c r="AA1463" s="2"/>
      <c r="AB1463" s="2"/>
      <c r="AC1463" s="2"/>
      <c r="AD1463" s="2"/>
      <c r="AE1463" s="2"/>
      <c r="AF1463" s="2"/>
      <c r="AG1463" s="2"/>
      <c r="AH1463" s="2"/>
      <c r="AI1463" s="2"/>
    </row>
    <row r="1464" spans="2:35">
      <c r="B1464" s="350" t="s">
        <v>265</v>
      </c>
      <c r="C1464" s="350" t="s">
        <v>123</v>
      </c>
      <c r="D1464" s="351">
        <v>23</v>
      </c>
      <c r="E1464" s="351">
        <v>44</v>
      </c>
      <c r="F1464" s="279" t="str">
        <f t="shared" si="22"/>
        <v>SWW022344</v>
      </c>
      <c r="G1464" s="351">
        <v>430.1</v>
      </c>
      <c r="M1464" s="241"/>
      <c r="N1464" s="241"/>
      <c r="O1464" s="229"/>
      <c r="P1464" s="229"/>
      <c r="Q1464" s="234"/>
      <c r="Y1464" s="243"/>
      <c r="Z1464" s="2"/>
      <c r="AA1464" s="2"/>
      <c r="AB1464" s="2"/>
      <c r="AC1464" s="2"/>
      <c r="AD1464" s="2"/>
      <c r="AE1464" s="2"/>
      <c r="AF1464" s="2"/>
      <c r="AG1464" s="2"/>
      <c r="AH1464" s="2"/>
      <c r="AI1464" s="2"/>
    </row>
    <row r="1465" spans="2:35">
      <c r="B1465" s="350" t="s">
        <v>265</v>
      </c>
      <c r="C1465" s="350" t="s">
        <v>123</v>
      </c>
      <c r="D1465" s="351">
        <v>23</v>
      </c>
      <c r="E1465" s="351">
        <v>45</v>
      </c>
      <c r="F1465" s="279" t="str">
        <f t="shared" si="22"/>
        <v>SWW022345</v>
      </c>
      <c r="G1465" s="351">
        <v>458.2</v>
      </c>
      <c r="M1465" s="241"/>
      <c r="N1465" s="241"/>
      <c r="O1465" s="229"/>
      <c r="P1465" s="229"/>
      <c r="Q1465" s="234"/>
      <c r="Y1465" s="243"/>
      <c r="Z1465" s="2"/>
      <c r="AA1465" s="2"/>
      <c r="AB1465" s="2"/>
      <c r="AC1465" s="2"/>
      <c r="AD1465" s="2"/>
      <c r="AE1465" s="2"/>
      <c r="AF1465" s="2"/>
      <c r="AG1465" s="2"/>
      <c r="AH1465" s="2"/>
      <c r="AI1465" s="2"/>
    </row>
    <row r="1466" spans="2:35">
      <c r="B1466" s="350" t="s">
        <v>265</v>
      </c>
      <c r="C1466" s="350" t="s">
        <v>123</v>
      </c>
      <c r="D1466" s="351">
        <v>23</v>
      </c>
      <c r="E1466" s="351">
        <v>46</v>
      </c>
      <c r="F1466" s="279" t="str">
        <f t="shared" si="22"/>
        <v>SWW022346</v>
      </c>
      <c r="G1466" s="351">
        <v>488.2</v>
      </c>
      <c r="M1466" s="241"/>
      <c r="N1466" s="241"/>
      <c r="O1466" s="229"/>
      <c r="P1466" s="229"/>
      <c r="Q1466" s="234"/>
      <c r="Y1466" s="243"/>
      <c r="Z1466" s="2"/>
      <c r="AA1466" s="2"/>
      <c r="AB1466" s="2"/>
      <c r="AC1466" s="2"/>
      <c r="AD1466" s="2"/>
      <c r="AE1466" s="2"/>
      <c r="AF1466" s="2"/>
      <c r="AG1466" s="2"/>
      <c r="AH1466" s="2"/>
      <c r="AI1466" s="2"/>
    </row>
    <row r="1467" spans="2:35">
      <c r="B1467" s="350" t="s">
        <v>265</v>
      </c>
      <c r="C1467" s="350" t="s">
        <v>123</v>
      </c>
      <c r="D1467" s="351">
        <v>23</v>
      </c>
      <c r="E1467" s="351">
        <v>47</v>
      </c>
      <c r="F1467" s="279" t="str">
        <f t="shared" si="22"/>
        <v>SWW022347</v>
      </c>
      <c r="G1467" s="351">
        <v>523.79999999999995</v>
      </c>
      <c r="M1467" s="241"/>
      <c r="N1467" s="241"/>
      <c r="O1467" s="229"/>
      <c r="P1467" s="229"/>
      <c r="Q1467" s="234"/>
      <c r="Y1467" s="243"/>
      <c r="Z1467" s="2"/>
      <c r="AA1467" s="2"/>
      <c r="AB1467" s="2"/>
      <c r="AC1467" s="2"/>
      <c r="AD1467" s="2"/>
      <c r="AE1467" s="2"/>
      <c r="AF1467" s="2"/>
      <c r="AG1467" s="2"/>
      <c r="AH1467" s="2"/>
      <c r="AI1467" s="2"/>
    </row>
    <row r="1468" spans="2:35">
      <c r="B1468" s="350" t="s">
        <v>265</v>
      </c>
      <c r="C1468" s="350" t="s">
        <v>123</v>
      </c>
      <c r="D1468" s="351">
        <v>23</v>
      </c>
      <c r="E1468" s="351">
        <v>48</v>
      </c>
      <c r="F1468" s="279" t="str">
        <f t="shared" si="22"/>
        <v>SWW022348</v>
      </c>
      <c r="G1468" s="351">
        <v>564.1</v>
      </c>
      <c r="M1468" s="241"/>
      <c r="N1468" s="241"/>
      <c r="O1468" s="229"/>
      <c r="P1468" s="229"/>
      <c r="Q1468" s="234"/>
      <c r="Y1468" s="243"/>
      <c r="Z1468" s="2"/>
      <c r="AA1468" s="2"/>
      <c r="AB1468" s="2"/>
      <c r="AC1468" s="2"/>
      <c r="AD1468" s="2"/>
      <c r="AE1468" s="2"/>
      <c r="AF1468" s="2"/>
      <c r="AG1468" s="2"/>
      <c r="AH1468" s="2"/>
      <c r="AI1468" s="2"/>
    </row>
    <row r="1469" spans="2:35">
      <c r="B1469" s="350" t="s">
        <v>265</v>
      </c>
      <c r="C1469" s="350" t="s">
        <v>123</v>
      </c>
      <c r="D1469" s="351">
        <v>24</v>
      </c>
      <c r="E1469" s="351">
        <v>1</v>
      </c>
      <c r="F1469" s="279" t="str">
        <f t="shared" si="22"/>
        <v>SWW022401</v>
      </c>
      <c r="G1469" s="351">
        <v>8.8000000000000007</v>
      </c>
      <c r="M1469" s="241"/>
      <c r="N1469" s="241"/>
      <c r="O1469" s="229"/>
      <c r="P1469" s="229"/>
      <c r="Q1469" s="234"/>
      <c r="Y1469" s="243"/>
      <c r="Z1469" s="2"/>
      <c r="AA1469" s="2"/>
      <c r="AB1469" s="2"/>
      <c r="AC1469" s="2"/>
      <c r="AD1469" s="2"/>
      <c r="AE1469" s="2"/>
      <c r="AF1469" s="2"/>
      <c r="AG1469" s="2"/>
      <c r="AH1469" s="2"/>
      <c r="AI1469" s="2"/>
    </row>
    <row r="1470" spans="2:35">
      <c r="B1470" s="350" t="s">
        <v>265</v>
      </c>
      <c r="C1470" s="350" t="s">
        <v>123</v>
      </c>
      <c r="D1470" s="351">
        <v>24</v>
      </c>
      <c r="E1470" s="351">
        <v>2</v>
      </c>
      <c r="F1470" s="279" t="str">
        <f t="shared" si="22"/>
        <v>SWW022402</v>
      </c>
      <c r="G1470" s="351">
        <v>20.9</v>
      </c>
      <c r="M1470" s="241"/>
      <c r="N1470" s="241"/>
      <c r="O1470" s="229"/>
      <c r="P1470" s="229"/>
      <c r="Q1470" s="234"/>
      <c r="Y1470" s="243"/>
      <c r="Z1470" s="2"/>
      <c r="AA1470" s="2"/>
      <c r="AB1470" s="2"/>
      <c r="AC1470" s="2"/>
      <c r="AD1470" s="2"/>
      <c r="AE1470" s="2"/>
      <c r="AF1470" s="2"/>
      <c r="AG1470" s="2"/>
      <c r="AH1470" s="2"/>
      <c r="AI1470" s="2"/>
    </row>
    <row r="1471" spans="2:35">
      <c r="B1471" s="350" t="s">
        <v>265</v>
      </c>
      <c r="C1471" s="350" t="s">
        <v>123</v>
      </c>
      <c r="D1471" s="351">
        <v>24</v>
      </c>
      <c r="E1471" s="351">
        <v>3</v>
      </c>
      <c r="F1471" s="279" t="str">
        <f t="shared" si="22"/>
        <v>SWW022403</v>
      </c>
      <c r="G1471" s="351">
        <v>22</v>
      </c>
      <c r="M1471" s="241"/>
      <c r="N1471" s="241"/>
      <c r="O1471" s="229"/>
      <c r="P1471" s="229"/>
      <c r="Q1471" s="234"/>
      <c r="Y1471" s="243"/>
      <c r="Z1471" s="2"/>
      <c r="AA1471" s="2"/>
      <c r="AB1471" s="2"/>
      <c r="AC1471" s="2"/>
      <c r="AD1471" s="2"/>
      <c r="AE1471" s="2"/>
      <c r="AF1471" s="2"/>
      <c r="AG1471" s="2"/>
      <c r="AH1471" s="2"/>
      <c r="AI1471" s="2"/>
    </row>
    <row r="1472" spans="2:35">
      <c r="B1472" s="350" t="s">
        <v>265</v>
      </c>
      <c r="C1472" s="350" t="s">
        <v>123</v>
      </c>
      <c r="D1472" s="351">
        <v>24</v>
      </c>
      <c r="E1472" s="351">
        <v>4</v>
      </c>
      <c r="F1472" s="279" t="str">
        <f t="shared" si="22"/>
        <v>SWW022404</v>
      </c>
      <c r="G1472" s="351">
        <v>23</v>
      </c>
      <c r="M1472" s="241"/>
      <c r="N1472" s="241"/>
      <c r="O1472" s="229"/>
      <c r="P1472" s="229"/>
      <c r="Q1472" s="234"/>
      <c r="Y1472" s="243"/>
      <c r="Z1472" s="2"/>
      <c r="AA1472" s="2"/>
      <c r="AB1472" s="2"/>
      <c r="AC1472" s="2"/>
      <c r="AD1472" s="2"/>
      <c r="AE1472" s="2"/>
      <c r="AF1472" s="2"/>
      <c r="AG1472" s="2"/>
      <c r="AH1472" s="2"/>
      <c r="AI1472" s="2"/>
    </row>
    <row r="1473" spans="2:35">
      <c r="B1473" s="350" t="s">
        <v>265</v>
      </c>
      <c r="C1473" s="350" t="s">
        <v>123</v>
      </c>
      <c r="D1473" s="351">
        <v>24</v>
      </c>
      <c r="E1473" s="351">
        <v>5</v>
      </c>
      <c r="F1473" s="279" t="str">
        <f t="shared" si="22"/>
        <v>SWW022405</v>
      </c>
      <c r="G1473" s="351">
        <v>25.5</v>
      </c>
      <c r="M1473" s="241"/>
      <c r="N1473" s="241"/>
      <c r="O1473" s="229"/>
      <c r="P1473" s="229"/>
      <c r="Q1473" s="234"/>
      <c r="Y1473" s="243"/>
      <c r="Z1473" s="2"/>
      <c r="AA1473" s="2"/>
      <c r="AB1473" s="2"/>
      <c r="AC1473" s="2"/>
      <c r="AD1473" s="2"/>
      <c r="AE1473" s="2"/>
      <c r="AF1473" s="2"/>
      <c r="AG1473" s="2"/>
      <c r="AH1473" s="2"/>
      <c r="AI1473" s="2"/>
    </row>
    <row r="1474" spans="2:35">
      <c r="B1474" s="350" t="s">
        <v>265</v>
      </c>
      <c r="C1474" s="350" t="s">
        <v>123</v>
      </c>
      <c r="D1474" s="351">
        <v>24</v>
      </c>
      <c r="E1474" s="351">
        <v>6</v>
      </c>
      <c r="F1474" s="279" t="str">
        <f t="shared" si="22"/>
        <v>SWW022406</v>
      </c>
      <c r="G1474" s="351">
        <v>28.9</v>
      </c>
      <c r="M1474" s="241"/>
      <c r="N1474" s="241"/>
      <c r="O1474" s="229"/>
      <c r="P1474" s="229"/>
      <c r="Q1474" s="234"/>
      <c r="Y1474" s="243"/>
      <c r="Z1474" s="2"/>
      <c r="AA1474" s="2"/>
      <c r="AB1474" s="2"/>
      <c r="AC1474" s="2"/>
      <c r="AD1474" s="2"/>
      <c r="AE1474" s="2"/>
      <c r="AF1474" s="2"/>
      <c r="AG1474" s="2"/>
      <c r="AH1474" s="2"/>
      <c r="AI1474" s="2"/>
    </row>
    <row r="1475" spans="2:35">
      <c r="B1475" s="350" t="s">
        <v>265</v>
      </c>
      <c r="C1475" s="350" t="s">
        <v>123</v>
      </c>
      <c r="D1475" s="351">
        <v>24</v>
      </c>
      <c r="E1475" s="351">
        <v>7</v>
      </c>
      <c r="F1475" s="279" t="str">
        <f t="shared" si="22"/>
        <v>SWW022407</v>
      </c>
      <c r="G1475" s="351">
        <v>34.200000000000003</v>
      </c>
      <c r="M1475" s="241"/>
      <c r="N1475" s="241"/>
      <c r="O1475" s="229"/>
      <c r="P1475" s="229"/>
      <c r="Q1475" s="234"/>
      <c r="Y1475" s="243"/>
      <c r="Z1475" s="2"/>
      <c r="AA1475" s="2"/>
      <c r="AB1475" s="2"/>
      <c r="AC1475" s="2"/>
      <c r="AD1475" s="2"/>
      <c r="AE1475" s="2"/>
      <c r="AF1475" s="2"/>
      <c r="AG1475" s="2"/>
      <c r="AH1475" s="2"/>
      <c r="AI1475" s="2"/>
    </row>
    <row r="1476" spans="2:35">
      <c r="B1476" s="350" t="s">
        <v>265</v>
      </c>
      <c r="C1476" s="350" t="s">
        <v>123</v>
      </c>
      <c r="D1476" s="351">
        <v>24</v>
      </c>
      <c r="E1476" s="351">
        <v>8</v>
      </c>
      <c r="F1476" s="279" t="str">
        <f t="shared" si="22"/>
        <v>SWW022408</v>
      </c>
      <c r="G1476" s="351">
        <v>35.4</v>
      </c>
      <c r="M1476" s="241"/>
      <c r="N1476" s="241"/>
      <c r="O1476" s="229"/>
      <c r="P1476" s="229"/>
      <c r="Q1476" s="234"/>
      <c r="Y1476" s="243"/>
      <c r="Z1476" s="2"/>
      <c r="AA1476" s="2"/>
      <c r="AB1476" s="2"/>
      <c r="AC1476" s="2"/>
      <c r="AD1476" s="2"/>
      <c r="AE1476" s="2"/>
      <c r="AF1476" s="2"/>
      <c r="AG1476" s="2"/>
      <c r="AH1476" s="2"/>
      <c r="AI1476" s="2"/>
    </row>
    <row r="1477" spans="2:35">
      <c r="B1477" s="350" t="s">
        <v>265</v>
      </c>
      <c r="C1477" s="350" t="s">
        <v>123</v>
      </c>
      <c r="D1477" s="351">
        <v>24</v>
      </c>
      <c r="E1477" s="351">
        <v>9</v>
      </c>
      <c r="F1477" s="279" t="str">
        <f t="shared" si="22"/>
        <v>SWW022409</v>
      </c>
      <c r="G1477" s="351">
        <v>37.799999999999997</v>
      </c>
      <c r="M1477" s="241"/>
      <c r="N1477" s="241"/>
      <c r="O1477" s="229"/>
      <c r="P1477" s="229"/>
      <c r="Q1477" s="234"/>
      <c r="Y1477" s="243"/>
      <c r="Z1477" s="2"/>
      <c r="AA1477" s="2"/>
      <c r="AB1477" s="2"/>
      <c r="AC1477" s="2"/>
      <c r="AD1477" s="2"/>
      <c r="AE1477" s="2"/>
      <c r="AF1477" s="2"/>
      <c r="AG1477" s="2"/>
      <c r="AH1477" s="2"/>
      <c r="AI1477" s="2"/>
    </row>
    <row r="1478" spans="2:35">
      <c r="B1478" s="350" t="s">
        <v>265</v>
      </c>
      <c r="C1478" s="350" t="s">
        <v>123</v>
      </c>
      <c r="D1478" s="351">
        <v>24</v>
      </c>
      <c r="E1478" s="351">
        <v>10</v>
      </c>
      <c r="F1478" s="279" t="str">
        <f t="shared" si="22"/>
        <v>SWW022410</v>
      </c>
      <c r="G1478" s="351">
        <v>41.4</v>
      </c>
      <c r="M1478" s="241"/>
      <c r="N1478" s="241"/>
      <c r="O1478" s="229"/>
      <c r="P1478" s="229"/>
      <c r="Q1478" s="234"/>
      <c r="Y1478" s="243"/>
      <c r="Z1478" s="2"/>
      <c r="AA1478" s="2"/>
      <c r="AB1478" s="2"/>
      <c r="AC1478" s="2"/>
      <c r="AD1478" s="2"/>
      <c r="AE1478" s="2"/>
      <c r="AF1478" s="2"/>
      <c r="AG1478" s="2"/>
      <c r="AH1478" s="2"/>
      <c r="AI1478" s="2"/>
    </row>
    <row r="1479" spans="2:35">
      <c r="B1479" s="350" t="s">
        <v>265</v>
      </c>
      <c r="C1479" s="350" t="s">
        <v>123</v>
      </c>
      <c r="D1479" s="351">
        <v>24</v>
      </c>
      <c r="E1479" s="351">
        <v>11</v>
      </c>
      <c r="F1479" s="279" t="str">
        <f t="shared" si="22"/>
        <v>SWW022411</v>
      </c>
      <c r="G1479" s="351">
        <v>44.3</v>
      </c>
      <c r="M1479" s="241"/>
      <c r="N1479" s="241"/>
      <c r="O1479" s="229"/>
      <c r="P1479" s="229"/>
      <c r="Q1479" s="234"/>
      <c r="Y1479" s="243"/>
      <c r="Z1479" s="2"/>
      <c r="AA1479" s="2"/>
      <c r="AB1479" s="2"/>
      <c r="AC1479" s="2"/>
      <c r="AD1479" s="2"/>
      <c r="AE1479" s="2"/>
      <c r="AF1479" s="2"/>
      <c r="AG1479" s="2"/>
      <c r="AH1479" s="2"/>
      <c r="AI1479" s="2"/>
    </row>
    <row r="1480" spans="2:35">
      <c r="B1480" s="350" t="s">
        <v>265</v>
      </c>
      <c r="C1480" s="350" t="s">
        <v>123</v>
      </c>
      <c r="D1480" s="351">
        <v>24</v>
      </c>
      <c r="E1480" s="351">
        <v>12</v>
      </c>
      <c r="F1480" s="279" t="str">
        <f t="shared" ref="F1480:F1543" si="23">B1480&amp;TEXT(C1480,"00")&amp;TEXT(D1480,"00")&amp;TEXT(E1480,"00")</f>
        <v>SWW022412</v>
      </c>
      <c r="G1480" s="351">
        <v>48.8</v>
      </c>
      <c r="M1480" s="241"/>
      <c r="N1480" s="241"/>
      <c r="O1480" s="229"/>
      <c r="P1480" s="229"/>
      <c r="Q1480" s="234"/>
      <c r="Y1480" s="243"/>
      <c r="Z1480" s="2"/>
      <c r="AA1480" s="2"/>
      <c r="AB1480" s="2"/>
      <c r="AC1480" s="2"/>
      <c r="AD1480" s="2"/>
      <c r="AE1480" s="2"/>
      <c r="AF1480" s="2"/>
      <c r="AG1480" s="2"/>
      <c r="AH1480" s="2"/>
      <c r="AI1480" s="2"/>
    </row>
    <row r="1481" spans="2:35">
      <c r="B1481" s="350" t="s">
        <v>265</v>
      </c>
      <c r="C1481" s="350" t="s">
        <v>123</v>
      </c>
      <c r="D1481" s="351">
        <v>24</v>
      </c>
      <c r="E1481" s="351">
        <v>13</v>
      </c>
      <c r="F1481" s="279" t="str">
        <f t="shared" si="23"/>
        <v>SWW022413</v>
      </c>
      <c r="G1481" s="351">
        <v>51.7</v>
      </c>
      <c r="M1481" s="241"/>
      <c r="N1481" s="241"/>
      <c r="O1481" s="229"/>
      <c r="P1481" s="229"/>
      <c r="Q1481" s="234"/>
      <c r="Y1481" s="243"/>
      <c r="Z1481" s="2"/>
      <c r="AA1481" s="2"/>
      <c r="AB1481" s="2"/>
      <c r="AC1481" s="2"/>
      <c r="AD1481" s="2"/>
      <c r="AE1481" s="2"/>
      <c r="AF1481" s="2"/>
      <c r="AG1481" s="2"/>
      <c r="AH1481" s="2"/>
      <c r="AI1481" s="2"/>
    </row>
    <row r="1482" spans="2:35">
      <c r="B1482" s="350" t="s">
        <v>265</v>
      </c>
      <c r="C1482" s="350" t="s">
        <v>123</v>
      </c>
      <c r="D1482" s="351">
        <v>24</v>
      </c>
      <c r="E1482" s="351">
        <v>14</v>
      </c>
      <c r="F1482" s="279" t="str">
        <f t="shared" si="23"/>
        <v>SWW022414</v>
      </c>
      <c r="G1482" s="351">
        <v>56.4</v>
      </c>
      <c r="M1482" s="241"/>
      <c r="N1482" s="241"/>
      <c r="O1482" s="229"/>
      <c r="P1482" s="229"/>
      <c r="Q1482" s="234"/>
      <c r="Y1482" s="243"/>
      <c r="Z1482" s="2"/>
      <c r="AA1482" s="2"/>
      <c r="AB1482" s="2"/>
      <c r="AC1482" s="2"/>
      <c r="AD1482" s="2"/>
      <c r="AE1482" s="2"/>
      <c r="AF1482" s="2"/>
      <c r="AG1482" s="2"/>
      <c r="AH1482" s="2"/>
      <c r="AI1482" s="2"/>
    </row>
    <row r="1483" spans="2:35">
      <c r="B1483" s="350" t="s">
        <v>265</v>
      </c>
      <c r="C1483" s="350" t="s">
        <v>123</v>
      </c>
      <c r="D1483" s="351">
        <v>24</v>
      </c>
      <c r="E1483" s="351">
        <v>15</v>
      </c>
      <c r="F1483" s="279" t="str">
        <f t="shared" si="23"/>
        <v>SWW022415</v>
      </c>
      <c r="G1483" s="351">
        <v>64.099999999999994</v>
      </c>
      <c r="M1483" s="241"/>
      <c r="N1483" s="241"/>
      <c r="O1483" s="229"/>
      <c r="P1483" s="229"/>
      <c r="Q1483" s="234"/>
      <c r="Y1483" s="243"/>
      <c r="Z1483" s="2"/>
      <c r="AA1483" s="2"/>
      <c r="AB1483" s="2"/>
      <c r="AC1483" s="2"/>
      <c r="AD1483" s="2"/>
      <c r="AE1483" s="2"/>
      <c r="AF1483" s="2"/>
      <c r="AG1483" s="2"/>
      <c r="AH1483" s="2"/>
      <c r="AI1483" s="2"/>
    </row>
    <row r="1484" spans="2:35">
      <c r="B1484" s="350" t="s">
        <v>265</v>
      </c>
      <c r="C1484" s="350" t="s">
        <v>123</v>
      </c>
      <c r="D1484" s="351">
        <v>24</v>
      </c>
      <c r="E1484" s="351">
        <v>16</v>
      </c>
      <c r="F1484" s="279" t="str">
        <f t="shared" si="23"/>
        <v>SWW022416</v>
      </c>
      <c r="G1484" s="351">
        <v>70.599999999999994</v>
      </c>
      <c r="M1484" s="241"/>
      <c r="N1484" s="241"/>
      <c r="O1484" s="229"/>
      <c r="P1484" s="229"/>
      <c r="Q1484" s="234"/>
      <c r="Y1484" s="243"/>
      <c r="Z1484" s="2"/>
      <c r="AA1484" s="2"/>
      <c r="AB1484" s="2"/>
      <c r="AC1484" s="2"/>
      <c r="AD1484" s="2"/>
      <c r="AE1484" s="2"/>
      <c r="AF1484" s="2"/>
      <c r="AG1484" s="2"/>
      <c r="AH1484" s="2"/>
      <c r="AI1484" s="2"/>
    </row>
    <row r="1485" spans="2:35">
      <c r="B1485" s="350" t="s">
        <v>265</v>
      </c>
      <c r="C1485" s="350" t="s">
        <v>123</v>
      </c>
      <c r="D1485" s="351">
        <v>24</v>
      </c>
      <c r="E1485" s="351">
        <v>17</v>
      </c>
      <c r="F1485" s="279" t="str">
        <f t="shared" si="23"/>
        <v>SWW022417</v>
      </c>
      <c r="G1485" s="351">
        <v>77.099999999999994</v>
      </c>
      <c r="M1485" s="241"/>
      <c r="N1485" s="241"/>
      <c r="O1485" s="229"/>
      <c r="P1485" s="229"/>
      <c r="Q1485" s="234"/>
      <c r="Y1485" s="243"/>
      <c r="Z1485" s="2"/>
      <c r="AA1485" s="2"/>
      <c r="AB1485" s="2"/>
      <c r="AC1485" s="2"/>
      <c r="AD1485" s="2"/>
      <c r="AE1485" s="2"/>
      <c r="AF1485" s="2"/>
      <c r="AG1485" s="2"/>
      <c r="AH1485" s="2"/>
      <c r="AI1485" s="2"/>
    </row>
    <row r="1486" spans="2:35">
      <c r="B1486" s="350" t="s">
        <v>265</v>
      </c>
      <c r="C1486" s="350" t="s">
        <v>123</v>
      </c>
      <c r="D1486" s="351">
        <v>24</v>
      </c>
      <c r="E1486" s="351">
        <v>18</v>
      </c>
      <c r="F1486" s="279" t="str">
        <f t="shared" si="23"/>
        <v>SWW022418</v>
      </c>
      <c r="G1486" s="351">
        <v>82</v>
      </c>
      <c r="M1486" s="241"/>
      <c r="N1486" s="241"/>
      <c r="O1486" s="229"/>
      <c r="P1486" s="229"/>
      <c r="Q1486" s="234"/>
      <c r="Y1486" s="243"/>
      <c r="Z1486" s="2"/>
      <c r="AA1486" s="2"/>
      <c r="AB1486" s="2"/>
      <c r="AC1486" s="2"/>
      <c r="AD1486" s="2"/>
      <c r="AE1486" s="2"/>
      <c r="AF1486" s="2"/>
      <c r="AG1486" s="2"/>
      <c r="AH1486" s="2"/>
      <c r="AI1486" s="2"/>
    </row>
    <row r="1487" spans="2:35">
      <c r="B1487" s="350" t="s">
        <v>265</v>
      </c>
      <c r="C1487" s="350" t="s">
        <v>123</v>
      </c>
      <c r="D1487" s="351">
        <v>24</v>
      </c>
      <c r="E1487" s="351">
        <v>19</v>
      </c>
      <c r="F1487" s="279" t="str">
        <f t="shared" si="23"/>
        <v>SWW022419</v>
      </c>
      <c r="G1487" s="351">
        <v>90.2</v>
      </c>
      <c r="M1487" s="241"/>
      <c r="N1487" s="241"/>
      <c r="O1487" s="229"/>
      <c r="P1487" s="229"/>
      <c r="Q1487" s="234"/>
      <c r="Y1487" s="243"/>
      <c r="Z1487" s="2"/>
      <c r="AA1487" s="2"/>
      <c r="AB1487" s="2"/>
      <c r="AC1487" s="2"/>
      <c r="AD1487" s="2"/>
      <c r="AE1487" s="2"/>
      <c r="AF1487" s="2"/>
      <c r="AG1487" s="2"/>
      <c r="AH1487" s="2"/>
      <c r="AI1487" s="2"/>
    </row>
    <row r="1488" spans="2:35">
      <c r="B1488" s="350" t="s">
        <v>265</v>
      </c>
      <c r="C1488" s="350" t="s">
        <v>123</v>
      </c>
      <c r="D1488" s="351">
        <v>24</v>
      </c>
      <c r="E1488" s="351">
        <v>20</v>
      </c>
      <c r="F1488" s="279" t="str">
        <f t="shared" si="23"/>
        <v>SWW022420</v>
      </c>
      <c r="G1488" s="351">
        <v>100.1</v>
      </c>
      <c r="M1488" s="241"/>
      <c r="N1488" s="241"/>
      <c r="O1488" s="229"/>
      <c r="P1488" s="229"/>
      <c r="Q1488" s="234"/>
      <c r="Y1488" s="243"/>
      <c r="Z1488" s="2"/>
      <c r="AA1488" s="2"/>
      <c r="AB1488" s="2"/>
      <c r="AC1488" s="2"/>
      <c r="AD1488" s="2"/>
      <c r="AE1488" s="2"/>
      <c r="AF1488" s="2"/>
      <c r="AG1488" s="2"/>
      <c r="AH1488" s="2"/>
      <c r="AI1488" s="2"/>
    </row>
    <row r="1489" spans="2:35">
      <c r="B1489" s="350" t="s">
        <v>265</v>
      </c>
      <c r="C1489" s="350" t="s">
        <v>123</v>
      </c>
      <c r="D1489" s="351">
        <v>24</v>
      </c>
      <c r="E1489" s="351">
        <v>21</v>
      </c>
      <c r="F1489" s="279" t="str">
        <f t="shared" si="23"/>
        <v>SWW022421</v>
      </c>
      <c r="G1489" s="351">
        <v>108.3</v>
      </c>
      <c r="M1489" s="241"/>
      <c r="N1489" s="241"/>
      <c r="O1489" s="229"/>
      <c r="P1489" s="229"/>
      <c r="Q1489" s="234"/>
      <c r="Y1489" s="243"/>
      <c r="Z1489" s="2"/>
      <c r="AA1489" s="2"/>
      <c r="AB1489" s="2"/>
      <c r="AC1489" s="2"/>
      <c r="AD1489" s="2"/>
      <c r="AE1489" s="2"/>
      <c r="AF1489" s="2"/>
      <c r="AG1489" s="2"/>
      <c r="AH1489" s="2"/>
      <c r="AI1489" s="2"/>
    </row>
    <row r="1490" spans="2:35">
      <c r="B1490" s="350" t="s">
        <v>265</v>
      </c>
      <c r="C1490" s="350" t="s">
        <v>123</v>
      </c>
      <c r="D1490" s="351">
        <v>24</v>
      </c>
      <c r="E1490" s="351">
        <v>22</v>
      </c>
      <c r="F1490" s="279" t="str">
        <f t="shared" si="23"/>
        <v>SWW022422</v>
      </c>
      <c r="G1490" s="351">
        <v>118.1</v>
      </c>
      <c r="M1490" s="241"/>
      <c r="N1490" s="241"/>
      <c r="O1490" s="229"/>
      <c r="P1490" s="229"/>
      <c r="Q1490" s="234"/>
      <c r="Y1490" s="243"/>
      <c r="Z1490" s="2"/>
      <c r="AA1490" s="2"/>
      <c r="AB1490" s="2"/>
      <c r="AC1490" s="2"/>
      <c r="AD1490" s="2"/>
      <c r="AE1490" s="2"/>
      <c r="AF1490" s="2"/>
      <c r="AG1490" s="2"/>
      <c r="AH1490" s="2"/>
      <c r="AI1490" s="2"/>
    </row>
    <row r="1491" spans="2:35">
      <c r="B1491" s="350" t="s">
        <v>265</v>
      </c>
      <c r="C1491" s="350" t="s">
        <v>123</v>
      </c>
      <c r="D1491" s="351">
        <v>24</v>
      </c>
      <c r="E1491" s="351">
        <v>23</v>
      </c>
      <c r="F1491" s="279" t="str">
        <f t="shared" si="23"/>
        <v>SWW022423</v>
      </c>
      <c r="G1491" s="351">
        <v>125.3</v>
      </c>
      <c r="M1491" s="241"/>
      <c r="N1491" s="241"/>
      <c r="O1491" s="229"/>
      <c r="P1491" s="229"/>
      <c r="Q1491" s="234"/>
      <c r="Y1491" s="243"/>
      <c r="Z1491" s="2"/>
      <c r="AA1491" s="2"/>
      <c r="AB1491" s="2"/>
      <c r="AC1491" s="2"/>
      <c r="AD1491" s="2"/>
      <c r="AE1491" s="2"/>
      <c r="AF1491" s="2"/>
      <c r="AG1491" s="2"/>
      <c r="AH1491" s="2"/>
      <c r="AI1491" s="2"/>
    </row>
    <row r="1492" spans="2:35">
      <c r="B1492" s="350" t="s">
        <v>265</v>
      </c>
      <c r="C1492" s="350" t="s">
        <v>123</v>
      </c>
      <c r="D1492" s="351">
        <v>24</v>
      </c>
      <c r="E1492" s="351">
        <v>24</v>
      </c>
      <c r="F1492" s="279" t="str">
        <f t="shared" si="23"/>
        <v>SWW022424</v>
      </c>
      <c r="G1492" s="351">
        <v>134.80000000000001</v>
      </c>
      <c r="M1492" s="241"/>
      <c r="N1492" s="241"/>
      <c r="O1492" s="229"/>
      <c r="P1492" s="229"/>
      <c r="Q1492" s="234"/>
      <c r="Y1492" s="243"/>
      <c r="Z1492" s="2"/>
      <c r="AA1492" s="2"/>
      <c r="AB1492" s="2"/>
      <c r="AC1492" s="2"/>
      <c r="AD1492" s="2"/>
      <c r="AE1492" s="2"/>
      <c r="AF1492" s="2"/>
      <c r="AG1492" s="2"/>
      <c r="AH1492" s="2"/>
      <c r="AI1492" s="2"/>
    </row>
    <row r="1493" spans="2:35">
      <c r="B1493" s="350" t="s">
        <v>265</v>
      </c>
      <c r="C1493" s="350" t="s">
        <v>122</v>
      </c>
      <c r="D1493" s="351">
        <v>21</v>
      </c>
      <c r="E1493" s="351">
        <v>35</v>
      </c>
      <c r="F1493" s="279" t="str">
        <f t="shared" si="23"/>
        <v>SWW012135</v>
      </c>
      <c r="G1493" s="351">
        <v>306.10000000000002</v>
      </c>
      <c r="M1493" s="241"/>
      <c r="N1493" s="241"/>
      <c r="O1493" s="229"/>
      <c r="P1493" s="229"/>
      <c r="Q1493" s="234"/>
      <c r="Y1493" s="243"/>
      <c r="Z1493" s="2"/>
      <c r="AA1493" s="2"/>
      <c r="AB1493" s="2"/>
      <c r="AC1493" s="2"/>
      <c r="AD1493" s="2"/>
      <c r="AE1493" s="2"/>
      <c r="AF1493" s="2"/>
      <c r="AG1493" s="2"/>
      <c r="AH1493" s="2"/>
      <c r="AI1493" s="2"/>
    </row>
    <row r="1494" spans="2:35">
      <c r="B1494" s="350" t="s">
        <v>265</v>
      </c>
      <c r="C1494" s="350" t="s">
        <v>122</v>
      </c>
      <c r="D1494" s="351">
        <v>21</v>
      </c>
      <c r="E1494" s="351">
        <v>36</v>
      </c>
      <c r="F1494" s="279" t="str">
        <f t="shared" si="23"/>
        <v>SWW012136</v>
      </c>
      <c r="G1494" s="351">
        <v>330.7</v>
      </c>
      <c r="M1494" s="241"/>
      <c r="N1494" s="241"/>
      <c r="O1494" s="229"/>
      <c r="P1494" s="229"/>
      <c r="Q1494" s="234"/>
      <c r="Y1494" s="243"/>
      <c r="Z1494" s="2"/>
      <c r="AA1494" s="2"/>
      <c r="AB1494" s="2"/>
      <c r="AC1494" s="2"/>
      <c r="AD1494" s="2"/>
      <c r="AE1494" s="2"/>
      <c r="AF1494" s="2"/>
      <c r="AG1494" s="2"/>
      <c r="AH1494" s="2"/>
      <c r="AI1494" s="2"/>
    </row>
    <row r="1495" spans="2:35">
      <c r="B1495" s="350" t="s">
        <v>265</v>
      </c>
      <c r="C1495" s="350" t="s">
        <v>122</v>
      </c>
      <c r="D1495" s="351">
        <v>21</v>
      </c>
      <c r="E1495" s="351">
        <v>37</v>
      </c>
      <c r="F1495" s="279" t="str">
        <f t="shared" si="23"/>
        <v>SWW012137</v>
      </c>
      <c r="G1495" s="351">
        <v>358.3</v>
      </c>
      <c r="M1495" s="241"/>
      <c r="N1495" s="241"/>
      <c r="O1495" s="229"/>
      <c r="P1495" s="229"/>
      <c r="Q1495" s="234"/>
      <c r="Y1495" s="243"/>
      <c r="Z1495" s="2"/>
      <c r="AA1495" s="2"/>
      <c r="AB1495" s="2"/>
      <c r="AC1495" s="2"/>
      <c r="AD1495" s="2"/>
      <c r="AE1495" s="2"/>
      <c r="AF1495" s="2"/>
      <c r="AG1495" s="2"/>
      <c r="AH1495" s="2"/>
      <c r="AI1495" s="2"/>
    </row>
    <row r="1496" spans="2:35">
      <c r="B1496" s="350" t="s">
        <v>265</v>
      </c>
      <c r="C1496" s="350" t="s">
        <v>122</v>
      </c>
      <c r="D1496" s="351">
        <v>21</v>
      </c>
      <c r="E1496" s="351">
        <v>38</v>
      </c>
      <c r="F1496" s="279" t="str">
        <f t="shared" si="23"/>
        <v>SWW012138</v>
      </c>
      <c r="G1496" s="351">
        <v>381.4</v>
      </c>
      <c r="M1496" s="241"/>
      <c r="N1496" s="241"/>
      <c r="O1496" s="229"/>
      <c r="P1496" s="229"/>
      <c r="Q1496" s="234"/>
      <c r="Y1496" s="243"/>
      <c r="Z1496" s="2"/>
      <c r="AA1496" s="2"/>
      <c r="AB1496" s="2"/>
      <c r="AC1496" s="2"/>
      <c r="AD1496" s="2"/>
      <c r="AE1496" s="2"/>
      <c r="AF1496" s="2"/>
      <c r="AG1496" s="2"/>
      <c r="AH1496" s="2"/>
      <c r="AI1496" s="2"/>
    </row>
    <row r="1497" spans="2:35">
      <c r="B1497" s="350" t="s">
        <v>265</v>
      </c>
      <c r="C1497" s="350" t="s">
        <v>122</v>
      </c>
      <c r="D1497" s="351">
        <v>21</v>
      </c>
      <c r="E1497" s="351">
        <v>39</v>
      </c>
      <c r="F1497" s="279" t="str">
        <f t="shared" si="23"/>
        <v>SWW012139</v>
      </c>
      <c r="G1497" s="351">
        <v>407.6</v>
      </c>
      <c r="M1497" s="241"/>
      <c r="N1497" s="241"/>
      <c r="O1497" s="229"/>
      <c r="P1497" s="229"/>
      <c r="Q1497" s="234"/>
      <c r="Y1497" s="243"/>
      <c r="Z1497" s="2"/>
      <c r="AA1497" s="2"/>
      <c r="AB1497" s="2"/>
      <c r="AC1497" s="2"/>
      <c r="AD1497" s="2"/>
      <c r="AE1497" s="2"/>
      <c r="AF1497" s="2"/>
      <c r="AG1497" s="2"/>
      <c r="AH1497" s="2"/>
      <c r="AI1497" s="2"/>
    </row>
    <row r="1498" spans="2:35">
      <c r="B1498" s="350" t="s">
        <v>265</v>
      </c>
      <c r="C1498" s="350" t="s">
        <v>122</v>
      </c>
      <c r="D1498" s="351">
        <v>21</v>
      </c>
      <c r="E1498" s="351">
        <v>40</v>
      </c>
      <c r="F1498" s="279" t="str">
        <f t="shared" si="23"/>
        <v>SWW012140</v>
      </c>
      <c r="G1498" s="351">
        <v>443.6</v>
      </c>
      <c r="M1498" s="241"/>
      <c r="N1498" s="241"/>
      <c r="O1498" s="229"/>
      <c r="P1498" s="229"/>
      <c r="Q1498" s="234"/>
      <c r="Y1498" s="243"/>
      <c r="Z1498" s="2"/>
      <c r="AA1498" s="2"/>
      <c r="AB1498" s="2"/>
      <c r="AC1498" s="2"/>
      <c r="AD1498" s="2"/>
      <c r="AE1498" s="2"/>
      <c r="AF1498" s="2"/>
      <c r="AG1498" s="2"/>
      <c r="AH1498" s="2"/>
      <c r="AI1498" s="2"/>
    </row>
    <row r="1499" spans="2:35">
      <c r="B1499" s="350" t="s">
        <v>265</v>
      </c>
      <c r="C1499" s="350" t="s">
        <v>122</v>
      </c>
      <c r="D1499" s="351">
        <v>21</v>
      </c>
      <c r="E1499" s="351">
        <v>41</v>
      </c>
      <c r="F1499" s="279" t="str">
        <f t="shared" si="23"/>
        <v>SWW012141</v>
      </c>
      <c r="G1499" s="351">
        <v>471.2</v>
      </c>
      <c r="M1499" s="241"/>
      <c r="N1499" s="241"/>
      <c r="O1499" s="229"/>
      <c r="P1499" s="229"/>
      <c r="Q1499" s="234"/>
      <c r="Y1499" s="243"/>
      <c r="Z1499" s="2"/>
      <c r="AA1499" s="2"/>
      <c r="AB1499" s="2"/>
      <c r="AC1499" s="2"/>
      <c r="AD1499" s="2"/>
      <c r="AE1499" s="2"/>
      <c r="AF1499" s="2"/>
      <c r="AG1499" s="2"/>
      <c r="AH1499" s="2"/>
      <c r="AI1499" s="2"/>
    </row>
    <row r="1500" spans="2:35">
      <c r="B1500" s="350" t="s">
        <v>265</v>
      </c>
      <c r="C1500" s="350" t="s">
        <v>122</v>
      </c>
      <c r="D1500" s="351">
        <v>21</v>
      </c>
      <c r="E1500" s="351">
        <v>42</v>
      </c>
      <c r="F1500" s="279" t="str">
        <f t="shared" si="23"/>
        <v>SWW012142</v>
      </c>
      <c r="G1500" s="351">
        <v>499.6</v>
      </c>
      <c r="M1500" s="241"/>
      <c r="N1500" s="241"/>
      <c r="O1500" s="229"/>
      <c r="P1500" s="229"/>
      <c r="Q1500" s="234"/>
      <c r="Y1500" s="243"/>
      <c r="Z1500" s="2"/>
      <c r="AA1500" s="2"/>
      <c r="AB1500" s="2"/>
      <c r="AC1500" s="2"/>
      <c r="AD1500" s="2"/>
      <c r="AE1500" s="2"/>
      <c r="AF1500" s="2"/>
      <c r="AG1500" s="2"/>
      <c r="AH1500" s="2"/>
      <c r="AI1500" s="2"/>
    </row>
    <row r="1501" spans="2:35">
      <c r="B1501" s="350" t="s">
        <v>265</v>
      </c>
      <c r="C1501" s="350" t="s">
        <v>122</v>
      </c>
      <c r="D1501" s="351">
        <v>21</v>
      </c>
      <c r="E1501" s="351">
        <v>43</v>
      </c>
      <c r="F1501" s="279" t="str">
        <f t="shared" si="23"/>
        <v>SWW012143</v>
      </c>
      <c r="G1501" s="351">
        <v>527.4</v>
      </c>
      <c r="M1501" s="241"/>
      <c r="N1501" s="241"/>
      <c r="O1501" s="229"/>
      <c r="P1501" s="229"/>
      <c r="Q1501" s="234"/>
      <c r="Y1501" s="243"/>
      <c r="Z1501" s="2"/>
      <c r="AA1501" s="2"/>
      <c r="AB1501" s="2"/>
      <c r="AC1501" s="2"/>
      <c r="AD1501" s="2"/>
      <c r="AE1501" s="2"/>
      <c r="AF1501" s="2"/>
      <c r="AG1501" s="2"/>
      <c r="AH1501" s="2"/>
      <c r="AI1501" s="2"/>
    </row>
    <row r="1502" spans="2:35">
      <c r="B1502" s="350" t="s">
        <v>265</v>
      </c>
      <c r="C1502" s="350" t="s">
        <v>122</v>
      </c>
      <c r="D1502" s="351">
        <v>21</v>
      </c>
      <c r="E1502" s="351">
        <v>44</v>
      </c>
      <c r="F1502" s="279" t="str">
        <f t="shared" si="23"/>
        <v>SWW012144</v>
      </c>
      <c r="G1502" s="351">
        <v>556.20000000000005</v>
      </c>
      <c r="M1502" s="241"/>
      <c r="N1502" s="241"/>
      <c r="O1502" s="229"/>
      <c r="P1502" s="229"/>
      <c r="Q1502" s="234"/>
      <c r="Y1502" s="243"/>
      <c r="Z1502" s="2"/>
      <c r="AA1502" s="2"/>
      <c r="AB1502" s="2"/>
      <c r="AC1502" s="2"/>
      <c r="AD1502" s="2"/>
      <c r="AE1502" s="2"/>
      <c r="AF1502" s="2"/>
      <c r="AG1502" s="2"/>
      <c r="AH1502" s="2"/>
      <c r="AI1502" s="2"/>
    </row>
    <row r="1503" spans="2:35">
      <c r="B1503" s="350" t="s">
        <v>265</v>
      </c>
      <c r="C1503" s="350" t="s">
        <v>122</v>
      </c>
      <c r="D1503" s="351">
        <v>21</v>
      </c>
      <c r="E1503" s="351">
        <v>45</v>
      </c>
      <c r="F1503" s="279" t="str">
        <f t="shared" si="23"/>
        <v>SWW012145</v>
      </c>
      <c r="G1503" s="351">
        <v>591.1</v>
      </c>
      <c r="M1503" s="241"/>
      <c r="N1503" s="241"/>
      <c r="O1503" s="229"/>
      <c r="P1503" s="229"/>
      <c r="Q1503" s="234"/>
      <c r="Y1503" s="243"/>
      <c r="Z1503" s="2"/>
      <c r="AA1503" s="2"/>
      <c r="AB1503" s="2"/>
      <c r="AC1503" s="2"/>
      <c r="AD1503" s="2"/>
      <c r="AE1503" s="2"/>
      <c r="AF1503" s="2"/>
      <c r="AG1503" s="2"/>
      <c r="AH1503" s="2"/>
      <c r="AI1503" s="2"/>
    </row>
    <row r="1504" spans="2:35">
      <c r="B1504" s="350" t="s">
        <v>265</v>
      </c>
      <c r="C1504" s="350" t="s">
        <v>122</v>
      </c>
      <c r="D1504" s="351">
        <v>21</v>
      </c>
      <c r="E1504" s="351">
        <v>46</v>
      </c>
      <c r="F1504" s="279" t="str">
        <f t="shared" si="23"/>
        <v>SWW012146</v>
      </c>
      <c r="G1504" s="351">
        <v>622.6</v>
      </c>
      <c r="M1504" s="241"/>
      <c r="N1504" s="241"/>
      <c r="O1504" s="229"/>
      <c r="P1504" s="229"/>
      <c r="Q1504" s="234"/>
      <c r="Y1504" s="243"/>
      <c r="Z1504" s="2"/>
      <c r="AA1504" s="2"/>
      <c r="AB1504" s="2"/>
      <c r="AC1504" s="2"/>
      <c r="AD1504" s="2"/>
      <c r="AE1504" s="2"/>
      <c r="AF1504" s="2"/>
      <c r="AG1504" s="2"/>
      <c r="AH1504" s="2"/>
      <c r="AI1504" s="2"/>
    </row>
    <row r="1505" spans="2:35">
      <c r="B1505" s="350" t="s">
        <v>265</v>
      </c>
      <c r="C1505" s="350" t="s">
        <v>122</v>
      </c>
      <c r="D1505" s="351">
        <v>21</v>
      </c>
      <c r="E1505" s="351">
        <v>47</v>
      </c>
      <c r="F1505" s="279" t="str">
        <f t="shared" si="23"/>
        <v>SWW012147</v>
      </c>
      <c r="G1505" s="351">
        <v>656.1</v>
      </c>
      <c r="M1505" s="241"/>
      <c r="N1505" s="241"/>
      <c r="O1505" s="229"/>
      <c r="P1505" s="229"/>
      <c r="Q1505" s="234"/>
      <c r="Y1505" s="243"/>
      <c r="Z1505" s="2"/>
      <c r="AA1505" s="2"/>
      <c r="AB1505" s="2"/>
      <c r="AC1505" s="2"/>
      <c r="AD1505" s="2"/>
      <c r="AE1505" s="2"/>
      <c r="AF1505" s="2"/>
      <c r="AG1505" s="2"/>
      <c r="AH1505" s="2"/>
      <c r="AI1505" s="2"/>
    </row>
    <row r="1506" spans="2:35">
      <c r="B1506" s="350" t="s">
        <v>265</v>
      </c>
      <c r="C1506" s="350" t="s">
        <v>122</v>
      </c>
      <c r="D1506" s="351">
        <v>21</v>
      </c>
      <c r="E1506" s="351">
        <v>48</v>
      </c>
      <c r="F1506" s="279" t="str">
        <f t="shared" si="23"/>
        <v>SWW012148</v>
      </c>
      <c r="G1506" s="351">
        <v>713.5</v>
      </c>
      <c r="M1506" s="241"/>
      <c r="N1506" s="241"/>
      <c r="O1506" s="229"/>
      <c r="P1506" s="229"/>
      <c r="Q1506" s="234"/>
      <c r="Y1506" s="243"/>
      <c r="Z1506" s="2"/>
      <c r="AA1506" s="2"/>
      <c r="AB1506" s="2"/>
      <c r="AC1506" s="2"/>
      <c r="AD1506" s="2"/>
      <c r="AE1506" s="2"/>
      <c r="AF1506" s="2"/>
      <c r="AG1506" s="2"/>
      <c r="AH1506" s="2"/>
      <c r="AI1506" s="2"/>
    </row>
    <row r="1507" spans="2:35">
      <c r="B1507" s="350" t="s">
        <v>265</v>
      </c>
      <c r="C1507" s="350" t="s">
        <v>122</v>
      </c>
      <c r="D1507" s="351">
        <v>21</v>
      </c>
      <c r="E1507" s="351">
        <v>49</v>
      </c>
      <c r="F1507" s="279" t="str">
        <f t="shared" si="23"/>
        <v>SWW012149</v>
      </c>
      <c r="G1507" s="351">
        <v>764.3</v>
      </c>
      <c r="M1507" s="241"/>
      <c r="N1507" s="241"/>
      <c r="O1507" s="229"/>
      <c r="P1507" s="229"/>
      <c r="Q1507" s="234"/>
      <c r="Y1507" s="243"/>
      <c r="Z1507" s="2"/>
      <c r="AA1507" s="2"/>
      <c r="AB1507" s="2"/>
      <c r="AC1507" s="2"/>
      <c r="AD1507" s="2"/>
      <c r="AE1507" s="2"/>
      <c r="AF1507" s="2"/>
      <c r="AG1507" s="2"/>
      <c r="AH1507" s="2"/>
      <c r="AI1507" s="2"/>
    </row>
    <row r="1508" spans="2:35">
      <c r="B1508" s="350" t="s">
        <v>265</v>
      </c>
      <c r="C1508" s="350" t="s">
        <v>122</v>
      </c>
      <c r="D1508" s="351">
        <v>21</v>
      </c>
      <c r="E1508" s="351">
        <v>50</v>
      </c>
      <c r="F1508" s="279" t="str">
        <f t="shared" si="23"/>
        <v>SWW012150</v>
      </c>
      <c r="G1508" s="351">
        <v>828.8</v>
      </c>
      <c r="M1508" s="241"/>
      <c r="N1508" s="241"/>
      <c r="O1508" s="229"/>
      <c r="P1508" s="229"/>
      <c r="Q1508" s="234"/>
      <c r="Y1508" s="243"/>
      <c r="Z1508" s="2"/>
      <c r="AA1508" s="2"/>
      <c r="AB1508" s="2"/>
      <c r="AC1508" s="2"/>
      <c r="AD1508" s="2"/>
      <c r="AE1508" s="2"/>
      <c r="AF1508" s="2"/>
      <c r="AG1508" s="2"/>
      <c r="AH1508" s="2"/>
      <c r="AI1508" s="2"/>
    </row>
    <row r="1509" spans="2:35">
      <c r="B1509" s="350" t="s">
        <v>265</v>
      </c>
      <c r="C1509" s="350" t="s">
        <v>122</v>
      </c>
      <c r="D1509" s="351">
        <v>22</v>
      </c>
      <c r="E1509" s="351">
        <v>1</v>
      </c>
      <c r="F1509" s="279" t="str">
        <f t="shared" si="23"/>
        <v>SWW012201</v>
      </c>
      <c r="G1509" s="351">
        <v>14.8</v>
      </c>
      <c r="M1509" s="241"/>
      <c r="N1509" s="241"/>
      <c r="O1509" s="229"/>
      <c r="P1509" s="229"/>
      <c r="Q1509" s="234"/>
      <c r="Y1509" s="243"/>
      <c r="Z1509" s="2"/>
      <c r="AA1509" s="2"/>
      <c r="AB1509" s="2"/>
      <c r="AC1509" s="2"/>
      <c r="AD1509" s="2"/>
      <c r="AE1509" s="2"/>
      <c r="AF1509" s="2"/>
      <c r="AG1509" s="2"/>
      <c r="AH1509" s="2"/>
      <c r="AI1509" s="2"/>
    </row>
    <row r="1510" spans="2:35">
      <c r="B1510" s="350" t="s">
        <v>265</v>
      </c>
      <c r="C1510" s="350" t="s">
        <v>122</v>
      </c>
      <c r="D1510" s="351">
        <v>22</v>
      </c>
      <c r="E1510" s="351">
        <v>2</v>
      </c>
      <c r="F1510" s="279" t="str">
        <f t="shared" si="23"/>
        <v>SWW012202</v>
      </c>
      <c r="G1510" s="351">
        <v>24.6</v>
      </c>
      <c r="M1510" s="241"/>
      <c r="N1510" s="241"/>
      <c r="O1510" s="229"/>
      <c r="P1510" s="229"/>
      <c r="Q1510" s="234"/>
      <c r="Y1510" s="243"/>
      <c r="Z1510" s="2"/>
      <c r="AA1510" s="2"/>
      <c r="AB1510" s="2"/>
      <c r="AC1510" s="2"/>
      <c r="AD1510" s="2"/>
      <c r="AE1510" s="2"/>
      <c r="AF1510" s="2"/>
      <c r="AG1510" s="2"/>
      <c r="AH1510" s="2"/>
      <c r="AI1510" s="2"/>
    </row>
    <row r="1511" spans="2:35">
      <c r="B1511" s="350" t="s">
        <v>265</v>
      </c>
      <c r="C1511" s="350" t="s">
        <v>122</v>
      </c>
      <c r="D1511" s="351">
        <v>22</v>
      </c>
      <c r="E1511" s="351">
        <v>3</v>
      </c>
      <c r="F1511" s="279" t="str">
        <f t="shared" si="23"/>
        <v>SWW012203</v>
      </c>
      <c r="G1511" s="351">
        <v>25.5</v>
      </c>
      <c r="M1511" s="241"/>
      <c r="N1511" s="241"/>
      <c r="O1511" s="229"/>
      <c r="P1511" s="229"/>
      <c r="Q1511" s="234"/>
      <c r="Y1511" s="243"/>
      <c r="Z1511" s="2"/>
      <c r="AA1511" s="2"/>
      <c r="AB1511" s="2"/>
      <c r="AC1511" s="2"/>
      <c r="AD1511" s="2"/>
      <c r="AE1511" s="2"/>
      <c r="AF1511" s="2"/>
      <c r="AG1511" s="2"/>
      <c r="AH1511" s="2"/>
      <c r="AI1511" s="2"/>
    </row>
    <row r="1512" spans="2:35">
      <c r="B1512" s="350" t="s">
        <v>265</v>
      </c>
      <c r="C1512" s="350" t="s">
        <v>122</v>
      </c>
      <c r="D1512" s="351">
        <v>22</v>
      </c>
      <c r="E1512" s="351">
        <v>4</v>
      </c>
      <c r="F1512" s="279" t="str">
        <f t="shared" si="23"/>
        <v>SWW012204</v>
      </c>
      <c r="G1512" s="351">
        <v>26.1</v>
      </c>
      <c r="M1512" s="241"/>
      <c r="N1512" s="241"/>
      <c r="O1512" s="229"/>
      <c r="P1512" s="229"/>
      <c r="Q1512" s="234"/>
      <c r="Y1512" s="243"/>
      <c r="Z1512" s="2"/>
      <c r="AA1512" s="2"/>
      <c r="AB1512" s="2"/>
      <c r="AC1512" s="2"/>
      <c r="AD1512" s="2"/>
      <c r="AE1512" s="2"/>
      <c r="AF1512" s="2"/>
      <c r="AG1512" s="2"/>
      <c r="AH1512" s="2"/>
      <c r="AI1512" s="2"/>
    </row>
    <row r="1513" spans="2:35">
      <c r="B1513" s="350" t="s">
        <v>265</v>
      </c>
      <c r="C1513" s="350" t="s">
        <v>122</v>
      </c>
      <c r="D1513" s="351">
        <v>22</v>
      </c>
      <c r="E1513" s="351">
        <v>5</v>
      </c>
      <c r="F1513" s="279" t="str">
        <f t="shared" si="23"/>
        <v>SWW012205</v>
      </c>
      <c r="G1513" s="351">
        <v>27.3</v>
      </c>
      <c r="M1513" s="241"/>
      <c r="N1513" s="241"/>
      <c r="O1513" s="229"/>
      <c r="P1513" s="229"/>
      <c r="Q1513" s="234"/>
      <c r="Y1513" s="243"/>
      <c r="Z1513" s="2"/>
      <c r="AA1513" s="2"/>
      <c r="AB1513" s="2"/>
      <c r="AC1513" s="2"/>
      <c r="AD1513" s="2"/>
      <c r="AE1513" s="2"/>
      <c r="AF1513" s="2"/>
      <c r="AG1513" s="2"/>
      <c r="AH1513" s="2"/>
      <c r="AI1513" s="2"/>
    </row>
    <row r="1514" spans="2:35">
      <c r="B1514" s="350" t="s">
        <v>265</v>
      </c>
      <c r="C1514" s="350" t="s">
        <v>122</v>
      </c>
      <c r="D1514" s="351">
        <v>22</v>
      </c>
      <c r="E1514" s="351">
        <v>6</v>
      </c>
      <c r="F1514" s="279" t="str">
        <f t="shared" si="23"/>
        <v>SWW012206</v>
      </c>
      <c r="G1514" s="351">
        <v>29.5</v>
      </c>
      <c r="M1514" s="241"/>
      <c r="N1514" s="241"/>
      <c r="O1514" s="229"/>
      <c r="P1514" s="229"/>
      <c r="Q1514" s="234"/>
      <c r="Y1514" s="243"/>
      <c r="Z1514" s="2"/>
      <c r="AA1514" s="2"/>
      <c r="AB1514" s="2"/>
      <c r="AC1514" s="2"/>
      <c r="AD1514" s="2"/>
      <c r="AE1514" s="2"/>
      <c r="AF1514" s="2"/>
      <c r="AG1514" s="2"/>
      <c r="AH1514" s="2"/>
      <c r="AI1514" s="2"/>
    </row>
    <row r="1515" spans="2:35">
      <c r="B1515" s="350" t="s">
        <v>265</v>
      </c>
      <c r="C1515" s="350" t="s">
        <v>122</v>
      </c>
      <c r="D1515" s="351">
        <v>22</v>
      </c>
      <c r="E1515" s="351">
        <v>7</v>
      </c>
      <c r="F1515" s="279" t="str">
        <f t="shared" si="23"/>
        <v>SWW012207</v>
      </c>
      <c r="G1515" s="351">
        <v>31.8</v>
      </c>
      <c r="M1515" s="241"/>
      <c r="N1515" s="241"/>
      <c r="O1515" s="229"/>
      <c r="P1515" s="229"/>
      <c r="Q1515" s="234"/>
      <c r="Y1515" s="243"/>
      <c r="Z1515" s="2"/>
      <c r="AA1515" s="2"/>
      <c r="AB1515" s="2"/>
      <c r="AC1515" s="2"/>
      <c r="AD1515" s="2"/>
      <c r="AE1515" s="2"/>
      <c r="AF1515" s="2"/>
      <c r="AG1515" s="2"/>
      <c r="AH1515" s="2"/>
      <c r="AI1515" s="2"/>
    </row>
    <row r="1516" spans="2:35">
      <c r="B1516" s="350" t="s">
        <v>265</v>
      </c>
      <c r="C1516" s="350" t="s">
        <v>122</v>
      </c>
      <c r="D1516" s="351">
        <v>22</v>
      </c>
      <c r="E1516" s="351">
        <v>8</v>
      </c>
      <c r="F1516" s="279" t="str">
        <f t="shared" si="23"/>
        <v>SWW012208</v>
      </c>
      <c r="G1516" s="351">
        <v>35.200000000000003</v>
      </c>
      <c r="M1516" s="241"/>
      <c r="N1516" s="241"/>
      <c r="O1516" s="229"/>
      <c r="P1516" s="229"/>
      <c r="Q1516" s="234"/>
      <c r="Y1516" s="243"/>
      <c r="Z1516" s="2"/>
      <c r="AA1516" s="2"/>
      <c r="AB1516" s="2"/>
      <c r="AC1516" s="2"/>
      <c r="AD1516" s="2"/>
      <c r="AE1516" s="2"/>
      <c r="AF1516" s="2"/>
      <c r="AG1516" s="2"/>
      <c r="AH1516" s="2"/>
      <c r="AI1516" s="2"/>
    </row>
    <row r="1517" spans="2:35">
      <c r="B1517" s="350" t="s">
        <v>265</v>
      </c>
      <c r="C1517" s="350" t="s">
        <v>122</v>
      </c>
      <c r="D1517" s="351">
        <v>22</v>
      </c>
      <c r="E1517" s="351">
        <v>9</v>
      </c>
      <c r="F1517" s="279" t="str">
        <f t="shared" si="23"/>
        <v>SWW012209</v>
      </c>
      <c r="G1517" s="351">
        <v>38.6</v>
      </c>
      <c r="M1517" s="241"/>
      <c r="N1517" s="241"/>
      <c r="O1517" s="229"/>
      <c r="P1517" s="229"/>
      <c r="Q1517" s="234"/>
      <c r="Y1517" s="243"/>
      <c r="Z1517" s="2"/>
      <c r="AA1517" s="2"/>
      <c r="AB1517" s="2"/>
      <c r="AC1517" s="2"/>
      <c r="AD1517" s="2"/>
      <c r="AE1517" s="2"/>
      <c r="AF1517" s="2"/>
      <c r="AG1517" s="2"/>
      <c r="AH1517" s="2"/>
      <c r="AI1517" s="2"/>
    </row>
    <row r="1518" spans="2:35">
      <c r="B1518" s="350" t="s">
        <v>265</v>
      </c>
      <c r="C1518" s="350" t="s">
        <v>122</v>
      </c>
      <c r="D1518" s="351">
        <v>22</v>
      </c>
      <c r="E1518" s="351">
        <v>10</v>
      </c>
      <c r="F1518" s="279" t="str">
        <f t="shared" si="23"/>
        <v>SWW012210</v>
      </c>
      <c r="G1518" s="351">
        <v>42.2</v>
      </c>
      <c r="M1518" s="241"/>
      <c r="N1518" s="241"/>
      <c r="O1518" s="229"/>
      <c r="P1518" s="229"/>
      <c r="Q1518" s="234"/>
      <c r="Y1518" s="243"/>
      <c r="Z1518" s="2"/>
      <c r="AA1518" s="2"/>
      <c r="AB1518" s="2"/>
      <c r="AC1518" s="2"/>
      <c r="AD1518" s="2"/>
      <c r="AE1518" s="2"/>
      <c r="AF1518" s="2"/>
      <c r="AG1518" s="2"/>
      <c r="AH1518" s="2"/>
      <c r="AI1518" s="2"/>
    </row>
    <row r="1519" spans="2:35">
      <c r="B1519" s="350" t="s">
        <v>265</v>
      </c>
      <c r="C1519" s="350" t="s">
        <v>122</v>
      </c>
      <c r="D1519" s="351">
        <v>22</v>
      </c>
      <c r="E1519" s="351">
        <v>11</v>
      </c>
      <c r="F1519" s="279" t="str">
        <f t="shared" si="23"/>
        <v>SWW012211</v>
      </c>
      <c r="G1519" s="351">
        <v>45.3</v>
      </c>
      <c r="M1519" s="241"/>
      <c r="N1519" s="241"/>
      <c r="O1519" s="229"/>
      <c r="P1519" s="229"/>
      <c r="Q1519" s="234"/>
      <c r="Y1519" s="243"/>
      <c r="Z1519" s="2"/>
      <c r="AA1519" s="2"/>
      <c r="AB1519" s="2"/>
      <c r="AC1519" s="2"/>
      <c r="AD1519" s="2"/>
      <c r="AE1519" s="2"/>
      <c r="AF1519" s="2"/>
      <c r="AG1519" s="2"/>
      <c r="AH1519" s="2"/>
      <c r="AI1519" s="2"/>
    </row>
    <row r="1520" spans="2:35">
      <c r="B1520" s="350" t="s">
        <v>265</v>
      </c>
      <c r="C1520" s="350" t="s">
        <v>122</v>
      </c>
      <c r="D1520" s="351">
        <v>22</v>
      </c>
      <c r="E1520" s="351">
        <v>12</v>
      </c>
      <c r="F1520" s="279" t="str">
        <f t="shared" si="23"/>
        <v>SWW012212</v>
      </c>
      <c r="G1520" s="351">
        <v>49</v>
      </c>
      <c r="M1520" s="241"/>
      <c r="N1520" s="241"/>
      <c r="O1520" s="229"/>
      <c r="P1520" s="229"/>
      <c r="Q1520" s="234"/>
      <c r="Y1520" s="243"/>
      <c r="Z1520" s="2"/>
      <c r="AA1520" s="2"/>
      <c r="AB1520" s="2"/>
      <c r="AC1520" s="2"/>
      <c r="AD1520" s="2"/>
      <c r="AE1520" s="2"/>
      <c r="AF1520" s="2"/>
      <c r="AG1520" s="2"/>
      <c r="AH1520" s="2"/>
      <c r="AI1520" s="2"/>
    </row>
    <row r="1521" spans="2:35">
      <c r="B1521" s="350" t="s">
        <v>265</v>
      </c>
      <c r="C1521" s="350" t="s">
        <v>122</v>
      </c>
      <c r="D1521" s="351">
        <v>22</v>
      </c>
      <c r="E1521" s="351">
        <v>13</v>
      </c>
      <c r="F1521" s="279" t="str">
        <f t="shared" si="23"/>
        <v>SWW012213</v>
      </c>
      <c r="G1521" s="351">
        <v>52.5</v>
      </c>
      <c r="M1521" s="241"/>
      <c r="N1521" s="241"/>
      <c r="O1521" s="229"/>
      <c r="P1521" s="229"/>
      <c r="Q1521" s="234"/>
      <c r="Y1521" s="243"/>
      <c r="Z1521" s="2"/>
      <c r="AA1521" s="2"/>
      <c r="AB1521" s="2"/>
      <c r="AC1521" s="2"/>
      <c r="AD1521" s="2"/>
      <c r="AE1521" s="2"/>
      <c r="AF1521" s="2"/>
      <c r="AG1521" s="2"/>
      <c r="AH1521" s="2"/>
      <c r="AI1521" s="2"/>
    </row>
    <row r="1522" spans="2:35">
      <c r="B1522" s="350" t="s">
        <v>265</v>
      </c>
      <c r="C1522" s="350" t="s">
        <v>122</v>
      </c>
      <c r="D1522" s="351">
        <v>22</v>
      </c>
      <c r="E1522" s="351">
        <v>14</v>
      </c>
      <c r="F1522" s="279" t="str">
        <f t="shared" si="23"/>
        <v>SWW012214</v>
      </c>
      <c r="G1522" s="351">
        <v>57.4</v>
      </c>
      <c r="M1522" s="241"/>
      <c r="N1522" s="241"/>
      <c r="O1522" s="229"/>
      <c r="P1522" s="229"/>
      <c r="Q1522" s="234"/>
      <c r="Y1522" s="243"/>
      <c r="Z1522" s="2"/>
      <c r="AA1522" s="2"/>
      <c r="AB1522" s="2"/>
      <c r="AC1522" s="2"/>
      <c r="AD1522" s="2"/>
      <c r="AE1522" s="2"/>
      <c r="AF1522" s="2"/>
      <c r="AG1522" s="2"/>
      <c r="AH1522" s="2"/>
      <c r="AI1522" s="2"/>
    </row>
    <row r="1523" spans="2:35">
      <c r="B1523" s="350" t="s">
        <v>265</v>
      </c>
      <c r="C1523" s="350" t="s">
        <v>122</v>
      </c>
      <c r="D1523" s="351">
        <v>22</v>
      </c>
      <c r="E1523" s="351">
        <v>15</v>
      </c>
      <c r="F1523" s="279" t="str">
        <f t="shared" si="23"/>
        <v>SWW012215</v>
      </c>
      <c r="G1523" s="351">
        <v>62.8</v>
      </c>
      <c r="M1523" s="241"/>
      <c r="N1523" s="241"/>
      <c r="O1523" s="229"/>
      <c r="P1523" s="229"/>
      <c r="Q1523" s="234"/>
      <c r="Y1523" s="243"/>
      <c r="Z1523" s="2"/>
      <c r="AA1523" s="2"/>
      <c r="AB1523" s="2"/>
      <c r="AC1523" s="2"/>
      <c r="AD1523" s="2"/>
      <c r="AE1523" s="2"/>
      <c r="AF1523" s="2"/>
      <c r="AG1523" s="2"/>
      <c r="AH1523" s="2"/>
      <c r="AI1523" s="2"/>
    </row>
    <row r="1524" spans="2:35">
      <c r="B1524" s="350" t="s">
        <v>265</v>
      </c>
      <c r="C1524" s="350" t="s">
        <v>122</v>
      </c>
      <c r="D1524" s="351">
        <v>22</v>
      </c>
      <c r="E1524" s="351">
        <v>16</v>
      </c>
      <c r="F1524" s="279" t="str">
        <f t="shared" si="23"/>
        <v>SWW012216</v>
      </c>
      <c r="G1524" s="351">
        <v>68.400000000000006</v>
      </c>
      <c r="M1524" s="241"/>
      <c r="N1524" s="241"/>
      <c r="O1524" s="229"/>
      <c r="P1524" s="229"/>
      <c r="Q1524" s="234"/>
      <c r="Y1524" s="243"/>
      <c r="Z1524" s="2"/>
      <c r="AA1524" s="2"/>
      <c r="AB1524" s="2"/>
      <c r="AC1524" s="2"/>
      <c r="AD1524" s="2"/>
      <c r="AE1524" s="2"/>
      <c r="AF1524" s="2"/>
      <c r="AG1524" s="2"/>
      <c r="AH1524" s="2"/>
      <c r="AI1524" s="2"/>
    </row>
    <row r="1525" spans="2:35">
      <c r="B1525" s="350" t="s">
        <v>265</v>
      </c>
      <c r="C1525" s="350" t="s">
        <v>122</v>
      </c>
      <c r="D1525" s="351">
        <v>22</v>
      </c>
      <c r="E1525" s="351">
        <v>17</v>
      </c>
      <c r="F1525" s="279" t="str">
        <f t="shared" si="23"/>
        <v>SWW012217</v>
      </c>
      <c r="G1525" s="351">
        <v>74.099999999999994</v>
      </c>
      <c r="M1525" s="241"/>
      <c r="N1525" s="241"/>
      <c r="O1525" s="229"/>
      <c r="P1525" s="229"/>
      <c r="Q1525" s="234"/>
      <c r="Y1525" s="243"/>
      <c r="Z1525" s="2"/>
      <c r="AA1525" s="2"/>
      <c r="AB1525" s="2"/>
      <c r="AC1525" s="2"/>
      <c r="AD1525" s="2"/>
      <c r="AE1525" s="2"/>
      <c r="AF1525" s="2"/>
      <c r="AG1525" s="2"/>
      <c r="AH1525" s="2"/>
      <c r="AI1525" s="2"/>
    </row>
    <row r="1526" spans="2:35">
      <c r="B1526" s="350" t="s">
        <v>265</v>
      </c>
      <c r="C1526" s="350" t="s">
        <v>122</v>
      </c>
      <c r="D1526" s="351">
        <v>22</v>
      </c>
      <c r="E1526" s="351">
        <v>18</v>
      </c>
      <c r="F1526" s="279" t="str">
        <f t="shared" si="23"/>
        <v>SWW012218</v>
      </c>
      <c r="G1526" s="351">
        <v>80.099999999999994</v>
      </c>
      <c r="M1526" s="241"/>
      <c r="N1526" s="241"/>
      <c r="O1526" s="229"/>
      <c r="P1526" s="229"/>
      <c r="Q1526" s="234"/>
      <c r="Y1526" s="243"/>
      <c r="Z1526" s="2"/>
      <c r="AA1526" s="2"/>
      <c r="AB1526" s="2"/>
      <c r="AC1526" s="2"/>
      <c r="AD1526" s="2"/>
      <c r="AE1526" s="2"/>
      <c r="AF1526" s="2"/>
      <c r="AG1526" s="2"/>
      <c r="AH1526" s="2"/>
      <c r="AI1526" s="2"/>
    </row>
    <row r="1527" spans="2:35">
      <c r="B1527" s="350" t="s">
        <v>265</v>
      </c>
      <c r="C1527" s="350" t="s">
        <v>122</v>
      </c>
      <c r="D1527" s="351">
        <v>22</v>
      </c>
      <c r="E1527" s="351">
        <v>19</v>
      </c>
      <c r="F1527" s="279" t="str">
        <f t="shared" si="23"/>
        <v>SWW012219</v>
      </c>
      <c r="G1527" s="351">
        <v>86.2</v>
      </c>
      <c r="M1527" s="241"/>
      <c r="N1527" s="241"/>
      <c r="O1527" s="229"/>
      <c r="P1527" s="229"/>
      <c r="Q1527" s="234"/>
      <c r="Y1527" s="243"/>
      <c r="Z1527" s="2"/>
      <c r="AA1527" s="2"/>
      <c r="AB1527" s="2"/>
      <c r="AC1527" s="2"/>
      <c r="AD1527" s="2"/>
      <c r="AE1527" s="2"/>
      <c r="AF1527" s="2"/>
      <c r="AG1527" s="2"/>
      <c r="AH1527" s="2"/>
      <c r="AI1527" s="2"/>
    </row>
    <row r="1528" spans="2:35">
      <c r="B1528" s="350" t="s">
        <v>265</v>
      </c>
      <c r="C1528" s="350" t="s">
        <v>122</v>
      </c>
      <c r="D1528" s="351">
        <v>22</v>
      </c>
      <c r="E1528" s="351">
        <v>20</v>
      </c>
      <c r="F1528" s="279" t="str">
        <f t="shared" si="23"/>
        <v>SWW012220</v>
      </c>
      <c r="G1528" s="351">
        <v>92.8</v>
      </c>
      <c r="M1528" s="241"/>
      <c r="N1528" s="241"/>
      <c r="O1528" s="229"/>
      <c r="P1528" s="229"/>
      <c r="Q1528" s="234"/>
      <c r="Y1528" s="243"/>
      <c r="Z1528" s="2"/>
      <c r="AA1528" s="2"/>
      <c r="AB1528" s="2"/>
      <c r="AC1528" s="2"/>
      <c r="AD1528" s="2"/>
      <c r="AE1528" s="2"/>
      <c r="AF1528" s="2"/>
      <c r="AG1528" s="2"/>
      <c r="AH1528" s="2"/>
      <c r="AI1528" s="2"/>
    </row>
    <row r="1529" spans="2:35">
      <c r="B1529" s="350" t="s">
        <v>265</v>
      </c>
      <c r="C1529" s="350" t="s">
        <v>122</v>
      </c>
      <c r="D1529" s="351">
        <v>22</v>
      </c>
      <c r="E1529" s="351">
        <v>21</v>
      </c>
      <c r="F1529" s="279" t="str">
        <f t="shared" si="23"/>
        <v>SWW012221</v>
      </c>
      <c r="G1529" s="351">
        <v>99.2</v>
      </c>
      <c r="M1529" s="241"/>
      <c r="N1529" s="241"/>
      <c r="O1529" s="229"/>
      <c r="P1529" s="229"/>
      <c r="Q1529" s="234"/>
      <c r="Y1529" s="243"/>
      <c r="Z1529" s="2"/>
      <c r="AA1529" s="2"/>
      <c r="AB1529" s="2"/>
      <c r="AC1529" s="2"/>
      <c r="AD1529" s="2"/>
      <c r="AE1529" s="2"/>
      <c r="AF1529" s="2"/>
      <c r="AG1529" s="2"/>
      <c r="AH1529" s="2"/>
      <c r="AI1529" s="2"/>
    </row>
    <row r="1530" spans="2:35">
      <c r="B1530" s="350" t="s">
        <v>265</v>
      </c>
      <c r="C1530" s="350" t="s">
        <v>122</v>
      </c>
      <c r="D1530" s="351">
        <v>22</v>
      </c>
      <c r="E1530" s="351">
        <v>22</v>
      </c>
      <c r="F1530" s="279" t="str">
        <f t="shared" si="23"/>
        <v>SWW012222</v>
      </c>
      <c r="G1530" s="351">
        <v>109.8</v>
      </c>
      <c r="M1530" s="241"/>
      <c r="N1530" s="241"/>
      <c r="O1530" s="229"/>
      <c r="P1530" s="229"/>
      <c r="Q1530" s="234"/>
      <c r="Y1530" s="243"/>
      <c r="Z1530" s="2"/>
      <c r="AA1530" s="2"/>
      <c r="AB1530" s="2"/>
      <c r="AC1530" s="2"/>
      <c r="AD1530" s="2"/>
      <c r="AE1530" s="2"/>
      <c r="AF1530" s="2"/>
      <c r="AG1530" s="2"/>
      <c r="AH1530" s="2"/>
      <c r="AI1530" s="2"/>
    </row>
    <row r="1531" spans="2:35">
      <c r="B1531" s="350" t="s">
        <v>265</v>
      </c>
      <c r="C1531" s="350" t="s">
        <v>122</v>
      </c>
      <c r="D1531" s="351">
        <v>22</v>
      </c>
      <c r="E1531" s="351">
        <v>23</v>
      </c>
      <c r="F1531" s="279" t="str">
        <f t="shared" si="23"/>
        <v>SWW012223</v>
      </c>
      <c r="G1531" s="351">
        <v>122.2</v>
      </c>
      <c r="M1531" s="241"/>
      <c r="N1531" s="241"/>
      <c r="O1531" s="229"/>
      <c r="P1531" s="229"/>
      <c r="Q1531" s="234"/>
      <c r="Y1531" s="243"/>
      <c r="Z1531" s="2"/>
      <c r="AA1531" s="2"/>
      <c r="AB1531" s="2"/>
      <c r="AC1531" s="2"/>
      <c r="AD1531" s="2"/>
      <c r="AE1531" s="2"/>
      <c r="AF1531" s="2"/>
      <c r="AG1531" s="2"/>
      <c r="AH1531" s="2"/>
      <c r="AI1531" s="2"/>
    </row>
    <row r="1532" spans="2:35">
      <c r="B1532" s="350" t="s">
        <v>265</v>
      </c>
      <c r="C1532" s="350" t="s">
        <v>122</v>
      </c>
      <c r="D1532" s="351">
        <v>22</v>
      </c>
      <c r="E1532" s="351">
        <v>24</v>
      </c>
      <c r="F1532" s="279" t="str">
        <f t="shared" si="23"/>
        <v>SWW012224</v>
      </c>
      <c r="G1532" s="351">
        <v>134.80000000000001</v>
      </c>
      <c r="M1532" s="241"/>
      <c r="N1532" s="241"/>
      <c r="O1532" s="229"/>
      <c r="P1532" s="229"/>
      <c r="Q1532" s="234"/>
      <c r="Y1532" s="243"/>
      <c r="Z1532" s="2"/>
      <c r="AA1532" s="2"/>
      <c r="AB1532" s="2"/>
      <c r="AC1532" s="2"/>
      <c r="AD1532" s="2"/>
      <c r="AE1532" s="2"/>
      <c r="AF1532" s="2"/>
      <c r="AG1532" s="2"/>
      <c r="AH1532" s="2"/>
      <c r="AI1532" s="2"/>
    </row>
    <row r="1533" spans="2:35">
      <c r="B1533" s="350" t="s">
        <v>265</v>
      </c>
      <c r="C1533" s="350" t="s">
        <v>122</v>
      </c>
      <c r="D1533" s="351">
        <v>22</v>
      </c>
      <c r="E1533" s="351">
        <v>25</v>
      </c>
      <c r="F1533" s="279" t="str">
        <f t="shared" si="23"/>
        <v>SWW012225</v>
      </c>
      <c r="G1533" s="351">
        <v>147.80000000000001</v>
      </c>
      <c r="M1533" s="241"/>
      <c r="N1533" s="241"/>
      <c r="O1533" s="229"/>
      <c r="P1533" s="229"/>
      <c r="Q1533" s="234"/>
      <c r="Y1533" s="243"/>
      <c r="Z1533" s="2"/>
      <c r="AA1533" s="2"/>
      <c r="AB1533" s="2"/>
      <c r="AC1533" s="2"/>
      <c r="AD1533" s="2"/>
      <c r="AE1533" s="2"/>
      <c r="AF1533" s="2"/>
      <c r="AG1533" s="2"/>
      <c r="AH1533" s="2"/>
      <c r="AI1533" s="2"/>
    </row>
    <row r="1534" spans="2:35">
      <c r="B1534" s="350" t="s">
        <v>265</v>
      </c>
      <c r="C1534" s="350" t="s">
        <v>122</v>
      </c>
      <c r="D1534" s="351">
        <v>22</v>
      </c>
      <c r="E1534" s="351">
        <v>26</v>
      </c>
      <c r="F1534" s="279" t="str">
        <f t="shared" si="23"/>
        <v>SWW012226</v>
      </c>
      <c r="G1534" s="351">
        <v>161.6</v>
      </c>
      <c r="M1534" s="241"/>
      <c r="N1534" s="241"/>
      <c r="O1534" s="229"/>
      <c r="P1534" s="229"/>
      <c r="Q1534" s="234"/>
      <c r="Y1534" s="243"/>
      <c r="Z1534" s="2"/>
      <c r="AA1534" s="2"/>
      <c r="AB1534" s="2"/>
      <c r="AC1534" s="2"/>
      <c r="AD1534" s="2"/>
      <c r="AE1534" s="2"/>
      <c r="AF1534" s="2"/>
      <c r="AG1534" s="2"/>
      <c r="AH1534" s="2"/>
      <c r="AI1534" s="2"/>
    </row>
    <row r="1535" spans="2:35">
      <c r="B1535" s="350" t="s">
        <v>265</v>
      </c>
      <c r="C1535" s="350" t="s">
        <v>122</v>
      </c>
      <c r="D1535" s="351">
        <v>22</v>
      </c>
      <c r="E1535" s="351">
        <v>27</v>
      </c>
      <c r="F1535" s="279" t="str">
        <f t="shared" si="23"/>
        <v>SWW012227</v>
      </c>
      <c r="G1535" s="351">
        <v>176.8</v>
      </c>
      <c r="M1535" s="241"/>
      <c r="N1535" s="241"/>
      <c r="O1535" s="229"/>
      <c r="P1535" s="229"/>
      <c r="Q1535" s="234"/>
      <c r="Y1535" s="243"/>
      <c r="Z1535" s="2"/>
      <c r="AA1535" s="2"/>
      <c r="AB1535" s="2"/>
      <c r="AC1535" s="2"/>
      <c r="AD1535" s="2"/>
      <c r="AE1535" s="2"/>
      <c r="AF1535" s="2"/>
      <c r="AG1535" s="2"/>
      <c r="AH1535" s="2"/>
      <c r="AI1535" s="2"/>
    </row>
    <row r="1536" spans="2:35">
      <c r="B1536" s="350" t="s">
        <v>265</v>
      </c>
      <c r="C1536" s="350" t="s">
        <v>122</v>
      </c>
      <c r="D1536" s="351">
        <v>22</v>
      </c>
      <c r="E1536" s="351">
        <v>28</v>
      </c>
      <c r="F1536" s="279" t="str">
        <f t="shared" si="23"/>
        <v>SWW012228</v>
      </c>
      <c r="G1536" s="351">
        <v>193.6</v>
      </c>
      <c r="M1536" s="241"/>
      <c r="N1536" s="241"/>
      <c r="O1536" s="229"/>
      <c r="P1536" s="229"/>
      <c r="Q1536" s="234"/>
      <c r="Y1536" s="243"/>
      <c r="Z1536" s="2"/>
      <c r="AA1536" s="2"/>
      <c r="AB1536" s="2"/>
      <c r="AC1536" s="2"/>
      <c r="AD1536" s="2"/>
      <c r="AE1536" s="2"/>
      <c r="AF1536" s="2"/>
      <c r="AG1536" s="2"/>
      <c r="AH1536" s="2"/>
      <c r="AI1536" s="2"/>
    </row>
    <row r="1537" spans="2:35">
      <c r="B1537" s="350" t="s">
        <v>265</v>
      </c>
      <c r="C1537" s="350" t="s">
        <v>122</v>
      </c>
      <c r="D1537" s="351">
        <v>22</v>
      </c>
      <c r="E1537" s="351">
        <v>29</v>
      </c>
      <c r="F1537" s="279" t="str">
        <f t="shared" si="23"/>
        <v>SWW012229</v>
      </c>
      <c r="G1537" s="351">
        <v>212.7</v>
      </c>
      <c r="M1537" s="241"/>
      <c r="N1537" s="241"/>
      <c r="O1537" s="229"/>
      <c r="P1537" s="229"/>
      <c r="Q1537" s="234"/>
      <c r="Y1537" s="243"/>
      <c r="Z1537" s="2"/>
      <c r="AA1537" s="2"/>
      <c r="AB1537" s="2"/>
      <c r="AC1537" s="2"/>
      <c r="AD1537" s="2"/>
      <c r="AE1537" s="2"/>
      <c r="AF1537" s="2"/>
      <c r="AG1537" s="2"/>
      <c r="AH1537" s="2"/>
      <c r="AI1537" s="2"/>
    </row>
    <row r="1538" spans="2:35">
      <c r="B1538" s="350" t="s">
        <v>265</v>
      </c>
      <c r="C1538" s="350" t="s">
        <v>122</v>
      </c>
      <c r="D1538" s="351">
        <v>22</v>
      </c>
      <c r="E1538" s="351">
        <v>30</v>
      </c>
      <c r="F1538" s="279" t="str">
        <f t="shared" si="23"/>
        <v>SWW012230</v>
      </c>
      <c r="G1538" s="351">
        <v>231.6</v>
      </c>
      <c r="M1538" s="241"/>
      <c r="N1538" s="241"/>
      <c r="O1538" s="229"/>
      <c r="P1538" s="229"/>
      <c r="Q1538" s="234"/>
      <c r="Y1538" s="243"/>
      <c r="Z1538" s="2"/>
      <c r="AA1538" s="2"/>
      <c r="AB1538" s="2"/>
      <c r="AC1538" s="2"/>
      <c r="AD1538" s="2"/>
      <c r="AE1538" s="2"/>
      <c r="AF1538" s="2"/>
      <c r="AG1538" s="2"/>
      <c r="AH1538" s="2"/>
      <c r="AI1538" s="2"/>
    </row>
    <row r="1539" spans="2:35">
      <c r="B1539" s="350" t="s">
        <v>265</v>
      </c>
      <c r="C1539" s="350" t="s">
        <v>122</v>
      </c>
      <c r="D1539" s="351">
        <v>22</v>
      </c>
      <c r="E1539" s="351">
        <v>31</v>
      </c>
      <c r="F1539" s="279" t="str">
        <f t="shared" si="23"/>
        <v>SWW012231</v>
      </c>
      <c r="G1539" s="351">
        <v>250.7</v>
      </c>
      <c r="M1539" s="241"/>
      <c r="N1539" s="241"/>
      <c r="O1539" s="229"/>
      <c r="P1539" s="229"/>
      <c r="Q1539" s="234"/>
      <c r="Y1539" s="243"/>
      <c r="Z1539" s="2"/>
      <c r="AA1539" s="2"/>
      <c r="AB1539" s="2"/>
      <c r="AC1539" s="2"/>
      <c r="AD1539" s="2"/>
      <c r="AE1539" s="2"/>
      <c r="AF1539" s="2"/>
      <c r="AG1539" s="2"/>
      <c r="AH1539" s="2"/>
      <c r="AI1539" s="2"/>
    </row>
    <row r="1540" spans="2:35">
      <c r="B1540" s="350" t="s">
        <v>265</v>
      </c>
      <c r="C1540" s="350" t="s">
        <v>122</v>
      </c>
      <c r="D1540" s="351">
        <v>22</v>
      </c>
      <c r="E1540" s="351">
        <v>32</v>
      </c>
      <c r="F1540" s="279" t="str">
        <f t="shared" si="23"/>
        <v>SWW012232</v>
      </c>
      <c r="G1540" s="351">
        <v>266.89999999999998</v>
      </c>
      <c r="M1540" s="241"/>
      <c r="N1540" s="241"/>
      <c r="O1540" s="229"/>
      <c r="P1540" s="229"/>
      <c r="Q1540" s="234"/>
      <c r="Y1540" s="243"/>
      <c r="Z1540" s="2"/>
      <c r="AA1540" s="2"/>
      <c r="AB1540" s="2"/>
      <c r="AC1540" s="2"/>
      <c r="AD1540" s="2"/>
      <c r="AE1540" s="2"/>
      <c r="AF1540" s="2"/>
      <c r="AG1540" s="2"/>
      <c r="AH1540" s="2"/>
      <c r="AI1540" s="2"/>
    </row>
    <row r="1541" spans="2:35">
      <c r="B1541" s="350" t="s">
        <v>265</v>
      </c>
      <c r="C1541" s="350" t="s">
        <v>122</v>
      </c>
      <c r="D1541" s="351">
        <v>22</v>
      </c>
      <c r="E1541" s="351">
        <v>33</v>
      </c>
      <c r="F1541" s="279" t="str">
        <f t="shared" si="23"/>
        <v>SWW012233</v>
      </c>
      <c r="G1541" s="351">
        <v>285.10000000000002</v>
      </c>
      <c r="M1541" s="241"/>
      <c r="N1541" s="241"/>
      <c r="O1541" s="229"/>
      <c r="P1541" s="229"/>
      <c r="Q1541" s="234"/>
      <c r="Y1541" s="243"/>
      <c r="Z1541" s="2"/>
      <c r="AA1541" s="2"/>
      <c r="AB1541" s="2"/>
      <c r="AC1541" s="2"/>
      <c r="AD1541" s="2"/>
      <c r="AE1541" s="2"/>
      <c r="AF1541" s="2"/>
      <c r="AG1541" s="2"/>
      <c r="AH1541" s="2"/>
      <c r="AI1541" s="2"/>
    </row>
    <row r="1542" spans="2:35">
      <c r="B1542" s="350" t="s">
        <v>265</v>
      </c>
      <c r="C1542" s="350" t="s">
        <v>122</v>
      </c>
      <c r="D1542" s="351">
        <v>22</v>
      </c>
      <c r="E1542" s="351">
        <v>34</v>
      </c>
      <c r="F1542" s="279" t="str">
        <f t="shared" si="23"/>
        <v>SWW012234</v>
      </c>
      <c r="G1542" s="351">
        <v>306.10000000000002</v>
      </c>
      <c r="M1542" s="241"/>
      <c r="N1542" s="241"/>
      <c r="O1542" s="229"/>
      <c r="P1542" s="229"/>
      <c r="Q1542" s="234"/>
      <c r="Y1542" s="243"/>
      <c r="Z1542" s="2"/>
      <c r="AA1542" s="2"/>
      <c r="AB1542" s="2"/>
      <c r="AC1542" s="2"/>
      <c r="AD1542" s="2"/>
      <c r="AE1542" s="2"/>
      <c r="AF1542" s="2"/>
      <c r="AG1542" s="2"/>
      <c r="AH1542" s="2"/>
      <c r="AI1542" s="2"/>
    </row>
    <row r="1543" spans="2:35">
      <c r="B1543" s="350" t="s">
        <v>265</v>
      </c>
      <c r="C1543" s="350" t="s">
        <v>122</v>
      </c>
      <c r="D1543" s="351">
        <v>22</v>
      </c>
      <c r="E1543" s="351">
        <v>35</v>
      </c>
      <c r="F1543" s="279" t="str">
        <f t="shared" si="23"/>
        <v>SWW012235</v>
      </c>
      <c r="G1543" s="351">
        <v>330.7</v>
      </c>
      <c r="M1543" s="241"/>
      <c r="N1543" s="241"/>
      <c r="O1543" s="229"/>
      <c r="P1543" s="229"/>
      <c r="Q1543" s="234"/>
      <c r="Y1543" s="243"/>
      <c r="Z1543" s="2"/>
      <c r="AA1543" s="2"/>
      <c r="AB1543" s="2"/>
      <c r="AC1543" s="2"/>
      <c r="AD1543" s="2"/>
      <c r="AE1543" s="2"/>
      <c r="AF1543" s="2"/>
      <c r="AG1543" s="2"/>
      <c r="AH1543" s="2"/>
      <c r="AI1543" s="2"/>
    </row>
    <row r="1544" spans="2:35">
      <c r="B1544" s="350" t="s">
        <v>265</v>
      </c>
      <c r="C1544" s="350" t="s">
        <v>122</v>
      </c>
      <c r="D1544" s="351">
        <v>22</v>
      </c>
      <c r="E1544" s="351">
        <v>36</v>
      </c>
      <c r="F1544" s="279" t="str">
        <f t="shared" ref="F1544:F1607" si="24">B1544&amp;TEXT(C1544,"00")&amp;TEXT(D1544,"00")&amp;TEXT(E1544,"00")</f>
        <v>SWW012236</v>
      </c>
      <c r="G1544" s="351">
        <v>358.3</v>
      </c>
      <c r="M1544" s="241"/>
      <c r="N1544" s="241"/>
      <c r="O1544" s="229"/>
      <c r="P1544" s="229"/>
      <c r="Q1544" s="234"/>
      <c r="Y1544" s="243"/>
      <c r="Z1544" s="2"/>
      <c r="AA1544" s="2"/>
      <c r="AB1544" s="2"/>
      <c r="AC1544" s="2"/>
      <c r="AD1544" s="2"/>
      <c r="AE1544" s="2"/>
      <c r="AF1544" s="2"/>
      <c r="AG1544" s="2"/>
      <c r="AH1544" s="2"/>
      <c r="AI1544" s="2"/>
    </row>
    <row r="1545" spans="2:35">
      <c r="B1545" s="350" t="s">
        <v>265</v>
      </c>
      <c r="C1545" s="350" t="s">
        <v>122</v>
      </c>
      <c r="D1545" s="351">
        <v>22</v>
      </c>
      <c r="E1545" s="351">
        <v>37</v>
      </c>
      <c r="F1545" s="279" t="str">
        <f t="shared" si="24"/>
        <v>SWW012237</v>
      </c>
      <c r="G1545" s="351">
        <v>381.4</v>
      </c>
      <c r="M1545" s="241"/>
      <c r="N1545" s="241"/>
      <c r="O1545" s="229"/>
      <c r="P1545" s="229"/>
      <c r="Q1545" s="234"/>
      <c r="Y1545" s="243"/>
      <c r="Z1545" s="2"/>
      <c r="AA1545" s="2"/>
      <c r="AB1545" s="2"/>
      <c r="AC1545" s="2"/>
      <c r="AD1545" s="2"/>
      <c r="AE1545" s="2"/>
      <c r="AF1545" s="2"/>
      <c r="AG1545" s="2"/>
      <c r="AH1545" s="2"/>
      <c r="AI1545" s="2"/>
    </row>
    <row r="1546" spans="2:35">
      <c r="B1546" s="350" t="s">
        <v>265</v>
      </c>
      <c r="C1546" s="350" t="s">
        <v>122</v>
      </c>
      <c r="D1546" s="351">
        <v>22</v>
      </c>
      <c r="E1546" s="351">
        <v>38</v>
      </c>
      <c r="F1546" s="279" t="str">
        <f t="shared" si="24"/>
        <v>SWW012238</v>
      </c>
      <c r="G1546" s="351">
        <v>407.6</v>
      </c>
      <c r="M1546" s="241"/>
      <c r="N1546" s="241"/>
      <c r="O1546" s="229"/>
      <c r="P1546" s="229"/>
      <c r="Q1546" s="234"/>
      <c r="Y1546" s="243"/>
      <c r="Z1546" s="2"/>
      <c r="AA1546" s="2"/>
      <c r="AB1546" s="2"/>
      <c r="AC1546" s="2"/>
      <c r="AD1546" s="2"/>
      <c r="AE1546" s="2"/>
      <c r="AF1546" s="2"/>
      <c r="AG1546" s="2"/>
      <c r="AH1546" s="2"/>
      <c r="AI1546" s="2"/>
    </row>
    <row r="1547" spans="2:35">
      <c r="B1547" s="350" t="s">
        <v>265</v>
      </c>
      <c r="C1547" s="350" t="s">
        <v>122</v>
      </c>
      <c r="D1547" s="351">
        <v>22</v>
      </c>
      <c r="E1547" s="351">
        <v>39</v>
      </c>
      <c r="F1547" s="279" t="str">
        <f t="shared" si="24"/>
        <v>SWW012239</v>
      </c>
      <c r="G1547" s="351">
        <v>443.6</v>
      </c>
      <c r="M1547" s="241"/>
      <c r="N1547" s="241"/>
      <c r="O1547" s="229"/>
      <c r="P1547" s="229"/>
      <c r="Q1547" s="234"/>
      <c r="Y1547" s="243"/>
      <c r="Z1547" s="2"/>
      <c r="AA1547" s="2"/>
      <c r="AB1547" s="2"/>
      <c r="AC1547" s="2"/>
      <c r="AD1547" s="2"/>
      <c r="AE1547" s="2"/>
      <c r="AF1547" s="2"/>
      <c r="AG1547" s="2"/>
      <c r="AH1547" s="2"/>
      <c r="AI1547" s="2"/>
    </row>
    <row r="1548" spans="2:35">
      <c r="B1548" s="350" t="s">
        <v>265</v>
      </c>
      <c r="C1548" s="350" t="s">
        <v>122</v>
      </c>
      <c r="D1548" s="351">
        <v>22</v>
      </c>
      <c r="E1548" s="351">
        <v>40</v>
      </c>
      <c r="F1548" s="279" t="str">
        <f t="shared" si="24"/>
        <v>SWW012240</v>
      </c>
      <c r="G1548" s="351">
        <v>471.2</v>
      </c>
      <c r="M1548" s="241"/>
      <c r="N1548" s="241"/>
      <c r="O1548" s="229"/>
      <c r="P1548" s="229"/>
      <c r="Q1548" s="234"/>
      <c r="Y1548" s="243"/>
      <c r="Z1548" s="2"/>
      <c r="AA1548" s="2"/>
      <c r="AB1548" s="2"/>
      <c r="AC1548" s="2"/>
      <c r="AD1548" s="2"/>
      <c r="AE1548" s="2"/>
      <c r="AF1548" s="2"/>
      <c r="AG1548" s="2"/>
      <c r="AH1548" s="2"/>
      <c r="AI1548" s="2"/>
    </row>
    <row r="1549" spans="2:35">
      <c r="B1549" s="350" t="s">
        <v>265</v>
      </c>
      <c r="C1549" s="350" t="s">
        <v>122</v>
      </c>
      <c r="D1549" s="351">
        <v>22</v>
      </c>
      <c r="E1549" s="351">
        <v>41</v>
      </c>
      <c r="F1549" s="279" t="str">
        <f t="shared" si="24"/>
        <v>SWW012241</v>
      </c>
      <c r="G1549" s="351">
        <v>499.6</v>
      </c>
      <c r="M1549" s="241"/>
      <c r="N1549" s="241"/>
      <c r="O1549" s="229"/>
      <c r="P1549" s="229"/>
      <c r="Q1549" s="234"/>
      <c r="Y1549" s="243"/>
      <c r="Z1549" s="2"/>
      <c r="AA1549" s="2"/>
      <c r="AB1549" s="2"/>
      <c r="AC1549" s="2"/>
      <c r="AD1549" s="2"/>
      <c r="AE1549" s="2"/>
      <c r="AF1549" s="2"/>
      <c r="AG1549" s="2"/>
      <c r="AH1549" s="2"/>
      <c r="AI1549" s="2"/>
    </row>
    <row r="1550" spans="2:35">
      <c r="B1550" s="350" t="s">
        <v>265</v>
      </c>
      <c r="C1550" s="350" t="s">
        <v>122</v>
      </c>
      <c r="D1550" s="351">
        <v>22</v>
      </c>
      <c r="E1550" s="351">
        <v>42</v>
      </c>
      <c r="F1550" s="279" t="str">
        <f t="shared" si="24"/>
        <v>SWW012242</v>
      </c>
      <c r="G1550" s="351">
        <v>527.4</v>
      </c>
      <c r="M1550" s="241"/>
      <c r="N1550" s="241"/>
      <c r="O1550" s="229"/>
      <c r="P1550" s="229"/>
      <c r="Q1550" s="234"/>
      <c r="Y1550" s="243"/>
      <c r="Z1550" s="2"/>
      <c r="AA1550" s="2"/>
      <c r="AB1550" s="2"/>
      <c r="AC1550" s="2"/>
      <c r="AD1550" s="2"/>
      <c r="AE1550" s="2"/>
      <c r="AF1550" s="2"/>
      <c r="AG1550" s="2"/>
      <c r="AH1550" s="2"/>
      <c r="AI1550" s="2"/>
    </row>
    <row r="1551" spans="2:35">
      <c r="B1551" s="350" t="s">
        <v>265</v>
      </c>
      <c r="C1551" s="350" t="s">
        <v>122</v>
      </c>
      <c r="D1551" s="351">
        <v>22</v>
      </c>
      <c r="E1551" s="351">
        <v>43</v>
      </c>
      <c r="F1551" s="279" t="str">
        <f t="shared" si="24"/>
        <v>SWW012243</v>
      </c>
      <c r="G1551" s="351">
        <v>556.20000000000005</v>
      </c>
      <c r="M1551" s="241"/>
      <c r="N1551" s="241"/>
      <c r="O1551" s="229"/>
      <c r="P1551" s="229"/>
      <c r="Q1551" s="234"/>
      <c r="Y1551" s="243"/>
      <c r="Z1551" s="2"/>
      <c r="AA1551" s="2"/>
      <c r="AB1551" s="2"/>
      <c r="AC1551" s="2"/>
      <c r="AD1551" s="2"/>
      <c r="AE1551" s="2"/>
      <c r="AF1551" s="2"/>
      <c r="AG1551" s="2"/>
      <c r="AH1551" s="2"/>
      <c r="AI1551" s="2"/>
    </row>
    <row r="1552" spans="2:35">
      <c r="B1552" s="350" t="s">
        <v>265</v>
      </c>
      <c r="C1552" s="350" t="s">
        <v>122</v>
      </c>
      <c r="D1552" s="351">
        <v>22</v>
      </c>
      <c r="E1552" s="351">
        <v>44</v>
      </c>
      <c r="F1552" s="279" t="str">
        <f t="shared" si="24"/>
        <v>SWW012244</v>
      </c>
      <c r="G1552" s="351">
        <v>591.1</v>
      </c>
      <c r="M1552" s="241"/>
      <c r="N1552" s="241"/>
      <c r="O1552" s="229"/>
      <c r="P1552" s="229"/>
      <c r="Q1552" s="234"/>
      <c r="Y1552" s="243"/>
      <c r="Z1552" s="2"/>
      <c r="AA1552" s="2"/>
      <c r="AB1552" s="2"/>
      <c r="AC1552" s="2"/>
      <c r="AD1552" s="2"/>
      <c r="AE1552" s="2"/>
      <c r="AF1552" s="2"/>
      <c r="AG1552" s="2"/>
      <c r="AH1552" s="2"/>
      <c r="AI1552" s="2"/>
    </row>
    <row r="1553" spans="2:35">
      <c r="B1553" s="350" t="s">
        <v>265</v>
      </c>
      <c r="C1553" s="350" t="s">
        <v>122</v>
      </c>
      <c r="D1553" s="351">
        <v>22</v>
      </c>
      <c r="E1553" s="351">
        <v>45</v>
      </c>
      <c r="F1553" s="279" t="str">
        <f t="shared" si="24"/>
        <v>SWW012245</v>
      </c>
      <c r="G1553" s="351">
        <v>622.6</v>
      </c>
      <c r="M1553" s="241"/>
      <c r="N1553" s="241"/>
      <c r="O1553" s="229"/>
      <c r="P1553" s="229"/>
      <c r="Q1553" s="234"/>
      <c r="Y1553" s="243"/>
      <c r="Z1553" s="2"/>
      <c r="AA1553" s="2"/>
      <c r="AB1553" s="2"/>
      <c r="AC1553" s="2"/>
      <c r="AD1553" s="2"/>
      <c r="AE1553" s="2"/>
      <c r="AF1553" s="2"/>
      <c r="AG1553" s="2"/>
      <c r="AH1553" s="2"/>
      <c r="AI1553" s="2"/>
    </row>
    <row r="1554" spans="2:35">
      <c r="B1554" s="350" t="s">
        <v>265</v>
      </c>
      <c r="C1554" s="350" t="s">
        <v>122</v>
      </c>
      <c r="D1554" s="351">
        <v>22</v>
      </c>
      <c r="E1554" s="351">
        <v>46</v>
      </c>
      <c r="F1554" s="279" t="str">
        <f t="shared" si="24"/>
        <v>SWW012246</v>
      </c>
      <c r="G1554" s="351">
        <v>656.1</v>
      </c>
      <c r="M1554" s="241"/>
      <c r="N1554" s="241"/>
      <c r="O1554" s="229"/>
      <c r="P1554" s="229"/>
      <c r="Q1554" s="234"/>
      <c r="Y1554" s="243"/>
      <c r="Z1554" s="2"/>
      <c r="AA1554" s="2"/>
      <c r="AB1554" s="2"/>
      <c r="AC1554" s="2"/>
      <c r="AD1554" s="2"/>
      <c r="AE1554" s="2"/>
      <c r="AF1554" s="2"/>
      <c r="AG1554" s="2"/>
      <c r="AH1554" s="2"/>
      <c r="AI1554" s="2"/>
    </row>
    <row r="1555" spans="2:35">
      <c r="B1555" s="350" t="s">
        <v>265</v>
      </c>
      <c r="C1555" s="350" t="s">
        <v>122</v>
      </c>
      <c r="D1555" s="351">
        <v>22</v>
      </c>
      <c r="E1555" s="351">
        <v>47</v>
      </c>
      <c r="F1555" s="279" t="str">
        <f t="shared" si="24"/>
        <v>SWW012247</v>
      </c>
      <c r="G1555" s="351">
        <v>713.5</v>
      </c>
      <c r="M1555" s="241"/>
      <c r="N1555" s="241"/>
      <c r="O1555" s="229"/>
      <c r="P1555" s="229"/>
      <c r="Q1555" s="234"/>
      <c r="Y1555" s="243"/>
      <c r="Z1555" s="2"/>
      <c r="AA1555" s="2"/>
      <c r="AB1555" s="2"/>
      <c r="AC1555" s="2"/>
      <c r="AD1555" s="2"/>
      <c r="AE1555" s="2"/>
      <c r="AF1555" s="2"/>
      <c r="AG1555" s="2"/>
      <c r="AH1555" s="2"/>
      <c r="AI1555" s="2"/>
    </row>
    <row r="1556" spans="2:35">
      <c r="B1556" s="350" t="s">
        <v>265</v>
      </c>
      <c r="C1556" s="350" t="s">
        <v>122</v>
      </c>
      <c r="D1556" s="351">
        <v>22</v>
      </c>
      <c r="E1556" s="351">
        <v>48</v>
      </c>
      <c r="F1556" s="279" t="str">
        <f t="shared" si="24"/>
        <v>SWW012248</v>
      </c>
      <c r="G1556" s="351">
        <v>764.3</v>
      </c>
      <c r="M1556" s="241"/>
      <c r="N1556" s="241"/>
      <c r="O1556" s="229"/>
      <c r="P1556" s="229"/>
      <c r="Q1556" s="234"/>
      <c r="Y1556" s="243"/>
      <c r="Z1556" s="2"/>
      <c r="AA1556" s="2"/>
      <c r="AB1556" s="2"/>
      <c r="AC1556" s="2"/>
      <c r="AD1556" s="2"/>
      <c r="AE1556" s="2"/>
      <c r="AF1556" s="2"/>
      <c r="AG1556" s="2"/>
      <c r="AH1556" s="2"/>
      <c r="AI1556" s="2"/>
    </row>
    <row r="1557" spans="2:35">
      <c r="B1557" s="350" t="s">
        <v>265</v>
      </c>
      <c r="C1557" s="350" t="s">
        <v>122</v>
      </c>
      <c r="D1557" s="351">
        <v>22</v>
      </c>
      <c r="E1557" s="351">
        <v>49</v>
      </c>
      <c r="F1557" s="279" t="str">
        <f t="shared" si="24"/>
        <v>SWW012249</v>
      </c>
      <c r="G1557" s="351">
        <v>828.8</v>
      </c>
      <c r="M1557" s="241"/>
      <c r="N1557" s="241"/>
      <c r="O1557" s="229"/>
      <c r="P1557" s="229"/>
      <c r="Q1557" s="234"/>
      <c r="Y1557" s="243"/>
      <c r="Z1557" s="2"/>
      <c r="AA1557" s="2"/>
      <c r="AB1557" s="2"/>
      <c r="AC1557" s="2"/>
      <c r="AD1557" s="2"/>
      <c r="AE1557" s="2"/>
      <c r="AF1557" s="2"/>
      <c r="AG1557" s="2"/>
      <c r="AH1557" s="2"/>
      <c r="AI1557" s="2"/>
    </row>
    <row r="1558" spans="2:35">
      <c r="B1558" s="350" t="s">
        <v>265</v>
      </c>
      <c r="C1558" s="350" t="s">
        <v>122</v>
      </c>
      <c r="D1558" s="351">
        <v>23</v>
      </c>
      <c r="E1558" s="351">
        <v>1</v>
      </c>
      <c r="F1558" s="279" t="str">
        <f t="shared" si="24"/>
        <v>SWW012301</v>
      </c>
      <c r="G1558" s="351">
        <v>15.6</v>
      </c>
      <c r="M1558" s="241"/>
      <c r="N1558" s="241"/>
      <c r="O1558" s="229"/>
      <c r="P1558" s="229"/>
      <c r="Q1558" s="234"/>
      <c r="Y1558" s="243"/>
      <c r="Z1558" s="2"/>
      <c r="AA1558" s="2"/>
      <c r="AB1558" s="2"/>
      <c r="AC1558" s="2"/>
      <c r="AD1558" s="2"/>
      <c r="AE1558" s="2"/>
      <c r="AF1558" s="2"/>
      <c r="AG1558" s="2"/>
      <c r="AH1558" s="2"/>
      <c r="AI1558" s="2"/>
    </row>
    <row r="1559" spans="2:35">
      <c r="B1559" s="350" t="s">
        <v>265</v>
      </c>
      <c r="C1559" s="350" t="s">
        <v>122</v>
      </c>
      <c r="D1559" s="351">
        <v>23</v>
      </c>
      <c r="E1559" s="351">
        <v>2</v>
      </c>
      <c r="F1559" s="279" t="str">
        <f t="shared" si="24"/>
        <v>SWW012302</v>
      </c>
      <c r="G1559" s="351">
        <v>25.5</v>
      </c>
      <c r="M1559" s="241"/>
      <c r="N1559" s="241"/>
      <c r="O1559" s="229"/>
      <c r="P1559" s="229"/>
      <c r="Q1559" s="234"/>
      <c r="Y1559" s="243"/>
      <c r="Z1559" s="2"/>
      <c r="AA1559" s="2"/>
      <c r="AB1559" s="2"/>
      <c r="AC1559" s="2"/>
      <c r="AD1559" s="2"/>
      <c r="AE1559" s="2"/>
      <c r="AF1559" s="2"/>
      <c r="AG1559" s="2"/>
      <c r="AH1559" s="2"/>
      <c r="AI1559" s="2"/>
    </row>
    <row r="1560" spans="2:35">
      <c r="B1560" s="350" t="s">
        <v>265</v>
      </c>
      <c r="C1560" s="350" t="s">
        <v>122</v>
      </c>
      <c r="D1560" s="351">
        <v>23</v>
      </c>
      <c r="E1560" s="351">
        <v>3</v>
      </c>
      <c r="F1560" s="279" t="str">
        <f t="shared" si="24"/>
        <v>SWW012303</v>
      </c>
      <c r="G1560" s="351">
        <v>26.1</v>
      </c>
      <c r="M1560" s="241"/>
      <c r="N1560" s="241"/>
      <c r="O1560" s="229"/>
      <c r="P1560" s="229"/>
      <c r="Q1560" s="234"/>
      <c r="Y1560" s="243"/>
      <c r="Z1560" s="2"/>
      <c r="AA1560" s="2"/>
      <c r="AB1560" s="2"/>
      <c r="AC1560" s="2"/>
      <c r="AD1560" s="2"/>
      <c r="AE1560" s="2"/>
      <c r="AF1560" s="2"/>
      <c r="AG1560" s="2"/>
      <c r="AH1560" s="2"/>
      <c r="AI1560" s="2"/>
    </row>
    <row r="1561" spans="2:35">
      <c r="B1561" s="350" t="s">
        <v>265</v>
      </c>
      <c r="C1561" s="350" t="s">
        <v>122</v>
      </c>
      <c r="D1561" s="351">
        <v>23</v>
      </c>
      <c r="E1561" s="351">
        <v>4</v>
      </c>
      <c r="F1561" s="279" t="str">
        <f t="shared" si="24"/>
        <v>SWW012304</v>
      </c>
      <c r="G1561" s="351">
        <v>27.3</v>
      </c>
      <c r="M1561" s="241"/>
      <c r="N1561" s="241"/>
      <c r="O1561" s="229"/>
      <c r="P1561" s="229"/>
      <c r="Q1561" s="234"/>
      <c r="Y1561" s="243"/>
      <c r="Z1561" s="2"/>
      <c r="AA1561" s="2"/>
      <c r="AB1561" s="2"/>
      <c r="AC1561" s="2"/>
      <c r="AD1561" s="2"/>
      <c r="AE1561" s="2"/>
      <c r="AF1561" s="2"/>
      <c r="AG1561" s="2"/>
      <c r="AH1561" s="2"/>
      <c r="AI1561" s="2"/>
    </row>
    <row r="1562" spans="2:35">
      <c r="B1562" s="350" t="s">
        <v>265</v>
      </c>
      <c r="C1562" s="350" t="s">
        <v>122</v>
      </c>
      <c r="D1562" s="351">
        <v>23</v>
      </c>
      <c r="E1562" s="351">
        <v>5</v>
      </c>
      <c r="F1562" s="279" t="str">
        <f t="shared" si="24"/>
        <v>SWW012305</v>
      </c>
      <c r="G1562" s="351">
        <v>29.5</v>
      </c>
      <c r="M1562" s="241"/>
      <c r="N1562" s="241"/>
      <c r="O1562" s="229"/>
      <c r="P1562" s="229"/>
      <c r="Q1562" s="234"/>
      <c r="Y1562" s="243"/>
      <c r="Z1562" s="2"/>
      <c r="AA1562" s="2"/>
      <c r="AB1562" s="2"/>
      <c r="AC1562" s="2"/>
      <c r="AD1562" s="2"/>
      <c r="AE1562" s="2"/>
      <c r="AF1562" s="2"/>
      <c r="AG1562" s="2"/>
      <c r="AH1562" s="2"/>
      <c r="AI1562" s="2"/>
    </row>
    <row r="1563" spans="2:35">
      <c r="B1563" s="350" t="s">
        <v>265</v>
      </c>
      <c r="C1563" s="350" t="s">
        <v>122</v>
      </c>
      <c r="D1563" s="351">
        <v>23</v>
      </c>
      <c r="E1563" s="351">
        <v>6</v>
      </c>
      <c r="F1563" s="279" t="str">
        <f t="shared" si="24"/>
        <v>SWW012306</v>
      </c>
      <c r="G1563" s="351">
        <v>31.8</v>
      </c>
      <c r="M1563" s="241"/>
      <c r="N1563" s="241"/>
      <c r="O1563" s="229"/>
      <c r="P1563" s="229"/>
      <c r="Q1563" s="234"/>
      <c r="Y1563" s="243"/>
      <c r="Z1563" s="2"/>
      <c r="AA1563" s="2"/>
      <c r="AB1563" s="2"/>
      <c r="AC1563" s="2"/>
      <c r="AD1563" s="2"/>
      <c r="AE1563" s="2"/>
      <c r="AF1563" s="2"/>
      <c r="AG1563" s="2"/>
      <c r="AH1563" s="2"/>
      <c r="AI1563" s="2"/>
    </row>
    <row r="1564" spans="2:35">
      <c r="B1564" s="350" t="s">
        <v>265</v>
      </c>
      <c r="C1564" s="350" t="s">
        <v>122</v>
      </c>
      <c r="D1564" s="351">
        <v>23</v>
      </c>
      <c r="E1564" s="351">
        <v>7</v>
      </c>
      <c r="F1564" s="279" t="str">
        <f t="shared" si="24"/>
        <v>SWW012307</v>
      </c>
      <c r="G1564" s="351">
        <v>35.200000000000003</v>
      </c>
      <c r="M1564" s="241"/>
      <c r="N1564" s="241"/>
      <c r="O1564" s="229"/>
      <c r="P1564" s="229"/>
      <c r="Q1564" s="234"/>
      <c r="Y1564" s="243"/>
      <c r="Z1564" s="2"/>
      <c r="AA1564" s="2"/>
      <c r="AB1564" s="2"/>
      <c r="AC1564" s="2"/>
      <c r="AD1564" s="2"/>
      <c r="AE1564" s="2"/>
      <c r="AF1564" s="2"/>
      <c r="AG1564" s="2"/>
      <c r="AH1564" s="2"/>
      <c r="AI1564" s="2"/>
    </row>
    <row r="1565" spans="2:35">
      <c r="B1565" s="350" t="s">
        <v>265</v>
      </c>
      <c r="C1565" s="350" t="s">
        <v>122</v>
      </c>
      <c r="D1565" s="351">
        <v>23</v>
      </c>
      <c r="E1565" s="351">
        <v>8</v>
      </c>
      <c r="F1565" s="279" t="str">
        <f t="shared" si="24"/>
        <v>SWW012308</v>
      </c>
      <c r="G1565" s="351">
        <v>38.6</v>
      </c>
      <c r="M1565" s="241"/>
      <c r="N1565" s="241"/>
      <c r="O1565" s="229"/>
      <c r="P1565" s="229"/>
      <c r="Q1565" s="234"/>
      <c r="Y1565" s="243"/>
      <c r="Z1565" s="2"/>
      <c r="AA1565" s="2"/>
      <c r="AB1565" s="2"/>
      <c r="AC1565" s="2"/>
      <c r="AD1565" s="2"/>
      <c r="AE1565" s="2"/>
      <c r="AF1565" s="2"/>
      <c r="AG1565" s="2"/>
      <c r="AH1565" s="2"/>
      <c r="AI1565" s="2"/>
    </row>
    <row r="1566" spans="2:35">
      <c r="B1566" s="350" t="s">
        <v>265</v>
      </c>
      <c r="C1566" s="350" t="s">
        <v>122</v>
      </c>
      <c r="D1566" s="351">
        <v>23</v>
      </c>
      <c r="E1566" s="351">
        <v>9</v>
      </c>
      <c r="F1566" s="279" t="str">
        <f t="shared" si="24"/>
        <v>SWW012309</v>
      </c>
      <c r="G1566" s="351">
        <v>42.2</v>
      </c>
      <c r="M1566" s="241"/>
      <c r="N1566" s="241"/>
      <c r="O1566" s="229"/>
      <c r="P1566" s="229"/>
      <c r="Q1566" s="234"/>
      <c r="Y1566" s="243"/>
      <c r="Z1566" s="2"/>
      <c r="AA1566" s="2"/>
      <c r="AB1566" s="2"/>
      <c r="AC1566" s="2"/>
      <c r="AD1566" s="2"/>
      <c r="AE1566" s="2"/>
      <c r="AF1566" s="2"/>
      <c r="AG1566" s="2"/>
      <c r="AH1566" s="2"/>
      <c r="AI1566" s="2"/>
    </row>
    <row r="1567" spans="2:35">
      <c r="B1567" s="350" t="s">
        <v>265</v>
      </c>
      <c r="C1567" s="350" t="s">
        <v>122</v>
      </c>
      <c r="D1567" s="351">
        <v>23</v>
      </c>
      <c r="E1567" s="351">
        <v>10</v>
      </c>
      <c r="F1567" s="279" t="str">
        <f t="shared" si="24"/>
        <v>SWW012310</v>
      </c>
      <c r="G1567" s="351">
        <v>45.3</v>
      </c>
      <c r="M1567" s="241"/>
      <c r="N1567" s="241"/>
      <c r="O1567" s="229"/>
      <c r="P1567" s="229"/>
      <c r="Q1567" s="234"/>
      <c r="Y1567" s="243"/>
      <c r="Z1567" s="2"/>
      <c r="AA1567" s="2"/>
      <c r="AB1567" s="2"/>
      <c r="AC1567" s="2"/>
      <c r="AD1567" s="2"/>
      <c r="AE1567" s="2"/>
      <c r="AF1567" s="2"/>
      <c r="AG1567" s="2"/>
      <c r="AH1567" s="2"/>
      <c r="AI1567" s="2"/>
    </row>
    <row r="1568" spans="2:35">
      <c r="B1568" s="350" t="s">
        <v>265</v>
      </c>
      <c r="C1568" s="350" t="s">
        <v>122</v>
      </c>
      <c r="D1568" s="351">
        <v>23</v>
      </c>
      <c r="E1568" s="351">
        <v>11</v>
      </c>
      <c r="F1568" s="279" t="str">
        <f t="shared" si="24"/>
        <v>SWW012311</v>
      </c>
      <c r="G1568" s="351">
        <v>49</v>
      </c>
      <c r="M1568" s="241"/>
      <c r="N1568" s="241"/>
      <c r="O1568" s="229"/>
      <c r="P1568" s="229"/>
      <c r="Q1568" s="234"/>
      <c r="Y1568" s="243"/>
      <c r="Z1568" s="2"/>
      <c r="AA1568" s="2"/>
      <c r="AB1568" s="2"/>
      <c r="AC1568" s="2"/>
      <c r="AD1568" s="2"/>
      <c r="AE1568" s="2"/>
      <c r="AF1568" s="2"/>
      <c r="AG1568" s="2"/>
      <c r="AH1568" s="2"/>
      <c r="AI1568" s="2"/>
    </row>
    <row r="1569" spans="2:35">
      <c r="B1569" s="350" t="s">
        <v>265</v>
      </c>
      <c r="C1569" s="350" t="s">
        <v>122</v>
      </c>
      <c r="D1569" s="351">
        <v>23</v>
      </c>
      <c r="E1569" s="351">
        <v>12</v>
      </c>
      <c r="F1569" s="279" t="str">
        <f t="shared" si="24"/>
        <v>SWW012312</v>
      </c>
      <c r="G1569" s="351">
        <v>52.5</v>
      </c>
      <c r="M1569" s="241"/>
      <c r="N1569" s="241"/>
      <c r="O1569" s="229"/>
      <c r="P1569" s="229"/>
      <c r="Q1569" s="234"/>
      <c r="Y1569" s="243"/>
      <c r="Z1569" s="2"/>
      <c r="AA1569" s="2"/>
      <c r="AB1569" s="2"/>
      <c r="AC1569" s="2"/>
      <c r="AD1569" s="2"/>
      <c r="AE1569" s="2"/>
      <c r="AF1569" s="2"/>
      <c r="AG1569" s="2"/>
      <c r="AH1569" s="2"/>
      <c r="AI1569" s="2"/>
    </row>
    <row r="1570" spans="2:35">
      <c r="B1570" s="350" t="s">
        <v>265</v>
      </c>
      <c r="C1570" s="350" t="s">
        <v>122</v>
      </c>
      <c r="D1570" s="351">
        <v>23</v>
      </c>
      <c r="E1570" s="351">
        <v>13</v>
      </c>
      <c r="F1570" s="279" t="str">
        <f t="shared" si="24"/>
        <v>SWW012313</v>
      </c>
      <c r="G1570" s="351">
        <v>57.4</v>
      </c>
      <c r="M1570" s="241"/>
      <c r="N1570" s="241"/>
      <c r="O1570" s="229"/>
      <c r="P1570" s="229"/>
      <c r="Q1570" s="234"/>
      <c r="Y1570" s="243"/>
      <c r="Z1570" s="2"/>
      <c r="AA1570" s="2"/>
      <c r="AB1570" s="2"/>
      <c r="AC1570" s="2"/>
      <c r="AD1570" s="2"/>
      <c r="AE1570" s="2"/>
      <c r="AF1570" s="2"/>
      <c r="AG1570" s="2"/>
      <c r="AH1570" s="2"/>
      <c r="AI1570" s="2"/>
    </row>
    <row r="1571" spans="2:35">
      <c r="B1571" s="350" t="s">
        <v>265</v>
      </c>
      <c r="C1571" s="350" t="s">
        <v>122</v>
      </c>
      <c r="D1571" s="351">
        <v>23</v>
      </c>
      <c r="E1571" s="351">
        <v>14</v>
      </c>
      <c r="F1571" s="279" t="str">
        <f t="shared" si="24"/>
        <v>SWW012314</v>
      </c>
      <c r="G1571" s="351">
        <v>62.8</v>
      </c>
      <c r="M1571" s="241"/>
      <c r="N1571" s="241"/>
      <c r="O1571" s="229"/>
      <c r="P1571" s="229"/>
      <c r="Q1571" s="234"/>
      <c r="Y1571" s="243"/>
      <c r="Z1571" s="2"/>
      <c r="AA1571" s="2"/>
      <c r="AB1571" s="2"/>
      <c r="AC1571" s="2"/>
      <c r="AD1571" s="2"/>
      <c r="AE1571" s="2"/>
      <c r="AF1571" s="2"/>
      <c r="AG1571" s="2"/>
      <c r="AH1571" s="2"/>
      <c r="AI1571" s="2"/>
    </row>
    <row r="1572" spans="2:35">
      <c r="B1572" s="350" t="s">
        <v>265</v>
      </c>
      <c r="C1572" s="350" t="s">
        <v>122</v>
      </c>
      <c r="D1572" s="351">
        <v>23</v>
      </c>
      <c r="E1572" s="351">
        <v>15</v>
      </c>
      <c r="F1572" s="279" t="str">
        <f t="shared" si="24"/>
        <v>SWW012315</v>
      </c>
      <c r="G1572" s="351">
        <v>68.400000000000006</v>
      </c>
      <c r="M1572" s="241"/>
      <c r="N1572" s="241"/>
      <c r="O1572" s="229"/>
      <c r="P1572" s="229"/>
      <c r="Q1572" s="234"/>
      <c r="Y1572" s="243"/>
      <c r="Z1572" s="2"/>
      <c r="AA1572" s="2"/>
      <c r="AB1572" s="2"/>
      <c r="AC1572" s="2"/>
      <c r="AD1572" s="2"/>
      <c r="AE1572" s="2"/>
      <c r="AF1572" s="2"/>
      <c r="AG1572" s="2"/>
      <c r="AH1572" s="2"/>
      <c r="AI1572" s="2"/>
    </row>
    <row r="1573" spans="2:35">
      <c r="B1573" s="350" t="s">
        <v>265</v>
      </c>
      <c r="C1573" s="350" t="s">
        <v>122</v>
      </c>
      <c r="D1573" s="351">
        <v>23</v>
      </c>
      <c r="E1573" s="351">
        <v>16</v>
      </c>
      <c r="F1573" s="279" t="str">
        <f t="shared" si="24"/>
        <v>SWW012316</v>
      </c>
      <c r="G1573" s="351">
        <v>74.099999999999994</v>
      </c>
      <c r="M1573" s="241"/>
      <c r="N1573" s="241"/>
      <c r="O1573" s="229"/>
      <c r="P1573" s="229"/>
      <c r="Q1573" s="234"/>
      <c r="Y1573" s="243"/>
      <c r="Z1573" s="2"/>
      <c r="AA1573" s="2"/>
      <c r="AB1573" s="2"/>
      <c r="AC1573" s="2"/>
      <c r="AD1573" s="2"/>
      <c r="AE1573" s="2"/>
      <c r="AF1573" s="2"/>
      <c r="AG1573" s="2"/>
      <c r="AH1573" s="2"/>
      <c r="AI1573" s="2"/>
    </row>
    <row r="1574" spans="2:35">
      <c r="B1574" s="350" t="s">
        <v>265</v>
      </c>
      <c r="C1574" s="350" t="s">
        <v>122</v>
      </c>
      <c r="D1574" s="351">
        <v>23</v>
      </c>
      <c r="E1574" s="351">
        <v>17</v>
      </c>
      <c r="F1574" s="279" t="str">
        <f t="shared" si="24"/>
        <v>SWW012317</v>
      </c>
      <c r="G1574" s="351">
        <v>80.099999999999994</v>
      </c>
      <c r="M1574" s="241"/>
      <c r="N1574" s="241"/>
      <c r="O1574" s="229"/>
      <c r="P1574" s="229"/>
      <c r="Q1574" s="234"/>
      <c r="Y1574" s="243"/>
      <c r="Z1574" s="2"/>
      <c r="AA1574" s="2"/>
      <c r="AB1574" s="2"/>
      <c r="AC1574" s="2"/>
      <c r="AD1574" s="2"/>
      <c r="AE1574" s="2"/>
      <c r="AF1574" s="2"/>
      <c r="AG1574" s="2"/>
      <c r="AH1574" s="2"/>
      <c r="AI1574" s="2"/>
    </row>
    <row r="1575" spans="2:35">
      <c r="B1575" s="350" t="s">
        <v>265</v>
      </c>
      <c r="C1575" s="350" t="s">
        <v>122</v>
      </c>
      <c r="D1575" s="351">
        <v>23</v>
      </c>
      <c r="E1575" s="351">
        <v>18</v>
      </c>
      <c r="F1575" s="279" t="str">
        <f t="shared" si="24"/>
        <v>SWW012318</v>
      </c>
      <c r="G1575" s="351">
        <v>86.2</v>
      </c>
      <c r="M1575" s="241"/>
      <c r="N1575" s="241"/>
      <c r="O1575" s="229"/>
      <c r="P1575" s="229"/>
      <c r="Q1575" s="234"/>
      <c r="Y1575" s="243"/>
      <c r="Z1575" s="2"/>
      <c r="AA1575" s="2"/>
      <c r="AB1575" s="2"/>
      <c r="AC1575" s="2"/>
      <c r="AD1575" s="2"/>
      <c r="AE1575" s="2"/>
      <c r="AF1575" s="2"/>
      <c r="AG1575" s="2"/>
      <c r="AH1575" s="2"/>
      <c r="AI1575" s="2"/>
    </row>
    <row r="1576" spans="2:35">
      <c r="B1576" s="350" t="s">
        <v>265</v>
      </c>
      <c r="C1576" s="350" t="s">
        <v>122</v>
      </c>
      <c r="D1576" s="351">
        <v>23</v>
      </c>
      <c r="E1576" s="351">
        <v>19</v>
      </c>
      <c r="F1576" s="279" t="str">
        <f t="shared" si="24"/>
        <v>SWW012319</v>
      </c>
      <c r="G1576" s="351">
        <v>92.8</v>
      </c>
      <c r="M1576" s="241"/>
      <c r="N1576" s="241"/>
      <c r="O1576" s="229"/>
      <c r="P1576" s="229"/>
      <c r="Q1576" s="234"/>
      <c r="Y1576" s="243"/>
      <c r="Z1576" s="2"/>
      <c r="AA1576" s="2"/>
      <c r="AB1576" s="2"/>
      <c r="AC1576" s="2"/>
      <c r="AD1576" s="2"/>
      <c r="AE1576" s="2"/>
      <c r="AF1576" s="2"/>
      <c r="AG1576" s="2"/>
      <c r="AH1576" s="2"/>
      <c r="AI1576" s="2"/>
    </row>
    <row r="1577" spans="2:35">
      <c r="B1577" s="350" t="s">
        <v>265</v>
      </c>
      <c r="C1577" s="350" t="s">
        <v>122</v>
      </c>
      <c r="D1577" s="351">
        <v>23</v>
      </c>
      <c r="E1577" s="351">
        <v>20</v>
      </c>
      <c r="F1577" s="279" t="str">
        <f t="shared" si="24"/>
        <v>SWW012320</v>
      </c>
      <c r="G1577" s="351">
        <v>99.2</v>
      </c>
      <c r="M1577" s="241"/>
      <c r="N1577" s="241"/>
      <c r="O1577" s="229"/>
      <c r="P1577" s="229"/>
      <c r="Q1577" s="234"/>
      <c r="Y1577" s="243"/>
      <c r="Z1577" s="2"/>
      <c r="AA1577" s="2"/>
      <c r="AB1577" s="2"/>
      <c r="AC1577" s="2"/>
      <c r="AD1577" s="2"/>
      <c r="AE1577" s="2"/>
      <c r="AF1577" s="2"/>
      <c r="AG1577" s="2"/>
      <c r="AH1577" s="2"/>
      <c r="AI1577" s="2"/>
    </row>
    <row r="1578" spans="2:35">
      <c r="B1578" s="350" t="s">
        <v>265</v>
      </c>
      <c r="C1578" s="350" t="s">
        <v>122</v>
      </c>
      <c r="D1578" s="351">
        <v>23</v>
      </c>
      <c r="E1578" s="351">
        <v>21</v>
      </c>
      <c r="F1578" s="279" t="str">
        <f t="shared" si="24"/>
        <v>SWW012321</v>
      </c>
      <c r="G1578" s="351">
        <v>109.8</v>
      </c>
      <c r="M1578" s="241"/>
      <c r="N1578" s="241"/>
      <c r="O1578" s="229"/>
      <c r="P1578" s="229"/>
      <c r="Q1578" s="234"/>
      <c r="Y1578" s="243"/>
      <c r="Z1578" s="2"/>
      <c r="AA1578" s="2"/>
      <c r="AB1578" s="2"/>
      <c r="AC1578" s="2"/>
      <c r="AD1578" s="2"/>
      <c r="AE1578" s="2"/>
      <c r="AF1578" s="2"/>
      <c r="AG1578" s="2"/>
      <c r="AH1578" s="2"/>
      <c r="AI1578" s="2"/>
    </row>
    <row r="1579" spans="2:35">
      <c r="B1579" s="350" t="s">
        <v>265</v>
      </c>
      <c r="C1579" s="350" t="s">
        <v>122</v>
      </c>
      <c r="D1579" s="351">
        <v>23</v>
      </c>
      <c r="E1579" s="351">
        <v>22</v>
      </c>
      <c r="F1579" s="279" t="str">
        <f t="shared" si="24"/>
        <v>SWW012322</v>
      </c>
      <c r="G1579" s="351">
        <v>122.2</v>
      </c>
      <c r="M1579" s="241"/>
      <c r="N1579" s="241"/>
      <c r="O1579" s="229"/>
      <c r="P1579" s="229"/>
      <c r="Q1579" s="234"/>
      <c r="Y1579" s="243"/>
      <c r="Z1579" s="2"/>
      <c r="AA1579" s="2"/>
      <c r="AB1579" s="2"/>
      <c r="AC1579" s="2"/>
      <c r="AD1579" s="2"/>
      <c r="AE1579" s="2"/>
      <c r="AF1579" s="2"/>
      <c r="AG1579" s="2"/>
      <c r="AH1579" s="2"/>
      <c r="AI1579" s="2"/>
    </row>
    <row r="1580" spans="2:35">
      <c r="B1580" s="350" t="s">
        <v>265</v>
      </c>
      <c r="C1580" s="350" t="s">
        <v>122</v>
      </c>
      <c r="D1580" s="351">
        <v>23</v>
      </c>
      <c r="E1580" s="351">
        <v>23</v>
      </c>
      <c r="F1580" s="279" t="str">
        <f t="shared" si="24"/>
        <v>SWW012323</v>
      </c>
      <c r="G1580" s="351">
        <v>134.80000000000001</v>
      </c>
      <c r="M1580" s="241"/>
      <c r="N1580" s="241"/>
      <c r="O1580" s="229"/>
      <c r="P1580" s="229"/>
      <c r="Q1580" s="234"/>
      <c r="Y1580" s="243"/>
      <c r="Z1580" s="2"/>
      <c r="AA1580" s="2"/>
      <c r="AB1580" s="2"/>
      <c r="AC1580" s="2"/>
      <c r="AD1580" s="2"/>
      <c r="AE1580" s="2"/>
      <c r="AF1580" s="2"/>
      <c r="AG1580" s="2"/>
      <c r="AH1580" s="2"/>
      <c r="AI1580" s="2"/>
    </row>
    <row r="1581" spans="2:35">
      <c r="B1581" s="350" t="s">
        <v>265</v>
      </c>
      <c r="C1581" s="350" t="s">
        <v>122</v>
      </c>
      <c r="D1581" s="351">
        <v>23</v>
      </c>
      <c r="E1581" s="351">
        <v>24</v>
      </c>
      <c r="F1581" s="279" t="str">
        <f t="shared" si="24"/>
        <v>SWW012324</v>
      </c>
      <c r="G1581" s="351">
        <v>147.80000000000001</v>
      </c>
      <c r="M1581" s="241"/>
      <c r="N1581" s="241"/>
      <c r="O1581" s="229"/>
      <c r="P1581" s="229"/>
      <c r="Q1581" s="234"/>
      <c r="Y1581" s="243"/>
      <c r="Z1581" s="2"/>
      <c r="AA1581" s="2"/>
      <c r="AB1581" s="2"/>
      <c r="AC1581" s="2"/>
      <c r="AD1581" s="2"/>
      <c r="AE1581" s="2"/>
      <c r="AF1581" s="2"/>
      <c r="AG1581" s="2"/>
      <c r="AH1581" s="2"/>
      <c r="AI1581" s="2"/>
    </row>
    <row r="1582" spans="2:35">
      <c r="B1582" s="350" t="s">
        <v>265</v>
      </c>
      <c r="C1582" s="350" t="s">
        <v>122</v>
      </c>
      <c r="D1582" s="351">
        <v>23</v>
      </c>
      <c r="E1582" s="351">
        <v>25</v>
      </c>
      <c r="F1582" s="279" t="str">
        <f t="shared" si="24"/>
        <v>SWW012325</v>
      </c>
      <c r="G1582" s="351">
        <v>161.6</v>
      </c>
      <c r="M1582" s="241"/>
      <c r="N1582" s="241"/>
      <c r="O1582" s="229"/>
      <c r="P1582" s="229"/>
      <c r="Q1582" s="234"/>
      <c r="Y1582" s="243"/>
      <c r="Z1582" s="2"/>
      <c r="AA1582" s="2"/>
      <c r="AB1582" s="2"/>
      <c r="AC1582" s="2"/>
      <c r="AD1582" s="2"/>
      <c r="AE1582" s="2"/>
      <c r="AF1582" s="2"/>
      <c r="AG1582" s="2"/>
      <c r="AH1582" s="2"/>
      <c r="AI1582" s="2"/>
    </row>
    <row r="1583" spans="2:35">
      <c r="B1583" s="350" t="s">
        <v>265</v>
      </c>
      <c r="C1583" s="350" t="s">
        <v>122</v>
      </c>
      <c r="D1583" s="351">
        <v>23</v>
      </c>
      <c r="E1583" s="351">
        <v>26</v>
      </c>
      <c r="F1583" s="279" t="str">
        <f t="shared" si="24"/>
        <v>SWW012326</v>
      </c>
      <c r="G1583" s="351">
        <v>176.8</v>
      </c>
      <c r="M1583" s="241"/>
      <c r="N1583" s="241"/>
      <c r="O1583" s="229"/>
      <c r="P1583" s="229"/>
      <c r="Q1583" s="234"/>
      <c r="Y1583" s="243"/>
      <c r="Z1583" s="2"/>
      <c r="AA1583" s="2"/>
      <c r="AB1583" s="2"/>
      <c r="AC1583" s="2"/>
      <c r="AD1583" s="2"/>
      <c r="AE1583" s="2"/>
      <c r="AF1583" s="2"/>
      <c r="AG1583" s="2"/>
      <c r="AH1583" s="2"/>
      <c r="AI1583" s="2"/>
    </row>
    <row r="1584" spans="2:35">
      <c r="B1584" s="350" t="s">
        <v>265</v>
      </c>
      <c r="C1584" s="350" t="s">
        <v>122</v>
      </c>
      <c r="D1584" s="351">
        <v>23</v>
      </c>
      <c r="E1584" s="351">
        <v>27</v>
      </c>
      <c r="F1584" s="279" t="str">
        <f t="shared" si="24"/>
        <v>SWW012327</v>
      </c>
      <c r="G1584" s="351">
        <v>193.6</v>
      </c>
      <c r="M1584" s="241"/>
      <c r="N1584" s="241"/>
      <c r="O1584" s="229"/>
      <c r="P1584" s="229"/>
      <c r="Q1584" s="234"/>
      <c r="Y1584" s="243"/>
      <c r="Z1584" s="2"/>
      <c r="AA1584" s="2"/>
      <c r="AB1584" s="2"/>
      <c r="AC1584" s="2"/>
      <c r="AD1584" s="2"/>
      <c r="AE1584" s="2"/>
      <c r="AF1584" s="2"/>
      <c r="AG1584" s="2"/>
      <c r="AH1584" s="2"/>
      <c r="AI1584" s="2"/>
    </row>
    <row r="1585" spans="2:35">
      <c r="B1585" s="350" t="s">
        <v>265</v>
      </c>
      <c r="C1585" s="350" t="s">
        <v>122</v>
      </c>
      <c r="D1585" s="351">
        <v>23</v>
      </c>
      <c r="E1585" s="351">
        <v>28</v>
      </c>
      <c r="F1585" s="279" t="str">
        <f t="shared" si="24"/>
        <v>SWW012328</v>
      </c>
      <c r="G1585" s="351">
        <v>212.7</v>
      </c>
      <c r="M1585" s="241"/>
      <c r="N1585" s="241"/>
      <c r="O1585" s="229"/>
      <c r="P1585" s="229"/>
      <c r="Q1585" s="234"/>
      <c r="Y1585" s="243"/>
      <c r="Z1585" s="2"/>
      <c r="AA1585" s="2"/>
      <c r="AB1585" s="2"/>
      <c r="AC1585" s="2"/>
      <c r="AD1585" s="2"/>
      <c r="AE1585" s="2"/>
      <c r="AF1585" s="2"/>
      <c r="AG1585" s="2"/>
      <c r="AH1585" s="2"/>
      <c r="AI1585" s="2"/>
    </row>
    <row r="1586" spans="2:35">
      <c r="B1586" s="350" t="s">
        <v>265</v>
      </c>
      <c r="C1586" s="350" t="s">
        <v>122</v>
      </c>
      <c r="D1586" s="351">
        <v>23</v>
      </c>
      <c r="E1586" s="351">
        <v>29</v>
      </c>
      <c r="F1586" s="279" t="str">
        <f t="shared" si="24"/>
        <v>SWW012329</v>
      </c>
      <c r="G1586" s="351">
        <v>231.6</v>
      </c>
      <c r="M1586" s="241"/>
      <c r="N1586" s="241"/>
      <c r="O1586" s="229"/>
      <c r="P1586" s="229"/>
      <c r="Q1586" s="234"/>
      <c r="Y1586" s="243"/>
      <c r="Z1586" s="2"/>
      <c r="AA1586" s="2"/>
      <c r="AB1586" s="2"/>
      <c r="AC1586" s="2"/>
      <c r="AD1586" s="2"/>
      <c r="AE1586" s="2"/>
      <c r="AF1586" s="2"/>
      <c r="AG1586" s="2"/>
      <c r="AH1586" s="2"/>
      <c r="AI1586" s="2"/>
    </row>
    <row r="1587" spans="2:35">
      <c r="B1587" s="350" t="s">
        <v>265</v>
      </c>
      <c r="C1587" s="350" t="s">
        <v>122</v>
      </c>
      <c r="D1587" s="351">
        <v>23</v>
      </c>
      <c r="E1587" s="351">
        <v>30</v>
      </c>
      <c r="F1587" s="279" t="str">
        <f t="shared" si="24"/>
        <v>SWW012330</v>
      </c>
      <c r="G1587" s="351">
        <v>250.7</v>
      </c>
      <c r="M1587" s="241"/>
      <c r="N1587" s="241"/>
      <c r="O1587" s="229"/>
      <c r="P1587" s="229"/>
      <c r="Q1587" s="234"/>
      <c r="Y1587" s="243"/>
      <c r="Z1587" s="2"/>
      <c r="AA1587" s="2"/>
      <c r="AB1587" s="2"/>
      <c r="AC1587" s="2"/>
      <c r="AD1587" s="2"/>
      <c r="AE1587" s="2"/>
      <c r="AF1587" s="2"/>
      <c r="AG1587" s="2"/>
      <c r="AH1587" s="2"/>
      <c r="AI1587" s="2"/>
    </row>
    <row r="1588" spans="2:35">
      <c r="B1588" s="350" t="s">
        <v>265</v>
      </c>
      <c r="C1588" s="350" t="s">
        <v>122</v>
      </c>
      <c r="D1588" s="351">
        <v>23</v>
      </c>
      <c r="E1588" s="351">
        <v>31</v>
      </c>
      <c r="F1588" s="279" t="str">
        <f t="shared" si="24"/>
        <v>SWW012331</v>
      </c>
      <c r="G1588" s="351">
        <v>266.89999999999998</v>
      </c>
      <c r="M1588" s="241"/>
      <c r="N1588" s="241"/>
      <c r="O1588" s="229"/>
      <c r="P1588" s="229"/>
      <c r="Q1588" s="234"/>
      <c r="Y1588" s="243"/>
      <c r="Z1588" s="2"/>
      <c r="AA1588" s="2"/>
      <c r="AB1588" s="2"/>
      <c r="AC1588" s="2"/>
      <c r="AD1588" s="2"/>
      <c r="AE1588" s="2"/>
      <c r="AF1588" s="2"/>
      <c r="AG1588" s="2"/>
      <c r="AH1588" s="2"/>
      <c r="AI1588" s="2"/>
    </row>
    <row r="1589" spans="2:35">
      <c r="B1589" s="350" t="s">
        <v>265</v>
      </c>
      <c r="C1589" s="350" t="s">
        <v>122</v>
      </c>
      <c r="D1589" s="351">
        <v>23</v>
      </c>
      <c r="E1589" s="351">
        <v>32</v>
      </c>
      <c r="F1589" s="279" t="str">
        <f t="shared" si="24"/>
        <v>SWW012332</v>
      </c>
      <c r="G1589" s="351">
        <v>285.10000000000002</v>
      </c>
      <c r="M1589" s="241"/>
      <c r="N1589" s="241"/>
      <c r="O1589" s="229"/>
      <c r="P1589" s="229"/>
      <c r="Q1589" s="234"/>
      <c r="Y1589" s="243"/>
      <c r="Z1589" s="2"/>
      <c r="AA1589" s="2"/>
      <c r="AB1589" s="2"/>
      <c r="AC1589" s="2"/>
      <c r="AD1589" s="2"/>
      <c r="AE1589" s="2"/>
      <c r="AF1589" s="2"/>
      <c r="AG1589" s="2"/>
      <c r="AH1589" s="2"/>
      <c r="AI1589" s="2"/>
    </row>
    <row r="1590" spans="2:35">
      <c r="B1590" s="350" t="s">
        <v>265</v>
      </c>
      <c r="C1590" s="350" t="s">
        <v>122</v>
      </c>
      <c r="D1590" s="351">
        <v>23</v>
      </c>
      <c r="E1590" s="351">
        <v>33</v>
      </c>
      <c r="F1590" s="279" t="str">
        <f t="shared" si="24"/>
        <v>SWW012333</v>
      </c>
      <c r="G1590" s="351">
        <v>306.10000000000002</v>
      </c>
      <c r="M1590" s="241"/>
      <c r="N1590" s="241"/>
      <c r="O1590" s="229"/>
      <c r="P1590" s="229"/>
      <c r="Q1590" s="234"/>
      <c r="Y1590" s="243"/>
      <c r="Z1590" s="2"/>
      <c r="AA1590" s="2"/>
      <c r="AB1590" s="2"/>
      <c r="AC1590" s="2"/>
      <c r="AD1590" s="2"/>
      <c r="AE1590" s="2"/>
      <c r="AF1590" s="2"/>
      <c r="AG1590" s="2"/>
      <c r="AH1590" s="2"/>
      <c r="AI1590" s="2"/>
    </row>
    <row r="1591" spans="2:35">
      <c r="B1591" s="350" t="s">
        <v>265</v>
      </c>
      <c r="C1591" s="350" t="s">
        <v>122</v>
      </c>
      <c r="D1591" s="351">
        <v>23</v>
      </c>
      <c r="E1591" s="351">
        <v>34</v>
      </c>
      <c r="F1591" s="279" t="str">
        <f t="shared" si="24"/>
        <v>SWW012334</v>
      </c>
      <c r="G1591" s="351">
        <v>330.7</v>
      </c>
      <c r="M1591" s="241"/>
      <c r="N1591" s="241"/>
      <c r="O1591" s="229"/>
      <c r="P1591" s="229"/>
      <c r="Q1591" s="234"/>
      <c r="Y1591" s="243"/>
      <c r="Z1591" s="2"/>
      <c r="AA1591" s="2"/>
      <c r="AB1591" s="2"/>
      <c r="AC1591" s="2"/>
      <c r="AD1591" s="2"/>
      <c r="AE1591" s="2"/>
      <c r="AF1591" s="2"/>
      <c r="AG1591" s="2"/>
      <c r="AH1591" s="2"/>
      <c r="AI1591" s="2"/>
    </row>
    <row r="1592" spans="2:35">
      <c r="B1592" s="350" t="s">
        <v>265</v>
      </c>
      <c r="C1592" s="350" t="s">
        <v>122</v>
      </c>
      <c r="D1592" s="351">
        <v>23</v>
      </c>
      <c r="E1592" s="351">
        <v>35</v>
      </c>
      <c r="F1592" s="279" t="str">
        <f t="shared" si="24"/>
        <v>SWW012335</v>
      </c>
      <c r="G1592" s="351">
        <v>358.3</v>
      </c>
      <c r="M1592" s="241"/>
      <c r="N1592" s="241"/>
      <c r="O1592" s="229"/>
      <c r="P1592" s="229"/>
      <c r="Q1592" s="234"/>
      <c r="Y1592" s="243"/>
      <c r="Z1592" s="2"/>
      <c r="AA1592" s="2"/>
      <c r="AB1592" s="2"/>
      <c r="AC1592" s="2"/>
      <c r="AD1592" s="2"/>
      <c r="AE1592" s="2"/>
      <c r="AF1592" s="2"/>
      <c r="AG1592" s="2"/>
      <c r="AH1592" s="2"/>
      <c r="AI1592" s="2"/>
    </row>
    <row r="1593" spans="2:35">
      <c r="B1593" s="350" t="s">
        <v>265</v>
      </c>
      <c r="C1593" s="350" t="s">
        <v>122</v>
      </c>
      <c r="D1593" s="351">
        <v>23</v>
      </c>
      <c r="E1593" s="351">
        <v>36</v>
      </c>
      <c r="F1593" s="279" t="str">
        <f t="shared" si="24"/>
        <v>SWW012336</v>
      </c>
      <c r="G1593" s="351">
        <v>381.4</v>
      </c>
      <c r="M1593" s="241"/>
      <c r="N1593" s="241"/>
      <c r="O1593" s="229"/>
      <c r="P1593" s="229"/>
      <c r="Q1593" s="234"/>
      <c r="Y1593" s="243"/>
      <c r="Z1593" s="2"/>
      <c r="AA1593" s="2"/>
      <c r="AB1593" s="2"/>
      <c r="AC1593" s="2"/>
      <c r="AD1593" s="2"/>
      <c r="AE1593" s="2"/>
      <c r="AF1593" s="2"/>
      <c r="AG1593" s="2"/>
      <c r="AH1593" s="2"/>
      <c r="AI1593" s="2"/>
    </row>
    <row r="1594" spans="2:35">
      <c r="B1594" s="350" t="s">
        <v>265</v>
      </c>
      <c r="C1594" s="350" t="s">
        <v>122</v>
      </c>
      <c r="D1594" s="351">
        <v>23</v>
      </c>
      <c r="E1594" s="351">
        <v>37</v>
      </c>
      <c r="F1594" s="279" t="str">
        <f t="shared" si="24"/>
        <v>SWW012337</v>
      </c>
      <c r="G1594" s="351">
        <v>407.6</v>
      </c>
      <c r="M1594" s="241"/>
      <c r="N1594" s="241"/>
      <c r="O1594" s="229"/>
      <c r="P1594" s="229"/>
      <c r="Q1594" s="234"/>
      <c r="Y1594" s="243"/>
      <c r="Z1594" s="2"/>
      <c r="AA1594" s="2"/>
      <c r="AB1594" s="2"/>
      <c r="AC1594" s="2"/>
      <c r="AD1594" s="2"/>
      <c r="AE1594" s="2"/>
      <c r="AF1594" s="2"/>
      <c r="AG1594" s="2"/>
      <c r="AH1594" s="2"/>
      <c r="AI1594" s="2"/>
    </row>
    <row r="1595" spans="2:35">
      <c r="B1595" s="350" t="s">
        <v>265</v>
      </c>
      <c r="C1595" s="350" t="s">
        <v>122</v>
      </c>
      <c r="D1595" s="351">
        <v>23</v>
      </c>
      <c r="E1595" s="351">
        <v>38</v>
      </c>
      <c r="F1595" s="279" t="str">
        <f t="shared" si="24"/>
        <v>SWW012338</v>
      </c>
      <c r="G1595" s="351">
        <v>443.6</v>
      </c>
      <c r="M1595" s="241"/>
      <c r="N1595" s="241"/>
      <c r="O1595" s="229"/>
      <c r="P1595" s="229"/>
      <c r="Q1595" s="234"/>
      <c r="Y1595" s="243"/>
      <c r="Z1595" s="2"/>
      <c r="AA1595" s="2"/>
      <c r="AB1595" s="2"/>
      <c r="AC1595" s="2"/>
      <c r="AD1595" s="2"/>
      <c r="AE1595" s="2"/>
      <c r="AF1595" s="2"/>
      <c r="AG1595" s="2"/>
      <c r="AH1595" s="2"/>
      <c r="AI1595" s="2"/>
    </row>
    <row r="1596" spans="2:35">
      <c r="B1596" s="350" t="s">
        <v>265</v>
      </c>
      <c r="C1596" s="350" t="s">
        <v>122</v>
      </c>
      <c r="D1596" s="351">
        <v>23</v>
      </c>
      <c r="E1596" s="351">
        <v>39</v>
      </c>
      <c r="F1596" s="279" t="str">
        <f t="shared" si="24"/>
        <v>SWW012339</v>
      </c>
      <c r="G1596" s="351">
        <v>471.2</v>
      </c>
      <c r="M1596" s="241"/>
      <c r="N1596" s="241"/>
      <c r="O1596" s="229"/>
      <c r="P1596" s="229"/>
      <c r="Q1596" s="234"/>
      <c r="Y1596" s="243"/>
      <c r="Z1596" s="2"/>
      <c r="AA1596" s="2"/>
      <c r="AB1596" s="2"/>
      <c r="AC1596" s="2"/>
      <c r="AD1596" s="2"/>
      <c r="AE1596" s="2"/>
      <c r="AF1596" s="2"/>
      <c r="AG1596" s="2"/>
      <c r="AH1596" s="2"/>
      <c r="AI1596" s="2"/>
    </row>
    <row r="1597" spans="2:35">
      <c r="B1597" s="350" t="s">
        <v>265</v>
      </c>
      <c r="C1597" s="350" t="s">
        <v>122</v>
      </c>
      <c r="D1597" s="351">
        <v>23</v>
      </c>
      <c r="E1597" s="351">
        <v>40</v>
      </c>
      <c r="F1597" s="279" t="str">
        <f t="shared" si="24"/>
        <v>SWW012340</v>
      </c>
      <c r="G1597" s="351">
        <v>499.6</v>
      </c>
      <c r="M1597" s="241"/>
      <c r="N1597" s="241"/>
      <c r="O1597" s="229"/>
      <c r="P1597" s="229"/>
      <c r="Q1597" s="234"/>
      <c r="Y1597" s="243"/>
      <c r="Z1597" s="2"/>
      <c r="AA1597" s="2"/>
      <c r="AB1597" s="2"/>
      <c r="AC1597" s="2"/>
      <c r="AD1597" s="2"/>
      <c r="AE1597" s="2"/>
      <c r="AF1597" s="2"/>
      <c r="AG1597" s="2"/>
      <c r="AH1597" s="2"/>
      <c r="AI1597" s="2"/>
    </row>
    <row r="1598" spans="2:35">
      <c r="B1598" s="350" t="s">
        <v>265</v>
      </c>
      <c r="C1598" s="350" t="s">
        <v>122</v>
      </c>
      <c r="D1598" s="351">
        <v>23</v>
      </c>
      <c r="E1598" s="351">
        <v>41</v>
      </c>
      <c r="F1598" s="279" t="str">
        <f t="shared" si="24"/>
        <v>SWW012341</v>
      </c>
      <c r="G1598" s="351">
        <v>527.4</v>
      </c>
      <c r="M1598" s="241"/>
      <c r="N1598" s="241"/>
      <c r="O1598" s="229"/>
      <c r="P1598" s="229"/>
      <c r="Q1598" s="234"/>
      <c r="Y1598" s="243"/>
      <c r="Z1598" s="2"/>
      <c r="AA1598" s="2"/>
      <c r="AB1598" s="2"/>
      <c r="AC1598" s="2"/>
      <c r="AD1598" s="2"/>
      <c r="AE1598" s="2"/>
      <c r="AF1598" s="2"/>
      <c r="AG1598" s="2"/>
      <c r="AH1598" s="2"/>
      <c r="AI1598" s="2"/>
    </row>
    <row r="1599" spans="2:35">
      <c r="B1599" s="350" t="s">
        <v>265</v>
      </c>
      <c r="C1599" s="350" t="s">
        <v>122</v>
      </c>
      <c r="D1599" s="351">
        <v>23</v>
      </c>
      <c r="E1599" s="351">
        <v>42</v>
      </c>
      <c r="F1599" s="279" t="str">
        <f t="shared" si="24"/>
        <v>SWW012342</v>
      </c>
      <c r="G1599" s="351">
        <v>556.20000000000005</v>
      </c>
      <c r="M1599" s="241"/>
      <c r="N1599" s="241"/>
      <c r="O1599" s="229"/>
      <c r="P1599" s="229"/>
      <c r="Q1599" s="234"/>
      <c r="Y1599" s="243"/>
      <c r="Z1599" s="2"/>
      <c r="AA1599" s="2"/>
      <c r="AB1599" s="2"/>
      <c r="AC1599" s="2"/>
      <c r="AD1599" s="2"/>
      <c r="AE1599" s="2"/>
      <c r="AF1599" s="2"/>
      <c r="AG1599" s="2"/>
      <c r="AH1599" s="2"/>
      <c r="AI1599" s="2"/>
    </row>
    <row r="1600" spans="2:35">
      <c r="B1600" s="350" t="s">
        <v>265</v>
      </c>
      <c r="C1600" s="350" t="s">
        <v>122</v>
      </c>
      <c r="D1600" s="351">
        <v>23</v>
      </c>
      <c r="E1600" s="351">
        <v>43</v>
      </c>
      <c r="F1600" s="279" t="str">
        <f t="shared" si="24"/>
        <v>SWW012343</v>
      </c>
      <c r="G1600" s="351">
        <v>591.1</v>
      </c>
      <c r="M1600" s="241"/>
      <c r="N1600" s="241"/>
      <c r="O1600" s="229"/>
      <c r="P1600" s="229"/>
      <c r="Q1600" s="234"/>
      <c r="Y1600" s="243"/>
      <c r="Z1600" s="2"/>
      <c r="AA1600" s="2"/>
      <c r="AB1600" s="2"/>
      <c r="AC1600" s="2"/>
      <c r="AD1600" s="2"/>
      <c r="AE1600" s="2"/>
      <c r="AF1600" s="2"/>
      <c r="AG1600" s="2"/>
      <c r="AH1600" s="2"/>
      <c r="AI1600" s="2"/>
    </row>
    <row r="1601" spans="2:35">
      <c r="B1601" s="350" t="s">
        <v>265</v>
      </c>
      <c r="C1601" s="350" t="s">
        <v>122</v>
      </c>
      <c r="D1601" s="351">
        <v>23</v>
      </c>
      <c r="E1601" s="351">
        <v>44</v>
      </c>
      <c r="F1601" s="279" t="str">
        <f t="shared" si="24"/>
        <v>SWW012344</v>
      </c>
      <c r="G1601" s="351">
        <v>622.6</v>
      </c>
      <c r="M1601" s="241"/>
      <c r="N1601" s="241"/>
      <c r="O1601" s="229"/>
      <c r="P1601" s="229"/>
      <c r="Q1601" s="234"/>
      <c r="Y1601" s="243"/>
      <c r="Z1601" s="2"/>
      <c r="AA1601" s="2"/>
      <c r="AB1601" s="2"/>
      <c r="AC1601" s="2"/>
      <c r="AD1601" s="2"/>
      <c r="AE1601" s="2"/>
      <c r="AF1601" s="2"/>
      <c r="AG1601" s="2"/>
      <c r="AH1601" s="2"/>
      <c r="AI1601" s="2"/>
    </row>
    <row r="1602" spans="2:35">
      <c r="B1602" s="350" t="s">
        <v>265</v>
      </c>
      <c r="C1602" s="350" t="s">
        <v>122</v>
      </c>
      <c r="D1602" s="351">
        <v>23</v>
      </c>
      <c r="E1602" s="351">
        <v>45</v>
      </c>
      <c r="F1602" s="279" t="str">
        <f t="shared" si="24"/>
        <v>SWW012345</v>
      </c>
      <c r="G1602" s="351">
        <v>656.1</v>
      </c>
      <c r="M1602" s="241"/>
      <c r="N1602" s="241"/>
      <c r="O1602" s="229"/>
      <c r="P1602" s="229"/>
      <c r="Q1602" s="234"/>
      <c r="Y1602" s="243"/>
      <c r="Z1602" s="2"/>
      <c r="AA1602" s="2"/>
      <c r="AB1602" s="2"/>
      <c r="AC1602" s="2"/>
      <c r="AD1602" s="2"/>
      <c r="AE1602" s="2"/>
      <c r="AF1602" s="2"/>
      <c r="AG1602" s="2"/>
      <c r="AH1602" s="2"/>
      <c r="AI1602" s="2"/>
    </row>
    <row r="1603" spans="2:35">
      <c r="B1603" s="350" t="s">
        <v>265</v>
      </c>
      <c r="C1603" s="350" t="s">
        <v>122</v>
      </c>
      <c r="D1603" s="351">
        <v>23</v>
      </c>
      <c r="E1603" s="351">
        <v>46</v>
      </c>
      <c r="F1603" s="279" t="str">
        <f t="shared" si="24"/>
        <v>SWW012346</v>
      </c>
      <c r="G1603" s="351">
        <v>713.5</v>
      </c>
      <c r="M1603" s="241"/>
      <c r="N1603" s="241"/>
      <c r="O1603" s="229"/>
      <c r="P1603" s="229"/>
      <c r="Q1603" s="234"/>
      <c r="Y1603" s="243"/>
      <c r="Z1603" s="2"/>
      <c r="AA1603" s="2"/>
      <c r="AB1603" s="2"/>
      <c r="AC1603" s="2"/>
      <c r="AD1603" s="2"/>
      <c r="AE1603" s="2"/>
      <c r="AF1603" s="2"/>
      <c r="AG1603" s="2"/>
      <c r="AH1603" s="2"/>
      <c r="AI1603" s="2"/>
    </row>
    <row r="1604" spans="2:35">
      <c r="B1604" s="350" t="s">
        <v>265</v>
      </c>
      <c r="C1604" s="350" t="s">
        <v>122</v>
      </c>
      <c r="D1604" s="351">
        <v>23</v>
      </c>
      <c r="E1604" s="351">
        <v>47</v>
      </c>
      <c r="F1604" s="279" t="str">
        <f t="shared" si="24"/>
        <v>SWW012347</v>
      </c>
      <c r="G1604" s="351">
        <v>764.3</v>
      </c>
      <c r="M1604" s="241"/>
      <c r="N1604" s="241"/>
      <c r="O1604" s="229"/>
      <c r="P1604" s="229"/>
      <c r="Q1604" s="234"/>
      <c r="Y1604" s="243"/>
      <c r="Z1604" s="2"/>
      <c r="AA1604" s="2"/>
      <c r="AB1604" s="2"/>
      <c r="AC1604" s="2"/>
      <c r="AD1604" s="2"/>
      <c r="AE1604" s="2"/>
      <c r="AF1604" s="2"/>
      <c r="AG1604" s="2"/>
      <c r="AH1604" s="2"/>
      <c r="AI1604" s="2"/>
    </row>
    <row r="1605" spans="2:35">
      <c r="B1605" s="350" t="s">
        <v>265</v>
      </c>
      <c r="C1605" s="350" t="s">
        <v>122</v>
      </c>
      <c r="D1605" s="351">
        <v>23</v>
      </c>
      <c r="E1605" s="351">
        <v>48</v>
      </c>
      <c r="F1605" s="279" t="str">
        <f t="shared" si="24"/>
        <v>SWW012348</v>
      </c>
      <c r="G1605" s="351">
        <v>828.8</v>
      </c>
      <c r="M1605" s="241"/>
      <c r="N1605" s="241"/>
      <c r="O1605" s="229"/>
      <c r="P1605" s="229"/>
      <c r="Q1605" s="234"/>
      <c r="Y1605" s="243"/>
      <c r="Z1605" s="2"/>
      <c r="AA1605" s="2"/>
      <c r="AB1605" s="2"/>
      <c r="AC1605" s="2"/>
      <c r="AD1605" s="2"/>
      <c r="AE1605" s="2"/>
      <c r="AF1605" s="2"/>
      <c r="AG1605" s="2"/>
      <c r="AH1605" s="2"/>
      <c r="AI1605" s="2"/>
    </row>
    <row r="1606" spans="2:35">
      <c r="B1606" s="350" t="s">
        <v>265</v>
      </c>
      <c r="C1606" s="350" t="s">
        <v>122</v>
      </c>
      <c r="D1606" s="351">
        <v>24</v>
      </c>
      <c r="E1606" s="351">
        <v>1</v>
      </c>
      <c r="F1606" s="279" t="str">
        <f t="shared" si="24"/>
        <v>SWW012401</v>
      </c>
      <c r="G1606" s="351">
        <v>16.3</v>
      </c>
      <c r="M1606" s="241"/>
      <c r="N1606" s="241"/>
      <c r="O1606" s="229"/>
      <c r="P1606" s="229"/>
      <c r="Q1606" s="234"/>
      <c r="Y1606" s="243"/>
      <c r="Z1606" s="2"/>
      <c r="AA1606" s="2"/>
      <c r="AB1606" s="2"/>
      <c r="AC1606" s="2"/>
      <c r="AD1606" s="2"/>
      <c r="AE1606" s="2"/>
      <c r="AF1606" s="2"/>
      <c r="AG1606" s="2"/>
      <c r="AH1606" s="2"/>
      <c r="AI1606" s="2"/>
    </row>
    <row r="1607" spans="2:35">
      <c r="B1607" s="350" t="s">
        <v>265</v>
      </c>
      <c r="C1607" s="350" t="s">
        <v>122</v>
      </c>
      <c r="D1607" s="351">
        <v>24</v>
      </c>
      <c r="E1607" s="351">
        <v>2</v>
      </c>
      <c r="F1607" s="279" t="str">
        <f t="shared" si="24"/>
        <v>SWW012402</v>
      </c>
      <c r="G1607" s="351">
        <v>26.1</v>
      </c>
      <c r="M1607" s="241"/>
      <c r="N1607" s="241"/>
      <c r="O1607" s="229"/>
      <c r="P1607" s="229"/>
      <c r="Q1607" s="234"/>
      <c r="Y1607" s="243"/>
      <c r="Z1607" s="2"/>
      <c r="AA1607" s="2"/>
      <c r="AB1607" s="2"/>
      <c r="AC1607" s="2"/>
      <c r="AD1607" s="2"/>
      <c r="AE1607" s="2"/>
      <c r="AF1607" s="2"/>
      <c r="AG1607" s="2"/>
      <c r="AH1607" s="2"/>
      <c r="AI1607" s="2"/>
    </row>
    <row r="1608" spans="2:35">
      <c r="B1608" s="350" t="s">
        <v>265</v>
      </c>
      <c r="C1608" s="350" t="s">
        <v>122</v>
      </c>
      <c r="D1608" s="351">
        <v>24</v>
      </c>
      <c r="E1608" s="351">
        <v>3</v>
      </c>
      <c r="F1608" s="279" t="str">
        <f t="shared" ref="F1608:F1671" si="25">B1608&amp;TEXT(C1608,"00")&amp;TEXT(D1608,"00")&amp;TEXT(E1608,"00")</f>
        <v>SWW012403</v>
      </c>
      <c r="G1608" s="351">
        <v>27.3</v>
      </c>
      <c r="M1608" s="241"/>
      <c r="N1608" s="241"/>
      <c r="O1608" s="229"/>
      <c r="P1608" s="229"/>
      <c r="Q1608" s="234"/>
      <c r="Y1608" s="243"/>
      <c r="Z1608" s="2"/>
      <c r="AA1608" s="2"/>
      <c r="AB1608" s="2"/>
      <c r="AC1608" s="2"/>
      <c r="AD1608" s="2"/>
      <c r="AE1608" s="2"/>
      <c r="AF1608" s="2"/>
      <c r="AG1608" s="2"/>
      <c r="AH1608" s="2"/>
      <c r="AI1608" s="2"/>
    </row>
    <row r="1609" spans="2:35">
      <c r="B1609" s="350" t="s">
        <v>265</v>
      </c>
      <c r="C1609" s="350" t="s">
        <v>122</v>
      </c>
      <c r="D1609" s="351">
        <v>24</v>
      </c>
      <c r="E1609" s="351">
        <v>4</v>
      </c>
      <c r="F1609" s="279" t="str">
        <f t="shared" si="25"/>
        <v>SWW012404</v>
      </c>
      <c r="G1609" s="351">
        <v>29.5</v>
      </c>
      <c r="M1609" s="241"/>
      <c r="N1609" s="241"/>
      <c r="O1609" s="229"/>
      <c r="P1609" s="229"/>
      <c r="Q1609" s="234"/>
      <c r="Y1609" s="243"/>
      <c r="Z1609" s="2"/>
      <c r="AA1609" s="2"/>
      <c r="AB1609" s="2"/>
      <c r="AC1609" s="2"/>
      <c r="AD1609" s="2"/>
      <c r="AE1609" s="2"/>
      <c r="AF1609" s="2"/>
      <c r="AG1609" s="2"/>
      <c r="AH1609" s="2"/>
      <c r="AI1609" s="2"/>
    </row>
    <row r="1610" spans="2:35">
      <c r="B1610" s="350" t="s">
        <v>265</v>
      </c>
      <c r="C1610" s="350" t="s">
        <v>122</v>
      </c>
      <c r="D1610" s="351">
        <v>24</v>
      </c>
      <c r="E1610" s="351">
        <v>5</v>
      </c>
      <c r="F1610" s="279" t="str">
        <f t="shared" si="25"/>
        <v>SWW012405</v>
      </c>
      <c r="G1610" s="351">
        <v>31.8</v>
      </c>
      <c r="M1610" s="241"/>
      <c r="N1610" s="241"/>
      <c r="O1610" s="229"/>
      <c r="P1610" s="229"/>
      <c r="Q1610" s="234"/>
      <c r="Y1610" s="243"/>
      <c r="Z1610" s="2"/>
      <c r="AA1610" s="2"/>
      <c r="AB1610" s="2"/>
      <c r="AC1610" s="2"/>
      <c r="AD1610" s="2"/>
      <c r="AE1610" s="2"/>
      <c r="AF1610" s="2"/>
      <c r="AG1610" s="2"/>
      <c r="AH1610" s="2"/>
      <c r="AI1610" s="2"/>
    </row>
    <row r="1611" spans="2:35">
      <c r="B1611" s="350" t="s">
        <v>265</v>
      </c>
      <c r="C1611" s="350" t="s">
        <v>122</v>
      </c>
      <c r="D1611" s="351">
        <v>24</v>
      </c>
      <c r="E1611" s="351">
        <v>6</v>
      </c>
      <c r="F1611" s="279" t="str">
        <f t="shared" si="25"/>
        <v>SWW012406</v>
      </c>
      <c r="G1611" s="351">
        <v>35.200000000000003</v>
      </c>
      <c r="M1611" s="241"/>
      <c r="N1611" s="241"/>
      <c r="O1611" s="229"/>
      <c r="P1611" s="229"/>
      <c r="Q1611" s="234"/>
      <c r="Y1611" s="243"/>
      <c r="Z1611" s="2"/>
      <c r="AA1611" s="2"/>
      <c r="AB1611" s="2"/>
      <c r="AC1611" s="2"/>
      <c r="AD1611" s="2"/>
      <c r="AE1611" s="2"/>
      <c r="AF1611" s="2"/>
      <c r="AG1611" s="2"/>
      <c r="AH1611" s="2"/>
      <c r="AI1611" s="2"/>
    </row>
    <row r="1612" spans="2:35">
      <c r="B1612" s="350" t="s">
        <v>265</v>
      </c>
      <c r="C1612" s="350" t="s">
        <v>122</v>
      </c>
      <c r="D1612" s="351">
        <v>24</v>
      </c>
      <c r="E1612" s="351">
        <v>7</v>
      </c>
      <c r="F1612" s="279" t="str">
        <f t="shared" si="25"/>
        <v>SWW012407</v>
      </c>
      <c r="G1612" s="351">
        <v>38.6</v>
      </c>
      <c r="M1612" s="241"/>
      <c r="N1612" s="241"/>
      <c r="O1612" s="229"/>
      <c r="P1612" s="229"/>
      <c r="Q1612" s="234"/>
      <c r="Y1612" s="243"/>
      <c r="Z1612" s="2"/>
      <c r="AA1612" s="2"/>
      <c r="AB1612" s="2"/>
      <c r="AC1612" s="2"/>
      <c r="AD1612" s="2"/>
      <c r="AE1612" s="2"/>
      <c r="AF1612" s="2"/>
      <c r="AG1612" s="2"/>
      <c r="AH1612" s="2"/>
      <c r="AI1612" s="2"/>
    </row>
    <row r="1613" spans="2:35">
      <c r="B1613" s="350" t="s">
        <v>265</v>
      </c>
      <c r="C1613" s="350" t="s">
        <v>122</v>
      </c>
      <c r="D1613" s="351">
        <v>24</v>
      </c>
      <c r="E1613" s="351">
        <v>8</v>
      </c>
      <c r="F1613" s="279" t="str">
        <f t="shared" si="25"/>
        <v>SWW012408</v>
      </c>
      <c r="G1613" s="351">
        <v>42.2</v>
      </c>
      <c r="M1613" s="241"/>
      <c r="N1613" s="241"/>
      <c r="O1613" s="229"/>
      <c r="P1613" s="229"/>
      <c r="Q1613" s="234"/>
      <c r="Y1613" s="243"/>
      <c r="Z1613" s="2"/>
      <c r="AA1613" s="2"/>
      <c r="AB1613" s="2"/>
      <c r="AC1613" s="2"/>
      <c r="AD1613" s="2"/>
      <c r="AE1613" s="2"/>
      <c r="AF1613" s="2"/>
      <c r="AG1613" s="2"/>
      <c r="AH1613" s="2"/>
      <c r="AI1613" s="2"/>
    </row>
    <row r="1614" spans="2:35">
      <c r="B1614" s="350" t="s">
        <v>265</v>
      </c>
      <c r="C1614" s="350" t="s">
        <v>122</v>
      </c>
      <c r="D1614" s="351">
        <v>24</v>
      </c>
      <c r="E1614" s="351">
        <v>9</v>
      </c>
      <c r="F1614" s="279" t="str">
        <f t="shared" si="25"/>
        <v>SWW012409</v>
      </c>
      <c r="G1614" s="351">
        <v>45.3</v>
      </c>
      <c r="M1614" s="241"/>
      <c r="N1614" s="241"/>
      <c r="O1614" s="229"/>
      <c r="P1614" s="229"/>
      <c r="Q1614" s="234"/>
      <c r="Y1614" s="243"/>
      <c r="Z1614" s="2"/>
      <c r="AA1614" s="2"/>
      <c r="AB1614" s="2"/>
      <c r="AC1614" s="2"/>
      <c r="AD1614" s="2"/>
      <c r="AE1614" s="2"/>
      <c r="AF1614" s="2"/>
      <c r="AG1614" s="2"/>
      <c r="AH1614" s="2"/>
      <c r="AI1614" s="2"/>
    </row>
    <row r="1615" spans="2:35">
      <c r="B1615" s="350" t="s">
        <v>265</v>
      </c>
      <c r="C1615" s="350" t="s">
        <v>122</v>
      </c>
      <c r="D1615" s="351">
        <v>24</v>
      </c>
      <c r="E1615" s="351">
        <v>10</v>
      </c>
      <c r="F1615" s="279" t="str">
        <f t="shared" si="25"/>
        <v>SWW012410</v>
      </c>
      <c r="G1615" s="351">
        <v>49</v>
      </c>
      <c r="M1615" s="241"/>
      <c r="N1615" s="241"/>
      <c r="O1615" s="229"/>
      <c r="P1615" s="229"/>
      <c r="Q1615" s="234"/>
      <c r="Y1615" s="243"/>
      <c r="Z1615" s="2"/>
      <c r="AA1615" s="2"/>
      <c r="AB1615" s="2"/>
      <c r="AC1615" s="2"/>
      <c r="AD1615" s="2"/>
      <c r="AE1615" s="2"/>
      <c r="AF1615" s="2"/>
      <c r="AG1615" s="2"/>
      <c r="AH1615" s="2"/>
      <c r="AI1615" s="2"/>
    </row>
    <row r="1616" spans="2:35">
      <c r="B1616" s="350" t="s">
        <v>265</v>
      </c>
      <c r="C1616" s="350" t="s">
        <v>122</v>
      </c>
      <c r="D1616" s="351">
        <v>24</v>
      </c>
      <c r="E1616" s="351">
        <v>11</v>
      </c>
      <c r="F1616" s="279" t="str">
        <f t="shared" si="25"/>
        <v>SWW012411</v>
      </c>
      <c r="G1616" s="351">
        <v>52.5</v>
      </c>
      <c r="M1616" s="241"/>
      <c r="N1616" s="241"/>
      <c r="O1616" s="229"/>
      <c r="P1616" s="229"/>
      <c r="Q1616" s="234"/>
      <c r="Y1616" s="243"/>
      <c r="Z1616" s="2"/>
      <c r="AA1616" s="2"/>
      <c r="AB1616" s="2"/>
      <c r="AC1616" s="2"/>
      <c r="AD1616" s="2"/>
      <c r="AE1616" s="2"/>
      <c r="AF1616" s="2"/>
      <c r="AG1616" s="2"/>
      <c r="AH1616" s="2"/>
      <c r="AI1616" s="2"/>
    </row>
    <row r="1617" spans="2:35">
      <c r="B1617" s="350" t="s">
        <v>265</v>
      </c>
      <c r="C1617" s="350" t="s">
        <v>122</v>
      </c>
      <c r="D1617" s="351">
        <v>24</v>
      </c>
      <c r="E1617" s="351">
        <v>12</v>
      </c>
      <c r="F1617" s="279" t="str">
        <f t="shared" si="25"/>
        <v>SWW012412</v>
      </c>
      <c r="G1617" s="351">
        <v>57.4</v>
      </c>
      <c r="M1617" s="241"/>
      <c r="N1617" s="241"/>
      <c r="O1617" s="229"/>
      <c r="P1617" s="229"/>
      <c r="Q1617" s="234"/>
      <c r="Y1617" s="243"/>
      <c r="Z1617" s="2"/>
      <c r="AA1617" s="2"/>
      <c r="AB1617" s="2"/>
      <c r="AC1617" s="2"/>
      <c r="AD1617" s="2"/>
      <c r="AE1617" s="2"/>
      <c r="AF1617" s="2"/>
      <c r="AG1617" s="2"/>
      <c r="AH1617" s="2"/>
      <c r="AI1617" s="2"/>
    </row>
    <row r="1618" spans="2:35">
      <c r="B1618" s="350" t="s">
        <v>265</v>
      </c>
      <c r="C1618" s="350" t="s">
        <v>122</v>
      </c>
      <c r="D1618" s="351">
        <v>24</v>
      </c>
      <c r="E1618" s="351">
        <v>13</v>
      </c>
      <c r="F1618" s="279" t="str">
        <f t="shared" si="25"/>
        <v>SWW012413</v>
      </c>
      <c r="G1618" s="351">
        <v>62.8</v>
      </c>
      <c r="M1618" s="241"/>
      <c r="N1618" s="241"/>
      <c r="O1618" s="229"/>
      <c r="P1618" s="229"/>
      <c r="Q1618" s="234"/>
      <c r="Y1618" s="243"/>
      <c r="Z1618" s="2"/>
      <c r="AA1618" s="2"/>
      <c r="AB1618" s="2"/>
      <c r="AC1618" s="2"/>
      <c r="AD1618" s="2"/>
      <c r="AE1618" s="2"/>
      <c r="AF1618" s="2"/>
      <c r="AG1618" s="2"/>
      <c r="AH1618" s="2"/>
      <c r="AI1618" s="2"/>
    </row>
    <row r="1619" spans="2:35">
      <c r="B1619" s="350" t="s">
        <v>265</v>
      </c>
      <c r="C1619" s="350" t="s">
        <v>122</v>
      </c>
      <c r="D1619" s="351">
        <v>24</v>
      </c>
      <c r="E1619" s="351">
        <v>14</v>
      </c>
      <c r="F1619" s="279" t="str">
        <f t="shared" si="25"/>
        <v>SWW012414</v>
      </c>
      <c r="G1619" s="351">
        <v>68.400000000000006</v>
      </c>
      <c r="M1619" s="241"/>
      <c r="N1619" s="241"/>
      <c r="O1619" s="229"/>
      <c r="P1619" s="229"/>
      <c r="Q1619" s="234"/>
      <c r="Y1619" s="243"/>
      <c r="Z1619" s="2"/>
      <c r="AA1619" s="2"/>
      <c r="AB1619" s="2"/>
      <c r="AC1619" s="2"/>
      <c r="AD1619" s="2"/>
      <c r="AE1619" s="2"/>
      <c r="AF1619" s="2"/>
      <c r="AG1619" s="2"/>
      <c r="AH1619" s="2"/>
      <c r="AI1619" s="2"/>
    </row>
    <row r="1620" spans="2:35">
      <c r="B1620" s="350" t="s">
        <v>265</v>
      </c>
      <c r="C1620" s="350" t="s">
        <v>122</v>
      </c>
      <c r="D1620" s="351">
        <v>24</v>
      </c>
      <c r="E1620" s="351">
        <v>15</v>
      </c>
      <c r="F1620" s="279" t="str">
        <f t="shared" si="25"/>
        <v>SWW012415</v>
      </c>
      <c r="G1620" s="351">
        <v>74.099999999999994</v>
      </c>
      <c r="M1620" s="241"/>
      <c r="N1620" s="241"/>
      <c r="O1620" s="229"/>
      <c r="P1620" s="229"/>
      <c r="Q1620" s="234"/>
      <c r="Y1620" s="243"/>
      <c r="Z1620" s="2"/>
      <c r="AA1620" s="2"/>
      <c r="AB1620" s="2"/>
      <c r="AC1620" s="2"/>
      <c r="AD1620" s="2"/>
      <c r="AE1620" s="2"/>
      <c r="AF1620" s="2"/>
      <c r="AG1620" s="2"/>
      <c r="AH1620" s="2"/>
      <c r="AI1620" s="2"/>
    </row>
    <row r="1621" spans="2:35">
      <c r="B1621" s="350" t="s">
        <v>265</v>
      </c>
      <c r="C1621" s="350" t="s">
        <v>122</v>
      </c>
      <c r="D1621" s="351">
        <v>24</v>
      </c>
      <c r="E1621" s="351">
        <v>16</v>
      </c>
      <c r="F1621" s="279" t="str">
        <f t="shared" si="25"/>
        <v>SWW012416</v>
      </c>
      <c r="G1621" s="351">
        <v>80.099999999999994</v>
      </c>
      <c r="M1621" s="241"/>
      <c r="N1621" s="241"/>
      <c r="O1621" s="229"/>
      <c r="P1621" s="229"/>
      <c r="Q1621" s="234"/>
      <c r="Y1621" s="243"/>
      <c r="Z1621" s="2"/>
      <c r="AA1621" s="2"/>
      <c r="AB1621" s="2"/>
      <c r="AC1621" s="2"/>
      <c r="AD1621" s="2"/>
      <c r="AE1621" s="2"/>
      <c r="AF1621" s="2"/>
      <c r="AG1621" s="2"/>
      <c r="AH1621" s="2"/>
      <c r="AI1621" s="2"/>
    </row>
    <row r="1622" spans="2:35">
      <c r="B1622" s="350" t="s">
        <v>265</v>
      </c>
      <c r="C1622" s="350" t="s">
        <v>122</v>
      </c>
      <c r="D1622" s="351">
        <v>24</v>
      </c>
      <c r="E1622" s="351">
        <v>17</v>
      </c>
      <c r="F1622" s="279" t="str">
        <f t="shared" si="25"/>
        <v>SWW012417</v>
      </c>
      <c r="G1622" s="351">
        <v>86.2</v>
      </c>
      <c r="M1622" s="241"/>
      <c r="N1622" s="241"/>
      <c r="O1622" s="229"/>
      <c r="P1622" s="229"/>
      <c r="Q1622" s="234"/>
      <c r="Y1622" s="243"/>
      <c r="Z1622" s="2"/>
      <c r="AA1622" s="2"/>
      <c r="AB1622" s="2"/>
      <c r="AC1622" s="2"/>
      <c r="AD1622" s="2"/>
      <c r="AE1622" s="2"/>
      <c r="AF1622" s="2"/>
      <c r="AG1622" s="2"/>
      <c r="AH1622" s="2"/>
      <c r="AI1622" s="2"/>
    </row>
    <row r="1623" spans="2:35">
      <c r="B1623" s="350" t="s">
        <v>265</v>
      </c>
      <c r="C1623" s="350" t="s">
        <v>122</v>
      </c>
      <c r="D1623" s="351">
        <v>24</v>
      </c>
      <c r="E1623" s="351">
        <v>18</v>
      </c>
      <c r="F1623" s="279" t="str">
        <f t="shared" si="25"/>
        <v>SWW012418</v>
      </c>
      <c r="G1623" s="351">
        <v>92.8</v>
      </c>
      <c r="M1623" s="241"/>
      <c r="N1623" s="241"/>
      <c r="O1623" s="229"/>
      <c r="P1623" s="229"/>
      <c r="Q1623" s="234"/>
      <c r="Y1623" s="243"/>
      <c r="Z1623" s="2"/>
      <c r="AA1623" s="2"/>
      <c r="AB1623" s="2"/>
      <c r="AC1623" s="2"/>
      <c r="AD1623" s="2"/>
      <c r="AE1623" s="2"/>
      <c r="AF1623" s="2"/>
      <c r="AG1623" s="2"/>
      <c r="AH1623" s="2"/>
      <c r="AI1623" s="2"/>
    </row>
    <row r="1624" spans="2:35">
      <c r="B1624" s="350" t="s">
        <v>265</v>
      </c>
      <c r="C1624" s="350" t="s">
        <v>122</v>
      </c>
      <c r="D1624" s="351">
        <v>24</v>
      </c>
      <c r="E1624" s="351">
        <v>19</v>
      </c>
      <c r="F1624" s="279" t="str">
        <f t="shared" si="25"/>
        <v>SWW012419</v>
      </c>
      <c r="G1624" s="351">
        <v>99.2</v>
      </c>
      <c r="M1624" s="241"/>
      <c r="N1624" s="241"/>
      <c r="O1624" s="229"/>
      <c r="P1624" s="229"/>
      <c r="Q1624" s="234"/>
      <c r="Y1624" s="243"/>
      <c r="Z1624" s="2"/>
      <c r="AA1624" s="2"/>
      <c r="AB1624" s="2"/>
      <c r="AC1624" s="2"/>
      <c r="AD1624" s="2"/>
      <c r="AE1624" s="2"/>
      <c r="AF1624" s="2"/>
      <c r="AG1624" s="2"/>
      <c r="AH1624" s="2"/>
      <c r="AI1624" s="2"/>
    </row>
    <row r="1625" spans="2:35">
      <c r="B1625" s="350" t="s">
        <v>265</v>
      </c>
      <c r="C1625" s="350" t="s">
        <v>122</v>
      </c>
      <c r="D1625" s="351">
        <v>24</v>
      </c>
      <c r="E1625" s="351">
        <v>20</v>
      </c>
      <c r="F1625" s="279" t="str">
        <f t="shared" si="25"/>
        <v>SWW012420</v>
      </c>
      <c r="G1625" s="351">
        <v>109.8</v>
      </c>
      <c r="M1625" s="241"/>
      <c r="N1625" s="241"/>
      <c r="O1625" s="229"/>
      <c r="P1625" s="229"/>
      <c r="Q1625" s="234"/>
      <c r="Y1625" s="243"/>
      <c r="Z1625" s="2"/>
      <c r="AA1625" s="2"/>
      <c r="AB1625" s="2"/>
      <c r="AC1625" s="2"/>
      <c r="AD1625" s="2"/>
      <c r="AE1625" s="2"/>
      <c r="AF1625" s="2"/>
      <c r="AG1625" s="2"/>
      <c r="AH1625" s="2"/>
      <c r="AI1625" s="2"/>
    </row>
    <row r="1626" spans="2:35">
      <c r="B1626" s="350" t="s">
        <v>265</v>
      </c>
      <c r="C1626" s="350" t="s">
        <v>122</v>
      </c>
      <c r="D1626" s="351">
        <v>24</v>
      </c>
      <c r="E1626" s="351">
        <v>21</v>
      </c>
      <c r="F1626" s="279" t="str">
        <f t="shared" si="25"/>
        <v>SWW012421</v>
      </c>
      <c r="G1626" s="351">
        <v>122.2</v>
      </c>
      <c r="M1626" s="241"/>
      <c r="N1626" s="241"/>
      <c r="O1626" s="229"/>
      <c r="P1626" s="229"/>
      <c r="Q1626" s="234"/>
      <c r="Y1626" s="243"/>
      <c r="Z1626" s="2"/>
      <c r="AA1626" s="2"/>
      <c r="AB1626" s="2"/>
      <c r="AC1626" s="2"/>
      <c r="AD1626" s="2"/>
      <c r="AE1626" s="2"/>
      <c r="AF1626" s="2"/>
      <c r="AG1626" s="2"/>
      <c r="AH1626" s="2"/>
      <c r="AI1626" s="2"/>
    </row>
    <row r="1627" spans="2:35">
      <c r="B1627" s="350" t="s">
        <v>265</v>
      </c>
      <c r="C1627" s="350" t="s">
        <v>122</v>
      </c>
      <c r="D1627" s="351">
        <v>24</v>
      </c>
      <c r="E1627" s="351">
        <v>22</v>
      </c>
      <c r="F1627" s="279" t="str">
        <f t="shared" si="25"/>
        <v>SWW012422</v>
      </c>
      <c r="G1627" s="351">
        <v>134.80000000000001</v>
      </c>
      <c r="M1627" s="241"/>
      <c r="N1627" s="241"/>
      <c r="O1627" s="229"/>
      <c r="P1627" s="229"/>
      <c r="Q1627" s="234"/>
      <c r="Y1627" s="243"/>
      <c r="Z1627" s="2"/>
      <c r="AA1627" s="2"/>
      <c r="AB1627" s="2"/>
      <c r="AC1627" s="2"/>
      <c r="AD1627" s="2"/>
      <c r="AE1627" s="2"/>
      <c r="AF1627" s="2"/>
      <c r="AG1627" s="2"/>
      <c r="AH1627" s="2"/>
      <c r="AI1627" s="2"/>
    </row>
    <row r="1628" spans="2:35">
      <c r="B1628" s="350" t="s">
        <v>265</v>
      </c>
      <c r="C1628" s="350" t="s">
        <v>122</v>
      </c>
      <c r="D1628" s="351">
        <v>24</v>
      </c>
      <c r="E1628" s="351">
        <v>23</v>
      </c>
      <c r="F1628" s="279" t="str">
        <f t="shared" si="25"/>
        <v>SWW012423</v>
      </c>
      <c r="G1628" s="351">
        <v>147.80000000000001</v>
      </c>
      <c r="M1628" s="241"/>
      <c r="N1628" s="241"/>
      <c r="O1628" s="229"/>
      <c r="P1628" s="229"/>
      <c r="Q1628" s="234"/>
      <c r="Y1628" s="243"/>
      <c r="Z1628" s="2"/>
      <c r="AA1628" s="2"/>
      <c r="AB1628" s="2"/>
      <c r="AC1628" s="2"/>
      <c r="AD1628" s="2"/>
      <c r="AE1628" s="2"/>
      <c r="AF1628" s="2"/>
      <c r="AG1628" s="2"/>
      <c r="AH1628" s="2"/>
      <c r="AI1628" s="2"/>
    </row>
    <row r="1629" spans="2:35">
      <c r="B1629" s="350" t="s">
        <v>265</v>
      </c>
      <c r="C1629" s="350" t="s">
        <v>122</v>
      </c>
      <c r="D1629" s="351">
        <v>24</v>
      </c>
      <c r="E1629" s="351">
        <v>24</v>
      </c>
      <c r="F1629" s="279" t="str">
        <f t="shared" si="25"/>
        <v>SWW012424</v>
      </c>
      <c r="G1629" s="351">
        <v>161.6</v>
      </c>
      <c r="M1629" s="241"/>
      <c r="N1629" s="241"/>
      <c r="O1629" s="229"/>
      <c r="P1629" s="229"/>
      <c r="Q1629" s="234"/>
      <c r="Y1629" s="243"/>
      <c r="Z1629" s="2"/>
      <c r="AA1629" s="2"/>
      <c r="AB1629" s="2"/>
      <c r="AC1629" s="2"/>
      <c r="AD1629" s="2"/>
      <c r="AE1629" s="2"/>
      <c r="AF1629" s="2"/>
      <c r="AG1629" s="2"/>
      <c r="AH1629" s="2"/>
      <c r="AI1629" s="2"/>
    </row>
    <row r="1630" spans="2:35">
      <c r="B1630" s="350" t="s">
        <v>265</v>
      </c>
      <c r="C1630" s="350" t="s">
        <v>122</v>
      </c>
      <c r="D1630" s="351">
        <v>24</v>
      </c>
      <c r="E1630" s="351">
        <v>25</v>
      </c>
      <c r="F1630" s="279" t="str">
        <f t="shared" si="25"/>
        <v>SWW012425</v>
      </c>
      <c r="G1630" s="351">
        <v>176.8</v>
      </c>
      <c r="M1630" s="241"/>
      <c r="N1630" s="241"/>
      <c r="O1630" s="229"/>
      <c r="P1630" s="229"/>
      <c r="Q1630" s="234"/>
      <c r="Y1630" s="243"/>
      <c r="Z1630" s="2"/>
      <c r="AA1630" s="2"/>
      <c r="AB1630" s="2"/>
      <c r="AC1630" s="2"/>
      <c r="AD1630" s="2"/>
      <c r="AE1630" s="2"/>
      <c r="AF1630" s="2"/>
      <c r="AG1630" s="2"/>
      <c r="AH1630" s="2"/>
      <c r="AI1630" s="2"/>
    </row>
    <row r="1631" spans="2:35">
      <c r="B1631" s="350" t="s">
        <v>265</v>
      </c>
      <c r="C1631" s="350" t="s">
        <v>122</v>
      </c>
      <c r="D1631" s="351">
        <v>24</v>
      </c>
      <c r="E1631" s="351">
        <v>26</v>
      </c>
      <c r="F1631" s="279" t="str">
        <f t="shared" si="25"/>
        <v>SWW012426</v>
      </c>
      <c r="G1631" s="351">
        <v>193.6</v>
      </c>
      <c r="M1631" s="241"/>
      <c r="N1631" s="241"/>
      <c r="O1631" s="229"/>
      <c r="P1631" s="229"/>
      <c r="Q1631" s="234"/>
      <c r="Y1631" s="243"/>
      <c r="Z1631" s="2"/>
      <c r="AA1631" s="2"/>
      <c r="AB1631" s="2"/>
      <c r="AC1631" s="2"/>
      <c r="AD1631" s="2"/>
      <c r="AE1631" s="2"/>
      <c r="AF1631" s="2"/>
      <c r="AG1631" s="2"/>
      <c r="AH1631" s="2"/>
      <c r="AI1631" s="2"/>
    </row>
    <row r="1632" spans="2:35">
      <c r="B1632" s="350" t="s">
        <v>265</v>
      </c>
      <c r="C1632" s="350" t="s">
        <v>122</v>
      </c>
      <c r="D1632" s="351">
        <v>24</v>
      </c>
      <c r="E1632" s="351">
        <v>27</v>
      </c>
      <c r="F1632" s="279" t="str">
        <f t="shared" si="25"/>
        <v>SWW012427</v>
      </c>
      <c r="G1632" s="351">
        <v>212.7</v>
      </c>
      <c r="M1632" s="241"/>
      <c r="N1632" s="241"/>
      <c r="O1632" s="229"/>
      <c r="P1632" s="229"/>
      <c r="Q1632" s="234"/>
      <c r="Y1632" s="243"/>
      <c r="Z1632" s="2"/>
      <c r="AA1632" s="2"/>
      <c r="AB1632" s="2"/>
      <c r="AC1632" s="2"/>
      <c r="AD1632" s="2"/>
      <c r="AE1632" s="2"/>
      <c r="AF1632" s="2"/>
      <c r="AG1632" s="2"/>
      <c r="AH1632" s="2"/>
      <c r="AI1632" s="2"/>
    </row>
    <row r="1633" spans="2:35">
      <c r="B1633" s="350" t="s">
        <v>265</v>
      </c>
      <c r="C1633" s="350" t="s">
        <v>122</v>
      </c>
      <c r="D1633" s="351">
        <v>24</v>
      </c>
      <c r="E1633" s="351">
        <v>28</v>
      </c>
      <c r="F1633" s="279" t="str">
        <f t="shared" si="25"/>
        <v>SWW012428</v>
      </c>
      <c r="G1633" s="351">
        <v>231.6</v>
      </c>
      <c r="M1633" s="241"/>
      <c r="N1633" s="241"/>
      <c r="O1633" s="229"/>
      <c r="P1633" s="229"/>
      <c r="Q1633" s="234"/>
      <c r="Y1633" s="243"/>
      <c r="Z1633" s="2"/>
      <c r="AA1633" s="2"/>
      <c r="AB1633" s="2"/>
      <c r="AC1633" s="2"/>
      <c r="AD1633" s="2"/>
      <c r="AE1633" s="2"/>
      <c r="AF1633" s="2"/>
      <c r="AG1633" s="2"/>
      <c r="AH1633" s="2"/>
      <c r="AI1633" s="2"/>
    </row>
    <row r="1634" spans="2:35">
      <c r="B1634" s="350" t="s">
        <v>265</v>
      </c>
      <c r="C1634" s="350" t="s">
        <v>122</v>
      </c>
      <c r="D1634" s="351">
        <v>24</v>
      </c>
      <c r="E1634" s="351">
        <v>29</v>
      </c>
      <c r="F1634" s="279" t="str">
        <f t="shared" si="25"/>
        <v>SWW012429</v>
      </c>
      <c r="G1634" s="351">
        <v>250.7</v>
      </c>
      <c r="M1634" s="241"/>
      <c r="N1634" s="241"/>
      <c r="O1634" s="229"/>
      <c r="P1634" s="229"/>
      <c r="Q1634" s="234"/>
      <c r="Y1634" s="243"/>
      <c r="Z1634" s="2"/>
      <c r="AA1634" s="2"/>
      <c r="AB1634" s="2"/>
      <c r="AC1634" s="2"/>
      <c r="AD1634" s="2"/>
      <c r="AE1634" s="2"/>
      <c r="AF1634" s="2"/>
      <c r="AG1634" s="2"/>
      <c r="AH1634" s="2"/>
      <c r="AI1634" s="2"/>
    </row>
    <row r="1635" spans="2:35">
      <c r="B1635" s="350" t="s">
        <v>265</v>
      </c>
      <c r="C1635" s="350" t="s">
        <v>122</v>
      </c>
      <c r="D1635" s="351">
        <v>24</v>
      </c>
      <c r="E1635" s="351">
        <v>30</v>
      </c>
      <c r="F1635" s="279" t="str">
        <f t="shared" si="25"/>
        <v>SWW012430</v>
      </c>
      <c r="G1635" s="351">
        <v>266.89999999999998</v>
      </c>
      <c r="M1635" s="241"/>
      <c r="N1635" s="241"/>
      <c r="O1635" s="229"/>
      <c r="P1635" s="229"/>
      <c r="Q1635" s="234"/>
      <c r="Y1635" s="243"/>
      <c r="Z1635" s="2"/>
      <c r="AA1635" s="2"/>
      <c r="AB1635" s="2"/>
      <c r="AC1635" s="2"/>
      <c r="AD1635" s="2"/>
      <c r="AE1635" s="2"/>
      <c r="AF1635" s="2"/>
      <c r="AG1635" s="2"/>
      <c r="AH1635" s="2"/>
      <c r="AI1635" s="2"/>
    </row>
    <row r="1636" spans="2:35">
      <c r="B1636" s="350" t="s">
        <v>265</v>
      </c>
      <c r="C1636" s="350" t="s">
        <v>122</v>
      </c>
      <c r="D1636" s="351">
        <v>24</v>
      </c>
      <c r="E1636" s="351">
        <v>31</v>
      </c>
      <c r="F1636" s="279" t="str">
        <f t="shared" si="25"/>
        <v>SWW012431</v>
      </c>
      <c r="G1636" s="351">
        <v>285.10000000000002</v>
      </c>
      <c r="M1636" s="241"/>
      <c r="N1636" s="241"/>
      <c r="O1636" s="229"/>
      <c r="P1636" s="229"/>
      <c r="Q1636" s="234"/>
      <c r="Y1636" s="243"/>
      <c r="Z1636" s="2"/>
      <c r="AA1636" s="2"/>
      <c r="AB1636" s="2"/>
      <c r="AC1636" s="2"/>
      <c r="AD1636" s="2"/>
      <c r="AE1636" s="2"/>
      <c r="AF1636" s="2"/>
      <c r="AG1636" s="2"/>
      <c r="AH1636" s="2"/>
      <c r="AI1636" s="2"/>
    </row>
    <row r="1637" spans="2:35">
      <c r="B1637" s="350" t="s">
        <v>265</v>
      </c>
      <c r="C1637" s="350" t="s">
        <v>122</v>
      </c>
      <c r="D1637" s="351">
        <v>24</v>
      </c>
      <c r="E1637" s="351">
        <v>32</v>
      </c>
      <c r="F1637" s="279" t="str">
        <f t="shared" si="25"/>
        <v>SWW012432</v>
      </c>
      <c r="G1637" s="351">
        <v>306.10000000000002</v>
      </c>
      <c r="M1637" s="241"/>
      <c r="N1637" s="241"/>
      <c r="O1637" s="229"/>
      <c r="P1637" s="229"/>
      <c r="Q1637" s="234"/>
      <c r="Y1637" s="243"/>
      <c r="Z1637" s="2"/>
      <c r="AA1637" s="2"/>
      <c r="AB1637" s="2"/>
      <c r="AC1637" s="2"/>
      <c r="AD1637" s="2"/>
      <c r="AE1637" s="2"/>
      <c r="AF1637" s="2"/>
      <c r="AG1637" s="2"/>
      <c r="AH1637" s="2"/>
      <c r="AI1637" s="2"/>
    </row>
    <row r="1638" spans="2:35">
      <c r="B1638" s="350" t="s">
        <v>265</v>
      </c>
      <c r="C1638" s="350" t="s">
        <v>122</v>
      </c>
      <c r="D1638" s="351">
        <v>24</v>
      </c>
      <c r="E1638" s="351">
        <v>33</v>
      </c>
      <c r="F1638" s="279" t="str">
        <f t="shared" si="25"/>
        <v>SWW012433</v>
      </c>
      <c r="G1638" s="351">
        <v>330.7</v>
      </c>
      <c r="M1638" s="241"/>
      <c r="N1638" s="241"/>
      <c r="O1638" s="229"/>
      <c r="P1638" s="229"/>
      <c r="Q1638" s="234"/>
      <c r="Y1638" s="243"/>
      <c r="Z1638" s="2"/>
      <c r="AA1638" s="2"/>
      <c r="AB1638" s="2"/>
      <c r="AC1638" s="2"/>
      <c r="AD1638" s="2"/>
      <c r="AE1638" s="2"/>
      <c r="AF1638" s="2"/>
      <c r="AG1638" s="2"/>
      <c r="AH1638" s="2"/>
      <c r="AI1638" s="2"/>
    </row>
    <row r="1639" spans="2:35">
      <c r="B1639" s="350" t="s">
        <v>265</v>
      </c>
      <c r="C1639" s="350" t="s">
        <v>122</v>
      </c>
      <c r="D1639" s="351">
        <v>24</v>
      </c>
      <c r="E1639" s="351">
        <v>34</v>
      </c>
      <c r="F1639" s="279" t="str">
        <f t="shared" si="25"/>
        <v>SWW012434</v>
      </c>
      <c r="G1639" s="351">
        <v>358.3</v>
      </c>
      <c r="M1639" s="241"/>
      <c r="N1639" s="241"/>
      <c r="O1639" s="229"/>
      <c r="P1639" s="229"/>
      <c r="Q1639" s="234"/>
      <c r="Y1639" s="243"/>
      <c r="Z1639" s="2"/>
      <c r="AA1639" s="2"/>
      <c r="AB1639" s="2"/>
      <c r="AC1639" s="2"/>
      <c r="AD1639" s="2"/>
      <c r="AE1639" s="2"/>
      <c r="AF1639" s="2"/>
      <c r="AG1639" s="2"/>
      <c r="AH1639" s="2"/>
      <c r="AI1639" s="2"/>
    </row>
    <row r="1640" spans="2:35">
      <c r="B1640" s="350" t="s">
        <v>265</v>
      </c>
      <c r="C1640" s="350" t="s">
        <v>122</v>
      </c>
      <c r="D1640" s="351">
        <v>24</v>
      </c>
      <c r="E1640" s="351">
        <v>35</v>
      </c>
      <c r="F1640" s="279" t="str">
        <f t="shared" si="25"/>
        <v>SWW012435</v>
      </c>
      <c r="G1640" s="351">
        <v>381.4</v>
      </c>
      <c r="M1640" s="241"/>
      <c r="N1640" s="241"/>
      <c r="O1640" s="229"/>
      <c r="P1640" s="229"/>
      <c r="Q1640" s="234"/>
      <c r="Y1640" s="243"/>
      <c r="Z1640" s="2"/>
      <c r="AA1640" s="2"/>
      <c r="AB1640" s="2"/>
      <c r="AC1640" s="2"/>
      <c r="AD1640" s="2"/>
      <c r="AE1640" s="2"/>
      <c r="AF1640" s="2"/>
      <c r="AG1640" s="2"/>
      <c r="AH1640" s="2"/>
      <c r="AI1640" s="2"/>
    </row>
    <row r="1641" spans="2:35">
      <c r="B1641" s="350" t="s">
        <v>265</v>
      </c>
      <c r="C1641" s="350" t="s">
        <v>122</v>
      </c>
      <c r="D1641" s="351">
        <v>24</v>
      </c>
      <c r="E1641" s="351">
        <v>36</v>
      </c>
      <c r="F1641" s="279" t="str">
        <f t="shared" si="25"/>
        <v>SWW012436</v>
      </c>
      <c r="G1641" s="351">
        <v>407.6</v>
      </c>
      <c r="M1641" s="241"/>
      <c r="N1641" s="241"/>
      <c r="O1641" s="229"/>
      <c r="P1641" s="229"/>
      <c r="Q1641" s="234"/>
      <c r="Y1641" s="243"/>
      <c r="Z1641" s="2"/>
      <c r="AA1641" s="2"/>
      <c r="AB1641" s="2"/>
      <c r="AC1641" s="2"/>
      <c r="AD1641" s="2"/>
      <c r="AE1641" s="2"/>
      <c r="AF1641" s="2"/>
      <c r="AG1641" s="2"/>
      <c r="AH1641" s="2"/>
      <c r="AI1641" s="2"/>
    </row>
    <row r="1642" spans="2:35">
      <c r="B1642" s="350" t="s">
        <v>265</v>
      </c>
      <c r="C1642" s="350" t="s">
        <v>122</v>
      </c>
      <c r="D1642" s="351">
        <v>24</v>
      </c>
      <c r="E1642" s="351">
        <v>37</v>
      </c>
      <c r="F1642" s="279" t="str">
        <f t="shared" si="25"/>
        <v>SWW012437</v>
      </c>
      <c r="G1642" s="351">
        <v>443.6</v>
      </c>
      <c r="M1642" s="241"/>
      <c r="N1642" s="241"/>
      <c r="O1642" s="229"/>
      <c r="P1642" s="229"/>
      <c r="Q1642" s="234"/>
      <c r="Y1642" s="243"/>
      <c r="Z1642" s="2"/>
      <c r="AA1642" s="2"/>
      <c r="AB1642" s="2"/>
      <c r="AC1642" s="2"/>
      <c r="AD1642" s="2"/>
      <c r="AE1642" s="2"/>
      <c r="AF1642" s="2"/>
      <c r="AG1642" s="2"/>
      <c r="AH1642" s="2"/>
      <c r="AI1642" s="2"/>
    </row>
    <row r="1643" spans="2:35">
      <c r="B1643" s="350" t="s">
        <v>265</v>
      </c>
      <c r="C1643" s="350" t="s">
        <v>122</v>
      </c>
      <c r="D1643" s="351">
        <v>24</v>
      </c>
      <c r="E1643" s="351">
        <v>38</v>
      </c>
      <c r="F1643" s="279" t="str">
        <f t="shared" si="25"/>
        <v>SWW012438</v>
      </c>
      <c r="G1643" s="351">
        <v>471.2</v>
      </c>
      <c r="M1643" s="241"/>
      <c r="N1643" s="241"/>
      <c r="O1643" s="229"/>
      <c r="P1643" s="229"/>
      <c r="Q1643" s="234"/>
      <c r="Y1643" s="243"/>
      <c r="Z1643" s="2"/>
      <c r="AA1643" s="2"/>
      <c r="AB1643" s="2"/>
      <c r="AC1643" s="2"/>
      <c r="AD1643" s="2"/>
      <c r="AE1643" s="2"/>
      <c r="AF1643" s="2"/>
      <c r="AG1643" s="2"/>
      <c r="AH1643" s="2"/>
      <c r="AI1643" s="2"/>
    </row>
    <row r="1644" spans="2:35">
      <c r="B1644" s="350" t="s">
        <v>265</v>
      </c>
      <c r="C1644" s="350" t="s">
        <v>122</v>
      </c>
      <c r="D1644" s="351">
        <v>24</v>
      </c>
      <c r="E1644" s="351">
        <v>39</v>
      </c>
      <c r="F1644" s="279" t="str">
        <f t="shared" si="25"/>
        <v>SWW012439</v>
      </c>
      <c r="G1644" s="351">
        <v>499.6</v>
      </c>
      <c r="M1644" s="241"/>
      <c r="N1644" s="241"/>
      <c r="O1644" s="229"/>
      <c r="P1644" s="229"/>
      <c r="Q1644" s="234"/>
      <c r="Y1644" s="243"/>
      <c r="Z1644" s="2"/>
      <c r="AA1644" s="2"/>
      <c r="AB1644" s="2"/>
      <c r="AC1644" s="2"/>
      <c r="AD1644" s="2"/>
      <c r="AE1644" s="2"/>
      <c r="AF1644" s="2"/>
      <c r="AG1644" s="2"/>
      <c r="AH1644" s="2"/>
      <c r="AI1644" s="2"/>
    </row>
    <row r="1645" spans="2:35">
      <c r="B1645" s="350" t="s">
        <v>265</v>
      </c>
      <c r="C1645" s="350" t="s">
        <v>122</v>
      </c>
      <c r="D1645" s="351">
        <v>24</v>
      </c>
      <c r="E1645" s="351">
        <v>40</v>
      </c>
      <c r="F1645" s="279" t="str">
        <f t="shared" si="25"/>
        <v>SWW012440</v>
      </c>
      <c r="G1645" s="351">
        <v>527.4</v>
      </c>
      <c r="M1645" s="241"/>
      <c r="N1645" s="241"/>
      <c r="O1645" s="229"/>
      <c r="P1645" s="229"/>
      <c r="Q1645" s="234"/>
      <c r="Y1645" s="243"/>
      <c r="Z1645" s="2"/>
      <c r="AA1645" s="2"/>
      <c r="AB1645" s="2"/>
      <c r="AC1645" s="2"/>
      <c r="AD1645" s="2"/>
      <c r="AE1645" s="2"/>
      <c r="AF1645" s="2"/>
      <c r="AG1645" s="2"/>
      <c r="AH1645" s="2"/>
      <c r="AI1645" s="2"/>
    </row>
    <row r="1646" spans="2:35">
      <c r="B1646" s="350" t="s">
        <v>265</v>
      </c>
      <c r="C1646" s="350" t="s">
        <v>122</v>
      </c>
      <c r="D1646" s="351">
        <v>24</v>
      </c>
      <c r="E1646" s="351">
        <v>41</v>
      </c>
      <c r="F1646" s="279" t="str">
        <f t="shared" si="25"/>
        <v>SWW012441</v>
      </c>
      <c r="G1646" s="351">
        <v>556.20000000000005</v>
      </c>
      <c r="M1646" s="241"/>
      <c r="N1646" s="241"/>
      <c r="O1646" s="229"/>
      <c r="P1646" s="229"/>
      <c r="Q1646" s="234"/>
      <c r="Y1646" s="243"/>
      <c r="Z1646" s="2"/>
      <c r="AA1646" s="2"/>
      <c r="AB1646" s="2"/>
      <c r="AC1646" s="2"/>
      <c r="AD1646" s="2"/>
      <c r="AE1646" s="2"/>
      <c r="AF1646" s="2"/>
      <c r="AG1646" s="2"/>
      <c r="AH1646" s="2"/>
      <c r="AI1646" s="2"/>
    </row>
    <row r="1647" spans="2:35">
      <c r="B1647" s="350" t="s">
        <v>265</v>
      </c>
      <c r="C1647" s="350" t="s">
        <v>122</v>
      </c>
      <c r="D1647" s="351">
        <v>24</v>
      </c>
      <c r="E1647" s="351">
        <v>42</v>
      </c>
      <c r="F1647" s="279" t="str">
        <f t="shared" si="25"/>
        <v>SWW012442</v>
      </c>
      <c r="G1647" s="351">
        <v>591.1</v>
      </c>
      <c r="M1647" s="241"/>
      <c r="N1647" s="241"/>
      <c r="O1647" s="229"/>
      <c r="P1647" s="229"/>
      <c r="Q1647" s="234"/>
      <c r="Y1647" s="243"/>
      <c r="Z1647" s="2"/>
      <c r="AA1647" s="2"/>
      <c r="AB1647" s="2"/>
      <c r="AC1647" s="2"/>
      <c r="AD1647" s="2"/>
      <c r="AE1647" s="2"/>
      <c r="AF1647" s="2"/>
      <c r="AG1647" s="2"/>
      <c r="AH1647" s="2"/>
      <c r="AI1647" s="2"/>
    </row>
    <row r="1648" spans="2:35">
      <c r="B1648" s="350" t="s">
        <v>265</v>
      </c>
      <c r="C1648" s="350" t="s">
        <v>122</v>
      </c>
      <c r="D1648" s="351">
        <v>24</v>
      </c>
      <c r="E1648" s="351">
        <v>43</v>
      </c>
      <c r="F1648" s="279" t="str">
        <f t="shared" si="25"/>
        <v>SWW012443</v>
      </c>
      <c r="G1648" s="351">
        <v>622.6</v>
      </c>
      <c r="M1648" s="241"/>
      <c r="N1648" s="241"/>
      <c r="O1648" s="229"/>
      <c r="P1648" s="229"/>
      <c r="Q1648" s="234"/>
      <c r="Y1648" s="243"/>
      <c r="Z1648" s="2"/>
      <c r="AA1648" s="2"/>
      <c r="AB1648" s="2"/>
      <c r="AC1648" s="2"/>
      <c r="AD1648" s="2"/>
      <c r="AE1648" s="2"/>
      <c r="AF1648" s="2"/>
      <c r="AG1648" s="2"/>
      <c r="AH1648" s="2"/>
      <c r="AI1648" s="2"/>
    </row>
    <row r="1649" spans="2:35">
      <c r="B1649" s="350" t="s">
        <v>265</v>
      </c>
      <c r="C1649" s="350" t="s">
        <v>122</v>
      </c>
      <c r="D1649" s="351">
        <v>24</v>
      </c>
      <c r="E1649" s="351">
        <v>44</v>
      </c>
      <c r="F1649" s="279" t="str">
        <f t="shared" si="25"/>
        <v>SWW012444</v>
      </c>
      <c r="G1649" s="351">
        <v>656.1</v>
      </c>
      <c r="M1649" s="241"/>
      <c r="N1649" s="241"/>
      <c r="O1649" s="229"/>
      <c r="P1649" s="229"/>
      <c r="Q1649" s="234"/>
      <c r="Y1649" s="243"/>
      <c r="Z1649" s="2"/>
      <c r="AA1649" s="2"/>
      <c r="AB1649" s="2"/>
      <c r="AC1649" s="2"/>
      <c r="AD1649" s="2"/>
      <c r="AE1649" s="2"/>
      <c r="AF1649" s="2"/>
      <c r="AG1649" s="2"/>
      <c r="AH1649" s="2"/>
      <c r="AI1649" s="2"/>
    </row>
    <row r="1650" spans="2:35">
      <c r="B1650" s="350" t="s">
        <v>265</v>
      </c>
      <c r="C1650" s="350" t="s">
        <v>122</v>
      </c>
      <c r="D1650" s="351">
        <v>24</v>
      </c>
      <c r="E1650" s="351">
        <v>45</v>
      </c>
      <c r="F1650" s="279" t="str">
        <f t="shared" si="25"/>
        <v>SWW012445</v>
      </c>
      <c r="G1650" s="351">
        <v>713.5</v>
      </c>
      <c r="M1650" s="241"/>
      <c r="N1650" s="241"/>
      <c r="O1650" s="229"/>
      <c r="P1650" s="229"/>
      <c r="Q1650" s="234"/>
      <c r="Y1650" s="243"/>
      <c r="Z1650" s="2"/>
      <c r="AA1650" s="2"/>
      <c r="AB1650" s="2"/>
      <c r="AC1650" s="2"/>
      <c r="AD1650" s="2"/>
      <c r="AE1650" s="2"/>
      <c r="AF1650" s="2"/>
      <c r="AG1650" s="2"/>
      <c r="AH1650" s="2"/>
      <c r="AI1650" s="2"/>
    </row>
    <row r="1651" spans="2:35">
      <c r="B1651" s="350" t="s">
        <v>265</v>
      </c>
      <c r="C1651" s="350" t="s">
        <v>122</v>
      </c>
      <c r="D1651" s="351">
        <v>24</v>
      </c>
      <c r="E1651" s="351">
        <v>46</v>
      </c>
      <c r="F1651" s="279" t="str">
        <f t="shared" si="25"/>
        <v>SWW012446</v>
      </c>
      <c r="G1651" s="351">
        <v>764.3</v>
      </c>
      <c r="M1651" s="241"/>
      <c r="N1651" s="241"/>
      <c r="O1651" s="229"/>
      <c r="P1651" s="229"/>
      <c r="Q1651" s="234"/>
      <c r="Y1651" s="243"/>
      <c r="Z1651" s="2"/>
      <c r="AA1651" s="2"/>
      <c r="AB1651" s="2"/>
      <c r="AC1651" s="2"/>
      <c r="AD1651" s="2"/>
      <c r="AE1651" s="2"/>
      <c r="AF1651" s="2"/>
      <c r="AG1651" s="2"/>
      <c r="AH1651" s="2"/>
      <c r="AI1651" s="2"/>
    </row>
    <row r="1652" spans="2:35">
      <c r="B1652" s="350" t="s">
        <v>265</v>
      </c>
      <c r="C1652" s="350" t="s">
        <v>122</v>
      </c>
      <c r="D1652" s="351">
        <v>24</v>
      </c>
      <c r="E1652" s="351">
        <v>47</v>
      </c>
      <c r="F1652" s="279" t="str">
        <f t="shared" si="25"/>
        <v>SWW012447</v>
      </c>
      <c r="G1652" s="351">
        <v>828.8</v>
      </c>
      <c r="M1652" s="241"/>
      <c r="N1652" s="241"/>
      <c r="O1652" s="229"/>
      <c r="P1652" s="229"/>
      <c r="Q1652" s="234"/>
      <c r="Y1652" s="243"/>
      <c r="Z1652" s="2"/>
      <c r="AA1652" s="2"/>
      <c r="AB1652" s="2"/>
      <c r="AC1652" s="2"/>
      <c r="AD1652" s="2"/>
      <c r="AE1652" s="2"/>
      <c r="AF1652" s="2"/>
      <c r="AG1652" s="2"/>
      <c r="AH1652" s="2"/>
      <c r="AI1652" s="2"/>
    </row>
    <row r="1653" spans="2:35">
      <c r="B1653" s="350" t="s">
        <v>265</v>
      </c>
      <c r="C1653" s="350" t="s">
        <v>122</v>
      </c>
      <c r="D1653" s="351">
        <v>25</v>
      </c>
      <c r="E1653" s="351">
        <v>1</v>
      </c>
      <c r="F1653" s="279" t="str">
        <f t="shared" si="25"/>
        <v>SWW012501</v>
      </c>
      <c r="G1653" s="351">
        <v>16.8</v>
      </c>
      <c r="M1653" s="241"/>
      <c r="N1653" s="241"/>
      <c r="O1653" s="229"/>
      <c r="P1653" s="229"/>
      <c r="Q1653" s="234"/>
      <c r="Y1653" s="243"/>
      <c r="Z1653" s="2"/>
      <c r="AA1653" s="2"/>
      <c r="AB1653" s="2"/>
      <c r="AC1653" s="2"/>
      <c r="AD1653" s="2"/>
      <c r="AE1653" s="2"/>
      <c r="AF1653" s="2"/>
      <c r="AG1653" s="2"/>
      <c r="AH1653" s="2"/>
      <c r="AI1653" s="2"/>
    </row>
    <row r="1654" spans="2:35">
      <c r="B1654" s="350" t="s">
        <v>265</v>
      </c>
      <c r="C1654" s="350" t="s">
        <v>122</v>
      </c>
      <c r="D1654" s="351">
        <v>25</v>
      </c>
      <c r="E1654" s="351">
        <v>2</v>
      </c>
      <c r="F1654" s="279" t="str">
        <f t="shared" si="25"/>
        <v>SWW012502</v>
      </c>
      <c r="G1654" s="351">
        <v>27.3</v>
      </c>
      <c r="M1654" s="241"/>
      <c r="N1654" s="241"/>
      <c r="O1654" s="229"/>
      <c r="P1654" s="229"/>
      <c r="Q1654" s="234"/>
      <c r="Y1654" s="243"/>
      <c r="Z1654" s="2"/>
      <c r="AA1654" s="2"/>
      <c r="AB1654" s="2"/>
      <c r="AC1654" s="2"/>
      <c r="AD1654" s="2"/>
      <c r="AE1654" s="2"/>
      <c r="AF1654" s="2"/>
      <c r="AG1654" s="2"/>
      <c r="AH1654" s="2"/>
      <c r="AI1654" s="2"/>
    </row>
    <row r="1655" spans="2:35">
      <c r="B1655" s="350" t="s">
        <v>265</v>
      </c>
      <c r="C1655" s="350" t="s">
        <v>122</v>
      </c>
      <c r="D1655" s="351">
        <v>25</v>
      </c>
      <c r="E1655" s="351">
        <v>3</v>
      </c>
      <c r="F1655" s="279" t="str">
        <f t="shared" si="25"/>
        <v>SWW012503</v>
      </c>
      <c r="G1655" s="351">
        <v>29.5</v>
      </c>
      <c r="M1655" s="241"/>
      <c r="N1655" s="241"/>
      <c r="O1655" s="229"/>
      <c r="P1655" s="229"/>
      <c r="Q1655" s="234"/>
      <c r="Y1655" s="243"/>
      <c r="Z1655" s="2"/>
      <c r="AA1655" s="2"/>
      <c r="AB1655" s="2"/>
      <c r="AC1655" s="2"/>
      <c r="AD1655" s="2"/>
      <c r="AE1655" s="2"/>
      <c r="AF1655" s="2"/>
      <c r="AG1655" s="2"/>
      <c r="AH1655" s="2"/>
      <c r="AI1655" s="2"/>
    </row>
    <row r="1656" spans="2:35">
      <c r="B1656" s="350" t="s">
        <v>265</v>
      </c>
      <c r="C1656" s="350" t="s">
        <v>122</v>
      </c>
      <c r="D1656" s="351">
        <v>25</v>
      </c>
      <c r="E1656" s="351">
        <v>4</v>
      </c>
      <c r="F1656" s="279" t="str">
        <f t="shared" si="25"/>
        <v>SWW012504</v>
      </c>
      <c r="G1656" s="351">
        <v>31.8</v>
      </c>
      <c r="M1656" s="241"/>
      <c r="N1656" s="241"/>
      <c r="O1656" s="229"/>
      <c r="P1656" s="229"/>
      <c r="Q1656" s="234"/>
      <c r="Y1656" s="243"/>
      <c r="Z1656" s="2"/>
      <c r="AA1656" s="2"/>
      <c r="AB1656" s="2"/>
      <c r="AC1656" s="2"/>
      <c r="AD1656" s="2"/>
      <c r="AE1656" s="2"/>
      <c r="AF1656" s="2"/>
      <c r="AG1656" s="2"/>
      <c r="AH1656" s="2"/>
      <c r="AI1656" s="2"/>
    </row>
    <row r="1657" spans="2:35">
      <c r="B1657" s="350" t="s">
        <v>265</v>
      </c>
      <c r="C1657" s="350" t="s">
        <v>122</v>
      </c>
      <c r="D1657" s="351">
        <v>25</v>
      </c>
      <c r="E1657" s="351">
        <v>5</v>
      </c>
      <c r="F1657" s="279" t="str">
        <f t="shared" si="25"/>
        <v>SWW012505</v>
      </c>
      <c r="G1657" s="351">
        <v>35.200000000000003</v>
      </c>
      <c r="M1657" s="241"/>
      <c r="N1657" s="241"/>
      <c r="O1657" s="229"/>
      <c r="P1657" s="229"/>
      <c r="Q1657" s="234"/>
      <c r="Y1657" s="243"/>
      <c r="Z1657" s="2"/>
      <c r="AA1657" s="2"/>
      <c r="AB1657" s="2"/>
      <c r="AC1657" s="2"/>
      <c r="AD1657" s="2"/>
      <c r="AE1657" s="2"/>
      <c r="AF1657" s="2"/>
      <c r="AG1657" s="2"/>
      <c r="AH1657" s="2"/>
      <c r="AI1657" s="2"/>
    </row>
    <row r="1658" spans="2:35">
      <c r="B1658" s="350" t="s">
        <v>265</v>
      </c>
      <c r="C1658" s="350" t="s">
        <v>122</v>
      </c>
      <c r="D1658" s="351">
        <v>25</v>
      </c>
      <c r="E1658" s="351">
        <v>6</v>
      </c>
      <c r="F1658" s="279" t="str">
        <f t="shared" si="25"/>
        <v>SWW012506</v>
      </c>
      <c r="G1658" s="351">
        <v>38.6</v>
      </c>
      <c r="M1658" s="241"/>
      <c r="N1658" s="241"/>
      <c r="O1658" s="229"/>
      <c r="P1658" s="229"/>
      <c r="Q1658" s="234"/>
      <c r="Y1658" s="243"/>
      <c r="Z1658" s="2"/>
      <c r="AA1658" s="2"/>
      <c r="AB1658" s="2"/>
      <c r="AC1658" s="2"/>
      <c r="AD1658" s="2"/>
      <c r="AE1658" s="2"/>
      <c r="AF1658" s="2"/>
      <c r="AG1658" s="2"/>
      <c r="AH1658" s="2"/>
      <c r="AI1658" s="2"/>
    </row>
    <row r="1659" spans="2:35">
      <c r="B1659" s="350" t="s">
        <v>265</v>
      </c>
      <c r="C1659" s="350" t="s">
        <v>122</v>
      </c>
      <c r="D1659" s="351">
        <v>25</v>
      </c>
      <c r="E1659" s="351">
        <v>7</v>
      </c>
      <c r="F1659" s="279" t="str">
        <f t="shared" si="25"/>
        <v>SWW012507</v>
      </c>
      <c r="G1659" s="351">
        <v>42.2</v>
      </c>
      <c r="M1659" s="241"/>
      <c r="N1659" s="241"/>
      <c r="O1659" s="229"/>
      <c r="P1659" s="229"/>
      <c r="Q1659" s="234"/>
      <c r="Y1659" s="243"/>
      <c r="Z1659" s="2"/>
      <c r="AA1659" s="2"/>
      <c r="AB1659" s="2"/>
      <c r="AC1659" s="2"/>
      <c r="AD1659" s="2"/>
      <c r="AE1659" s="2"/>
      <c r="AF1659" s="2"/>
      <c r="AG1659" s="2"/>
      <c r="AH1659" s="2"/>
      <c r="AI1659" s="2"/>
    </row>
    <row r="1660" spans="2:35">
      <c r="B1660" s="350" t="s">
        <v>265</v>
      </c>
      <c r="C1660" s="350" t="s">
        <v>122</v>
      </c>
      <c r="D1660" s="351">
        <v>25</v>
      </c>
      <c r="E1660" s="351">
        <v>8</v>
      </c>
      <c r="F1660" s="279" t="str">
        <f t="shared" si="25"/>
        <v>SWW012508</v>
      </c>
      <c r="G1660" s="351">
        <v>45.3</v>
      </c>
      <c r="M1660" s="241"/>
      <c r="N1660" s="241"/>
      <c r="O1660" s="229"/>
      <c r="P1660" s="229"/>
      <c r="Q1660" s="234"/>
      <c r="Y1660" s="243"/>
      <c r="Z1660" s="2"/>
      <c r="AA1660" s="2"/>
      <c r="AB1660" s="2"/>
      <c r="AC1660" s="2"/>
      <c r="AD1660" s="2"/>
      <c r="AE1660" s="2"/>
      <c r="AF1660" s="2"/>
      <c r="AG1660" s="2"/>
      <c r="AH1660" s="2"/>
      <c r="AI1660" s="2"/>
    </row>
    <row r="1661" spans="2:35">
      <c r="B1661" s="350" t="s">
        <v>265</v>
      </c>
      <c r="C1661" s="350" t="s">
        <v>122</v>
      </c>
      <c r="D1661" s="351">
        <v>25</v>
      </c>
      <c r="E1661" s="351">
        <v>9</v>
      </c>
      <c r="F1661" s="279" t="str">
        <f t="shared" si="25"/>
        <v>SWW012509</v>
      </c>
      <c r="G1661" s="351">
        <v>49</v>
      </c>
      <c r="M1661" s="241"/>
      <c r="N1661" s="241"/>
      <c r="O1661" s="229"/>
      <c r="P1661" s="229"/>
      <c r="Q1661" s="234"/>
      <c r="Y1661" s="243"/>
      <c r="Z1661" s="2"/>
      <c r="AA1661" s="2"/>
      <c r="AB1661" s="2"/>
      <c r="AC1661" s="2"/>
      <c r="AD1661" s="2"/>
      <c r="AE1661" s="2"/>
      <c r="AF1661" s="2"/>
      <c r="AG1661" s="2"/>
      <c r="AH1661" s="2"/>
      <c r="AI1661" s="2"/>
    </row>
    <row r="1662" spans="2:35">
      <c r="B1662" s="350" t="s">
        <v>265</v>
      </c>
      <c r="C1662" s="350" t="s">
        <v>122</v>
      </c>
      <c r="D1662" s="351">
        <v>25</v>
      </c>
      <c r="E1662" s="351">
        <v>10</v>
      </c>
      <c r="F1662" s="279" t="str">
        <f t="shared" si="25"/>
        <v>SWW012510</v>
      </c>
      <c r="G1662" s="351">
        <v>52.5</v>
      </c>
      <c r="M1662" s="241"/>
      <c r="N1662" s="241"/>
      <c r="O1662" s="229"/>
      <c r="P1662" s="229"/>
      <c r="Q1662" s="234"/>
      <c r="Y1662" s="243"/>
      <c r="Z1662" s="2"/>
      <c r="AA1662" s="2"/>
      <c r="AB1662" s="2"/>
      <c r="AC1662" s="2"/>
      <c r="AD1662" s="2"/>
      <c r="AE1662" s="2"/>
      <c r="AF1662" s="2"/>
      <c r="AG1662" s="2"/>
      <c r="AH1662" s="2"/>
      <c r="AI1662" s="2"/>
    </row>
    <row r="1663" spans="2:35">
      <c r="B1663" s="350" t="s">
        <v>265</v>
      </c>
      <c r="C1663" s="350" t="s">
        <v>122</v>
      </c>
      <c r="D1663" s="351">
        <v>25</v>
      </c>
      <c r="E1663" s="351">
        <v>11</v>
      </c>
      <c r="F1663" s="279" t="str">
        <f t="shared" si="25"/>
        <v>SWW012511</v>
      </c>
      <c r="G1663" s="351">
        <v>57.4</v>
      </c>
      <c r="M1663" s="241"/>
      <c r="N1663" s="241"/>
      <c r="O1663" s="229"/>
      <c r="P1663" s="229"/>
      <c r="Q1663" s="234"/>
      <c r="Y1663" s="243"/>
      <c r="Z1663" s="2"/>
      <c r="AA1663" s="2"/>
      <c r="AB1663" s="2"/>
      <c r="AC1663" s="2"/>
      <c r="AD1663" s="2"/>
      <c r="AE1663" s="2"/>
      <c r="AF1663" s="2"/>
      <c r="AG1663" s="2"/>
      <c r="AH1663" s="2"/>
      <c r="AI1663" s="2"/>
    </row>
    <row r="1664" spans="2:35">
      <c r="B1664" s="350" t="s">
        <v>265</v>
      </c>
      <c r="C1664" s="350" t="s">
        <v>122</v>
      </c>
      <c r="D1664" s="351">
        <v>25</v>
      </c>
      <c r="E1664" s="351">
        <v>12</v>
      </c>
      <c r="F1664" s="279" t="str">
        <f t="shared" si="25"/>
        <v>SWW012512</v>
      </c>
      <c r="G1664" s="351">
        <v>62.8</v>
      </c>
      <c r="M1664" s="241"/>
      <c r="N1664" s="241"/>
      <c r="O1664" s="229"/>
      <c r="P1664" s="229"/>
      <c r="Q1664" s="234"/>
      <c r="Y1664" s="243"/>
      <c r="Z1664" s="2"/>
      <c r="AA1664" s="2"/>
      <c r="AB1664" s="2"/>
      <c r="AC1664" s="2"/>
      <c r="AD1664" s="2"/>
      <c r="AE1664" s="2"/>
      <c r="AF1664" s="2"/>
      <c r="AG1664" s="2"/>
      <c r="AH1664" s="2"/>
      <c r="AI1664" s="2"/>
    </row>
    <row r="1665" spans="2:35">
      <c r="B1665" s="350" t="s">
        <v>265</v>
      </c>
      <c r="C1665" s="350" t="s">
        <v>122</v>
      </c>
      <c r="D1665" s="351">
        <v>25</v>
      </c>
      <c r="E1665" s="351">
        <v>13</v>
      </c>
      <c r="F1665" s="279" t="str">
        <f t="shared" si="25"/>
        <v>SWW012513</v>
      </c>
      <c r="G1665" s="351">
        <v>68.400000000000006</v>
      </c>
      <c r="M1665" s="241"/>
      <c r="N1665" s="241"/>
      <c r="O1665" s="229"/>
      <c r="P1665" s="229"/>
      <c r="Q1665" s="234"/>
      <c r="Y1665" s="243"/>
      <c r="Z1665" s="2"/>
      <c r="AA1665" s="2"/>
      <c r="AB1665" s="2"/>
      <c r="AC1665" s="2"/>
      <c r="AD1665" s="2"/>
      <c r="AE1665" s="2"/>
      <c r="AF1665" s="2"/>
      <c r="AG1665" s="2"/>
      <c r="AH1665" s="2"/>
      <c r="AI1665" s="2"/>
    </row>
    <row r="1666" spans="2:35">
      <c r="B1666" s="350" t="s">
        <v>265</v>
      </c>
      <c r="C1666" s="350" t="s">
        <v>122</v>
      </c>
      <c r="D1666" s="351">
        <v>25</v>
      </c>
      <c r="E1666" s="351">
        <v>14</v>
      </c>
      <c r="F1666" s="279" t="str">
        <f t="shared" si="25"/>
        <v>SWW012514</v>
      </c>
      <c r="G1666" s="351">
        <v>74.099999999999994</v>
      </c>
      <c r="M1666" s="241"/>
      <c r="N1666" s="241"/>
      <c r="O1666" s="229"/>
      <c r="P1666" s="229"/>
      <c r="Q1666" s="234"/>
      <c r="Y1666" s="243"/>
      <c r="Z1666" s="2"/>
      <c r="AA1666" s="2"/>
      <c r="AB1666" s="2"/>
      <c r="AC1666" s="2"/>
      <c r="AD1666" s="2"/>
      <c r="AE1666" s="2"/>
      <c r="AF1666" s="2"/>
      <c r="AG1666" s="2"/>
      <c r="AH1666" s="2"/>
      <c r="AI1666" s="2"/>
    </row>
    <row r="1667" spans="2:35">
      <c r="B1667" s="350" t="s">
        <v>265</v>
      </c>
      <c r="C1667" s="350" t="s">
        <v>122</v>
      </c>
      <c r="D1667" s="351">
        <v>25</v>
      </c>
      <c r="E1667" s="351">
        <v>15</v>
      </c>
      <c r="F1667" s="279" t="str">
        <f t="shared" si="25"/>
        <v>SWW012515</v>
      </c>
      <c r="G1667" s="351">
        <v>80.099999999999994</v>
      </c>
      <c r="M1667" s="241"/>
      <c r="N1667" s="241"/>
      <c r="O1667" s="229"/>
      <c r="P1667" s="229"/>
      <c r="Q1667" s="234"/>
      <c r="Y1667" s="243"/>
      <c r="Z1667" s="2"/>
      <c r="AA1667" s="2"/>
      <c r="AB1667" s="2"/>
      <c r="AC1667" s="2"/>
      <c r="AD1667" s="2"/>
      <c r="AE1667" s="2"/>
      <c r="AF1667" s="2"/>
      <c r="AG1667" s="2"/>
      <c r="AH1667" s="2"/>
      <c r="AI1667" s="2"/>
    </row>
    <row r="1668" spans="2:35">
      <c r="B1668" s="350" t="s">
        <v>265</v>
      </c>
      <c r="C1668" s="350" t="s">
        <v>122</v>
      </c>
      <c r="D1668" s="351">
        <v>25</v>
      </c>
      <c r="E1668" s="351">
        <v>16</v>
      </c>
      <c r="F1668" s="279" t="str">
        <f t="shared" si="25"/>
        <v>SWW012516</v>
      </c>
      <c r="G1668" s="351">
        <v>86.2</v>
      </c>
      <c r="M1668" s="241"/>
      <c r="N1668" s="241"/>
      <c r="O1668" s="229"/>
      <c r="P1668" s="229"/>
      <c r="Q1668" s="234"/>
      <c r="Y1668" s="243"/>
      <c r="Z1668" s="2"/>
      <c r="AA1668" s="2"/>
      <c r="AB1668" s="2"/>
      <c r="AC1668" s="2"/>
      <c r="AD1668" s="2"/>
      <c r="AE1668" s="2"/>
      <c r="AF1668" s="2"/>
      <c r="AG1668" s="2"/>
      <c r="AH1668" s="2"/>
      <c r="AI1668" s="2"/>
    </row>
    <row r="1669" spans="2:35">
      <c r="B1669" s="350" t="s">
        <v>265</v>
      </c>
      <c r="C1669" s="350" t="s">
        <v>122</v>
      </c>
      <c r="D1669" s="351">
        <v>25</v>
      </c>
      <c r="E1669" s="351">
        <v>17</v>
      </c>
      <c r="F1669" s="279" t="str">
        <f t="shared" si="25"/>
        <v>SWW012517</v>
      </c>
      <c r="G1669" s="351">
        <v>92.8</v>
      </c>
      <c r="M1669" s="241"/>
      <c r="N1669" s="241"/>
      <c r="O1669" s="229"/>
      <c r="P1669" s="229"/>
      <c r="Q1669" s="234"/>
      <c r="Y1669" s="243"/>
      <c r="Z1669" s="2"/>
      <c r="AA1669" s="2"/>
      <c r="AB1669" s="2"/>
      <c r="AC1669" s="2"/>
      <c r="AD1669" s="2"/>
      <c r="AE1669" s="2"/>
      <c r="AF1669" s="2"/>
      <c r="AG1669" s="2"/>
      <c r="AH1669" s="2"/>
      <c r="AI1669" s="2"/>
    </row>
    <row r="1670" spans="2:35">
      <c r="B1670" s="350" t="s">
        <v>265</v>
      </c>
      <c r="C1670" s="350" t="s">
        <v>122</v>
      </c>
      <c r="D1670" s="351">
        <v>25</v>
      </c>
      <c r="E1670" s="351">
        <v>18</v>
      </c>
      <c r="F1670" s="279" t="str">
        <f t="shared" si="25"/>
        <v>SWW012518</v>
      </c>
      <c r="G1670" s="351">
        <v>99.2</v>
      </c>
      <c r="M1670" s="241"/>
      <c r="N1670" s="241"/>
      <c r="O1670" s="229"/>
      <c r="P1670" s="229"/>
      <c r="Q1670" s="234"/>
      <c r="Y1670" s="243"/>
      <c r="Z1670" s="2"/>
      <c r="AA1670" s="2"/>
      <c r="AB1670" s="2"/>
      <c r="AC1670" s="2"/>
      <c r="AD1670" s="2"/>
      <c r="AE1670" s="2"/>
      <c r="AF1670" s="2"/>
      <c r="AG1670" s="2"/>
      <c r="AH1670" s="2"/>
      <c r="AI1670" s="2"/>
    </row>
    <row r="1671" spans="2:35">
      <c r="B1671" s="350" t="s">
        <v>265</v>
      </c>
      <c r="C1671" s="350" t="s">
        <v>122</v>
      </c>
      <c r="D1671" s="351">
        <v>25</v>
      </c>
      <c r="E1671" s="351">
        <v>19</v>
      </c>
      <c r="F1671" s="279" t="str">
        <f t="shared" si="25"/>
        <v>SWW012519</v>
      </c>
      <c r="G1671" s="351">
        <v>109.8</v>
      </c>
      <c r="M1671" s="241"/>
      <c r="N1671" s="241"/>
      <c r="O1671" s="229"/>
      <c r="P1671" s="229"/>
      <c r="Q1671" s="234"/>
      <c r="Y1671" s="243"/>
      <c r="Z1671" s="2"/>
      <c r="AA1671" s="2"/>
      <c r="AB1671" s="2"/>
      <c r="AC1671" s="2"/>
      <c r="AD1671" s="2"/>
      <c r="AE1671" s="2"/>
      <c r="AF1671" s="2"/>
      <c r="AG1671" s="2"/>
      <c r="AH1671" s="2"/>
      <c r="AI1671" s="2"/>
    </row>
    <row r="1672" spans="2:35">
      <c r="B1672" s="350" t="s">
        <v>265</v>
      </c>
      <c r="C1672" s="350" t="s">
        <v>122</v>
      </c>
      <c r="D1672" s="351">
        <v>25</v>
      </c>
      <c r="E1672" s="351">
        <v>20</v>
      </c>
      <c r="F1672" s="279" t="str">
        <f t="shared" ref="F1672:F1735" si="26">B1672&amp;TEXT(C1672,"00")&amp;TEXT(D1672,"00")&amp;TEXT(E1672,"00")</f>
        <v>SWW012520</v>
      </c>
      <c r="G1672" s="351">
        <v>122.2</v>
      </c>
      <c r="M1672" s="241"/>
      <c r="N1672" s="241"/>
      <c r="O1672" s="229"/>
      <c r="P1672" s="229"/>
      <c r="Q1672" s="234"/>
      <c r="Y1672" s="243"/>
      <c r="Z1672" s="2"/>
      <c r="AA1672" s="2"/>
      <c r="AB1672" s="2"/>
      <c r="AC1672" s="2"/>
      <c r="AD1672" s="2"/>
      <c r="AE1672" s="2"/>
      <c r="AF1672" s="2"/>
      <c r="AG1672" s="2"/>
      <c r="AH1672" s="2"/>
      <c r="AI1672" s="2"/>
    </row>
    <row r="1673" spans="2:35">
      <c r="B1673" s="350" t="s">
        <v>265</v>
      </c>
      <c r="C1673" s="350" t="s">
        <v>122</v>
      </c>
      <c r="D1673" s="351">
        <v>25</v>
      </c>
      <c r="E1673" s="351">
        <v>21</v>
      </c>
      <c r="F1673" s="279" t="str">
        <f t="shared" si="26"/>
        <v>SWW012521</v>
      </c>
      <c r="G1673" s="351">
        <v>134.80000000000001</v>
      </c>
      <c r="M1673" s="241"/>
      <c r="N1673" s="241"/>
      <c r="O1673" s="229"/>
      <c r="P1673" s="229"/>
      <c r="Q1673" s="234"/>
      <c r="Y1673" s="243"/>
      <c r="Z1673" s="2"/>
      <c r="AA1673" s="2"/>
      <c r="AB1673" s="2"/>
      <c r="AC1673" s="2"/>
      <c r="AD1673" s="2"/>
      <c r="AE1673" s="2"/>
      <c r="AF1673" s="2"/>
      <c r="AG1673" s="2"/>
      <c r="AH1673" s="2"/>
      <c r="AI1673" s="2"/>
    </row>
    <row r="1674" spans="2:35">
      <c r="B1674" s="350" t="s">
        <v>265</v>
      </c>
      <c r="C1674" s="350" t="s">
        <v>122</v>
      </c>
      <c r="D1674" s="351">
        <v>25</v>
      </c>
      <c r="E1674" s="351">
        <v>22</v>
      </c>
      <c r="F1674" s="279" t="str">
        <f t="shared" si="26"/>
        <v>SWW012522</v>
      </c>
      <c r="G1674" s="351">
        <v>147.80000000000001</v>
      </c>
      <c r="M1674" s="241"/>
      <c r="N1674" s="241"/>
      <c r="O1674" s="229"/>
      <c r="P1674" s="229"/>
      <c r="Q1674" s="234"/>
      <c r="Y1674" s="243"/>
      <c r="Z1674" s="2"/>
      <c r="AA1674" s="2"/>
      <c r="AB1674" s="2"/>
      <c r="AC1674" s="2"/>
      <c r="AD1674" s="2"/>
      <c r="AE1674" s="2"/>
      <c r="AF1674" s="2"/>
      <c r="AG1674" s="2"/>
      <c r="AH1674" s="2"/>
      <c r="AI1674" s="2"/>
    </row>
    <row r="1675" spans="2:35">
      <c r="B1675" s="350" t="s">
        <v>265</v>
      </c>
      <c r="C1675" s="350" t="s">
        <v>122</v>
      </c>
      <c r="D1675" s="351">
        <v>25</v>
      </c>
      <c r="E1675" s="351">
        <v>23</v>
      </c>
      <c r="F1675" s="279" t="str">
        <f t="shared" si="26"/>
        <v>SWW012523</v>
      </c>
      <c r="G1675" s="351">
        <v>161.6</v>
      </c>
      <c r="M1675" s="241"/>
      <c r="N1675" s="241"/>
      <c r="O1675" s="229"/>
      <c r="P1675" s="229"/>
      <c r="Q1675" s="234"/>
      <c r="Y1675" s="243"/>
      <c r="Z1675" s="2"/>
      <c r="AA1675" s="2"/>
      <c r="AB1675" s="2"/>
      <c r="AC1675" s="2"/>
      <c r="AD1675" s="2"/>
      <c r="AE1675" s="2"/>
      <c r="AF1675" s="2"/>
      <c r="AG1675" s="2"/>
      <c r="AH1675" s="2"/>
      <c r="AI1675" s="2"/>
    </row>
    <row r="1676" spans="2:35">
      <c r="B1676" s="350" t="s">
        <v>265</v>
      </c>
      <c r="C1676" s="350" t="s">
        <v>122</v>
      </c>
      <c r="D1676" s="351">
        <v>25</v>
      </c>
      <c r="E1676" s="351">
        <v>24</v>
      </c>
      <c r="F1676" s="279" t="str">
        <f t="shared" si="26"/>
        <v>SWW012524</v>
      </c>
      <c r="G1676" s="351">
        <v>176.8</v>
      </c>
      <c r="M1676" s="241"/>
      <c r="N1676" s="241"/>
      <c r="O1676" s="229"/>
      <c r="P1676" s="229"/>
      <c r="Q1676" s="234"/>
      <c r="Y1676" s="243"/>
      <c r="Z1676" s="2"/>
      <c r="AA1676" s="2"/>
      <c r="AB1676" s="2"/>
      <c r="AC1676" s="2"/>
      <c r="AD1676" s="2"/>
      <c r="AE1676" s="2"/>
      <c r="AF1676" s="2"/>
      <c r="AG1676" s="2"/>
      <c r="AH1676" s="2"/>
      <c r="AI1676" s="2"/>
    </row>
    <row r="1677" spans="2:35">
      <c r="B1677" s="350" t="s">
        <v>265</v>
      </c>
      <c r="C1677" s="350" t="s">
        <v>122</v>
      </c>
      <c r="D1677" s="351">
        <v>25</v>
      </c>
      <c r="E1677" s="351">
        <v>25</v>
      </c>
      <c r="F1677" s="279" t="str">
        <f t="shared" si="26"/>
        <v>SWW012525</v>
      </c>
      <c r="G1677" s="351">
        <v>193.6</v>
      </c>
      <c r="M1677" s="241"/>
      <c r="N1677" s="241"/>
      <c r="O1677" s="229"/>
      <c r="P1677" s="229"/>
      <c r="Q1677" s="234"/>
      <c r="Y1677" s="243"/>
      <c r="Z1677" s="2"/>
      <c r="AA1677" s="2"/>
      <c r="AB1677" s="2"/>
      <c r="AC1677" s="2"/>
      <c r="AD1677" s="2"/>
      <c r="AE1677" s="2"/>
      <c r="AF1677" s="2"/>
      <c r="AG1677" s="2"/>
      <c r="AH1677" s="2"/>
      <c r="AI1677" s="2"/>
    </row>
    <row r="1678" spans="2:35">
      <c r="B1678" s="350" t="s">
        <v>265</v>
      </c>
      <c r="C1678" s="350" t="s">
        <v>122</v>
      </c>
      <c r="D1678" s="351">
        <v>25</v>
      </c>
      <c r="E1678" s="351">
        <v>26</v>
      </c>
      <c r="F1678" s="279" t="str">
        <f t="shared" si="26"/>
        <v>SWW012526</v>
      </c>
      <c r="G1678" s="351">
        <v>212.7</v>
      </c>
      <c r="M1678" s="241"/>
      <c r="N1678" s="241"/>
      <c r="O1678" s="229"/>
      <c r="P1678" s="229"/>
      <c r="Q1678" s="234"/>
      <c r="Y1678" s="243"/>
      <c r="Z1678" s="2"/>
      <c r="AA1678" s="2"/>
      <c r="AB1678" s="2"/>
      <c r="AC1678" s="2"/>
      <c r="AD1678" s="2"/>
      <c r="AE1678" s="2"/>
      <c r="AF1678" s="2"/>
      <c r="AG1678" s="2"/>
      <c r="AH1678" s="2"/>
      <c r="AI1678" s="2"/>
    </row>
    <row r="1679" spans="2:35">
      <c r="B1679" s="350" t="s">
        <v>265</v>
      </c>
      <c r="C1679" s="350" t="s">
        <v>122</v>
      </c>
      <c r="D1679" s="351">
        <v>25</v>
      </c>
      <c r="E1679" s="351">
        <v>27</v>
      </c>
      <c r="F1679" s="279" t="str">
        <f t="shared" si="26"/>
        <v>SWW012527</v>
      </c>
      <c r="G1679" s="351">
        <v>231.6</v>
      </c>
      <c r="M1679" s="241"/>
      <c r="N1679" s="241"/>
      <c r="O1679" s="229"/>
      <c r="P1679" s="229"/>
      <c r="Q1679" s="234"/>
      <c r="Y1679" s="243"/>
      <c r="Z1679" s="2"/>
      <c r="AA1679" s="2"/>
      <c r="AB1679" s="2"/>
      <c r="AC1679" s="2"/>
      <c r="AD1679" s="2"/>
      <c r="AE1679" s="2"/>
      <c r="AF1679" s="2"/>
      <c r="AG1679" s="2"/>
      <c r="AH1679" s="2"/>
      <c r="AI1679" s="2"/>
    </row>
    <row r="1680" spans="2:35">
      <c r="B1680" s="350" t="s">
        <v>265</v>
      </c>
      <c r="C1680" s="350" t="s">
        <v>122</v>
      </c>
      <c r="D1680" s="351">
        <v>25</v>
      </c>
      <c r="E1680" s="351">
        <v>28</v>
      </c>
      <c r="F1680" s="279" t="str">
        <f t="shared" si="26"/>
        <v>SWW012528</v>
      </c>
      <c r="G1680" s="351">
        <v>250.7</v>
      </c>
      <c r="M1680" s="241"/>
      <c r="N1680" s="241"/>
      <c r="O1680" s="229"/>
      <c r="P1680" s="229"/>
      <c r="Q1680" s="234"/>
      <c r="Y1680" s="243"/>
      <c r="Z1680" s="2"/>
      <c r="AA1680" s="2"/>
      <c r="AB1680" s="2"/>
      <c r="AC1680" s="2"/>
      <c r="AD1680" s="2"/>
      <c r="AE1680" s="2"/>
      <c r="AF1680" s="2"/>
      <c r="AG1680" s="2"/>
      <c r="AH1680" s="2"/>
      <c r="AI1680" s="2"/>
    </row>
    <row r="1681" spans="2:35">
      <c r="B1681" s="350" t="s">
        <v>265</v>
      </c>
      <c r="C1681" s="350" t="s">
        <v>122</v>
      </c>
      <c r="D1681" s="351">
        <v>25</v>
      </c>
      <c r="E1681" s="351">
        <v>29</v>
      </c>
      <c r="F1681" s="279" t="str">
        <f t="shared" si="26"/>
        <v>SWW012529</v>
      </c>
      <c r="G1681" s="351">
        <v>266.89999999999998</v>
      </c>
      <c r="M1681" s="241"/>
      <c r="N1681" s="241"/>
      <c r="O1681" s="229"/>
      <c r="P1681" s="229"/>
      <c r="Q1681" s="234"/>
      <c r="Y1681" s="243"/>
      <c r="Z1681" s="2"/>
      <c r="AA1681" s="2"/>
      <c r="AB1681" s="2"/>
      <c r="AC1681" s="2"/>
      <c r="AD1681" s="2"/>
      <c r="AE1681" s="2"/>
      <c r="AF1681" s="2"/>
      <c r="AG1681" s="2"/>
      <c r="AH1681" s="2"/>
      <c r="AI1681" s="2"/>
    </row>
    <row r="1682" spans="2:35">
      <c r="B1682" s="350" t="s">
        <v>265</v>
      </c>
      <c r="C1682" s="350" t="s">
        <v>122</v>
      </c>
      <c r="D1682" s="351">
        <v>25</v>
      </c>
      <c r="E1682" s="351">
        <v>30</v>
      </c>
      <c r="F1682" s="279" t="str">
        <f t="shared" si="26"/>
        <v>SWW012530</v>
      </c>
      <c r="G1682" s="351">
        <v>285.10000000000002</v>
      </c>
      <c r="M1682" s="241"/>
      <c r="N1682" s="241"/>
      <c r="O1682" s="229"/>
      <c r="P1682" s="229"/>
      <c r="Q1682" s="234"/>
      <c r="Y1682" s="243"/>
      <c r="Z1682" s="2"/>
      <c r="AA1682" s="2"/>
      <c r="AB1682" s="2"/>
      <c r="AC1682" s="2"/>
      <c r="AD1682" s="2"/>
      <c r="AE1682" s="2"/>
      <c r="AF1682" s="2"/>
      <c r="AG1682" s="2"/>
      <c r="AH1682" s="2"/>
      <c r="AI1682" s="2"/>
    </row>
    <row r="1683" spans="2:35">
      <c r="B1683" s="350" t="s">
        <v>265</v>
      </c>
      <c r="C1683" s="350" t="s">
        <v>122</v>
      </c>
      <c r="D1683" s="351">
        <v>25</v>
      </c>
      <c r="E1683" s="351">
        <v>31</v>
      </c>
      <c r="F1683" s="279" t="str">
        <f t="shared" si="26"/>
        <v>SWW012531</v>
      </c>
      <c r="G1683" s="351">
        <v>306.10000000000002</v>
      </c>
      <c r="M1683" s="241"/>
      <c r="N1683" s="241"/>
      <c r="O1683" s="229"/>
      <c r="P1683" s="229"/>
      <c r="Q1683" s="234"/>
      <c r="Y1683" s="243"/>
      <c r="Z1683" s="2"/>
      <c r="AA1683" s="2"/>
      <c r="AB1683" s="2"/>
      <c r="AC1683" s="2"/>
      <c r="AD1683" s="2"/>
      <c r="AE1683" s="2"/>
      <c r="AF1683" s="2"/>
      <c r="AG1683" s="2"/>
      <c r="AH1683" s="2"/>
      <c r="AI1683" s="2"/>
    </row>
    <row r="1684" spans="2:35">
      <c r="B1684" s="350" t="s">
        <v>265</v>
      </c>
      <c r="C1684" s="350" t="s">
        <v>122</v>
      </c>
      <c r="D1684" s="351">
        <v>25</v>
      </c>
      <c r="E1684" s="351">
        <v>32</v>
      </c>
      <c r="F1684" s="279" t="str">
        <f t="shared" si="26"/>
        <v>SWW012532</v>
      </c>
      <c r="G1684" s="351">
        <v>330.7</v>
      </c>
      <c r="M1684" s="241"/>
      <c r="N1684" s="241"/>
      <c r="O1684" s="229"/>
      <c r="P1684" s="229"/>
      <c r="Q1684" s="234"/>
      <c r="Y1684" s="243"/>
      <c r="Z1684" s="2"/>
      <c r="AA1684" s="2"/>
      <c r="AB1684" s="2"/>
      <c r="AC1684" s="2"/>
      <c r="AD1684" s="2"/>
      <c r="AE1684" s="2"/>
      <c r="AF1684" s="2"/>
      <c r="AG1684" s="2"/>
      <c r="AH1684" s="2"/>
      <c r="AI1684" s="2"/>
    </row>
    <row r="1685" spans="2:35">
      <c r="B1685" s="350" t="s">
        <v>265</v>
      </c>
      <c r="C1685" s="350" t="s">
        <v>122</v>
      </c>
      <c r="D1685" s="351">
        <v>25</v>
      </c>
      <c r="E1685" s="351">
        <v>33</v>
      </c>
      <c r="F1685" s="279" t="str">
        <f t="shared" si="26"/>
        <v>SWW012533</v>
      </c>
      <c r="G1685" s="351">
        <v>358.3</v>
      </c>
      <c r="M1685" s="241"/>
      <c r="N1685" s="241"/>
      <c r="O1685" s="229"/>
      <c r="P1685" s="229"/>
      <c r="Q1685" s="234"/>
      <c r="Y1685" s="243"/>
      <c r="Z1685" s="2"/>
      <c r="AA1685" s="2"/>
      <c r="AB1685" s="2"/>
      <c r="AC1685" s="2"/>
      <c r="AD1685" s="2"/>
      <c r="AE1685" s="2"/>
      <c r="AF1685" s="2"/>
      <c r="AG1685" s="2"/>
      <c r="AH1685" s="2"/>
      <c r="AI1685" s="2"/>
    </row>
    <row r="1686" spans="2:35">
      <c r="B1686" s="350" t="s">
        <v>265</v>
      </c>
      <c r="C1686" s="350" t="s">
        <v>122</v>
      </c>
      <c r="D1686" s="351">
        <v>25</v>
      </c>
      <c r="E1686" s="351">
        <v>34</v>
      </c>
      <c r="F1686" s="279" t="str">
        <f t="shared" si="26"/>
        <v>SWW012534</v>
      </c>
      <c r="G1686" s="351">
        <v>381.4</v>
      </c>
      <c r="M1686" s="241"/>
      <c r="N1686" s="241"/>
      <c r="O1686" s="229"/>
      <c r="P1686" s="229"/>
      <c r="Q1686" s="234"/>
      <c r="Y1686" s="243"/>
      <c r="Z1686" s="2"/>
      <c r="AA1686" s="2"/>
      <c r="AB1686" s="2"/>
      <c r="AC1686" s="2"/>
      <c r="AD1686" s="2"/>
      <c r="AE1686" s="2"/>
      <c r="AF1686" s="2"/>
      <c r="AG1686" s="2"/>
      <c r="AH1686" s="2"/>
      <c r="AI1686" s="2"/>
    </row>
    <row r="1687" spans="2:35">
      <c r="B1687" s="350" t="s">
        <v>265</v>
      </c>
      <c r="C1687" s="350" t="s">
        <v>122</v>
      </c>
      <c r="D1687" s="351">
        <v>25</v>
      </c>
      <c r="E1687" s="351">
        <v>35</v>
      </c>
      <c r="F1687" s="279" t="str">
        <f t="shared" si="26"/>
        <v>SWW012535</v>
      </c>
      <c r="G1687" s="351">
        <v>407.6</v>
      </c>
      <c r="M1687" s="241"/>
      <c r="N1687" s="241"/>
      <c r="O1687" s="229"/>
      <c r="P1687" s="229"/>
      <c r="Q1687" s="234"/>
      <c r="Y1687" s="243"/>
      <c r="Z1687" s="2"/>
      <c r="AA1687" s="2"/>
      <c r="AB1687" s="2"/>
      <c r="AC1687" s="2"/>
      <c r="AD1687" s="2"/>
      <c r="AE1687" s="2"/>
      <c r="AF1687" s="2"/>
      <c r="AG1687" s="2"/>
      <c r="AH1687" s="2"/>
      <c r="AI1687" s="2"/>
    </row>
    <row r="1688" spans="2:35">
      <c r="B1688" s="350" t="s">
        <v>265</v>
      </c>
      <c r="C1688" s="350" t="s">
        <v>122</v>
      </c>
      <c r="D1688" s="351">
        <v>25</v>
      </c>
      <c r="E1688" s="351">
        <v>36</v>
      </c>
      <c r="F1688" s="279" t="str">
        <f t="shared" si="26"/>
        <v>SWW012536</v>
      </c>
      <c r="G1688" s="351">
        <v>443.6</v>
      </c>
      <c r="M1688" s="241"/>
      <c r="N1688" s="241"/>
      <c r="O1688" s="229"/>
      <c r="P1688" s="229"/>
      <c r="Q1688" s="234"/>
      <c r="Y1688" s="243"/>
      <c r="Z1688" s="2"/>
      <c r="AA1688" s="2"/>
      <c r="AB1688" s="2"/>
      <c r="AC1688" s="2"/>
      <c r="AD1688" s="2"/>
      <c r="AE1688" s="2"/>
      <c r="AF1688" s="2"/>
      <c r="AG1688" s="2"/>
      <c r="AH1688" s="2"/>
      <c r="AI1688" s="2"/>
    </row>
    <row r="1689" spans="2:35">
      <c r="B1689" s="350" t="s">
        <v>265</v>
      </c>
      <c r="C1689" s="350" t="s">
        <v>122</v>
      </c>
      <c r="D1689" s="351">
        <v>25</v>
      </c>
      <c r="E1689" s="351">
        <v>37</v>
      </c>
      <c r="F1689" s="279" t="str">
        <f t="shared" si="26"/>
        <v>SWW012537</v>
      </c>
      <c r="G1689" s="351">
        <v>471.2</v>
      </c>
      <c r="M1689" s="241"/>
      <c r="N1689" s="241"/>
      <c r="O1689" s="229"/>
      <c r="P1689" s="229"/>
      <c r="Q1689" s="234"/>
      <c r="Y1689" s="243"/>
      <c r="Z1689" s="2"/>
      <c r="AA1689" s="2"/>
      <c r="AB1689" s="2"/>
      <c r="AC1689" s="2"/>
      <c r="AD1689" s="2"/>
      <c r="AE1689" s="2"/>
      <c r="AF1689" s="2"/>
      <c r="AG1689" s="2"/>
      <c r="AH1689" s="2"/>
      <c r="AI1689" s="2"/>
    </row>
    <row r="1690" spans="2:35">
      <c r="B1690" s="350" t="s">
        <v>265</v>
      </c>
      <c r="C1690" s="350" t="s">
        <v>122</v>
      </c>
      <c r="D1690" s="351">
        <v>25</v>
      </c>
      <c r="E1690" s="351">
        <v>38</v>
      </c>
      <c r="F1690" s="279" t="str">
        <f t="shared" si="26"/>
        <v>SWW012538</v>
      </c>
      <c r="G1690" s="351">
        <v>499.6</v>
      </c>
      <c r="M1690" s="241"/>
      <c r="N1690" s="241"/>
      <c r="O1690" s="229"/>
      <c r="P1690" s="229"/>
      <c r="Q1690" s="234"/>
      <c r="Y1690" s="243"/>
      <c r="Z1690" s="2"/>
      <c r="AA1690" s="2"/>
      <c r="AB1690" s="2"/>
      <c r="AC1690" s="2"/>
      <c r="AD1690" s="2"/>
      <c r="AE1690" s="2"/>
      <c r="AF1690" s="2"/>
      <c r="AG1690" s="2"/>
      <c r="AH1690" s="2"/>
      <c r="AI1690" s="2"/>
    </row>
    <row r="1691" spans="2:35">
      <c r="B1691" s="350" t="s">
        <v>265</v>
      </c>
      <c r="C1691" s="350" t="s">
        <v>122</v>
      </c>
      <c r="D1691" s="351">
        <v>25</v>
      </c>
      <c r="E1691" s="351">
        <v>39</v>
      </c>
      <c r="F1691" s="279" t="str">
        <f t="shared" si="26"/>
        <v>SWW012539</v>
      </c>
      <c r="G1691" s="351">
        <v>527.4</v>
      </c>
      <c r="M1691" s="241"/>
      <c r="N1691" s="241"/>
      <c r="O1691" s="229"/>
      <c r="P1691" s="229"/>
      <c r="Q1691" s="234"/>
      <c r="Y1691" s="243"/>
      <c r="Z1691" s="2"/>
      <c r="AA1691" s="2"/>
      <c r="AB1691" s="2"/>
      <c r="AC1691" s="2"/>
      <c r="AD1691" s="2"/>
      <c r="AE1691" s="2"/>
      <c r="AF1691" s="2"/>
      <c r="AG1691" s="2"/>
      <c r="AH1691" s="2"/>
      <c r="AI1691" s="2"/>
    </row>
    <row r="1692" spans="2:35">
      <c r="B1692" s="350" t="s">
        <v>265</v>
      </c>
      <c r="C1692" s="350" t="s">
        <v>122</v>
      </c>
      <c r="D1692" s="351">
        <v>25</v>
      </c>
      <c r="E1692" s="351">
        <v>40</v>
      </c>
      <c r="F1692" s="279" t="str">
        <f t="shared" si="26"/>
        <v>SWW012540</v>
      </c>
      <c r="G1692" s="351">
        <v>556.20000000000005</v>
      </c>
      <c r="M1692" s="241"/>
      <c r="N1692" s="241"/>
      <c r="O1692" s="229"/>
      <c r="P1692" s="229"/>
      <c r="Q1692" s="234"/>
      <c r="Y1692" s="243"/>
      <c r="Z1692" s="2"/>
      <c r="AA1692" s="2"/>
      <c r="AB1692" s="2"/>
      <c r="AC1692" s="2"/>
      <c r="AD1692" s="2"/>
      <c r="AE1692" s="2"/>
      <c r="AF1692" s="2"/>
      <c r="AG1692" s="2"/>
      <c r="AH1692" s="2"/>
      <c r="AI1692" s="2"/>
    </row>
    <row r="1693" spans="2:35">
      <c r="B1693" s="350" t="s">
        <v>265</v>
      </c>
      <c r="C1693" s="350" t="s">
        <v>122</v>
      </c>
      <c r="D1693" s="351">
        <v>25</v>
      </c>
      <c r="E1693" s="351">
        <v>41</v>
      </c>
      <c r="F1693" s="279" t="str">
        <f t="shared" si="26"/>
        <v>SWW012541</v>
      </c>
      <c r="G1693" s="351">
        <v>591.1</v>
      </c>
      <c r="M1693" s="241"/>
      <c r="N1693" s="241"/>
      <c r="O1693" s="229"/>
      <c r="P1693" s="229"/>
      <c r="Q1693" s="234"/>
      <c r="Y1693" s="243"/>
      <c r="Z1693" s="2"/>
      <c r="AA1693" s="2"/>
      <c r="AB1693" s="2"/>
      <c r="AC1693" s="2"/>
      <c r="AD1693" s="2"/>
      <c r="AE1693" s="2"/>
      <c r="AF1693" s="2"/>
      <c r="AG1693" s="2"/>
      <c r="AH1693" s="2"/>
      <c r="AI1693" s="2"/>
    </row>
    <row r="1694" spans="2:35">
      <c r="B1694" s="350" t="s">
        <v>265</v>
      </c>
      <c r="C1694" s="350" t="s">
        <v>122</v>
      </c>
      <c r="D1694" s="351">
        <v>25</v>
      </c>
      <c r="E1694" s="351">
        <v>42</v>
      </c>
      <c r="F1694" s="279" t="str">
        <f t="shared" si="26"/>
        <v>SWW012542</v>
      </c>
      <c r="G1694" s="351">
        <v>622.6</v>
      </c>
      <c r="M1694" s="241"/>
      <c r="N1694" s="241"/>
      <c r="O1694" s="229"/>
      <c r="P1694" s="229"/>
      <c r="Q1694" s="234"/>
      <c r="Y1694" s="243"/>
      <c r="Z1694" s="2"/>
      <c r="AA1694" s="2"/>
      <c r="AB1694" s="2"/>
      <c r="AC1694" s="2"/>
      <c r="AD1694" s="2"/>
      <c r="AE1694" s="2"/>
      <c r="AF1694" s="2"/>
      <c r="AG1694" s="2"/>
      <c r="AH1694" s="2"/>
      <c r="AI1694" s="2"/>
    </row>
    <row r="1695" spans="2:35">
      <c r="B1695" s="350" t="s">
        <v>265</v>
      </c>
      <c r="C1695" s="350" t="s">
        <v>122</v>
      </c>
      <c r="D1695" s="351">
        <v>25</v>
      </c>
      <c r="E1695" s="351">
        <v>43</v>
      </c>
      <c r="F1695" s="279" t="str">
        <f t="shared" si="26"/>
        <v>SWW012543</v>
      </c>
      <c r="G1695" s="351">
        <v>656.1</v>
      </c>
      <c r="M1695" s="241"/>
      <c r="N1695" s="241"/>
      <c r="O1695" s="229"/>
      <c r="P1695" s="229"/>
      <c r="Q1695" s="234"/>
      <c r="Y1695" s="243"/>
      <c r="Z1695" s="2"/>
      <c r="AA1695" s="2"/>
      <c r="AB1695" s="2"/>
      <c r="AC1695" s="2"/>
      <c r="AD1695" s="2"/>
      <c r="AE1695" s="2"/>
      <c r="AF1695" s="2"/>
      <c r="AG1695" s="2"/>
      <c r="AH1695" s="2"/>
      <c r="AI1695" s="2"/>
    </row>
    <row r="1696" spans="2:35">
      <c r="B1696" s="350" t="s">
        <v>265</v>
      </c>
      <c r="C1696" s="350" t="s">
        <v>122</v>
      </c>
      <c r="D1696" s="351">
        <v>25</v>
      </c>
      <c r="E1696" s="351">
        <v>44</v>
      </c>
      <c r="F1696" s="279" t="str">
        <f t="shared" si="26"/>
        <v>SWW012544</v>
      </c>
      <c r="G1696" s="351">
        <v>713.5</v>
      </c>
      <c r="M1696" s="241"/>
      <c r="N1696" s="241"/>
      <c r="O1696" s="229"/>
      <c r="P1696" s="229"/>
      <c r="Q1696" s="234"/>
      <c r="Y1696" s="243"/>
      <c r="Z1696" s="2"/>
      <c r="AA1696" s="2"/>
      <c r="AB1696" s="2"/>
      <c r="AC1696" s="2"/>
      <c r="AD1696" s="2"/>
      <c r="AE1696" s="2"/>
      <c r="AF1696" s="2"/>
      <c r="AG1696" s="2"/>
      <c r="AH1696" s="2"/>
      <c r="AI1696" s="2"/>
    </row>
    <row r="1697" spans="2:35">
      <c r="B1697" s="350" t="s">
        <v>265</v>
      </c>
      <c r="C1697" s="350" t="s">
        <v>122</v>
      </c>
      <c r="D1697" s="351">
        <v>25</v>
      </c>
      <c r="E1697" s="351">
        <v>45</v>
      </c>
      <c r="F1697" s="279" t="str">
        <f t="shared" si="26"/>
        <v>SWW012545</v>
      </c>
      <c r="G1697" s="351">
        <v>764.3</v>
      </c>
      <c r="M1697" s="241"/>
      <c r="N1697" s="241"/>
      <c r="O1697" s="229"/>
      <c r="P1697" s="229"/>
      <c r="Q1697" s="234"/>
      <c r="Y1697" s="243"/>
      <c r="Z1697" s="2"/>
      <c r="AA1697" s="2"/>
      <c r="AB1697" s="2"/>
      <c r="AC1697" s="2"/>
      <c r="AD1697" s="2"/>
      <c r="AE1697" s="2"/>
      <c r="AF1697" s="2"/>
      <c r="AG1697" s="2"/>
      <c r="AH1697" s="2"/>
      <c r="AI1697" s="2"/>
    </row>
    <row r="1698" spans="2:35">
      <c r="B1698" s="350" t="s">
        <v>265</v>
      </c>
      <c r="C1698" s="350" t="s">
        <v>122</v>
      </c>
      <c r="D1698" s="351">
        <v>25</v>
      </c>
      <c r="E1698" s="351">
        <v>46</v>
      </c>
      <c r="F1698" s="279" t="str">
        <f t="shared" si="26"/>
        <v>SWW012546</v>
      </c>
      <c r="G1698" s="351">
        <v>828.8</v>
      </c>
      <c r="M1698" s="241"/>
      <c r="N1698" s="241"/>
      <c r="O1698" s="229"/>
      <c r="P1698" s="229"/>
      <c r="Q1698" s="234"/>
      <c r="Y1698" s="243"/>
      <c r="Z1698" s="2"/>
      <c r="AA1698" s="2"/>
      <c r="AB1698" s="2"/>
      <c r="AC1698" s="2"/>
      <c r="AD1698" s="2"/>
      <c r="AE1698" s="2"/>
      <c r="AF1698" s="2"/>
      <c r="AG1698" s="2"/>
      <c r="AH1698" s="2"/>
      <c r="AI1698" s="2"/>
    </row>
    <row r="1699" spans="2:35">
      <c r="B1699" s="350" t="s">
        <v>265</v>
      </c>
      <c r="C1699" s="350" t="s">
        <v>122</v>
      </c>
      <c r="D1699" s="351">
        <v>26</v>
      </c>
      <c r="E1699" s="351">
        <v>1</v>
      </c>
      <c r="F1699" s="279" t="str">
        <f t="shared" si="26"/>
        <v>SWW012601</v>
      </c>
      <c r="G1699" s="351">
        <v>17.5</v>
      </c>
      <c r="M1699" s="241"/>
      <c r="N1699" s="241"/>
      <c r="O1699" s="229"/>
      <c r="P1699" s="229"/>
      <c r="Q1699" s="234"/>
      <c r="Y1699" s="243"/>
      <c r="Z1699" s="2"/>
      <c r="AA1699" s="2"/>
      <c r="AB1699" s="2"/>
      <c r="AC1699" s="2"/>
      <c r="AD1699" s="2"/>
      <c r="AE1699" s="2"/>
      <c r="AF1699" s="2"/>
      <c r="AG1699" s="2"/>
      <c r="AH1699" s="2"/>
      <c r="AI1699" s="2"/>
    </row>
    <row r="1700" spans="2:35">
      <c r="B1700" s="350" t="s">
        <v>265</v>
      </c>
      <c r="C1700" s="350" t="s">
        <v>122</v>
      </c>
      <c r="D1700" s="351">
        <v>26</v>
      </c>
      <c r="E1700" s="351">
        <v>2</v>
      </c>
      <c r="F1700" s="279" t="str">
        <f t="shared" si="26"/>
        <v>SWW012602</v>
      </c>
      <c r="G1700" s="351">
        <v>29.5</v>
      </c>
      <c r="M1700" s="241"/>
      <c r="N1700" s="241"/>
      <c r="O1700" s="229"/>
      <c r="P1700" s="229"/>
      <c r="Q1700" s="234"/>
      <c r="Y1700" s="243"/>
      <c r="Z1700" s="2"/>
      <c r="AA1700" s="2"/>
      <c r="AB1700" s="2"/>
      <c r="AC1700" s="2"/>
      <c r="AD1700" s="2"/>
      <c r="AE1700" s="2"/>
      <c r="AF1700" s="2"/>
      <c r="AG1700" s="2"/>
      <c r="AH1700" s="2"/>
      <c r="AI1700" s="2"/>
    </row>
    <row r="1701" spans="2:35">
      <c r="B1701" s="350" t="s">
        <v>265</v>
      </c>
      <c r="C1701" s="350" t="s">
        <v>122</v>
      </c>
      <c r="D1701" s="351">
        <v>26</v>
      </c>
      <c r="E1701" s="351">
        <v>3</v>
      </c>
      <c r="F1701" s="279" t="str">
        <f t="shared" si="26"/>
        <v>SWW012603</v>
      </c>
      <c r="G1701" s="351">
        <v>31.8</v>
      </c>
      <c r="M1701" s="241"/>
      <c r="N1701" s="241"/>
      <c r="O1701" s="229"/>
      <c r="P1701" s="229"/>
      <c r="Q1701" s="234"/>
      <c r="Y1701" s="243"/>
      <c r="Z1701" s="2"/>
      <c r="AA1701" s="2"/>
      <c r="AB1701" s="2"/>
      <c r="AC1701" s="2"/>
      <c r="AD1701" s="2"/>
      <c r="AE1701" s="2"/>
      <c r="AF1701" s="2"/>
      <c r="AG1701" s="2"/>
      <c r="AH1701" s="2"/>
      <c r="AI1701" s="2"/>
    </row>
    <row r="1702" spans="2:35">
      <c r="B1702" s="350" t="s">
        <v>265</v>
      </c>
      <c r="C1702" s="350" t="s">
        <v>122</v>
      </c>
      <c r="D1702" s="351">
        <v>26</v>
      </c>
      <c r="E1702" s="351">
        <v>4</v>
      </c>
      <c r="F1702" s="279" t="str">
        <f t="shared" si="26"/>
        <v>SWW012604</v>
      </c>
      <c r="G1702" s="351">
        <v>35.200000000000003</v>
      </c>
      <c r="M1702" s="241"/>
      <c r="N1702" s="241"/>
      <c r="O1702" s="229"/>
      <c r="P1702" s="229"/>
      <c r="Q1702" s="234"/>
      <c r="Y1702" s="243"/>
      <c r="Z1702" s="2"/>
      <c r="AA1702" s="2"/>
      <c r="AB1702" s="2"/>
      <c r="AC1702" s="2"/>
      <c r="AD1702" s="2"/>
      <c r="AE1702" s="2"/>
      <c r="AF1702" s="2"/>
      <c r="AG1702" s="2"/>
      <c r="AH1702" s="2"/>
      <c r="AI1702" s="2"/>
    </row>
    <row r="1703" spans="2:35">
      <c r="B1703" s="350" t="s">
        <v>265</v>
      </c>
      <c r="C1703" s="350" t="s">
        <v>122</v>
      </c>
      <c r="D1703" s="351">
        <v>26</v>
      </c>
      <c r="E1703" s="351">
        <v>5</v>
      </c>
      <c r="F1703" s="279" t="str">
        <f t="shared" si="26"/>
        <v>SWW012605</v>
      </c>
      <c r="G1703" s="351">
        <v>38.6</v>
      </c>
      <c r="M1703" s="241"/>
      <c r="N1703" s="241"/>
      <c r="O1703" s="229"/>
      <c r="P1703" s="229"/>
      <c r="Q1703" s="234"/>
      <c r="Y1703" s="243"/>
      <c r="Z1703" s="2"/>
      <c r="AA1703" s="2"/>
      <c r="AB1703" s="2"/>
      <c r="AC1703" s="2"/>
      <c r="AD1703" s="2"/>
      <c r="AE1703" s="2"/>
      <c r="AF1703" s="2"/>
      <c r="AG1703" s="2"/>
      <c r="AH1703" s="2"/>
      <c r="AI1703" s="2"/>
    </row>
    <row r="1704" spans="2:35">
      <c r="B1704" s="350" t="s">
        <v>265</v>
      </c>
      <c r="C1704" s="350" t="s">
        <v>122</v>
      </c>
      <c r="D1704" s="351">
        <v>26</v>
      </c>
      <c r="E1704" s="351">
        <v>6</v>
      </c>
      <c r="F1704" s="279" t="str">
        <f t="shared" si="26"/>
        <v>SWW012606</v>
      </c>
      <c r="G1704" s="351">
        <v>42.2</v>
      </c>
      <c r="M1704" s="241"/>
      <c r="N1704" s="241"/>
      <c r="O1704" s="229"/>
      <c r="P1704" s="229"/>
      <c r="Q1704" s="234"/>
      <c r="Y1704" s="243"/>
      <c r="Z1704" s="2"/>
      <c r="AA1704" s="2"/>
      <c r="AB1704" s="2"/>
      <c r="AC1704" s="2"/>
      <c r="AD1704" s="2"/>
      <c r="AE1704" s="2"/>
      <c r="AF1704" s="2"/>
      <c r="AG1704" s="2"/>
      <c r="AH1704" s="2"/>
      <c r="AI1704" s="2"/>
    </row>
    <row r="1705" spans="2:35">
      <c r="B1705" s="350" t="s">
        <v>265</v>
      </c>
      <c r="C1705" s="350" t="s">
        <v>122</v>
      </c>
      <c r="D1705" s="351">
        <v>26</v>
      </c>
      <c r="E1705" s="351">
        <v>7</v>
      </c>
      <c r="F1705" s="279" t="str">
        <f t="shared" si="26"/>
        <v>SWW012607</v>
      </c>
      <c r="G1705" s="351">
        <v>45.3</v>
      </c>
      <c r="M1705" s="241"/>
      <c r="N1705" s="241"/>
      <c r="O1705" s="229"/>
      <c r="P1705" s="229"/>
      <c r="Q1705" s="234"/>
      <c r="Y1705" s="243"/>
      <c r="Z1705" s="2"/>
      <c r="AA1705" s="2"/>
      <c r="AB1705" s="2"/>
      <c r="AC1705" s="2"/>
      <c r="AD1705" s="2"/>
      <c r="AE1705" s="2"/>
      <c r="AF1705" s="2"/>
      <c r="AG1705" s="2"/>
      <c r="AH1705" s="2"/>
      <c r="AI1705" s="2"/>
    </row>
    <row r="1706" spans="2:35">
      <c r="B1706" s="350" t="s">
        <v>265</v>
      </c>
      <c r="C1706" s="350" t="s">
        <v>122</v>
      </c>
      <c r="D1706" s="351">
        <v>26</v>
      </c>
      <c r="E1706" s="351">
        <v>8</v>
      </c>
      <c r="F1706" s="279" t="str">
        <f t="shared" si="26"/>
        <v>SWW012608</v>
      </c>
      <c r="G1706" s="351">
        <v>49</v>
      </c>
      <c r="M1706" s="241"/>
      <c r="N1706" s="241"/>
      <c r="O1706" s="229"/>
      <c r="P1706" s="229"/>
      <c r="Q1706" s="234"/>
      <c r="Y1706" s="243"/>
      <c r="Z1706" s="2"/>
      <c r="AA1706" s="2"/>
      <c r="AB1706" s="2"/>
      <c r="AC1706" s="2"/>
      <c r="AD1706" s="2"/>
      <c r="AE1706" s="2"/>
      <c r="AF1706" s="2"/>
      <c r="AG1706" s="2"/>
      <c r="AH1706" s="2"/>
      <c r="AI1706" s="2"/>
    </row>
    <row r="1707" spans="2:35">
      <c r="B1707" s="350" t="s">
        <v>265</v>
      </c>
      <c r="C1707" s="350" t="s">
        <v>122</v>
      </c>
      <c r="D1707" s="351">
        <v>26</v>
      </c>
      <c r="E1707" s="351">
        <v>9</v>
      </c>
      <c r="F1707" s="279" t="str">
        <f t="shared" si="26"/>
        <v>SWW012609</v>
      </c>
      <c r="G1707" s="351">
        <v>52.5</v>
      </c>
      <c r="M1707" s="241"/>
      <c r="N1707" s="241"/>
      <c r="O1707" s="229"/>
      <c r="P1707" s="229"/>
      <c r="Q1707" s="234"/>
      <c r="Y1707" s="243"/>
      <c r="Z1707" s="2"/>
      <c r="AA1707" s="2"/>
      <c r="AB1707" s="2"/>
      <c r="AC1707" s="2"/>
      <c r="AD1707" s="2"/>
      <c r="AE1707" s="2"/>
      <c r="AF1707" s="2"/>
      <c r="AG1707" s="2"/>
      <c r="AH1707" s="2"/>
      <c r="AI1707" s="2"/>
    </row>
    <row r="1708" spans="2:35">
      <c r="B1708" s="350" t="s">
        <v>265</v>
      </c>
      <c r="C1708" s="350" t="s">
        <v>122</v>
      </c>
      <c r="D1708" s="351">
        <v>26</v>
      </c>
      <c r="E1708" s="351">
        <v>10</v>
      </c>
      <c r="F1708" s="279" t="str">
        <f t="shared" si="26"/>
        <v>SWW012610</v>
      </c>
      <c r="G1708" s="351">
        <v>57.4</v>
      </c>
      <c r="M1708" s="241"/>
      <c r="N1708" s="241"/>
      <c r="O1708" s="229"/>
      <c r="P1708" s="229"/>
      <c r="Q1708" s="234"/>
      <c r="Y1708" s="243"/>
      <c r="Z1708" s="2"/>
      <c r="AA1708" s="2"/>
      <c r="AB1708" s="2"/>
      <c r="AC1708" s="2"/>
      <c r="AD1708" s="2"/>
      <c r="AE1708" s="2"/>
      <c r="AF1708" s="2"/>
      <c r="AG1708" s="2"/>
      <c r="AH1708" s="2"/>
      <c r="AI1708" s="2"/>
    </row>
    <row r="1709" spans="2:35">
      <c r="B1709" s="350" t="s">
        <v>265</v>
      </c>
      <c r="C1709" s="350" t="s">
        <v>122</v>
      </c>
      <c r="D1709" s="351">
        <v>26</v>
      </c>
      <c r="E1709" s="351">
        <v>11</v>
      </c>
      <c r="F1709" s="279" t="str">
        <f t="shared" si="26"/>
        <v>SWW012611</v>
      </c>
      <c r="G1709" s="351">
        <v>62.8</v>
      </c>
      <c r="M1709" s="241"/>
      <c r="N1709" s="241"/>
      <c r="O1709" s="229"/>
      <c r="P1709" s="229"/>
      <c r="Q1709" s="234"/>
      <c r="Y1709" s="243"/>
      <c r="Z1709" s="2"/>
      <c r="AA1709" s="2"/>
      <c r="AB1709" s="2"/>
      <c r="AC1709" s="2"/>
      <c r="AD1709" s="2"/>
      <c r="AE1709" s="2"/>
      <c r="AF1709" s="2"/>
      <c r="AG1709" s="2"/>
      <c r="AH1709" s="2"/>
      <c r="AI1709" s="2"/>
    </row>
    <row r="1710" spans="2:35">
      <c r="B1710" s="350" t="s">
        <v>265</v>
      </c>
      <c r="C1710" s="350" t="s">
        <v>122</v>
      </c>
      <c r="D1710" s="351">
        <v>26</v>
      </c>
      <c r="E1710" s="351">
        <v>12</v>
      </c>
      <c r="F1710" s="279" t="str">
        <f t="shared" si="26"/>
        <v>SWW012612</v>
      </c>
      <c r="G1710" s="351">
        <v>68.400000000000006</v>
      </c>
      <c r="M1710" s="241"/>
      <c r="N1710" s="241"/>
      <c r="O1710" s="229"/>
      <c r="P1710" s="229"/>
      <c r="Q1710" s="234"/>
      <c r="Y1710" s="243"/>
      <c r="Z1710" s="2"/>
      <c r="AA1710" s="2"/>
      <c r="AB1710" s="2"/>
      <c r="AC1710" s="2"/>
      <c r="AD1710" s="2"/>
      <c r="AE1710" s="2"/>
      <c r="AF1710" s="2"/>
      <c r="AG1710" s="2"/>
      <c r="AH1710" s="2"/>
      <c r="AI1710" s="2"/>
    </row>
    <row r="1711" spans="2:35">
      <c r="B1711" s="350" t="s">
        <v>265</v>
      </c>
      <c r="C1711" s="350" t="s">
        <v>122</v>
      </c>
      <c r="D1711" s="351">
        <v>26</v>
      </c>
      <c r="E1711" s="351">
        <v>13</v>
      </c>
      <c r="F1711" s="279" t="str">
        <f t="shared" si="26"/>
        <v>SWW012613</v>
      </c>
      <c r="G1711" s="351">
        <v>74.099999999999994</v>
      </c>
      <c r="M1711" s="241"/>
      <c r="N1711" s="241"/>
      <c r="O1711" s="229"/>
      <c r="P1711" s="229"/>
      <c r="Q1711" s="234"/>
      <c r="Y1711" s="243"/>
      <c r="Z1711" s="2"/>
      <c r="AA1711" s="2"/>
      <c r="AB1711" s="2"/>
      <c r="AC1711" s="2"/>
      <c r="AD1711" s="2"/>
      <c r="AE1711" s="2"/>
      <c r="AF1711" s="2"/>
      <c r="AG1711" s="2"/>
      <c r="AH1711" s="2"/>
      <c r="AI1711" s="2"/>
    </row>
    <row r="1712" spans="2:35">
      <c r="B1712" s="350" t="s">
        <v>265</v>
      </c>
      <c r="C1712" s="350" t="s">
        <v>122</v>
      </c>
      <c r="D1712" s="351">
        <v>26</v>
      </c>
      <c r="E1712" s="351">
        <v>14</v>
      </c>
      <c r="F1712" s="279" t="str">
        <f t="shared" si="26"/>
        <v>SWW012614</v>
      </c>
      <c r="G1712" s="351">
        <v>80.099999999999994</v>
      </c>
      <c r="M1712" s="241"/>
      <c r="N1712" s="241"/>
      <c r="O1712" s="229"/>
      <c r="P1712" s="229"/>
      <c r="Q1712" s="234"/>
      <c r="Y1712" s="243"/>
      <c r="Z1712" s="2"/>
      <c r="AA1712" s="2"/>
      <c r="AB1712" s="2"/>
      <c r="AC1712" s="2"/>
      <c r="AD1712" s="2"/>
      <c r="AE1712" s="2"/>
      <c r="AF1712" s="2"/>
      <c r="AG1712" s="2"/>
      <c r="AH1712" s="2"/>
      <c r="AI1712" s="2"/>
    </row>
    <row r="1713" spans="2:35">
      <c r="B1713" s="350" t="s">
        <v>265</v>
      </c>
      <c r="C1713" s="350" t="s">
        <v>122</v>
      </c>
      <c r="D1713" s="351">
        <v>26</v>
      </c>
      <c r="E1713" s="351">
        <v>15</v>
      </c>
      <c r="F1713" s="279" t="str">
        <f t="shared" si="26"/>
        <v>SWW012615</v>
      </c>
      <c r="G1713" s="351">
        <v>86.2</v>
      </c>
      <c r="M1713" s="241"/>
      <c r="N1713" s="241"/>
      <c r="O1713" s="229"/>
      <c r="P1713" s="229"/>
      <c r="Q1713" s="234"/>
      <c r="Y1713" s="243"/>
      <c r="Z1713" s="2"/>
      <c r="AA1713" s="2"/>
      <c r="AB1713" s="2"/>
      <c r="AC1713" s="2"/>
      <c r="AD1713" s="2"/>
      <c r="AE1713" s="2"/>
      <c r="AF1713" s="2"/>
      <c r="AG1713" s="2"/>
      <c r="AH1713" s="2"/>
      <c r="AI1713" s="2"/>
    </row>
    <row r="1714" spans="2:35">
      <c r="B1714" s="350" t="s">
        <v>265</v>
      </c>
      <c r="C1714" s="350" t="s">
        <v>122</v>
      </c>
      <c r="D1714" s="351">
        <v>26</v>
      </c>
      <c r="E1714" s="351">
        <v>16</v>
      </c>
      <c r="F1714" s="279" t="str">
        <f t="shared" si="26"/>
        <v>SWW012616</v>
      </c>
      <c r="G1714" s="351">
        <v>92.8</v>
      </c>
      <c r="M1714" s="241"/>
      <c r="N1714" s="241"/>
      <c r="O1714" s="229"/>
      <c r="P1714" s="229"/>
      <c r="Q1714" s="234"/>
      <c r="Y1714" s="243"/>
      <c r="Z1714" s="2"/>
      <c r="AA1714" s="2"/>
      <c r="AB1714" s="2"/>
      <c r="AC1714" s="2"/>
      <c r="AD1714" s="2"/>
      <c r="AE1714" s="2"/>
      <c r="AF1714" s="2"/>
      <c r="AG1714" s="2"/>
      <c r="AH1714" s="2"/>
      <c r="AI1714" s="2"/>
    </row>
    <row r="1715" spans="2:35">
      <c r="B1715" s="350" t="s">
        <v>265</v>
      </c>
      <c r="C1715" s="350" t="s">
        <v>122</v>
      </c>
      <c r="D1715" s="351">
        <v>26</v>
      </c>
      <c r="E1715" s="351">
        <v>17</v>
      </c>
      <c r="F1715" s="279" t="str">
        <f t="shared" si="26"/>
        <v>SWW012617</v>
      </c>
      <c r="G1715" s="351">
        <v>99.2</v>
      </c>
      <c r="M1715" s="241"/>
      <c r="N1715" s="241"/>
      <c r="O1715" s="229"/>
      <c r="P1715" s="229"/>
      <c r="Q1715" s="234"/>
      <c r="Y1715" s="243"/>
      <c r="Z1715" s="2"/>
      <c r="AA1715" s="2"/>
      <c r="AB1715" s="2"/>
      <c r="AC1715" s="2"/>
      <c r="AD1715" s="2"/>
      <c r="AE1715" s="2"/>
      <c r="AF1715" s="2"/>
      <c r="AG1715" s="2"/>
      <c r="AH1715" s="2"/>
      <c r="AI1715" s="2"/>
    </row>
    <row r="1716" spans="2:35">
      <c r="B1716" s="350" t="s">
        <v>265</v>
      </c>
      <c r="C1716" s="350" t="s">
        <v>122</v>
      </c>
      <c r="D1716" s="351">
        <v>26</v>
      </c>
      <c r="E1716" s="351">
        <v>18</v>
      </c>
      <c r="F1716" s="279" t="str">
        <f t="shared" si="26"/>
        <v>SWW012618</v>
      </c>
      <c r="G1716" s="351">
        <v>109.8</v>
      </c>
      <c r="M1716" s="241"/>
      <c r="N1716" s="241"/>
      <c r="O1716" s="229"/>
      <c r="P1716" s="229"/>
      <c r="Q1716" s="234"/>
      <c r="Y1716" s="243"/>
      <c r="Z1716" s="2"/>
      <c r="AA1716" s="2"/>
      <c r="AB1716" s="2"/>
      <c r="AC1716" s="2"/>
      <c r="AD1716" s="2"/>
      <c r="AE1716" s="2"/>
      <c r="AF1716" s="2"/>
      <c r="AG1716" s="2"/>
      <c r="AH1716" s="2"/>
      <c r="AI1716" s="2"/>
    </row>
    <row r="1717" spans="2:35">
      <c r="B1717" s="350" t="s">
        <v>265</v>
      </c>
      <c r="C1717" s="350" t="s">
        <v>122</v>
      </c>
      <c r="D1717" s="351">
        <v>26</v>
      </c>
      <c r="E1717" s="351">
        <v>19</v>
      </c>
      <c r="F1717" s="279" t="str">
        <f t="shared" si="26"/>
        <v>SWW012619</v>
      </c>
      <c r="G1717" s="351">
        <v>122.2</v>
      </c>
      <c r="M1717" s="241"/>
      <c r="N1717" s="241"/>
      <c r="O1717" s="229"/>
      <c r="P1717" s="229"/>
      <c r="Q1717" s="234"/>
      <c r="Y1717" s="243"/>
      <c r="Z1717" s="2"/>
      <c r="AA1717" s="2"/>
      <c r="AB1717" s="2"/>
      <c r="AC1717" s="2"/>
      <c r="AD1717" s="2"/>
      <c r="AE1717" s="2"/>
      <c r="AF1717" s="2"/>
      <c r="AG1717" s="2"/>
      <c r="AH1717" s="2"/>
      <c r="AI1717" s="2"/>
    </row>
    <row r="1718" spans="2:35">
      <c r="B1718" s="350" t="s">
        <v>265</v>
      </c>
      <c r="C1718" s="350" t="s">
        <v>122</v>
      </c>
      <c r="D1718" s="351">
        <v>26</v>
      </c>
      <c r="E1718" s="351">
        <v>20</v>
      </c>
      <c r="F1718" s="279" t="str">
        <f t="shared" si="26"/>
        <v>SWW012620</v>
      </c>
      <c r="G1718" s="351">
        <v>134.80000000000001</v>
      </c>
      <c r="M1718" s="241"/>
      <c r="N1718" s="241"/>
      <c r="O1718" s="229"/>
      <c r="P1718" s="229"/>
      <c r="Q1718" s="234"/>
      <c r="Y1718" s="243"/>
      <c r="Z1718" s="2"/>
      <c r="AA1718" s="2"/>
      <c r="AB1718" s="2"/>
      <c r="AC1718" s="2"/>
      <c r="AD1718" s="2"/>
      <c r="AE1718" s="2"/>
      <c r="AF1718" s="2"/>
      <c r="AG1718" s="2"/>
      <c r="AH1718" s="2"/>
      <c r="AI1718" s="2"/>
    </row>
    <row r="1719" spans="2:35">
      <c r="B1719" s="350" t="s">
        <v>265</v>
      </c>
      <c r="C1719" s="350" t="s">
        <v>122</v>
      </c>
      <c r="D1719" s="351">
        <v>26</v>
      </c>
      <c r="E1719" s="351">
        <v>21</v>
      </c>
      <c r="F1719" s="279" t="str">
        <f t="shared" si="26"/>
        <v>SWW012621</v>
      </c>
      <c r="G1719" s="351">
        <v>147.80000000000001</v>
      </c>
      <c r="M1719" s="241"/>
      <c r="N1719" s="241"/>
      <c r="O1719" s="229"/>
      <c r="P1719" s="229"/>
      <c r="Q1719" s="234"/>
      <c r="Y1719" s="243"/>
      <c r="Z1719" s="2"/>
      <c r="AA1719" s="2"/>
      <c r="AB1719" s="2"/>
      <c r="AC1719" s="2"/>
      <c r="AD1719" s="2"/>
      <c r="AE1719" s="2"/>
      <c r="AF1719" s="2"/>
      <c r="AG1719" s="2"/>
      <c r="AH1719" s="2"/>
      <c r="AI1719" s="2"/>
    </row>
    <row r="1720" spans="2:35">
      <c r="B1720" s="350" t="s">
        <v>265</v>
      </c>
      <c r="C1720" s="350" t="s">
        <v>122</v>
      </c>
      <c r="D1720" s="351">
        <v>26</v>
      </c>
      <c r="E1720" s="351">
        <v>22</v>
      </c>
      <c r="F1720" s="279" t="str">
        <f t="shared" si="26"/>
        <v>SWW012622</v>
      </c>
      <c r="G1720" s="351">
        <v>161.6</v>
      </c>
      <c r="M1720" s="241"/>
      <c r="N1720" s="241"/>
      <c r="O1720" s="229"/>
      <c r="P1720" s="229"/>
      <c r="Q1720" s="234"/>
      <c r="Y1720" s="243"/>
      <c r="Z1720" s="2"/>
      <c r="AA1720" s="2"/>
      <c r="AB1720" s="2"/>
      <c r="AC1720" s="2"/>
      <c r="AD1720" s="2"/>
      <c r="AE1720" s="2"/>
      <c r="AF1720" s="2"/>
      <c r="AG1720" s="2"/>
      <c r="AH1720" s="2"/>
      <c r="AI1720" s="2"/>
    </row>
    <row r="1721" spans="2:35">
      <c r="B1721" s="350" t="s">
        <v>265</v>
      </c>
      <c r="C1721" s="350" t="s">
        <v>122</v>
      </c>
      <c r="D1721" s="351">
        <v>26</v>
      </c>
      <c r="E1721" s="351">
        <v>23</v>
      </c>
      <c r="F1721" s="279" t="str">
        <f t="shared" si="26"/>
        <v>SWW012623</v>
      </c>
      <c r="G1721" s="351">
        <v>176.8</v>
      </c>
      <c r="M1721" s="241"/>
      <c r="N1721" s="241"/>
      <c r="O1721" s="229"/>
      <c r="P1721" s="229"/>
      <c r="Q1721" s="234"/>
      <c r="Y1721" s="243"/>
      <c r="Z1721" s="2"/>
      <c r="AA1721" s="2"/>
      <c r="AB1721" s="2"/>
      <c r="AC1721" s="2"/>
      <c r="AD1721" s="2"/>
      <c r="AE1721" s="2"/>
      <c r="AF1721" s="2"/>
      <c r="AG1721" s="2"/>
      <c r="AH1721" s="2"/>
      <c r="AI1721" s="2"/>
    </row>
    <row r="1722" spans="2:35">
      <c r="B1722" s="350" t="s">
        <v>265</v>
      </c>
      <c r="C1722" s="350" t="s">
        <v>122</v>
      </c>
      <c r="D1722" s="351">
        <v>26</v>
      </c>
      <c r="E1722" s="351">
        <v>24</v>
      </c>
      <c r="F1722" s="279" t="str">
        <f t="shared" si="26"/>
        <v>SWW012624</v>
      </c>
      <c r="G1722" s="351">
        <v>193.6</v>
      </c>
      <c r="M1722" s="241"/>
      <c r="N1722" s="241"/>
      <c r="O1722" s="229"/>
      <c r="P1722" s="229"/>
      <c r="Q1722" s="234"/>
      <c r="Y1722" s="243"/>
      <c r="Z1722" s="2"/>
      <c r="AA1722" s="2"/>
      <c r="AB1722" s="2"/>
      <c r="AC1722" s="2"/>
      <c r="AD1722" s="2"/>
      <c r="AE1722" s="2"/>
      <c r="AF1722" s="2"/>
      <c r="AG1722" s="2"/>
      <c r="AH1722" s="2"/>
      <c r="AI1722" s="2"/>
    </row>
    <row r="1723" spans="2:35">
      <c r="B1723" s="350" t="s">
        <v>265</v>
      </c>
      <c r="C1723" s="350" t="s">
        <v>122</v>
      </c>
      <c r="D1723" s="351">
        <v>26</v>
      </c>
      <c r="E1723" s="351">
        <v>25</v>
      </c>
      <c r="F1723" s="279" t="str">
        <f t="shared" si="26"/>
        <v>SWW012625</v>
      </c>
      <c r="G1723" s="351">
        <v>212.7</v>
      </c>
      <c r="M1723" s="241"/>
      <c r="N1723" s="241"/>
      <c r="O1723" s="229"/>
      <c r="P1723" s="229"/>
      <c r="Q1723" s="234"/>
      <c r="Y1723" s="243"/>
      <c r="Z1723" s="2"/>
      <c r="AA1723" s="2"/>
      <c r="AB1723" s="2"/>
      <c r="AC1723" s="2"/>
      <c r="AD1723" s="2"/>
      <c r="AE1723" s="2"/>
      <c r="AF1723" s="2"/>
      <c r="AG1723" s="2"/>
      <c r="AH1723" s="2"/>
      <c r="AI1723" s="2"/>
    </row>
    <row r="1724" spans="2:35">
      <c r="B1724" s="350" t="s">
        <v>265</v>
      </c>
      <c r="C1724" s="350" t="s">
        <v>122</v>
      </c>
      <c r="D1724" s="351">
        <v>26</v>
      </c>
      <c r="E1724" s="351">
        <v>26</v>
      </c>
      <c r="F1724" s="279" t="str">
        <f t="shared" si="26"/>
        <v>SWW012626</v>
      </c>
      <c r="G1724" s="351">
        <v>231.6</v>
      </c>
      <c r="M1724" s="241"/>
      <c r="N1724" s="241"/>
      <c r="O1724" s="229"/>
      <c r="P1724" s="229"/>
      <c r="Q1724" s="234"/>
      <c r="Y1724" s="243"/>
      <c r="Z1724" s="2"/>
      <c r="AA1724" s="2"/>
      <c r="AB1724" s="2"/>
      <c r="AC1724" s="2"/>
      <c r="AD1724" s="2"/>
      <c r="AE1724" s="2"/>
      <c r="AF1724" s="2"/>
      <c r="AG1724" s="2"/>
      <c r="AH1724" s="2"/>
      <c r="AI1724" s="2"/>
    </row>
    <row r="1725" spans="2:35">
      <c r="B1725" s="350" t="s">
        <v>265</v>
      </c>
      <c r="C1725" s="350" t="s">
        <v>122</v>
      </c>
      <c r="D1725" s="351">
        <v>26</v>
      </c>
      <c r="E1725" s="351">
        <v>27</v>
      </c>
      <c r="F1725" s="279" t="str">
        <f t="shared" si="26"/>
        <v>SWW012627</v>
      </c>
      <c r="G1725" s="351">
        <v>250.7</v>
      </c>
      <c r="M1725" s="241"/>
      <c r="N1725" s="241"/>
      <c r="O1725" s="229"/>
      <c r="P1725" s="229"/>
      <c r="Q1725" s="234"/>
      <c r="Y1725" s="243"/>
      <c r="Z1725" s="2"/>
      <c r="AA1725" s="2"/>
      <c r="AB1725" s="2"/>
      <c r="AC1725" s="2"/>
      <c r="AD1725" s="2"/>
      <c r="AE1725" s="2"/>
      <c r="AF1725" s="2"/>
      <c r="AG1725" s="2"/>
      <c r="AH1725" s="2"/>
      <c r="AI1725" s="2"/>
    </row>
    <row r="1726" spans="2:35">
      <c r="B1726" s="350" t="s">
        <v>265</v>
      </c>
      <c r="C1726" s="350" t="s">
        <v>122</v>
      </c>
      <c r="D1726" s="351">
        <v>26</v>
      </c>
      <c r="E1726" s="351">
        <v>28</v>
      </c>
      <c r="F1726" s="279" t="str">
        <f t="shared" si="26"/>
        <v>SWW012628</v>
      </c>
      <c r="G1726" s="351">
        <v>266.89999999999998</v>
      </c>
      <c r="M1726" s="241"/>
      <c r="N1726" s="241"/>
      <c r="O1726" s="229"/>
      <c r="P1726" s="229"/>
      <c r="Q1726" s="234"/>
      <c r="Y1726" s="243"/>
      <c r="Z1726" s="2"/>
      <c r="AA1726" s="2"/>
      <c r="AB1726" s="2"/>
      <c r="AC1726" s="2"/>
      <c r="AD1726" s="2"/>
      <c r="AE1726" s="2"/>
      <c r="AF1726" s="2"/>
      <c r="AG1726" s="2"/>
      <c r="AH1726" s="2"/>
      <c r="AI1726" s="2"/>
    </row>
    <row r="1727" spans="2:35">
      <c r="B1727" s="350" t="s">
        <v>265</v>
      </c>
      <c r="C1727" s="350" t="s">
        <v>122</v>
      </c>
      <c r="D1727" s="351">
        <v>26</v>
      </c>
      <c r="E1727" s="351">
        <v>29</v>
      </c>
      <c r="F1727" s="279" t="str">
        <f t="shared" si="26"/>
        <v>SWW012629</v>
      </c>
      <c r="G1727" s="351">
        <v>285.10000000000002</v>
      </c>
      <c r="M1727" s="241"/>
      <c r="N1727" s="241"/>
      <c r="O1727" s="229"/>
      <c r="P1727" s="229"/>
      <c r="Q1727" s="234"/>
      <c r="Y1727" s="243"/>
      <c r="Z1727" s="2"/>
      <c r="AA1727" s="2"/>
      <c r="AB1727" s="2"/>
      <c r="AC1727" s="2"/>
      <c r="AD1727" s="2"/>
      <c r="AE1727" s="2"/>
      <c r="AF1727" s="2"/>
      <c r="AG1727" s="2"/>
      <c r="AH1727" s="2"/>
      <c r="AI1727" s="2"/>
    </row>
    <row r="1728" spans="2:35">
      <c r="B1728" s="350" t="s">
        <v>265</v>
      </c>
      <c r="C1728" s="350" t="s">
        <v>122</v>
      </c>
      <c r="D1728" s="351">
        <v>26</v>
      </c>
      <c r="E1728" s="351">
        <v>30</v>
      </c>
      <c r="F1728" s="279" t="str">
        <f t="shared" si="26"/>
        <v>SWW012630</v>
      </c>
      <c r="G1728" s="351">
        <v>306.10000000000002</v>
      </c>
      <c r="M1728" s="241"/>
      <c r="N1728" s="241"/>
      <c r="O1728" s="229"/>
      <c r="P1728" s="229"/>
      <c r="Q1728" s="234"/>
      <c r="Y1728" s="243"/>
      <c r="Z1728" s="2"/>
      <c r="AA1728" s="2"/>
      <c r="AB1728" s="2"/>
      <c r="AC1728" s="2"/>
      <c r="AD1728" s="2"/>
      <c r="AE1728" s="2"/>
      <c r="AF1728" s="2"/>
      <c r="AG1728" s="2"/>
      <c r="AH1728" s="2"/>
      <c r="AI1728" s="2"/>
    </row>
    <row r="1729" spans="2:35">
      <c r="B1729" s="350" t="s">
        <v>265</v>
      </c>
      <c r="C1729" s="350" t="s">
        <v>122</v>
      </c>
      <c r="D1729" s="351">
        <v>26</v>
      </c>
      <c r="E1729" s="351">
        <v>31</v>
      </c>
      <c r="F1729" s="279" t="str">
        <f t="shared" si="26"/>
        <v>SWW012631</v>
      </c>
      <c r="G1729" s="351">
        <v>330.7</v>
      </c>
      <c r="M1729" s="241"/>
      <c r="N1729" s="241"/>
      <c r="O1729" s="229"/>
      <c r="P1729" s="229"/>
      <c r="Q1729" s="234"/>
      <c r="Y1729" s="243"/>
      <c r="Z1729" s="2"/>
      <c r="AA1729" s="2"/>
      <c r="AB1729" s="2"/>
      <c r="AC1729" s="2"/>
      <c r="AD1729" s="2"/>
      <c r="AE1729" s="2"/>
      <c r="AF1729" s="2"/>
      <c r="AG1729" s="2"/>
      <c r="AH1729" s="2"/>
      <c r="AI1729" s="2"/>
    </row>
    <row r="1730" spans="2:35">
      <c r="B1730" s="350" t="s">
        <v>265</v>
      </c>
      <c r="C1730" s="350" t="s">
        <v>122</v>
      </c>
      <c r="D1730" s="351">
        <v>26</v>
      </c>
      <c r="E1730" s="351">
        <v>32</v>
      </c>
      <c r="F1730" s="279" t="str">
        <f t="shared" si="26"/>
        <v>SWW012632</v>
      </c>
      <c r="G1730" s="351">
        <v>358.3</v>
      </c>
      <c r="M1730" s="241"/>
      <c r="N1730" s="241"/>
      <c r="O1730" s="229"/>
      <c r="P1730" s="229"/>
      <c r="Q1730" s="234"/>
      <c r="Y1730" s="243"/>
      <c r="Z1730" s="2"/>
      <c r="AA1730" s="2"/>
      <c r="AB1730" s="2"/>
      <c r="AC1730" s="2"/>
      <c r="AD1730" s="2"/>
      <c r="AE1730" s="2"/>
      <c r="AF1730" s="2"/>
      <c r="AG1730" s="2"/>
      <c r="AH1730" s="2"/>
      <c r="AI1730" s="2"/>
    </row>
    <row r="1731" spans="2:35">
      <c r="B1731" s="350" t="s">
        <v>265</v>
      </c>
      <c r="C1731" s="350" t="s">
        <v>122</v>
      </c>
      <c r="D1731" s="351">
        <v>26</v>
      </c>
      <c r="E1731" s="351">
        <v>33</v>
      </c>
      <c r="F1731" s="279" t="str">
        <f t="shared" si="26"/>
        <v>SWW012633</v>
      </c>
      <c r="G1731" s="351">
        <v>381.4</v>
      </c>
      <c r="M1731" s="241"/>
      <c r="N1731" s="241"/>
      <c r="O1731" s="229"/>
      <c r="P1731" s="229"/>
      <c r="Q1731" s="234"/>
      <c r="Y1731" s="243"/>
      <c r="Z1731" s="2"/>
      <c r="AA1731" s="2"/>
      <c r="AB1731" s="2"/>
      <c r="AC1731" s="2"/>
      <c r="AD1731" s="2"/>
      <c r="AE1731" s="2"/>
      <c r="AF1731" s="2"/>
      <c r="AG1731" s="2"/>
      <c r="AH1731" s="2"/>
      <c r="AI1731" s="2"/>
    </row>
    <row r="1732" spans="2:35">
      <c r="B1732" s="350" t="s">
        <v>265</v>
      </c>
      <c r="C1732" s="350" t="s">
        <v>122</v>
      </c>
      <c r="D1732" s="351">
        <v>26</v>
      </c>
      <c r="E1732" s="351">
        <v>34</v>
      </c>
      <c r="F1732" s="279" t="str">
        <f t="shared" si="26"/>
        <v>SWW012634</v>
      </c>
      <c r="G1732" s="351">
        <v>407.6</v>
      </c>
      <c r="M1732" s="241"/>
      <c r="N1732" s="241"/>
      <c r="O1732" s="229"/>
      <c r="P1732" s="229"/>
      <c r="Q1732" s="234"/>
      <c r="Y1732" s="243"/>
      <c r="Z1732" s="2"/>
      <c r="AA1732" s="2"/>
      <c r="AB1732" s="2"/>
      <c r="AC1732" s="2"/>
      <c r="AD1732" s="2"/>
      <c r="AE1732" s="2"/>
      <c r="AF1732" s="2"/>
      <c r="AG1732" s="2"/>
      <c r="AH1732" s="2"/>
      <c r="AI1732" s="2"/>
    </row>
    <row r="1733" spans="2:35">
      <c r="B1733" s="350" t="s">
        <v>265</v>
      </c>
      <c r="C1733" s="350" t="s">
        <v>122</v>
      </c>
      <c r="D1733" s="351">
        <v>26</v>
      </c>
      <c r="E1733" s="351">
        <v>35</v>
      </c>
      <c r="F1733" s="279" t="str">
        <f t="shared" si="26"/>
        <v>SWW012635</v>
      </c>
      <c r="G1733" s="351">
        <v>443.6</v>
      </c>
      <c r="M1733" s="241"/>
      <c r="N1733" s="241"/>
      <c r="O1733" s="229"/>
      <c r="P1733" s="229"/>
      <c r="Q1733" s="234"/>
      <c r="Y1733" s="243"/>
      <c r="Z1733" s="2"/>
      <c r="AA1733" s="2"/>
      <c r="AB1733" s="2"/>
      <c r="AC1733" s="2"/>
      <c r="AD1733" s="2"/>
      <c r="AE1733" s="2"/>
      <c r="AF1733" s="2"/>
      <c r="AG1733" s="2"/>
      <c r="AH1733" s="2"/>
      <c r="AI1733" s="2"/>
    </row>
    <row r="1734" spans="2:35">
      <c r="B1734" s="350" t="s">
        <v>265</v>
      </c>
      <c r="C1734" s="350" t="s">
        <v>122</v>
      </c>
      <c r="D1734" s="351">
        <v>26</v>
      </c>
      <c r="E1734" s="351">
        <v>36</v>
      </c>
      <c r="F1734" s="279" t="str">
        <f t="shared" si="26"/>
        <v>SWW012636</v>
      </c>
      <c r="G1734" s="351">
        <v>471.2</v>
      </c>
      <c r="M1734" s="241"/>
      <c r="N1734" s="241"/>
      <c r="O1734" s="229"/>
      <c r="P1734" s="229"/>
      <c r="Q1734" s="234"/>
      <c r="Y1734" s="243"/>
      <c r="Z1734" s="2"/>
      <c r="AA1734" s="2"/>
      <c r="AB1734" s="2"/>
      <c r="AC1734" s="2"/>
      <c r="AD1734" s="2"/>
      <c r="AE1734" s="2"/>
      <c r="AF1734" s="2"/>
      <c r="AG1734" s="2"/>
      <c r="AH1734" s="2"/>
      <c r="AI1734" s="2"/>
    </row>
    <row r="1735" spans="2:35">
      <c r="B1735" s="350" t="s">
        <v>265</v>
      </c>
      <c r="C1735" s="350" t="s">
        <v>122</v>
      </c>
      <c r="D1735" s="351">
        <v>26</v>
      </c>
      <c r="E1735" s="351">
        <v>37</v>
      </c>
      <c r="F1735" s="279" t="str">
        <f t="shared" si="26"/>
        <v>SWW012637</v>
      </c>
      <c r="G1735" s="351">
        <v>499.6</v>
      </c>
      <c r="M1735" s="241"/>
      <c r="N1735" s="241"/>
      <c r="O1735" s="229"/>
      <c r="P1735" s="229"/>
      <c r="Q1735" s="234"/>
      <c r="Y1735" s="243"/>
      <c r="Z1735" s="2"/>
      <c r="AA1735" s="2"/>
      <c r="AB1735" s="2"/>
      <c r="AC1735" s="2"/>
      <c r="AD1735" s="2"/>
      <c r="AE1735" s="2"/>
      <c r="AF1735" s="2"/>
      <c r="AG1735" s="2"/>
      <c r="AH1735" s="2"/>
      <c r="AI1735" s="2"/>
    </row>
    <row r="1736" spans="2:35">
      <c r="B1736" s="350" t="s">
        <v>265</v>
      </c>
      <c r="C1736" s="350" t="s">
        <v>122</v>
      </c>
      <c r="D1736" s="351">
        <v>26</v>
      </c>
      <c r="E1736" s="351">
        <v>38</v>
      </c>
      <c r="F1736" s="279" t="str">
        <f t="shared" ref="F1736:F1799" si="27">B1736&amp;TEXT(C1736,"00")&amp;TEXT(D1736,"00")&amp;TEXT(E1736,"00")</f>
        <v>SWW012638</v>
      </c>
      <c r="G1736" s="351">
        <v>527.4</v>
      </c>
      <c r="M1736" s="241"/>
      <c r="N1736" s="241"/>
      <c r="O1736" s="229"/>
      <c r="P1736" s="229"/>
      <c r="Q1736" s="234"/>
      <c r="Y1736" s="243"/>
      <c r="Z1736" s="2"/>
      <c r="AA1736" s="2"/>
      <c r="AB1736" s="2"/>
      <c r="AC1736" s="2"/>
      <c r="AD1736" s="2"/>
      <c r="AE1736" s="2"/>
      <c r="AF1736" s="2"/>
      <c r="AG1736" s="2"/>
      <c r="AH1736" s="2"/>
      <c r="AI1736" s="2"/>
    </row>
    <row r="1737" spans="2:35">
      <c r="B1737" s="350" t="s">
        <v>265</v>
      </c>
      <c r="C1737" s="350" t="s">
        <v>122</v>
      </c>
      <c r="D1737" s="351">
        <v>26</v>
      </c>
      <c r="E1737" s="351">
        <v>39</v>
      </c>
      <c r="F1737" s="279" t="str">
        <f t="shared" si="27"/>
        <v>SWW012639</v>
      </c>
      <c r="G1737" s="351">
        <v>556.20000000000005</v>
      </c>
      <c r="M1737" s="241"/>
      <c r="N1737" s="241"/>
      <c r="O1737" s="229"/>
      <c r="P1737" s="229"/>
      <c r="Q1737" s="234"/>
      <c r="Y1737" s="243"/>
      <c r="Z1737" s="2"/>
      <c r="AA1737" s="2"/>
      <c r="AB1737" s="2"/>
      <c r="AC1737" s="2"/>
      <c r="AD1737" s="2"/>
      <c r="AE1737" s="2"/>
      <c r="AF1737" s="2"/>
      <c r="AG1737" s="2"/>
      <c r="AH1737" s="2"/>
      <c r="AI1737" s="2"/>
    </row>
    <row r="1738" spans="2:35">
      <c r="B1738" s="350" t="s">
        <v>265</v>
      </c>
      <c r="C1738" s="350" t="s">
        <v>122</v>
      </c>
      <c r="D1738" s="351">
        <v>26</v>
      </c>
      <c r="E1738" s="351">
        <v>40</v>
      </c>
      <c r="F1738" s="279" t="str">
        <f t="shared" si="27"/>
        <v>SWW012640</v>
      </c>
      <c r="G1738" s="351">
        <v>591.1</v>
      </c>
      <c r="M1738" s="241"/>
      <c r="N1738" s="241"/>
      <c r="O1738" s="229"/>
      <c r="P1738" s="229"/>
      <c r="Q1738" s="234"/>
      <c r="Y1738" s="243"/>
      <c r="Z1738" s="2"/>
      <c r="AA1738" s="2"/>
      <c r="AB1738" s="2"/>
      <c r="AC1738" s="2"/>
      <c r="AD1738" s="2"/>
      <c r="AE1738" s="2"/>
      <c r="AF1738" s="2"/>
      <c r="AG1738" s="2"/>
      <c r="AH1738" s="2"/>
      <c r="AI1738" s="2"/>
    </row>
    <row r="1739" spans="2:35">
      <c r="B1739" s="350" t="s">
        <v>265</v>
      </c>
      <c r="C1739" s="350" t="s">
        <v>122</v>
      </c>
      <c r="D1739" s="351">
        <v>26</v>
      </c>
      <c r="E1739" s="351">
        <v>41</v>
      </c>
      <c r="F1739" s="279" t="str">
        <f t="shared" si="27"/>
        <v>SWW012641</v>
      </c>
      <c r="G1739" s="351">
        <v>622.6</v>
      </c>
      <c r="M1739" s="241"/>
      <c r="N1739" s="241"/>
      <c r="O1739" s="229"/>
      <c r="P1739" s="229"/>
      <c r="Q1739" s="234"/>
      <c r="Y1739" s="243"/>
      <c r="Z1739" s="2"/>
      <c r="AA1739" s="2"/>
      <c r="AB1739" s="2"/>
      <c r="AC1739" s="2"/>
      <c r="AD1739" s="2"/>
      <c r="AE1739" s="2"/>
      <c r="AF1739" s="2"/>
      <c r="AG1739" s="2"/>
      <c r="AH1739" s="2"/>
      <c r="AI1739" s="2"/>
    </row>
    <row r="1740" spans="2:35">
      <c r="B1740" s="350" t="s">
        <v>265</v>
      </c>
      <c r="C1740" s="350" t="s">
        <v>122</v>
      </c>
      <c r="D1740" s="351">
        <v>26</v>
      </c>
      <c r="E1740" s="351">
        <v>42</v>
      </c>
      <c r="F1740" s="279" t="str">
        <f t="shared" si="27"/>
        <v>SWW012642</v>
      </c>
      <c r="G1740" s="351">
        <v>656.1</v>
      </c>
      <c r="M1740" s="241"/>
      <c r="N1740" s="241"/>
      <c r="O1740" s="229"/>
      <c r="P1740" s="229"/>
      <c r="Q1740" s="234"/>
      <c r="Y1740" s="243"/>
      <c r="Z1740" s="2"/>
      <c r="AA1740" s="2"/>
      <c r="AB1740" s="2"/>
      <c r="AC1740" s="2"/>
      <c r="AD1740" s="2"/>
      <c r="AE1740" s="2"/>
      <c r="AF1740" s="2"/>
      <c r="AG1740" s="2"/>
      <c r="AH1740" s="2"/>
      <c r="AI1740" s="2"/>
    </row>
    <row r="1741" spans="2:35">
      <c r="B1741" s="350" t="s">
        <v>265</v>
      </c>
      <c r="C1741" s="350" t="s">
        <v>122</v>
      </c>
      <c r="D1741" s="351">
        <v>26</v>
      </c>
      <c r="E1741" s="351">
        <v>43</v>
      </c>
      <c r="F1741" s="279" t="str">
        <f t="shared" si="27"/>
        <v>SWW012643</v>
      </c>
      <c r="G1741" s="351">
        <v>713.5</v>
      </c>
      <c r="M1741" s="241"/>
      <c r="N1741" s="241"/>
      <c r="O1741" s="229"/>
      <c r="P1741" s="229"/>
      <c r="Q1741" s="234"/>
      <c r="Y1741" s="243"/>
      <c r="Z1741" s="2"/>
      <c r="AA1741" s="2"/>
      <c r="AB1741" s="2"/>
      <c r="AC1741" s="2"/>
      <c r="AD1741" s="2"/>
      <c r="AE1741" s="2"/>
      <c r="AF1741" s="2"/>
      <c r="AG1741" s="2"/>
      <c r="AH1741" s="2"/>
      <c r="AI1741" s="2"/>
    </row>
    <row r="1742" spans="2:35">
      <c r="B1742" s="350" t="s">
        <v>265</v>
      </c>
      <c r="C1742" s="350" t="s">
        <v>122</v>
      </c>
      <c r="D1742" s="351">
        <v>26</v>
      </c>
      <c r="E1742" s="351">
        <v>44</v>
      </c>
      <c r="F1742" s="279" t="str">
        <f t="shared" si="27"/>
        <v>SWW012644</v>
      </c>
      <c r="G1742" s="351">
        <v>764.3</v>
      </c>
      <c r="M1742" s="241"/>
      <c r="N1742" s="241"/>
      <c r="O1742" s="229"/>
      <c r="P1742" s="229"/>
      <c r="Q1742" s="234"/>
      <c r="Y1742" s="243"/>
      <c r="Z1742" s="2"/>
      <c r="AA1742" s="2"/>
      <c r="AB1742" s="2"/>
      <c r="AC1742" s="2"/>
      <c r="AD1742" s="2"/>
      <c r="AE1742" s="2"/>
      <c r="AF1742" s="2"/>
      <c r="AG1742" s="2"/>
      <c r="AH1742" s="2"/>
      <c r="AI1742" s="2"/>
    </row>
    <row r="1743" spans="2:35">
      <c r="B1743" s="350" t="s">
        <v>265</v>
      </c>
      <c r="C1743" s="350" t="s">
        <v>122</v>
      </c>
      <c r="D1743" s="351">
        <v>26</v>
      </c>
      <c r="E1743" s="351">
        <v>45</v>
      </c>
      <c r="F1743" s="279" t="str">
        <f t="shared" si="27"/>
        <v>SWW012645</v>
      </c>
      <c r="G1743" s="351">
        <v>828.8</v>
      </c>
      <c r="M1743" s="241"/>
      <c r="N1743" s="241"/>
      <c r="O1743" s="229"/>
      <c r="P1743" s="229"/>
      <c r="Q1743" s="234"/>
      <c r="Y1743" s="243"/>
      <c r="Z1743" s="2"/>
      <c r="AA1743" s="2"/>
      <c r="AB1743" s="2"/>
      <c r="AC1743" s="2"/>
      <c r="AD1743" s="2"/>
      <c r="AE1743" s="2"/>
      <c r="AF1743" s="2"/>
      <c r="AG1743" s="2"/>
      <c r="AH1743" s="2"/>
      <c r="AI1743" s="2"/>
    </row>
    <row r="1744" spans="2:35">
      <c r="B1744" s="350" t="s">
        <v>265</v>
      </c>
      <c r="C1744" s="350" t="s">
        <v>122</v>
      </c>
      <c r="D1744" s="351">
        <v>27</v>
      </c>
      <c r="E1744" s="351">
        <v>1</v>
      </c>
      <c r="F1744" s="279" t="str">
        <f t="shared" si="27"/>
        <v>SWW012701</v>
      </c>
      <c r="G1744" s="351">
        <v>18.2</v>
      </c>
      <c r="M1744" s="241"/>
      <c r="N1744" s="241"/>
      <c r="O1744" s="229"/>
      <c r="P1744" s="229"/>
      <c r="Q1744" s="234"/>
      <c r="Y1744" s="243"/>
      <c r="Z1744" s="2"/>
      <c r="AA1744" s="2"/>
      <c r="AB1744" s="2"/>
      <c r="AC1744" s="2"/>
      <c r="AD1744" s="2"/>
      <c r="AE1744" s="2"/>
      <c r="AF1744" s="2"/>
      <c r="AG1744" s="2"/>
      <c r="AH1744" s="2"/>
      <c r="AI1744" s="2"/>
    </row>
    <row r="1745" spans="2:35">
      <c r="B1745" s="350" t="s">
        <v>265</v>
      </c>
      <c r="C1745" s="350" t="s">
        <v>122</v>
      </c>
      <c r="D1745" s="351">
        <v>27</v>
      </c>
      <c r="E1745" s="351">
        <v>2</v>
      </c>
      <c r="F1745" s="279" t="str">
        <f t="shared" si="27"/>
        <v>SWW012702</v>
      </c>
      <c r="G1745" s="351">
        <v>31.8</v>
      </c>
      <c r="M1745" s="241"/>
      <c r="N1745" s="241"/>
      <c r="O1745" s="229"/>
      <c r="P1745" s="229"/>
      <c r="Q1745" s="234"/>
      <c r="Y1745" s="243"/>
      <c r="Z1745" s="2"/>
      <c r="AA1745" s="2"/>
      <c r="AB1745" s="2"/>
      <c r="AC1745" s="2"/>
      <c r="AD1745" s="2"/>
      <c r="AE1745" s="2"/>
      <c r="AF1745" s="2"/>
      <c r="AG1745" s="2"/>
      <c r="AH1745" s="2"/>
      <c r="AI1745" s="2"/>
    </row>
    <row r="1746" spans="2:35">
      <c r="B1746" s="350" t="s">
        <v>265</v>
      </c>
      <c r="C1746" s="350" t="s">
        <v>122</v>
      </c>
      <c r="D1746" s="351">
        <v>27</v>
      </c>
      <c r="E1746" s="351">
        <v>3</v>
      </c>
      <c r="F1746" s="279" t="str">
        <f t="shared" si="27"/>
        <v>SWW012703</v>
      </c>
      <c r="G1746" s="351">
        <v>35.200000000000003</v>
      </c>
      <c r="M1746" s="241"/>
      <c r="N1746" s="241"/>
      <c r="O1746" s="229"/>
      <c r="P1746" s="229"/>
      <c r="Q1746" s="234"/>
      <c r="Y1746" s="243"/>
      <c r="Z1746" s="2"/>
      <c r="AA1746" s="2"/>
      <c r="AB1746" s="2"/>
      <c r="AC1746" s="2"/>
      <c r="AD1746" s="2"/>
      <c r="AE1746" s="2"/>
      <c r="AF1746" s="2"/>
      <c r="AG1746" s="2"/>
      <c r="AH1746" s="2"/>
      <c r="AI1746" s="2"/>
    </row>
    <row r="1747" spans="2:35">
      <c r="B1747" s="350" t="s">
        <v>265</v>
      </c>
      <c r="C1747" s="350" t="s">
        <v>122</v>
      </c>
      <c r="D1747" s="351">
        <v>27</v>
      </c>
      <c r="E1747" s="351">
        <v>4</v>
      </c>
      <c r="F1747" s="279" t="str">
        <f t="shared" si="27"/>
        <v>SWW012704</v>
      </c>
      <c r="G1747" s="351">
        <v>38.6</v>
      </c>
      <c r="M1747" s="241"/>
      <c r="N1747" s="241"/>
      <c r="O1747" s="229"/>
      <c r="P1747" s="229"/>
      <c r="Q1747" s="234"/>
      <c r="Y1747" s="243"/>
      <c r="Z1747" s="2"/>
      <c r="AA1747" s="2"/>
      <c r="AB1747" s="2"/>
      <c r="AC1747" s="2"/>
      <c r="AD1747" s="2"/>
      <c r="AE1747" s="2"/>
      <c r="AF1747" s="2"/>
      <c r="AG1747" s="2"/>
      <c r="AH1747" s="2"/>
      <c r="AI1747" s="2"/>
    </row>
    <row r="1748" spans="2:35">
      <c r="B1748" s="350" t="s">
        <v>265</v>
      </c>
      <c r="C1748" s="350" t="s">
        <v>122</v>
      </c>
      <c r="D1748" s="351">
        <v>27</v>
      </c>
      <c r="E1748" s="351">
        <v>5</v>
      </c>
      <c r="F1748" s="279" t="str">
        <f t="shared" si="27"/>
        <v>SWW012705</v>
      </c>
      <c r="G1748" s="351">
        <v>42.2</v>
      </c>
      <c r="M1748" s="241"/>
      <c r="N1748" s="241"/>
      <c r="O1748" s="229"/>
      <c r="P1748" s="229"/>
      <c r="Q1748" s="234"/>
      <c r="Y1748" s="243"/>
      <c r="Z1748" s="2"/>
      <c r="AA1748" s="2"/>
      <c r="AB1748" s="2"/>
      <c r="AC1748" s="2"/>
      <c r="AD1748" s="2"/>
      <c r="AE1748" s="2"/>
      <c r="AF1748" s="2"/>
      <c r="AG1748" s="2"/>
      <c r="AH1748" s="2"/>
      <c r="AI1748" s="2"/>
    </row>
    <row r="1749" spans="2:35">
      <c r="B1749" s="350" t="s">
        <v>265</v>
      </c>
      <c r="C1749" s="350" t="s">
        <v>122</v>
      </c>
      <c r="D1749" s="351">
        <v>27</v>
      </c>
      <c r="E1749" s="351">
        <v>6</v>
      </c>
      <c r="F1749" s="279" t="str">
        <f t="shared" si="27"/>
        <v>SWW012706</v>
      </c>
      <c r="G1749" s="351">
        <v>45.3</v>
      </c>
      <c r="M1749" s="241"/>
      <c r="N1749" s="241"/>
      <c r="O1749" s="229"/>
      <c r="P1749" s="229"/>
      <c r="Q1749" s="234"/>
      <c r="Y1749" s="243"/>
      <c r="Z1749" s="2"/>
      <c r="AA1749" s="2"/>
      <c r="AB1749" s="2"/>
      <c r="AC1749" s="2"/>
      <c r="AD1749" s="2"/>
      <c r="AE1749" s="2"/>
      <c r="AF1749" s="2"/>
      <c r="AG1749" s="2"/>
      <c r="AH1749" s="2"/>
      <c r="AI1749" s="2"/>
    </row>
    <row r="1750" spans="2:35">
      <c r="B1750" s="350" t="s">
        <v>265</v>
      </c>
      <c r="C1750" s="350" t="s">
        <v>122</v>
      </c>
      <c r="D1750" s="351">
        <v>27</v>
      </c>
      <c r="E1750" s="351">
        <v>7</v>
      </c>
      <c r="F1750" s="279" t="str">
        <f t="shared" si="27"/>
        <v>SWW012707</v>
      </c>
      <c r="G1750" s="351">
        <v>49</v>
      </c>
      <c r="M1750" s="241"/>
      <c r="N1750" s="241"/>
      <c r="O1750" s="229"/>
      <c r="P1750" s="229"/>
      <c r="Q1750" s="234"/>
      <c r="Y1750" s="243"/>
      <c r="Z1750" s="2"/>
      <c r="AA1750" s="2"/>
      <c r="AB1750" s="2"/>
      <c r="AC1750" s="2"/>
      <c r="AD1750" s="2"/>
      <c r="AE1750" s="2"/>
      <c r="AF1750" s="2"/>
      <c r="AG1750" s="2"/>
      <c r="AH1750" s="2"/>
      <c r="AI1750" s="2"/>
    </row>
    <row r="1751" spans="2:35">
      <c r="B1751" s="350" t="s">
        <v>265</v>
      </c>
      <c r="C1751" s="350" t="s">
        <v>122</v>
      </c>
      <c r="D1751" s="351">
        <v>27</v>
      </c>
      <c r="E1751" s="351">
        <v>8</v>
      </c>
      <c r="F1751" s="279" t="str">
        <f t="shared" si="27"/>
        <v>SWW012708</v>
      </c>
      <c r="G1751" s="351">
        <v>52.5</v>
      </c>
      <c r="M1751" s="241"/>
      <c r="N1751" s="241"/>
      <c r="O1751" s="229"/>
      <c r="P1751" s="229"/>
      <c r="Q1751" s="234"/>
      <c r="Y1751" s="243"/>
      <c r="Z1751" s="2"/>
      <c r="AA1751" s="2"/>
      <c r="AB1751" s="2"/>
      <c r="AC1751" s="2"/>
      <c r="AD1751" s="2"/>
      <c r="AE1751" s="2"/>
      <c r="AF1751" s="2"/>
      <c r="AG1751" s="2"/>
      <c r="AH1751" s="2"/>
      <c r="AI1751" s="2"/>
    </row>
    <row r="1752" spans="2:35">
      <c r="B1752" s="350" t="s">
        <v>265</v>
      </c>
      <c r="C1752" s="350" t="s">
        <v>122</v>
      </c>
      <c r="D1752" s="351">
        <v>27</v>
      </c>
      <c r="E1752" s="351">
        <v>9</v>
      </c>
      <c r="F1752" s="279" t="str">
        <f t="shared" si="27"/>
        <v>SWW012709</v>
      </c>
      <c r="G1752" s="351">
        <v>57.4</v>
      </c>
      <c r="M1752" s="241"/>
      <c r="N1752" s="241"/>
      <c r="O1752" s="229"/>
      <c r="P1752" s="229"/>
      <c r="Q1752" s="234"/>
      <c r="Y1752" s="243"/>
      <c r="Z1752" s="2"/>
      <c r="AA1752" s="2"/>
      <c r="AB1752" s="2"/>
      <c r="AC1752" s="2"/>
      <c r="AD1752" s="2"/>
      <c r="AE1752" s="2"/>
      <c r="AF1752" s="2"/>
      <c r="AG1752" s="2"/>
      <c r="AH1752" s="2"/>
      <c r="AI1752" s="2"/>
    </row>
    <row r="1753" spans="2:35">
      <c r="B1753" s="350" t="s">
        <v>265</v>
      </c>
      <c r="C1753" s="350" t="s">
        <v>122</v>
      </c>
      <c r="D1753" s="351">
        <v>27</v>
      </c>
      <c r="E1753" s="351">
        <v>10</v>
      </c>
      <c r="F1753" s="279" t="str">
        <f t="shared" si="27"/>
        <v>SWW012710</v>
      </c>
      <c r="G1753" s="351">
        <v>62.8</v>
      </c>
      <c r="M1753" s="241"/>
      <c r="N1753" s="241"/>
      <c r="O1753" s="229"/>
      <c r="P1753" s="229"/>
      <c r="Q1753" s="234"/>
      <c r="Y1753" s="243"/>
      <c r="Z1753" s="2"/>
      <c r="AA1753" s="2"/>
      <c r="AB1753" s="2"/>
      <c r="AC1753" s="2"/>
      <c r="AD1753" s="2"/>
      <c r="AE1753" s="2"/>
      <c r="AF1753" s="2"/>
      <c r="AG1753" s="2"/>
      <c r="AH1753" s="2"/>
      <c r="AI1753" s="2"/>
    </row>
    <row r="1754" spans="2:35">
      <c r="B1754" s="350" t="s">
        <v>265</v>
      </c>
      <c r="C1754" s="350" t="s">
        <v>122</v>
      </c>
      <c r="D1754" s="351">
        <v>27</v>
      </c>
      <c r="E1754" s="351">
        <v>11</v>
      </c>
      <c r="F1754" s="279" t="str">
        <f t="shared" si="27"/>
        <v>SWW012711</v>
      </c>
      <c r="G1754" s="351">
        <v>68.400000000000006</v>
      </c>
      <c r="M1754" s="241"/>
      <c r="N1754" s="241"/>
      <c r="O1754" s="229"/>
      <c r="P1754" s="229"/>
      <c r="Q1754" s="234"/>
      <c r="Y1754" s="243"/>
      <c r="Z1754" s="2"/>
      <c r="AA1754" s="2"/>
      <c r="AB1754" s="2"/>
      <c r="AC1754" s="2"/>
      <c r="AD1754" s="2"/>
      <c r="AE1754" s="2"/>
      <c r="AF1754" s="2"/>
      <c r="AG1754" s="2"/>
      <c r="AH1754" s="2"/>
      <c r="AI1754" s="2"/>
    </row>
    <row r="1755" spans="2:35">
      <c r="B1755" s="350" t="s">
        <v>265</v>
      </c>
      <c r="C1755" s="350" t="s">
        <v>122</v>
      </c>
      <c r="D1755" s="351">
        <v>27</v>
      </c>
      <c r="E1755" s="351">
        <v>12</v>
      </c>
      <c r="F1755" s="279" t="str">
        <f t="shared" si="27"/>
        <v>SWW012712</v>
      </c>
      <c r="G1755" s="351">
        <v>74.099999999999994</v>
      </c>
      <c r="M1755" s="241"/>
      <c r="N1755" s="241"/>
      <c r="O1755" s="229"/>
      <c r="P1755" s="229"/>
      <c r="Q1755" s="234"/>
      <c r="Y1755" s="243"/>
      <c r="Z1755" s="2"/>
      <c r="AA1755" s="2"/>
      <c r="AB1755" s="2"/>
      <c r="AC1755" s="2"/>
      <c r="AD1755" s="2"/>
      <c r="AE1755" s="2"/>
      <c r="AF1755" s="2"/>
      <c r="AG1755" s="2"/>
      <c r="AH1755" s="2"/>
      <c r="AI1755" s="2"/>
    </row>
    <row r="1756" spans="2:35">
      <c r="B1756" s="350" t="s">
        <v>265</v>
      </c>
      <c r="C1756" s="350" t="s">
        <v>122</v>
      </c>
      <c r="D1756" s="351">
        <v>27</v>
      </c>
      <c r="E1756" s="351">
        <v>13</v>
      </c>
      <c r="F1756" s="279" t="str">
        <f t="shared" si="27"/>
        <v>SWW012713</v>
      </c>
      <c r="G1756" s="351">
        <v>80.099999999999994</v>
      </c>
      <c r="M1756" s="241"/>
      <c r="N1756" s="241"/>
      <c r="O1756" s="229"/>
      <c r="P1756" s="229"/>
      <c r="Q1756" s="234"/>
      <c r="Y1756" s="243"/>
      <c r="Z1756" s="2"/>
      <c r="AA1756" s="2"/>
      <c r="AB1756" s="2"/>
      <c r="AC1756" s="2"/>
      <c r="AD1756" s="2"/>
      <c r="AE1756" s="2"/>
      <c r="AF1756" s="2"/>
      <c r="AG1756" s="2"/>
      <c r="AH1756" s="2"/>
      <c r="AI1756" s="2"/>
    </row>
    <row r="1757" spans="2:35">
      <c r="B1757" s="350" t="s">
        <v>265</v>
      </c>
      <c r="C1757" s="350" t="s">
        <v>122</v>
      </c>
      <c r="D1757" s="351">
        <v>27</v>
      </c>
      <c r="E1757" s="351">
        <v>14</v>
      </c>
      <c r="F1757" s="279" t="str">
        <f t="shared" si="27"/>
        <v>SWW012714</v>
      </c>
      <c r="G1757" s="351">
        <v>86.2</v>
      </c>
      <c r="M1757" s="241"/>
      <c r="N1757" s="241"/>
      <c r="O1757" s="229"/>
      <c r="P1757" s="229"/>
      <c r="Q1757" s="234"/>
      <c r="Y1757" s="243"/>
      <c r="Z1757" s="2"/>
      <c r="AA1757" s="2"/>
      <c r="AB1757" s="2"/>
      <c r="AC1757" s="2"/>
      <c r="AD1757" s="2"/>
      <c r="AE1757" s="2"/>
      <c r="AF1757" s="2"/>
      <c r="AG1757" s="2"/>
      <c r="AH1757" s="2"/>
      <c r="AI1757" s="2"/>
    </row>
    <row r="1758" spans="2:35">
      <c r="B1758" s="350" t="s">
        <v>265</v>
      </c>
      <c r="C1758" s="350" t="s">
        <v>122</v>
      </c>
      <c r="D1758" s="351">
        <v>27</v>
      </c>
      <c r="E1758" s="351">
        <v>15</v>
      </c>
      <c r="F1758" s="279" t="str">
        <f t="shared" si="27"/>
        <v>SWW012715</v>
      </c>
      <c r="G1758" s="351">
        <v>92.8</v>
      </c>
      <c r="M1758" s="241"/>
      <c r="N1758" s="241"/>
      <c r="O1758" s="229"/>
      <c r="P1758" s="229"/>
      <c r="Q1758" s="234"/>
      <c r="Y1758" s="243"/>
      <c r="Z1758" s="2"/>
      <c r="AA1758" s="2"/>
      <c r="AB1758" s="2"/>
      <c r="AC1758" s="2"/>
      <c r="AD1758" s="2"/>
      <c r="AE1758" s="2"/>
      <c r="AF1758" s="2"/>
      <c r="AG1758" s="2"/>
      <c r="AH1758" s="2"/>
      <c r="AI1758" s="2"/>
    </row>
    <row r="1759" spans="2:35">
      <c r="B1759" s="350" t="s">
        <v>265</v>
      </c>
      <c r="C1759" s="350" t="s">
        <v>122</v>
      </c>
      <c r="D1759" s="351">
        <v>27</v>
      </c>
      <c r="E1759" s="351">
        <v>16</v>
      </c>
      <c r="F1759" s="279" t="str">
        <f t="shared" si="27"/>
        <v>SWW012716</v>
      </c>
      <c r="G1759" s="351">
        <v>99.2</v>
      </c>
      <c r="M1759" s="241"/>
      <c r="N1759" s="241"/>
      <c r="O1759" s="229"/>
      <c r="P1759" s="229"/>
      <c r="Q1759" s="234"/>
      <c r="Y1759" s="243"/>
      <c r="Z1759" s="2"/>
      <c r="AA1759" s="2"/>
      <c r="AB1759" s="2"/>
      <c r="AC1759" s="2"/>
      <c r="AD1759" s="2"/>
      <c r="AE1759" s="2"/>
      <c r="AF1759" s="2"/>
      <c r="AG1759" s="2"/>
      <c r="AH1759" s="2"/>
      <c r="AI1759" s="2"/>
    </row>
    <row r="1760" spans="2:35">
      <c r="B1760" s="350" t="s">
        <v>265</v>
      </c>
      <c r="C1760" s="350" t="s">
        <v>122</v>
      </c>
      <c r="D1760" s="351">
        <v>27</v>
      </c>
      <c r="E1760" s="351">
        <v>17</v>
      </c>
      <c r="F1760" s="279" t="str">
        <f t="shared" si="27"/>
        <v>SWW012717</v>
      </c>
      <c r="G1760" s="351">
        <v>109.8</v>
      </c>
      <c r="M1760" s="241"/>
      <c r="N1760" s="241"/>
      <c r="O1760" s="229"/>
      <c r="P1760" s="229"/>
      <c r="Q1760" s="234"/>
      <c r="Y1760" s="243"/>
      <c r="Z1760" s="2"/>
      <c r="AA1760" s="2"/>
      <c r="AB1760" s="2"/>
      <c r="AC1760" s="2"/>
      <c r="AD1760" s="2"/>
      <c r="AE1760" s="2"/>
      <c r="AF1760" s="2"/>
      <c r="AG1760" s="2"/>
      <c r="AH1760" s="2"/>
      <c r="AI1760" s="2"/>
    </row>
    <row r="1761" spans="2:35">
      <c r="B1761" s="350" t="s">
        <v>265</v>
      </c>
      <c r="C1761" s="350" t="s">
        <v>122</v>
      </c>
      <c r="D1761" s="351">
        <v>27</v>
      </c>
      <c r="E1761" s="351">
        <v>18</v>
      </c>
      <c r="F1761" s="279" t="str">
        <f t="shared" si="27"/>
        <v>SWW012718</v>
      </c>
      <c r="G1761" s="351">
        <v>122.2</v>
      </c>
      <c r="M1761" s="241"/>
      <c r="N1761" s="241"/>
      <c r="O1761" s="229"/>
      <c r="P1761" s="229"/>
      <c r="Q1761" s="234"/>
      <c r="Y1761" s="243"/>
      <c r="Z1761" s="2"/>
      <c r="AA1761" s="2"/>
      <c r="AB1761" s="2"/>
      <c r="AC1761" s="2"/>
      <c r="AD1761" s="2"/>
      <c r="AE1761" s="2"/>
      <c r="AF1761" s="2"/>
      <c r="AG1761" s="2"/>
      <c r="AH1761" s="2"/>
      <c r="AI1761" s="2"/>
    </row>
    <row r="1762" spans="2:35">
      <c r="B1762" s="350" t="s">
        <v>265</v>
      </c>
      <c r="C1762" s="350" t="s">
        <v>122</v>
      </c>
      <c r="D1762" s="351">
        <v>27</v>
      </c>
      <c r="E1762" s="351">
        <v>19</v>
      </c>
      <c r="F1762" s="279" t="str">
        <f t="shared" si="27"/>
        <v>SWW012719</v>
      </c>
      <c r="G1762" s="351">
        <v>134.80000000000001</v>
      </c>
      <c r="M1762" s="241"/>
      <c r="N1762" s="241"/>
      <c r="O1762" s="229"/>
      <c r="P1762" s="229"/>
      <c r="Q1762" s="234"/>
      <c r="Y1762" s="243"/>
      <c r="Z1762" s="2"/>
      <c r="AA1762" s="2"/>
      <c r="AB1762" s="2"/>
      <c r="AC1762" s="2"/>
      <c r="AD1762" s="2"/>
      <c r="AE1762" s="2"/>
      <c r="AF1762" s="2"/>
      <c r="AG1762" s="2"/>
      <c r="AH1762" s="2"/>
      <c r="AI1762" s="2"/>
    </row>
    <row r="1763" spans="2:35">
      <c r="B1763" s="350" t="s">
        <v>265</v>
      </c>
      <c r="C1763" s="350" t="s">
        <v>122</v>
      </c>
      <c r="D1763" s="351">
        <v>27</v>
      </c>
      <c r="E1763" s="351">
        <v>20</v>
      </c>
      <c r="F1763" s="279" t="str">
        <f t="shared" si="27"/>
        <v>SWW012720</v>
      </c>
      <c r="G1763" s="351">
        <v>147.80000000000001</v>
      </c>
      <c r="M1763" s="241"/>
      <c r="N1763" s="241"/>
      <c r="O1763" s="229"/>
      <c r="P1763" s="229"/>
      <c r="Q1763" s="234"/>
      <c r="Y1763" s="243"/>
      <c r="Z1763" s="2"/>
      <c r="AA1763" s="2"/>
      <c r="AB1763" s="2"/>
      <c r="AC1763" s="2"/>
      <c r="AD1763" s="2"/>
      <c r="AE1763" s="2"/>
      <c r="AF1763" s="2"/>
      <c r="AG1763" s="2"/>
      <c r="AH1763" s="2"/>
      <c r="AI1763" s="2"/>
    </row>
    <row r="1764" spans="2:35">
      <c r="B1764" s="350" t="s">
        <v>265</v>
      </c>
      <c r="C1764" s="350" t="s">
        <v>122</v>
      </c>
      <c r="D1764" s="351">
        <v>27</v>
      </c>
      <c r="E1764" s="351">
        <v>21</v>
      </c>
      <c r="F1764" s="279" t="str">
        <f t="shared" si="27"/>
        <v>SWW012721</v>
      </c>
      <c r="G1764" s="351">
        <v>161.6</v>
      </c>
      <c r="M1764" s="241"/>
      <c r="N1764" s="241"/>
      <c r="O1764" s="229"/>
      <c r="P1764" s="229"/>
      <c r="Q1764" s="234"/>
      <c r="Y1764" s="243"/>
      <c r="Z1764" s="2"/>
      <c r="AA1764" s="2"/>
      <c r="AB1764" s="2"/>
      <c r="AC1764" s="2"/>
      <c r="AD1764" s="2"/>
      <c r="AE1764" s="2"/>
      <c r="AF1764" s="2"/>
      <c r="AG1764" s="2"/>
      <c r="AH1764" s="2"/>
      <c r="AI1764" s="2"/>
    </row>
    <row r="1765" spans="2:35">
      <c r="B1765" s="350" t="s">
        <v>265</v>
      </c>
      <c r="C1765" s="350" t="s">
        <v>122</v>
      </c>
      <c r="D1765" s="351">
        <v>27</v>
      </c>
      <c r="E1765" s="351">
        <v>22</v>
      </c>
      <c r="F1765" s="279" t="str">
        <f t="shared" si="27"/>
        <v>SWW012722</v>
      </c>
      <c r="G1765" s="351">
        <v>176.8</v>
      </c>
      <c r="M1765" s="241"/>
      <c r="N1765" s="241"/>
      <c r="O1765" s="229"/>
      <c r="P1765" s="229"/>
      <c r="Q1765" s="234"/>
      <c r="Y1765" s="243"/>
      <c r="Z1765" s="2"/>
      <c r="AA1765" s="2"/>
      <c r="AB1765" s="2"/>
      <c r="AC1765" s="2"/>
      <c r="AD1765" s="2"/>
      <c r="AE1765" s="2"/>
      <c r="AF1765" s="2"/>
      <c r="AG1765" s="2"/>
      <c r="AH1765" s="2"/>
      <c r="AI1765" s="2"/>
    </row>
    <row r="1766" spans="2:35">
      <c r="B1766" s="350" t="s">
        <v>265</v>
      </c>
      <c r="C1766" s="350" t="s">
        <v>122</v>
      </c>
      <c r="D1766" s="351">
        <v>27</v>
      </c>
      <c r="E1766" s="351">
        <v>23</v>
      </c>
      <c r="F1766" s="279" t="str">
        <f t="shared" si="27"/>
        <v>SWW012723</v>
      </c>
      <c r="G1766" s="351">
        <v>193.6</v>
      </c>
      <c r="M1766" s="241"/>
      <c r="N1766" s="241"/>
      <c r="O1766" s="229"/>
      <c r="P1766" s="229"/>
      <c r="Q1766" s="234"/>
      <c r="Y1766" s="243"/>
      <c r="Z1766" s="2"/>
      <c r="AA1766" s="2"/>
      <c r="AB1766" s="2"/>
      <c r="AC1766" s="2"/>
      <c r="AD1766" s="2"/>
      <c r="AE1766" s="2"/>
      <c r="AF1766" s="2"/>
      <c r="AG1766" s="2"/>
      <c r="AH1766" s="2"/>
      <c r="AI1766" s="2"/>
    </row>
    <row r="1767" spans="2:35">
      <c r="B1767" s="350" t="s">
        <v>265</v>
      </c>
      <c r="C1767" s="350" t="s">
        <v>122</v>
      </c>
      <c r="D1767" s="351">
        <v>27</v>
      </c>
      <c r="E1767" s="351">
        <v>24</v>
      </c>
      <c r="F1767" s="279" t="str">
        <f t="shared" si="27"/>
        <v>SWW012724</v>
      </c>
      <c r="G1767" s="351">
        <v>212.7</v>
      </c>
      <c r="M1767" s="241"/>
      <c r="N1767" s="241"/>
      <c r="O1767" s="229"/>
      <c r="P1767" s="229"/>
      <c r="Q1767" s="234"/>
      <c r="Y1767" s="243"/>
      <c r="Z1767" s="2"/>
      <c r="AA1767" s="2"/>
      <c r="AB1767" s="2"/>
      <c r="AC1767" s="2"/>
      <c r="AD1767" s="2"/>
      <c r="AE1767" s="2"/>
      <c r="AF1767" s="2"/>
      <c r="AG1767" s="2"/>
      <c r="AH1767" s="2"/>
      <c r="AI1767" s="2"/>
    </row>
    <row r="1768" spans="2:35">
      <c r="B1768" s="350" t="s">
        <v>265</v>
      </c>
      <c r="C1768" s="350" t="s">
        <v>122</v>
      </c>
      <c r="D1768" s="351">
        <v>27</v>
      </c>
      <c r="E1768" s="351">
        <v>25</v>
      </c>
      <c r="F1768" s="279" t="str">
        <f t="shared" si="27"/>
        <v>SWW012725</v>
      </c>
      <c r="G1768" s="351">
        <v>231.6</v>
      </c>
      <c r="M1768" s="241"/>
      <c r="N1768" s="241"/>
      <c r="O1768" s="229"/>
      <c r="P1768" s="229"/>
      <c r="Q1768" s="234"/>
      <c r="Y1768" s="243"/>
      <c r="Z1768" s="2"/>
      <c r="AA1768" s="2"/>
      <c r="AB1768" s="2"/>
      <c r="AC1768" s="2"/>
      <c r="AD1768" s="2"/>
      <c r="AE1768" s="2"/>
      <c r="AF1768" s="2"/>
      <c r="AG1768" s="2"/>
      <c r="AH1768" s="2"/>
      <c r="AI1768" s="2"/>
    </row>
    <row r="1769" spans="2:35">
      <c r="B1769" s="350" t="s">
        <v>265</v>
      </c>
      <c r="C1769" s="350" t="s">
        <v>122</v>
      </c>
      <c r="D1769" s="351">
        <v>27</v>
      </c>
      <c r="E1769" s="351">
        <v>26</v>
      </c>
      <c r="F1769" s="279" t="str">
        <f t="shared" si="27"/>
        <v>SWW012726</v>
      </c>
      <c r="G1769" s="351">
        <v>250.7</v>
      </c>
      <c r="M1769" s="241"/>
      <c r="N1769" s="241"/>
      <c r="O1769" s="229"/>
      <c r="P1769" s="229"/>
      <c r="Q1769" s="234"/>
      <c r="Y1769" s="243"/>
      <c r="Z1769" s="2"/>
      <c r="AA1769" s="2"/>
      <c r="AB1769" s="2"/>
      <c r="AC1769" s="2"/>
      <c r="AD1769" s="2"/>
      <c r="AE1769" s="2"/>
      <c r="AF1769" s="2"/>
      <c r="AG1769" s="2"/>
      <c r="AH1769" s="2"/>
      <c r="AI1769" s="2"/>
    </row>
    <row r="1770" spans="2:35">
      <c r="B1770" s="350" t="s">
        <v>265</v>
      </c>
      <c r="C1770" s="350" t="s">
        <v>122</v>
      </c>
      <c r="D1770" s="351">
        <v>27</v>
      </c>
      <c r="E1770" s="351">
        <v>27</v>
      </c>
      <c r="F1770" s="279" t="str">
        <f t="shared" si="27"/>
        <v>SWW012727</v>
      </c>
      <c r="G1770" s="351">
        <v>266.89999999999998</v>
      </c>
      <c r="M1770" s="241"/>
      <c r="N1770" s="241"/>
      <c r="O1770" s="229"/>
      <c r="P1770" s="229"/>
      <c r="Q1770" s="234"/>
      <c r="Y1770" s="243"/>
      <c r="Z1770" s="2"/>
      <c r="AA1770" s="2"/>
      <c r="AB1770" s="2"/>
      <c r="AC1770" s="2"/>
      <c r="AD1770" s="2"/>
      <c r="AE1770" s="2"/>
      <c r="AF1770" s="2"/>
      <c r="AG1770" s="2"/>
      <c r="AH1770" s="2"/>
      <c r="AI1770" s="2"/>
    </row>
    <row r="1771" spans="2:35">
      <c r="B1771" s="350" t="s">
        <v>265</v>
      </c>
      <c r="C1771" s="350" t="s">
        <v>122</v>
      </c>
      <c r="D1771" s="351">
        <v>27</v>
      </c>
      <c r="E1771" s="351">
        <v>28</v>
      </c>
      <c r="F1771" s="279" t="str">
        <f t="shared" si="27"/>
        <v>SWW012728</v>
      </c>
      <c r="G1771" s="351">
        <v>285.10000000000002</v>
      </c>
      <c r="M1771" s="241"/>
      <c r="N1771" s="241"/>
      <c r="O1771" s="229"/>
      <c r="P1771" s="229"/>
      <c r="Q1771" s="234"/>
      <c r="Y1771" s="243"/>
      <c r="Z1771" s="2"/>
      <c r="AA1771" s="2"/>
      <c r="AB1771" s="2"/>
      <c r="AC1771" s="2"/>
      <c r="AD1771" s="2"/>
      <c r="AE1771" s="2"/>
      <c r="AF1771" s="2"/>
      <c r="AG1771" s="2"/>
      <c r="AH1771" s="2"/>
      <c r="AI1771" s="2"/>
    </row>
    <row r="1772" spans="2:35">
      <c r="B1772" s="350" t="s">
        <v>265</v>
      </c>
      <c r="C1772" s="350" t="s">
        <v>122</v>
      </c>
      <c r="D1772" s="351">
        <v>27</v>
      </c>
      <c r="E1772" s="351">
        <v>29</v>
      </c>
      <c r="F1772" s="279" t="str">
        <f t="shared" si="27"/>
        <v>SWW012729</v>
      </c>
      <c r="G1772" s="351">
        <v>306.10000000000002</v>
      </c>
      <c r="M1772" s="241"/>
      <c r="N1772" s="241"/>
      <c r="O1772" s="229"/>
      <c r="P1772" s="229"/>
      <c r="Q1772" s="234"/>
      <c r="Y1772" s="243"/>
      <c r="Z1772" s="2"/>
      <c r="AA1772" s="2"/>
      <c r="AB1772" s="2"/>
      <c r="AC1772" s="2"/>
      <c r="AD1772" s="2"/>
      <c r="AE1772" s="2"/>
      <c r="AF1772" s="2"/>
      <c r="AG1772" s="2"/>
      <c r="AH1772" s="2"/>
      <c r="AI1772" s="2"/>
    </row>
    <row r="1773" spans="2:35">
      <c r="B1773" s="350" t="s">
        <v>265</v>
      </c>
      <c r="C1773" s="350" t="s">
        <v>122</v>
      </c>
      <c r="D1773" s="351">
        <v>27</v>
      </c>
      <c r="E1773" s="351">
        <v>30</v>
      </c>
      <c r="F1773" s="279" t="str">
        <f t="shared" si="27"/>
        <v>SWW012730</v>
      </c>
      <c r="G1773" s="351">
        <v>330.7</v>
      </c>
      <c r="M1773" s="241"/>
      <c r="N1773" s="241"/>
      <c r="O1773" s="229"/>
      <c r="P1773" s="229"/>
      <c r="Q1773" s="234"/>
      <c r="Y1773" s="243"/>
      <c r="Z1773" s="2"/>
      <c r="AA1773" s="2"/>
      <c r="AB1773" s="2"/>
      <c r="AC1773" s="2"/>
      <c r="AD1773" s="2"/>
      <c r="AE1773" s="2"/>
      <c r="AF1773" s="2"/>
      <c r="AG1773" s="2"/>
      <c r="AH1773" s="2"/>
      <c r="AI1773" s="2"/>
    </row>
    <row r="1774" spans="2:35">
      <c r="B1774" s="350" t="s">
        <v>265</v>
      </c>
      <c r="C1774" s="350" t="s">
        <v>122</v>
      </c>
      <c r="D1774" s="351">
        <v>27</v>
      </c>
      <c r="E1774" s="351">
        <v>31</v>
      </c>
      <c r="F1774" s="279" t="str">
        <f t="shared" si="27"/>
        <v>SWW012731</v>
      </c>
      <c r="G1774" s="351">
        <v>358.3</v>
      </c>
      <c r="M1774" s="241"/>
      <c r="N1774" s="241"/>
      <c r="O1774" s="229"/>
      <c r="P1774" s="229"/>
      <c r="Q1774" s="234"/>
      <c r="Y1774" s="243"/>
      <c r="Z1774" s="2"/>
      <c r="AA1774" s="2"/>
      <c r="AB1774" s="2"/>
      <c r="AC1774" s="2"/>
      <c r="AD1774" s="2"/>
      <c r="AE1774" s="2"/>
      <c r="AF1774" s="2"/>
      <c r="AG1774" s="2"/>
      <c r="AH1774" s="2"/>
      <c r="AI1774" s="2"/>
    </row>
    <row r="1775" spans="2:35">
      <c r="B1775" s="350" t="s">
        <v>265</v>
      </c>
      <c r="C1775" s="350" t="s">
        <v>122</v>
      </c>
      <c r="D1775" s="351">
        <v>27</v>
      </c>
      <c r="E1775" s="351">
        <v>32</v>
      </c>
      <c r="F1775" s="279" t="str">
        <f t="shared" si="27"/>
        <v>SWW012732</v>
      </c>
      <c r="G1775" s="351">
        <v>381.4</v>
      </c>
      <c r="M1775" s="241"/>
      <c r="N1775" s="241"/>
      <c r="O1775" s="229"/>
      <c r="P1775" s="229"/>
      <c r="Q1775" s="234"/>
      <c r="Y1775" s="243"/>
      <c r="Z1775" s="2"/>
      <c r="AA1775" s="2"/>
      <c r="AB1775" s="2"/>
      <c r="AC1775" s="2"/>
      <c r="AD1775" s="2"/>
      <c r="AE1775" s="2"/>
      <c r="AF1775" s="2"/>
      <c r="AG1775" s="2"/>
      <c r="AH1775" s="2"/>
      <c r="AI1775" s="2"/>
    </row>
    <row r="1776" spans="2:35">
      <c r="B1776" s="350" t="s">
        <v>265</v>
      </c>
      <c r="C1776" s="350" t="s">
        <v>122</v>
      </c>
      <c r="D1776" s="351">
        <v>27</v>
      </c>
      <c r="E1776" s="351">
        <v>33</v>
      </c>
      <c r="F1776" s="279" t="str">
        <f t="shared" si="27"/>
        <v>SWW012733</v>
      </c>
      <c r="G1776" s="351">
        <v>407.6</v>
      </c>
      <c r="M1776" s="241"/>
      <c r="N1776" s="241"/>
      <c r="O1776" s="229"/>
      <c r="P1776" s="229"/>
      <c r="Q1776" s="234"/>
      <c r="Y1776" s="243"/>
      <c r="Z1776" s="2"/>
      <c r="AA1776" s="2"/>
      <c r="AB1776" s="2"/>
      <c r="AC1776" s="2"/>
      <c r="AD1776" s="2"/>
      <c r="AE1776" s="2"/>
      <c r="AF1776" s="2"/>
      <c r="AG1776" s="2"/>
      <c r="AH1776" s="2"/>
      <c r="AI1776" s="2"/>
    </row>
    <row r="1777" spans="2:35">
      <c r="B1777" s="350" t="s">
        <v>265</v>
      </c>
      <c r="C1777" s="350" t="s">
        <v>122</v>
      </c>
      <c r="D1777" s="351">
        <v>27</v>
      </c>
      <c r="E1777" s="351">
        <v>34</v>
      </c>
      <c r="F1777" s="279" t="str">
        <f t="shared" si="27"/>
        <v>SWW012734</v>
      </c>
      <c r="G1777" s="351">
        <v>443.6</v>
      </c>
      <c r="M1777" s="241"/>
      <c r="N1777" s="241"/>
      <c r="O1777" s="229"/>
      <c r="P1777" s="229"/>
      <c r="Q1777" s="234"/>
      <c r="Y1777" s="243"/>
      <c r="Z1777" s="2"/>
      <c r="AA1777" s="2"/>
      <c r="AB1777" s="2"/>
      <c r="AC1777" s="2"/>
      <c r="AD1777" s="2"/>
      <c r="AE1777" s="2"/>
      <c r="AF1777" s="2"/>
      <c r="AG1777" s="2"/>
      <c r="AH1777" s="2"/>
      <c r="AI1777" s="2"/>
    </row>
    <row r="1778" spans="2:35">
      <c r="B1778" s="350" t="s">
        <v>265</v>
      </c>
      <c r="C1778" s="350" t="s">
        <v>122</v>
      </c>
      <c r="D1778" s="351">
        <v>27</v>
      </c>
      <c r="E1778" s="351">
        <v>35</v>
      </c>
      <c r="F1778" s="279" t="str">
        <f t="shared" si="27"/>
        <v>SWW012735</v>
      </c>
      <c r="G1778" s="351">
        <v>471.2</v>
      </c>
      <c r="M1778" s="241"/>
      <c r="N1778" s="241"/>
      <c r="O1778" s="229"/>
      <c r="P1778" s="229"/>
      <c r="Q1778" s="234"/>
      <c r="Y1778" s="243"/>
      <c r="Z1778" s="2"/>
      <c r="AA1778" s="2"/>
      <c r="AB1778" s="2"/>
      <c r="AC1778" s="2"/>
      <c r="AD1778" s="2"/>
      <c r="AE1778" s="2"/>
      <c r="AF1778" s="2"/>
      <c r="AG1778" s="2"/>
      <c r="AH1778" s="2"/>
      <c r="AI1778" s="2"/>
    </row>
    <row r="1779" spans="2:35">
      <c r="B1779" s="350" t="s">
        <v>265</v>
      </c>
      <c r="C1779" s="350" t="s">
        <v>122</v>
      </c>
      <c r="D1779" s="351">
        <v>27</v>
      </c>
      <c r="E1779" s="351">
        <v>36</v>
      </c>
      <c r="F1779" s="279" t="str">
        <f t="shared" si="27"/>
        <v>SWW012736</v>
      </c>
      <c r="G1779" s="351">
        <v>499.6</v>
      </c>
      <c r="M1779" s="241"/>
      <c r="N1779" s="241"/>
      <c r="O1779" s="229"/>
      <c r="P1779" s="229"/>
      <c r="Q1779" s="234"/>
      <c r="Y1779" s="243"/>
      <c r="Z1779" s="2"/>
      <c r="AA1779" s="2"/>
      <c r="AB1779" s="2"/>
      <c r="AC1779" s="2"/>
      <c r="AD1779" s="2"/>
      <c r="AE1779" s="2"/>
      <c r="AF1779" s="2"/>
      <c r="AG1779" s="2"/>
      <c r="AH1779" s="2"/>
      <c r="AI1779" s="2"/>
    </row>
    <row r="1780" spans="2:35">
      <c r="B1780" s="350" t="s">
        <v>265</v>
      </c>
      <c r="C1780" s="350" t="s">
        <v>122</v>
      </c>
      <c r="D1780" s="351">
        <v>27</v>
      </c>
      <c r="E1780" s="351">
        <v>37</v>
      </c>
      <c r="F1780" s="279" t="str">
        <f t="shared" si="27"/>
        <v>SWW012737</v>
      </c>
      <c r="G1780" s="351">
        <v>527.4</v>
      </c>
      <c r="M1780" s="241"/>
      <c r="N1780" s="241"/>
      <c r="O1780" s="229"/>
      <c r="P1780" s="229"/>
      <c r="Q1780" s="234"/>
      <c r="Y1780" s="243"/>
      <c r="Z1780" s="2"/>
      <c r="AA1780" s="2"/>
      <c r="AB1780" s="2"/>
      <c r="AC1780" s="2"/>
      <c r="AD1780" s="2"/>
      <c r="AE1780" s="2"/>
      <c r="AF1780" s="2"/>
      <c r="AG1780" s="2"/>
      <c r="AH1780" s="2"/>
      <c r="AI1780" s="2"/>
    </row>
    <row r="1781" spans="2:35">
      <c r="B1781" s="350" t="s">
        <v>265</v>
      </c>
      <c r="C1781" s="350" t="s">
        <v>122</v>
      </c>
      <c r="D1781" s="351">
        <v>27</v>
      </c>
      <c r="E1781" s="351">
        <v>38</v>
      </c>
      <c r="F1781" s="279" t="str">
        <f t="shared" si="27"/>
        <v>SWW012738</v>
      </c>
      <c r="G1781" s="351">
        <v>556.20000000000005</v>
      </c>
      <c r="M1781" s="241"/>
      <c r="N1781" s="241"/>
      <c r="O1781" s="229"/>
      <c r="P1781" s="229"/>
      <c r="Q1781" s="234"/>
      <c r="Y1781" s="243"/>
      <c r="Z1781" s="2"/>
      <c r="AA1781" s="2"/>
      <c r="AB1781" s="2"/>
      <c r="AC1781" s="2"/>
      <c r="AD1781" s="2"/>
      <c r="AE1781" s="2"/>
      <c r="AF1781" s="2"/>
      <c r="AG1781" s="2"/>
      <c r="AH1781" s="2"/>
      <c r="AI1781" s="2"/>
    </row>
    <row r="1782" spans="2:35">
      <c r="B1782" s="350" t="s">
        <v>265</v>
      </c>
      <c r="C1782" s="350" t="s">
        <v>122</v>
      </c>
      <c r="D1782" s="351">
        <v>27</v>
      </c>
      <c r="E1782" s="351">
        <v>39</v>
      </c>
      <c r="F1782" s="279" t="str">
        <f t="shared" si="27"/>
        <v>SWW012739</v>
      </c>
      <c r="G1782" s="351">
        <v>591.1</v>
      </c>
      <c r="M1782" s="241"/>
      <c r="N1782" s="241"/>
      <c r="O1782" s="229"/>
      <c r="P1782" s="229"/>
      <c r="Q1782" s="234"/>
      <c r="Y1782" s="243"/>
      <c r="Z1782" s="2"/>
      <c r="AA1782" s="2"/>
      <c r="AB1782" s="2"/>
      <c r="AC1782" s="2"/>
      <c r="AD1782" s="2"/>
      <c r="AE1782" s="2"/>
      <c r="AF1782" s="2"/>
      <c r="AG1782" s="2"/>
      <c r="AH1782" s="2"/>
      <c r="AI1782" s="2"/>
    </row>
    <row r="1783" spans="2:35">
      <c r="B1783" s="350" t="s">
        <v>265</v>
      </c>
      <c r="C1783" s="350" t="s">
        <v>122</v>
      </c>
      <c r="D1783" s="351">
        <v>27</v>
      </c>
      <c r="E1783" s="351">
        <v>40</v>
      </c>
      <c r="F1783" s="279" t="str">
        <f t="shared" si="27"/>
        <v>SWW012740</v>
      </c>
      <c r="G1783" s="351">
        <v>622.6</v>
      </c>
      <c r="M1783" s="241"/>
      <c r="N1783" s="241"/>
      <c r="O1783" s="229"/>
      <c r="P1783" s="229"/>
      <c r="Q1783" s="234"/>
      <c r="Y1783" s="243"/>
      <c r="Z1783" s="2"/>
      <c r="AA1783" s="2"/>
      <c r="AB1783" s="2"/>
      <c r="AC1783" s="2"/>
      <c r="AD1783" s="2"/>
      <c r="AE1783" s="2"/>
      <c r="AF1783" s="2"/>
      <c r="AG1783" s="2"/>
      <c r="AH1783" s="2"/>
      <c r="AI1783" s="2"/>
    </row>
    <row r="1784" spans="2:35">
      <c r="B1784" s="350" t="s">
        <v>265</v>
      </c>
      <c r="C1784" s="350" t="s">
        <v>122</v>
      </c>
      <c r="D1784" s="351">
        <v>27</v>
      </c>
      <c r="E1784" s="351">
        <v>41</v>
      </c>
      <c r="F1784" s="279" t="str">
        <f t="shared" si="27"/>
        <v>SWW012741</v>
      </c>
      <c r="G1784" s="351">
        <v>656.1</v>
      </c>
      <c r="M1784" s="241"/>
      <c r="N1784" s="241"/>
      <c r="O1784" s="229"/>
      <c r="P1784" s="229"/>
      <c r="Q1784" s="234"/>
      <c r="Y1784" s="243"/>
      <c r="Z1784" s="2"/>
      <c r="AA1784" s="2"/>
      <c r="AB1784" s="2"/>
      <c r="AC1784" s="2"/>
      <c r="AD1784" s="2"/>
      <c r="AE1784" s="2"/>
      <c r="AF1784" s="2"/>
      <c r="AG1784" s="2"/>
      <c r="AH1784" s="2"/>
      <c r="AI1784" s="2"/>
    </row>
    <row r="1785" spans="2:35">
      <c r="B1785" s="350" t="s">
        <v>265</v>
      </c>
      <c r="C1785" s="350" t="s">
        <v>122</v>
      </c>
      <c r="D1785" s="351">
        <v>27</v>
      </c>
      <c r="E1785" s="351">
        <v>42</v>
      </c>
      <c r="F1785" s="279" t="str">
        <f t="shared" si="27"/>
        <v>SWW012742</v>
      </c>
      <c r="G1785" s="351">
        <v>713.5</v>
      </c>
      <c r="M1785" s="241"/>
      <c r="N1785" s="241"/>
      <c r="O1785" s="229"/>
      <c r="P1785" s="229"/>
      <c r="Q1785" s="234"/>
      <c r="Y1785" s="243"/>
      <c r="Z1785" s="2"/>
      <c r="AA1785" s="2"/>
      <c r="AB1785" s="2"/>
      <c r="AC1785" s="2"/>
      <c r="AD1785" s="2"/>
      <c r="AE1785" s="2"/>
      <c r="AF1785" s="2"/>
      <c r="AG1785" s="2"/>
      <c r="AH1785" s="2"/>
      <c r="AI1785" s="2"/>
    </row>
    <row r="1786" spans="2:35">
      <c r="B1786" s="350" t="s">
        <v>265</v>
      </c>
      <c r="C1786" s="350" t="s">
        <v>122</v>
      </c>
      <c r="D1786" s="351">
        <v>27</v>
      </c>
      <c r="E1786" s="351">
        <v>43</v>
      </c>
      <c r="F1786" s="279" t="str">
        <f t="shared" si="27"/>
        <v>SWW012743</v>
      </c>
      <c r="G1786" s="351">
        <v>764.3</v>
      </c>
      <c r="M1786" s="241"/>
      <c r="N1786" s="241"/>
      <c r="O1786" s="229"/>
      <c r="P1786" s="229"/>
      <c r="Q1786" s="234"/>
      <c r="Y1786" s="243"/>
      <c r="Z1786" s="2"/>
      <c r="AA1786" s="2"/>
      <c r="AB1786" s="2"/>
      <c r="AC1786" s="2"/>
      <c r="AD1786" s="2"/>
      <c r="AE1786" s="2"/>
      <c r="AF1786" s="2"/>
      <c r="AG1786" s="2"/>
      <c r="AH1786" s="2"/>
      <c r="AI1786" s="2"/>
    </row>
    <row r="1787" spans="2:35">
      <c r="B1787" s="350" t="s">
        <v>265</v>
      </c>
      <c r="C1787" s="350" t="s">
        <v>122</v>
      </c>
      <c r="D1787" s="351">
        <v>27</v>
      </c>
      <c r="E1787" s="351">
        <v>44</v>
      </c>
      <c r="F1787" s="279" t="str">
        <f t="shared" si="27"/>
        <v>SWW012744</v>
      </c>
      <c r="G1787" s="351">
        <v>828.8</v>
      </c>
      <c r="M1787" s="241"/>
      <c r="N1787" s="241"/>
      <c r="O1787" s="229"/>
      <c r="P1787" s="229"/>
      <c r="Q1787" s="234"/>
      <c r="Y1787" s="243"/>
      <c r="Z1787" s="2"/>
      <c r="AA1787" s="2"/>
      <c r="AB1787" s="2"/>
      <c r="AC1787" s="2"/>
      <c r="AD1787" s="2"/>
      <c r="AE1787" s="2"/>
      <c r="AF1787" s="2"/>
      <c r="AG1787" s="2"/>
      <c r="AH1787" s="2"/>
      <c r="AI1787" s="2"/>
    </row>
    <row r="1788" spans="2:35">
      <c r="B1788" s="350" t="s">
        <v>265</v>
      </c>
      <c r="C1788" s="350" t="s">
        <v>122</v>
      </c>
      <c r="D1788" s="351">
        <v>28</v>
      </c>
      <c r="E1788" s="351">
        <v>1</v>
      </c>
      <c r="F1788" s="279" t="str">
        <f t="shared" si="27"/>
        <v>SWW012801</v>
      </c>
      <c r="G1788" s="351">
        <v>19.3</v>
      </c>
      <c r="M1788" s="241"/>
      <c r="N1788" s="241"/>
      <c r="O1788" s="229"/>
      <c r="P1788" s="229"/>
      <c r="Q1788" s="234"/>
      <c r="Y1788" s="243"/>
      <c r="Z1788" s="2"/>
      <c r="AA1788" s="2"/>
      <c r="AB1788" s="2"/>
      <c r="AC1788" s="2"/>
      <c r="AD1788" s="2"/>
      <c r="AE1788" s="2"/>
      <c r="AF1788" s="2"/>
      <c r="AG1788" s="2"/>
      <c r="AH1788" s="2"/>
      <c r="AI1788" s="2"/>
    </row>
    <row r="1789" spans="2:35">
      <c r="B1789" s="350" t="s">
        <v>265</v>
      </c>
      <c r="C1789" s="350" t="s">
        <v>122</v>
      </c>
      <c r="D1789" s="351">
        <v>28</v>
      </c>
      <c r="E1789" s="351">
        <v>2</v>
      </c>
      <c r="F1789" s="279" t="str">
        <f t="shared" si="27"/>
        <v>SWW012802</v>
      </c>
      <c r="G1789" s="351">
        <v>35.200000000000003</v>
      </c>
      <c r="M1789" s="241"/>
      <c r="N1789" s="241"/>
      <c r="O1789" s="229"/>
      <c r="P1789" s="229"/>
      <c r="Q1789" s="234"/>
      <c r="Y1789" s="243"/>
      <c r="Z1789" s="2"/>
      <c r="AA1789" s="2"/>
      <c r="AB1789" s="2"/>
      <c r="AC1789" s="2"/>
      <c r="AD1789" s="2"/>
      <c r="AE1789" s="2"/>
      <c r="AF1789" s="2"/>
      <c r="AG1789" s="2"/>
      <c r="AH1789" s="2"/>
      <c r="AI1789" s="2"/>
    </row>
    <row r="1790" spans="2:35">
      <c r="B1790" s="350" t="s">
        <v>265</v>
      </c>
      <c r="C1790" s="350" t="s">
        <v>122</v>
      </c>
      <c r="D1790" s="351">
        <v>28</v>
      </c>
      <c r="E1790" s="351">
        <v>3</v>
      </c>
      <c r="F1790" s="279" t="str">
        <f t="shared" si="27"/>
        <v>SWW012803</v>
      </c>
      <c r="G1790" s="351">
        <v>38.6</v>
      </c>
      <c r="M1790" s="241"/>
      <c r="N1790" s="241"/>
      <c r="O1790" s="229"/>
      <c r="P1790" s="229"/>
      <c r="Q1790" s="234"/>
      <c r="Y1790" s="243"/>
      <c r="Z1790" s="2"/>
      <c r="AA1790" s="2"/>
      <c r="AB1790" s="2"/>
      <c r="AC1790" s="2"/>
      <c r="AD1790" s="2"/>
      <c r="AE1790" s="2"/>
      <c r="AF1790" s="2"/>
      <c r="AG1790" s="2"/>
      <c r="AH1790" s="2"/>
      <c r="AI1790" s="2"/>
    </row>
    <row r="1791" spans="2:35">
      <c r="B1791" s="350" t="s">
        <v>265</v>
      </c>
      <c r="C1791" s="350" t="s">
        <v>122</v>
      </c>
      <c r="D1791" s="351">
        <v>28</v>
      </c>
      <c r="E1791" s="351">
        <v>4</v>
      </c>
      <c r="F1791" s="279" t="str">
        <f t="shared" si="27"/>
        <v>SWW012804</v>
      </c>
      <c r="G1791" s="351">
        <v>42.2</v>
      </c>
      <c r="M1791" s="241"/>
      <c r="N1791" s="241"/>
      <c r="O1791" s="229"/>
      <c r="P1791" s="229"/>
      <c r="Q1791" s="234"/>
      <c r="Y1791" s="243"/>
      <c r="Z1791" s="2"/>
      <c r="AA1791" s="2"/>
      <c r="AB1791" s="2"/>
      <c r="AC1791" s="2"/>
      <c r="AD1791" s="2"/>
      <c r="AE1791" s="2"/>
      <c r="AF1791" s="2"/>
      <c r="AG1791" s="2"/>
      <c r="AH1791" s="2"/>
      <c r="AI1791" s="2"/>
    </row>
    <row r="1792" spans="2:35">
      <c r="B1792" s="350" t="s">
        <v>265</v>
      </c>
      <c r="C1792" s="350" t="s">
        <v>122</v>
      </c>
      <c r="D1792" s="351">
        <v>28</v>
      </c>
      <c r="E1792" s="351">
        <v>5</v>
      </c>
      <c r="F1792" s="279" t="str">
        <f t="shared" si="27"/>
        <v>SWW012805</v>
      </c>
      <c r="G1792" s="351">
        <v>45.3</v>
      </c>
      <c r="M1792" s="241"/>
      <c r="N1792" s="241"/>
      <c r="O1792" s="229"/>
      <c r="P1792" s="229"/>
      <c r="Q1792" s="234"/>
      <c r="Y1792" s="243"/>
      <c r="Z1792" s="2"/>
      <c r="AA1792" s="2"/>
      <c r="AB1792" s="2"/>
      <c r="AC1792" s="2"/>
      <c r="AD1792" s="2"/>
      <c r="AE1792" s="2"/>
      <c r="AF1792" s="2"/>
      <c r="AG1792" s="2"/>
      <c r="AH1792" s="2"/>
      <c r="AI1792" s="2"/>
    </row>
    <row r="1793" spans="2:35">
      <c r="B1793" s="350" t="s">
        <v>265</v>
      </c>
      <c r="C1793" s="350" t="s">
        <v>122</v>
      </c>
      <c r="D1793" s="351">
        <v>28</v>
      </c>
      <c r="E1793" s="351">
        <v>6</v>
      </c>
      <c r="F1793" s="279" t="str">
        <f t="shared" si="27"/>
        <v>SWW012806</v>
      </c>
      <c r="G1793" s="351">
        <v>49</v>
      </c>
      <c r="M1793" s="241"/>
      <c r="N1793" s="241"/>
      <c r="O1793" s="229"/>
      <c r="P1793" s="229"/>
      <c r="Q1793" s="234"/>
      <c r="Y1793" s="243"/>
      <c r="Z1793" s="2"/>
      <c r="AA1793" s="2"/>
      <c r="AB1793" s="2"/>
      <c r="AC1793" s="2"/>
      <c r="AD1793" s="2"/>
      <c r="AE1793" s="2"/>
      <c r="AF1793" s="2"/>
      <c r="AG1793" s="2"/>
      <c r="AH1793" s="2"/>
      <c r="AI1793" s="2"/>
    </row>
    <row r="1794" spans="2:35">
      <c r="B1794" s="350" t="s">
        <v>265</v>
      </c>
      <c r="C1794" s="350" t="s">
        <v>122</v>
      </c>
      <c r="D1794" s="351">
        <v>28</v>
      </c>
      <c r="E1794" s="351">
        <v>7</v>
      </c>
      <c r="F1794" s="279" t="str">
        <f t="shared" si="27"/>
        <v>SWW012807</v>
      </c>
      <c r="G1794" s="351">
        <v>52.5</v>
      </c>
      <c r="M1794" s="241"/>
      <c r="N1794" s="241"/>
      <c r="O1794" s="229"/>
      <c r="P1794" s="229"/>
      <c r="Q1794" s="234"/>
      <c r="Y1794" s="243"/>
      <c r="Z1794" s="2"/>
      <c r="AA1794" s="2"/>
      <c r="AB1794" s="2"/>
      <c r="AC1794" s="2"/>
      <c r="AD1794" s="2"/>
      <c r="AE1794" s="2"/>
      <c r="AF1794" s="2"/>
      <c r="AG1794" s="2"/>
      <c r="AH1794" s="2"/>
      <c r="AI1794" s="2"/>
    </row>
    <row r="1795" spans="2:35">
      <c r="B1795" s="350" t="s">
        <v>265</v>
      </c>
      <c r="C1795" s="350" t="s">
        <v>122</v>
      </c>
      <c r="D1795" s="351">
        <v>28</v>
      </c>
      <c r="E1795" s="351">
        <v>8</v>
      </c>
      <c r="F1795" s="279" t="str">
        <f t="shared" si="27"/>
        <v>SWW012808</v>
      </c>
      <c r="G1795" s="351">
        <v>57.4</v>
      </c>
      <c r="M1795" s="241"/>
      <c r="N1795" s="241"/>
      <c r="O1795" s="229"/>
      <c r="P1795" s="229"/>
      <c r="Q1795" s="234"/>
      <c r="Y1795" s="243"/>
      <c r="Z1795" s="2"/>
      <c r="AA1795" s="2"/>
      <c r="AB1795" s="2"/>
      <c r="AC1795" s="2"/>
      <c r="AD1795" s="2"/>
      <c r="AE1795" s="2"/>
      <c r="AF1795" s="2"/>
      <c r="AG1795" s="2"/>
      <c r="AH1795" s="2"/>
      <c r="AI1795" s="2"/>
    </row>
    <row r="1796" spans="2:35">
      <c r="B1796" s="350" t="s">
        <v>265</v>
      </c>
      <c r="C1796" s="350" t="s">
        <v>122</v>
      </c>
      <c r="D1796" s="351">
        <v>28</v>
      </c>
      <c r="E1796" s="351">
        <v>9</v>
      </c>
      <c r="F1796" s="279" t="str">
        <f t="shared" si="27"/>
        <v>SWW012809</v>
      </c>
      <c r="G1796" s="351">
        <v>62.8</v>
      </c>
      <c r="M1796" s="241"/>
      <c r="N1796" s="241"/>
      <c r="O1796" s="229"/>
      <c r="P1796" s="229"/>
      <c r="Q1796" s="234"/>
      <c r="Y1796" s="243"/>
      <c r="Z1796" s="2"/>
      <c r="AA1796" s="2"/>
      <c r="AB1796" s="2"/>
      <c r="AC1796" s="2"/>
      <c r="AD1796" s="2"/>
      <c r="AE1796" s="2"/>
      <c r="AF1796" s="2"/>
      <c r="AG1796" s="2"/>
      <c r="AH1796" s="2"/>
      <c r="AI1796" s="2"/>
    </row>
    <row r="1797" spans="2:35">
      <c r="B1797" s="350" t="s">
        <v>265</v>
      </c>
      <c r="C1797" s="350" t="s">
        <v>122</v>
      </c>
      <c r="D1797" s="351">
        <v>28</v>
      </c>
      <c r="E1797" s="351">
        <v>10</v>
      </c>
      <c r="F1797" s="279" t="str">
        <f t="shared" si="27"/>
        <v>SWW012810</v>
      </c>
      <c r="G1797" s="351">
        <v>68.400000000000006</v>
      </c>
      <c r="M1797" s="241"/>
      <c r="N1797" s="241"/>
      <c r="O1797" s="229"/>
      <c r="P1797" s="229"/>
      <c r="Q1797" s="234"/>
      <c r="Y1797" s="243"/>
      <c r="Z1797" s="2"/>
      <c r="AA1797" s="2"/>
      <c r="AB1797" s="2"/>
      <c r="AC1797" s="2"/>
      <c r="AD1797" s="2"/>
      <c r="AE1797" s="2"/>
      <c r="AF1797" s="2"/>
      <c r="AG1797" s="2"/>
      <c r="AH1797" s="2"/>
      <c r="AI1797" s="2"/>
    </row>
    <row r="1798" spans="2:35">
      <c r="B1798" s="350" t="s">
        <v>265</v>
      </c>
      <c r="C1798" s="350" t="s">
        <v>122</v>
      </c>
      <c r="D1798" s="351">
        <v>28</v>
      </c>
      <c r="E1798" s="351">
        <v>11</v>
      </c>
      <c r="F1798" s="279" t="str">
        <f t="shared" si="27"/>
        <v>SWW012811</v>
      </c>
      <c r="G1798" s="351">
        <v>74.099999999999994</v>
      </c>
      <c r="M1798" s="241"/>
      <c r="N1798" s="241"/>
      <c r="O1798" s="229"/>
      <c r="P1798" s="229"/>
      <c r="Q1798" s="234"/>
      <c r="Y1798" s="243"/>
      <c r="Z1798" s="2"/>
      <c r="AA1798" s="2"/>
      <c r="AB1798" s="2"/>
      <c r="AC1798" s="2"/>
      <c r="AD1798" s="2"/>
      <c r="AE1798" s="2"/>
      <c r="AF1798" s="2"/>
      <c r="AG1798" s="2"/>
      <c r="AH1798" s="2"/>
      <c r="AI1798" s="2"/>
    </row>
    <row r="1799" spans="2:35">
      <c r="B1799" s="350" t="s">
        <v>265</v>
      </c>
      <c r="C1799" s="350" t="s">
        <v>122</v>
      </c>
      <c r="D1799" s="351">
        <v>28</v>
      </c>
      <c r="E1799" s="351">
        <v>12</v>
      </c>
      <c r="F1799" s="279" t="str">
        <f t="shared" si="27"/>
        <v>SWW012812</v>
      </c>
      <c r="G1799" s="351">
        <v>80.099999999999994</v>
      </c>
      <c r="M1799" s="241"/>
      <c r="N1799" s="241"/>
      <c r="O1799" s="229"/>
      <c r="P1799" s="229"/>
      <c r="Q1799" s="234"/>
      <c r="Y1799" s="243"/>
      <c r="Z1799" s="2"/>
      <c r="AA1799" s="2"/>
      <c r="AB1799" s="2"/>
      <c r="AC1799" s="2"/>
      <c r="AD1799" s="2"/>
      <c r="AE1799" s="2"/>
      <c r="AF1799" s="2"/>
      <c r="AG1799" s="2"/>
      <c r="AH1799" s="2"/>
      <c r="AI1799" s="2"/>
    </row>
    <row r="1800" spans="2:35">
      <c r="B1800" s="350" t="s">
        <v>265</v>
      </c>
      <c r="C1800" s="350" t="s">
        <v>122</v>
      </c>
      <c r="D1800" s="351">
        <v>28</v>
      </c>
      <c r="E1800" s="351">
        <v>13</v>
      </c>
      <c r="F1800" s="279" t="str">
        <f t="shared" ref="F1800:F1863" si="28">B1800&amp;TEXT(C1800,"00")&amp;TEXT(D1800,"00")&amp;TEXT(E1800,"00")</f>
        <v>SWW012813</v>
      </c>
      <c r="G1800" s="351">
        <v>86.2</v>
      </c>
      <c r="M1800" s="241"/>
      <c r="N1800" s="241"/>
      <c r="O1800" s="229"/>
      <c r="P1800" s="229"/>
      <c r="Q1800" s="234"/>
      <c r="Y1800" s="243"/>
      <c r="Z1800" s="2"/>
      <c r="AA1800" s="2"/>
      <c r="AB1800" s="2"/>
      <c r="AC1800" s="2"/>
      <c r="AD1800" s="2"/>
      <c r="AE1800" s="2"/>
      <c r="AF1800" s="2"/>
      <c r="AG1800" s="2"/>
      <c r="AH1800" s="2"/>
      <c r="AI1800" s="2"/>
    </row>
    <row r="1801" spans="2:35">
      <c r="B1801" s="350" t="s">
        <v>265</v>
      </c>
      <c r="C1801" s="350" t="s">
        <v>122</v>
      </c>
      <c r="D1801" s="351">
        <v>28</v>
      </c>
      <c r="E1801" s="351">
        <v>14</v>
      </c>
      <c r="F1801" s="279" t="str">
        <f t="shared" si="28"/>
        <v>SWW012814</v>
      </c>
      <c r="G1801" s="351">
        <v>92.8</v>
      </c>
      <c r="M1801" s="241"/>
      <c r="N1801" s="241"/>
      <c r="O1801" s="229"/>
      <c r="P1801" s="229"/>
      <c r="Q1801" s="234"/>
      <c r="Y1801" s="243"/>
      <c r="Z1801" s="2"/>
      <c r="AA1801" s="2"/>
      <c r="AB1801" s="2"/>
      <c r="AC1801" s="2"/>
      <c r="AD1801" s="2"/>
      <c r="AE1801" s="2"/>
      <c r="AF1801" s="2"/>
      <c r="AG1801" s="2"/>
      <c r="AH1801" s="2"/>
      <c r="AI1801" s="2"/>
    </row>
    <row r="1802" spans="2:35">
      <c r="B1802" s="350" t="s">
        <v>265</v>
      </c>
      <c r="C1802" s="350" t="s">
        <v>122</v>
      </c>
      <c r="D1802" s="351">
        <v>28</v>
      </c>
      <c r="E1802" s="351">
        <v>15</v>
      </c>
      <c r="F1802" s="279" t="str">
        <f t="shared" si="28"/>
        <v>SWW012815</v>
      </c>
      <c r="G1802" s="351">
        <v>99.2</v>
      </c>
      <c r="M1802" s="241"/>
      <c r="N1802" s="241"/>
      <c r="O1802" s="229"/>
      <c r="P1802" s="229"/>
      <c r="Q1802" s="234"/>
      <c r="Y1802" s="243"/>
      <c r="Z1802" s="2"/>
      <c r="AA1802" s="2"/>
      <c r="AB1802" s="2"/>
      <c r="AC1802" s="2"/>
      <c r="AD1802" s="2"/>
      <c r="AE1802" s="2"/>
      <c r="AF1802" s="2"/>
      <c r="AG1802" s="2"/>
      <c r="AH1802" s="2"/>
      <c r="AI1802" s="2"/>
    </row>
    <row r="1803" spans="2:35">
      <c r="B1803" s="350" t="s">
        <v>265</v>
      </c>
      <c r="C1803" s="350" t="s">
        <v>122</v>
      </c>
      <c r="D1803" s="351">
        <v>28</v>
      </c>
      <c r="E1803" s="351">
        <v>16</v>
      </c>
      <c r="F1803" s="279" t="str">
        <f t="shared" si="28"/>
        <v>SWW012816</v>
      </c>
      <c r="G1803" s="351">
        <v>109.8</v>
      </c>
      <c r="M1803" s="241"/>
      <c r="N1803" s="241"/>
      <c r="O1803" s="229"/>
      <c r="P1803" s="229"/>
      <c r="Q1803" s="234"/>
      <c r="Y1803" s="243"/>
      <c r="Z1803" s="2"/>
      <c r="AA1803" s="2"/>
      <c r="AB1803" s="2"/>
      <c r="AC1803" s="2"/>
      <c r="AD1803" s="2"/>
      <c r="AE1803" s="2"/>
      <c r="AF1803" s="2"/>
      <c r="AG1803" s="2"/>
      <c r="AH1803" s="2"/>
      <c r="AI1803" s="2"/>
    </row>
    <row r="1804" spans="2:35">
      <c r="B1804" s="350" t="s">
        <v>265</v>
      </c>
      <c r="C1804" s="350" t="s">
        <v>122</v>
      </c>
      <c r="D1804" s="351">
        <v>28</v>
      </c>
      <c r="E1804" s="351">
        <v>17</v>
      </c>
      <c r="F1804" s="279" t="str">
        <f t="shared" si="28"/>
        <v>SWW012817</v>
      </c>
      <c r="G1804" s="351">
        <v>122.2</v>
      </c>
      <c r="M1804" s="241"/>
      <c r="N1804" s="241"/>
      <c r="O1804" s="229"/>
      <c r="P1804" s="229"/>
      <c r="Q1804" s="234"/>
      <c r="Y1804" s="243"/>
      <c r="Z1804" s="2"/>
      <c r="AA1804" s="2"/>
      <c r="AB1804" s="2"/>
      <c r="AC1804" s="2"/>
      <c r="AD1804" s="2"/>
      <c r="AE1804" s="2"/>
      <c r="AF1804" s="2"/>
      <c r="AG1804" s="2"/>
      <c r="AH1804" s="2"/>
      <c r="AI1804" s="2"/>
    </row>
    <row r="1805" spans="2:35">
      <c r="B1805" s="350" t="s">
        <v>265</v>
      </c>
      <c r="C1805" s="350" t="s">
        <v>122</v>
      </c>
      <c r="D1805" s="351">
        <v>28</v>
      </c>
      <c r="E1805" s="351">
        <v>18</v>
      </c>
      <c r="F1805" s="279" t="str">
        <f t="shared" si="28"/>
        <v>SWW012818</v>
      </c>
      <c r="G1805" s="351">
        <v>134.80000000000001</v>
      </c>
      <c r="M1805" s="241"/>
      <c r="N1805" s="241"/>
      <c r="O1805" s="229"/>
      <c r="P1805" s="229"/>
      <c r="Q1805" s="234"/>
      <c r="Y1805" s="243"/>
      <c r="Z1805" s="2"/>
      <c r="AA1805" s="2"/>
      <c r="AB1805" s="2"/>
      <c r="AC1805" s="2"/>
      <c r="AD1805" s="2"/>
      <c r="AE1805" s="2"/>
      <c r="AF1805" s="2"/>
      <c r="AG1805" s="2"/>
      <c r="AH1805" s="2"/>
      <c r="AI1805" s="2"/>
    </row>
    <row r="1806" spans="2:35">
      <c r="B1806" s="350" t="s">
        <v>265</v>
      </c>
      <c r="C1806" s="350" t="s">
        <v>122</v>
      </c>
      <c r="D1806" s="351">
        <v>28</v>
      </c>
      <c r="E1806" s="351">
        <v>19</v>
      </c>
      <c r="F1806" s="279" t="str">
        <f t="shared" si="28"/>
        <v>SWW012819</v>
      </c>
      <c r="G1806" s="351">
        <v>147.80000000000001</v>
      </c>
      <c r="M1806" s="241"/>
      <c r="N1806" s="241"/>
      <c r="O1806" s="229"/>
      <c r="P1806" s="229"/>
      <c r="Q1806" s="234"/>
      <c r="Y1806" s="243"/>
      <c r="Z1806" s="2"/>
      <c r="AA1806" s="2"/>
      <c r="AB1806" s="2"/>
      <c r="AC1806" s="2"/>
      <c r="AD1806" s="2"/>
      <c r="AE1806" s="2"/>
      <c r="AF1806" s="2"/>
      <c r="AG1806" s="2"/>
      <c r="AH1806" s="2"/>
      <c r="AI1806" s="2"/>
    </row>
    <row r="1807" spans="2:35">
      <c r="B1807" s="350" t="s">
        <v>265</v>
      </c>
      <c r="C1807" s="350" t="s">
        <v>122</v>
      </c>
      <c r="D1807" s="351">
        <v>28</v>
      </c>
      <c r="E1807" s="351">
        <v>20</v>
      </c>
      <c r="F1807" s="279" t="str">
        <f t="shared" si="28"/>
        <v>SWW012820</v>
      </c>
      <c r="G1807" s="351">
        <v>161.6</v>
      </c>
      <c r="M1807" s="241"/>
      <c r="N1807" s="241"/>
      <c r="O1807" s="229"/>
      <c r="P1807" s="229"/>
      <c r="Q1807" s="234"/>
      <c r="Y1807" s="243"/>
      <c r="Z1807" s="2"/>
      <c r="AA1807" s="2"/>
      <c r="AB1807" s="2"/>
      <c r="AC1807" s="2"/>
      <c r="AD1807" s="2"/>
      <c r="AE1807" s="2"/>
      <c r="AF1807" s="2"/>
      <c r="AG1807" s="2"/>
      <c r="AH1807" s="2"/>
      <c r="AI1807" s="2"/>
    </row>
    <row r="1808" spans="2:35">
      <c r="B1808" s="350" t="s">
        <v>265</v>
      </c>
      <c r="C1808" s="350" t="s">
        <v>122</v>
      </c>
      <c r="D1808" s="351">
        <v>28</v>
      </c>
      <c r="E1808" s="351">
        <v>21</v>
      </c>
      <c r="F1808" s="279" t="str">
        <f t="shared" si="28"/>
        <v>SWW012821</v>
      </c>
      <c r="G1808" s="351">
        <v>176.8</v>
      </c>
      <c r="M1808" s="241"/>
      <c r="N1808" s="241"/>
      <c r="O1808" s="229"/>
      <c r="P1808" s="229"/>
      <c r="Q1808" s="234"/>
      <c r="Y1808" s="243"/>
      <c r="Z1808" s="2"/>
      <c r="AA1808" s="2"/>
      <c r="AB1808" s="2"/>
      <c r="AC1808" s="2"/>
      <c r="AD1808" s="2"/>
      <c r="AE1808" s="2"/>
      <c r="AF1808" s="2"/>
      <c r="AG1808" s="2"/>
      <c r="AH1808" s="2"/>
      <c r="AI1808" s="2"/>
    </row>
    <row r="1809" spans="2:35">
      <c r="B1809" s="350" t="s">
        <v>265</v>
      </c>
      <c r="C1809" s="350" t="s">
        <v>122</v>
      </c>
      <c r="D1809" s="351">
        <v>28</v>
      </c>
      <c r="E1809" s="351">
        <v>22</v>
      </c>
      <c r="F1809" s="279" t="str">
        <f t="shared" si="28"/>
        <v>SWW012822</v>
      </c>
      <c r="G1809" s="351">
        <v>193.6</v>
      </c>
      <c r="M1809" s="241"/>
      <c r="N1809" s="241"/>
      <c r="O1809" s="229"/>
      <c r="P1809" s="229"/>
      <c r="Q1809" s="234"/>
      <c r="Y1809" s="243"/>
      <c r="Z1809" s="2"/>
      <c r="AA1809" s="2"/>
      <c r="AB1809" s="2"/>
      <c r="AC1809" s="2"/>
      <c r="AD1809" s="2"/>
      <c r="AE1809" s="2"/>
      <c r="AF1809" s="2"/>
      <c r="AG1809" s="2"/>
      <c r="AH1809" s="2"/>
      <c r="AI1809" s="2"/>
    </row>
    <row r="1810" spans="2:35">
      <c r="B1810" s="350" t="s">
        <v>265</v>
      </c>
      <c r="C1810" s="350" t="s">
        <v>122</v>
      </c>
      <c r="D1810" s="351">
        <v>28</v>
      </c>
      <c r="E1810" s="351">
        <v>23</v>
      </c>
      <c r="F1810" s="279" t="str">
        <f t="shared" si="28"/>
        <v>SWW012823</v>
      </c>
      <c r="G1810" s="351">
        <v>212.7</v>
      </c>
      <c r="M1810" s="241"/>
      <c r="N1810" s="241"/>
      <c r="O1810" s="229"/>
      <c r="P1810" s="229"/>
      <c r="Q1810" s="234"/>
      <c r="Y1810" s="243"/>
      <c r="Z1810" s="2"/>
      <c r="AA1810" s="2"/>
      <c r="AB1810" s="2"/>
      <c r="AC1810" s="2"/>
      <c r="AD1810" s="2"/>
      <c r="AE1810" s="2"/>
      <c r="AF1810" s="2"/>
      <c r="AG1810" s="2"/>
      <c r="AH1810" s="2"/>
      <c r="AI1810" s="2"/>
    </row>
    <row r="1811" spans="2:35">
      <c r="B1811" s="350" t="s">
        <v>265</v>
      </c>
      <c r="C1811" s="350" t="s">
        <v>122</v>
      </c>
      <c r="D1811" s="351">
        <v>28</v>
      </c>
      <c r="E1811" s="351">
        <v>24</v>
      </c>
      <c r="F1811" s="279" t="str">
        <f t="shared" si="28"/>
        <v>SWW012824</v>
      </c>
      <c r="G1811" s="351">
        <v>231.6</v>
      </c>
      <c r="M1811" s="241"/>
      <c r="N1811" s="241"/>
      <c r="O1811" s="229"/>
      <c r="P1811" s="229"/>
      <c r="Q1811" s="234"/>
      <c r="Y1811" s="243"/>
      <c r="Z1811" s="2"/>
      <c r="AA1811" s="2"/>
      <c r="AB1811" s="2"/>
      <c r="AC1811" s="2"/>
      <c r="AD1811" s="2"/>
      <c r="AE1811" s="2"/>
      <c r="AF1811" s="2"/>
      <c r="AG1811" s="2"/>
      <c r="AH1811" s="2"/>
      <c r="AI1811" s="2"/>
    </row>
    <row r="1812" spans="2:35">
      <c r="B1812" s="350" t="s">
        <v>265</v>
      </c>
      <c r="C1812" s="350" t="s">
        <v>122</v>
      </c>
      <c r="D1812" s="351">
        <v>28</v>
      </c>
      <c r="E1812" s="351">
        <v>25</v>
      </c>
      <c r="F1812" s="279" t="str">
        <f t="shared" si="28"/>
        <v>SWW012825</v>
      </c>
      <c r="G1812" s="351">
        <v>250.7</v>
      </c>
      <c r="M1812" s="241"/>
      <c r="N1812" s="241"/>
      <c r="O1812" s="229"/>
      <c r="P1812" s="229"/>
      <c r="Q1812" s="234"/>
      <c r="Y1812" s="243"/>
      <c r="Z1812" s="2"/>
      <c r="AA1812" s="2"/>
      <c r="AB1812" s="2"/>
      <c r="AC1812" s="2"/>
      <c r="AD1812" s="2"/>
      <c r="AE1812" s="2"/>
      <c r="AF1812" s="2"/>
      <c r="AG1812" s="2"/>
      <c r="AH1812" s="2"/>
      <c r="AI1812" s="2"/>
    </row>
    <row r="1813" spans="2:35">
      <c r="B1813" s="350" t="s">
        <v>265</v>
      </c>
      <c r="C1813" s="350" t="s">
        <v>122</v>
      </c>
      <c r="D1813" s="351">
        <v>28</v>
      </c>
      <c r="E1813" s="351">
        <v>26</v>
      </c>
      <c r="F1813" s="279" t="str">
        <f t="shared" si="28"/>
        <v>SWW012826</v>
      </c>
      <c r="G1813" s="351">
        <v>266.89999999999998</v>
      </c>
      <c r="M1813" s="241"/>
      <c r="N1813" s="241"/>
      <c r="O1813" s="229"/>
      <c r="P1813" s="229"/>
      <c r="Q1813" s="234"/>
      <c r="Y1813" s="243"/>
      <c r="Z1813" s="2"/>
      <c r="AA1813" s="2"/>
      <c r="AB1813" s="2"/>
      <c r="AC1813" s="2"/>
      <c r="AD1813" s="2"/>
      <c r="AE1813" s="2"/>
      <c r="AF1813" s="2"/>
      <c r="AG1813" s="2"/>
      <c r="AH1813" s="2"/>
      <c r="AI1813" s="2"/>
    </row>
    <row r="1814" spans="2:35">
      <c r="B1814" s="350" t="s">
        <v>265</v>
      </c>
      <c r="C1814" s="350" t="s">
        <v>122</v>
      </c>
      <c r="D1814" s="351">
        <v>28</v>
      </c>
      <c r="E1814" s="351">
        <v>27</v>
      </c>
      <c r="F1814" s="279" t="str">
        <f t="shared" si="28"/>
        <v>SWW012827</v>
      </c>
      <c r="G1814" s="351">
        <v>285.10000000000002</v>
      </c>
      <c r="M1814" s="241"/>
      <c r="N1814" s="241"/>
      <c r="O1814" s="229"/>
      <c r="P1814" s="229"/>
      <c r="Q1814" s="234"/>
      <c r="Y1814" s="243"/>
      <c r="Z1814" s="2"/>
      <c r="AA1814" s="2"/>
      <c r="AB1814" s="2"/>
      <c r="AC1814" s="2"/>
      <c r="AD1814" s="2"/>
      <c r="AE1814" s="2"/>
      <c r="AF1814" s="2"/>
      <c r="AG1814" s="2"/>
      <c r="AH1814" s="2"/>
      <c r="AI1814" s="2"/>
    </row>
    <row r="1815" spans="2:35">
      <c r="B1815" s="350" t="s">
        <v>265</v>
      </c>
      <c r="C1815" s="350" t="s">
        <v>122</v>
      </c>
      <c r="D1815" s="351">
        <v>28</v>
      </c>
      <c r="E1815" s="351">
        <v>28</v>
      </c>
      <c r="F1815" s="279" t="str">
        <f t="shared" si="28"/>
        <v>SWW012828</v>
      </c>
      <c r="G1815" s="351">
        <v>306.10000000000002</v>
      </c>
      <c r="M1815" s="241"/>
      <c r="N1815" s="241"/>
      <c r="O1815" s="229"/>
      <c r="P1815" s="229"/>
      <c r="Q1815" s="234"/>
      <c r="Y1815" s="243"/>
      <c r="Z1815" s="2"/>
      <c r="AA1815" s="2"/>
      <c r="AB1815" s="2"/>
      <c r="AC1815" s="2"/>
      <c r="AD1815" s="2"/>
      <c r="AE1815" s="2"/>
      <c r="AF1815" s="2"/>
      <c r="AG1815" s="2"/>
      <c r="AH1815" s="2"/>
      <c r="AI1815" s="2"/>
    </row>
    <row r="1816" spans="2:35">
      <c r="B1816" s="350" t="s">
        <v>265</v>
      </c>
      <c r="C1816" s="350" t="s">
        <v>122</v>
      </c>
      <c r="D1816" s="351">
        <v>28</v>
      </c>
      <c r="E1816" s="351">
        <v>29</v>
      </c>
      <c r="F1816" s="279" t="str">
        <f t="shared" si="28"/>
        <v>SWW012829</v>
      </c>
      <c r="G1816" s="351">
        <v>330.7</v>
      </c>
      <c r="M1816" s="241"/>
      <c r="N1816" s="241"/>
      <c r="O1816" s="229"/>
      <c r="P1816" s="229"/>
      <c r="Q1816" s="234"/>
      <c r="Y1816" s="243"/>
      <c r="Z1816" s="2"/>
      <c r="AA1816" s="2"/>
      <c r="AB1816" s="2"/>
      <c r="AC1816" s="2"/>
      <c r="AD1816" s="2"/>
      <c r="AE1816" s="2"/>
      <c r="AF1816" s="2"/>
      <c r="AG1816" s="2"/>
      <c r="AH1816" s="2"/>
      <c r="AI1816" s="2"/>
    </row>
    <row r="1817" spans="2:35">
      <c r="B1817" s="350" t="s">
        <v>265</v>
      </c>
      <c r="C1817" s="350" t="s">
        <v>122</v>
      </c>
      <c r="D1817" s="351">
        <v>28</v>
      </c>
      <c r="E1817" s="351">
        <v>30</v>
      </c>
      <c r="F1817" s="279" t="str">
        <f t="shared" si="28"/>
        <v>SWW012830</v>
      </c>
      <c r="G1817" s="351">
        <v>358.3</v>
      </c>
      <c r="M1817" s="241"/>
      <c r="N1817" s="241"/>
      <c r="O1817" s="229"/>
      <c r="P1817" s="229"/>
      <c r="Q1817" s="234"/>
      <c r="Y1817" s="243"/>
      <c r="Z1817" s="2"/>
      <c r="AA1817" s="2"/>
      <c r="AB1817" s="2"/>
      <c r="AC1817" s="2"/>
      <c r="AD1817" s="2"/>
      <c r="AE1817" s="2"/>
      <c r="AF1817" s="2"/>
      <c r="AG1817" s="2"/>
      <c r="AH1817" s="2"/>
      <c r="AI1817" s="2"/>
    </row>
    <row r="1818" spans="2:35">
      <c r="B1818" s="350" t="s">
        <v>265</v>
      </c>
      <c r="C1818" s="350" t="s">
        <v>122</v>
      </c>
      <c r="D1818" s="351">
        <v>28</v>
      </c>
      <c r="E1818" s="351">
        <v>31</v>
      </c>
      <c r="F1818" s="279" t="str">
        <f t="shared" si="28"/>
        <v>SWW012831</v>
      </c>
      <c r="G1818" s="351">
        <v>381.4</v>
      </c>
      <c r="M1818" s="241"/>
      <c r="N1818" s="241"/>
      <c r="O1818" s="229"/>
      <c r="P1818" s="229"/>
      <c r="Q1818" s="234"/>
      <c r="Y1818" s="243"/>
      <c r="Z1818" s="2"/>
      <c r="AA1818" s="2"/>
      <c r="AB1818" s="2"/>
      <c r="AC1818" s="2"/>
      <c r="AD1818" s="2"/>
      <c r="AE1818" s="2"/>
      <c r="AF1818" s="2"/>
      <c r="AG1818" s="2"/>
      <c r="AH1818" s="2"/>
      <c r="AI1818" s="2"/>
    </row>
    <row r="1819" spans="2:35">
      <c r="B1819" s="350" t="s">
        <v>265</v>
      </c>
      <c r="C1819" s="350" t="s">
        <v>122</v>
      </c>
      <c r="D1819" s="351">
        <v>28</v>
      </c>
      <c r="E1819" s="351">
        <v>32</v>
      </c>
      <c r="F1819" s="279" t="str">
        <f t="shared" si="28"/>
        <v>SWW012832</v>
      </c>
      <c r="G1819" s="351">
        <v>407.6</v>
      </c>
      <c r="M1819" s="241"/>
      <c r="N1819" s="241"/>
      <c r="O1819" s="229"/>
      <c r="P1819" s="229"/>
      <c r="Q1819" s="234"/>
      <c r="Y1819" s="243"/>
      <c r="Z1819" s="2"/>
      <c r="AA1819" s="2"/>
      <c r="AB1819" s="2"/>
      <c r="AC1819" s="2"/>
      <c r="AD1819" s="2"/>
      <c r="AE1819" s="2"/>
      <c r="AF1819" s="2"/>
      <c r="AG1819" s="2"/>
      <c r="AH1819" s="2"/>
      <c r="AI1819" s="2"/>
    </row>
    <row r="1820" spans="2:35">
      <c r="B1820" s="350" t="s">
        <v>265</v>
      </c>
      <c r="C1820" s="350" t="s">
        <v>122</v>
      </c>
      <c r="D1820" s="351">
        <v>28</v>
      </c>
      <c r="E1820" s="351">
        <v>33</v>
      </c>
      <c r="F1820" s="279" t="str">
        <f t="shared" si="28"/>
        <v>SWW012833</v>
      </c>
      <c r="G1820" s="351">
        <v>443.6</v>
      </c>
      <c r="M1820" s="241"/>
      <c r="N1820" s="241"/>
      <c r="O1820" s="229"/>
      <c r="P1820" s="229"/>
      <c r="Q1820" s="234"/>
      <c r="Y1820" s="243"/>
      <c r="Z1820" s="2"/>
      <c r="AA1820" s="2"/>
      <c r="AB1820" s="2"/>
      <c r="AC1820" s="2"/>
      <c r="AD1820" s="2"/>
      <c r="AE1820" s="2"/>
      <c r="AF1820" s="2"/>
      <c r="AG1820" s="2"/>
      <c r="AH1820" s="2"/>
      <c r="AI1820" s="2"/>
    </row>
    <row r="1821" spans="2:35">
      <c r="B1821" s="350" t="s">
        <v>265</v>
      </c>
      <c r="C1821" s="350" t="s">
        <v>122</v>
      </c>
      <c r="D1821" s="351">
        <v>28</v>
      </c>
      <c r="E1821" s="351">
        <v>34</v>
      </c>
      <c r="F1821" s="279" t="str">
        <f t="shared" si="28"/>
        <v>SWW012834</v>
      </c>
      <c r="G1821" s="351">
        <v>471.2</v>
      </c>
      <c r="M1821" s="241"/>
      <c r="N1821" s="241"/>
      <c r="O1821" s="229"/>
      <c r="P1821" s="229"/>
      <c r="Q1821" s="234"/>
      <c r="Y1821" s="243"/>
      <c r="Z1821" s="2"/>
      <c r="AA1821" s="2"/>
      <c r="AB1821" s="2"/>
      <c r="AC1821" s="2"/>
      <c r="AD1821" s="2"/>
      <c r="AE1821" s="2"/>
      <c r="AF1821" s="2"/>
      <c r="AG1821" s="2"/>
      <c r="AH1821" s="2"/>
      <c r="AI1821" s="2"/>
    </row>
    <row r="1822" spans="2:35">
      <c r="B1822" s="350" t="s">
        <v>265</v>
      </c>
      <c r="C1822" s="350" t="s">
        <v>122</v>
      </c>
      <c r="D1822" s="351">
        <v>28</v>
      </c>
      <c r="E1822" s="351">
        <v>35</v>
      </c>
      <c r="F1822" s="279" t="str">
        <f t="shared" si="28"/>
        <v>SWW012835</v>
      </c>
      <c r="G1822" s="351">
        <v>499.6</v>
      </c>
      <c r="M1822" s="241"/>
      <c r="N1822" s="241"/>
      <c r="O1822" s="229"/>
      <c r="P1822" s="229"/>
      <c r="Q1822" s="234"/>
      <c r="Y1822" s="243"/>
      <c r="Z1822" s="2"/>
      <c r="AA1822" s="2"/>
      <c r="AB1822" s="2"/>
      <c r="AC1822" s="2"/>
      <c r="AD1822" s="2"/>
      <c r="AE1822" s="2"/>
      <c r="AF1822" s="2"/>
      <c r="AG1822" s="2"/>
      <c r="AH1822" s="2"/>
      <c r="AI1822" s="2"/>
    </row>
    <row r="1823" spans="2:35">
      <c r="B1823" s="350" t="s">
        <v>265</v>
      </c>
      <c r="C1823" s="350" t="s">
        <v>122</v>
      </c>
      <c r="D1823" s="351">
        <v>28</v>
      </c>
      <c r="E1823" s="351">
        <v>36</v>
      </c>
      <c r="F1823" s="279" t="str">
        <f t="shared" si="28"/>
        <v>SWW012836</v>
      </c>
      <c r="G1823" s="351">
        <v>527.4</v>
      </c>
      <c r="M1823" s="241"/>
      <c r="N1823" s="241"/>
      <c r="O1823" s="229"/>
      <c r="P1823" s="229"/>
      <c r="Q1823" s="234"/>
      <c r="Y1823" s="243"/>
      <c r="Z1823" s="2"/>
      <c r="AA1823" s="2"/>
      <c r="AB1823" s="2"/>
      <c r="AC1823" s="2"/>
      <c r="AD1823" s="2"/>
      <c r="AE1823" s="2"/>
      <c r="AF1823" s="2"/>
      <c r="AG1823" s="2"/>
      <c r="AH1823" s="2"/>
      <c r="AI1823" s="2"/>
    </row>
    <row r="1824" spans="2:35">
      <c r="B1824" s="350" t="s">
        <v>265</v>
      </c>
      <c r="C1824" s="350" t="s">
        <v>122</v>
      </c>
      <c r="D1824" s="351">
        <v>28</v>
      </c>
      <c r="E1824" s="351">
        <v>37</v>
      </c>
      <c r="F1824" s="279" t="str">
        <f t="shared" si="28"/>
        <v>SWW012837</v>
      </c>
      <c r="G1824" s="351">
        <v>556.20000000000005</v>
      </c>
      <c r="M1824" s="241"/>
      <c r="N1824" s="241"/>
      <c r="O1824" s="229"/>
      <c r="P1824" s="229"/>
      <c r="Q1824" s="234"/>
      <c r="Y1824" s="243"/>
      <c r="Z1824" s="2"/>
      <c r="AA1824" s="2"/>
      <c r="AB1824" s="2"/>
      <c r="AC1824" s="2"/>
      <c r="AD1824" s="2"/>
      <c r="AE1824" s="2"/>
      <c r="AF1824" s="2"/>
      <c r="AG1824" s="2"/>
      <c r="AH1824" s="2"/>
      <c r="AI1824" s="2"/>
    </row>
    <row r="1825" spans="2:35">
      <c r="B1825" s="350" t="s">
        <v>265</v>
      </c>
      <c r="C1825" s="350" t="s">
        <v>122</v>
      </c>
      <c r="D1825" s="351">
        <v>28</v>
      </c>
      <c r="E1825" s="351">
        <v>38</v>
      </c>
      <c r="F1825" s="279" t="str">
        <f t="shared" si="28"/>
        <v>SWW012838</v>
      </c>
      <c r="G1825" s="351">
        <v>591.1</v>
      </c>
      <c r="M1825" s="241"/>
      <c r="N1825" s="241"/>
      <c r="O1825" s="229"/>
      <c r="P1825" s="229"/>
      <c r="Q1825" s="234"/>
      <c r="Y1825" s="243"/>
      <c r="Z1825" s="2"/>
      <c r="AA1825" s="2"/>
      <c r="AB1825" s="2"/>
      <c r="AC1825" s="2"/>
      <c r="AD1825" s="2"/>
      <c r="AE1825" s="2"/>
      <c r="AF1825" s="2"/>
      <c r="AG1825" s="2"/>
      <c r="AH1825" s="2"/>
      <c r="AI1825" s="2"/>
    </row>
    <row r="1826" spans="2:35">
      <c r="B1826" s="350" t="s">
        <v>265</v>
      </c>
      <c r="C1826" s="350" t="s">
        <v>122</v>
      </c>
      <c r="D1826" s="351">
        <v>28</v>
      </c>
      <c r="E1826" s="351">
        <v>39</v>
      </c>
      <c r="F1826" s="279" t="str">
        <f t="shared" si="28"/>
        <v>SWW012839</v>
      </c>
      <c r="G1826" s="351">
        <v>622.6</v>
      </c>
      <c r="M1826" s="241"/>
      <c r="N1826" s="241"/>
      <c r="O1826" s="229"/>
      <c r="P1826" s="229"/>
      <c r="Q1826" s="234"/>
      <c r="Y1826" s="243"/>
      <c r="Z1826" s="2"/>
      <c r="AA1826" s="2"/>
      <c r="AB1826" s="2"/>
      <c r="AC1826" s="2"/>
      <c r="AD1826" s="2"/>
      <c r="AE1826" s="2"/>
      <c r="AF1826" s="2"/>
      <c r="AG1826" s="2"/>
      <c r="AH1826" s="2"/>
      <c r="AI1826" s="2"/>
    </row>
    <row r="1827" spans="2:35">
      <c r="B1827" s="350" t="s">
        <v>265</v>
      </c>
      <c r="C1827" s="350" t="s">
        <v>122</v>
      </c>
      <c r="D1827" s="351">
        <v>28</v>
      </c>
      <c r="E1827" s="351">
        <v>40</v>
      </c>
      <c r="F1827" s="279" t="str">
        <f t="shared" si="28"/>
        <v>SWW012840</v>
      </c>
      <c r="G1827" s="351">
        <v>656.1</v>
      </c>
      <c r="M1827" s="241"/>
      <c r="N1827" s="241"/>
      <c r="O1827" s="229"/>
      <c r="P1827" s="229"/>
      <c r="Q1827" s="234"/>
      <c r="Y1827" s="243"/>
      <c r="Z1827" s="2"/>
      <c r="AA1827" s="2"/>
      <c r="AB1827" s="2"/>
      <c r="AC1827" s="2"/>
      <c r="AD1827" s="2"/>
      <c r="AE1827" s="2"/>
      <c r="AF1827" s="2"/>
      <c r="AG1827" s="2"/>
      <c r="AH1827" s="2"/>
      <c r="AI1827" s="2"/>
    </row>
    <row r="1828" spans="2:35">
      <c r="B1828" s="350" t="s">
        <v>265</v>
      </c>
      <c r="C1828" s="350" t="s">
        <v>122</v>
      </c>
      <c r="D1828" s="351">
        <v>28</v>
      </c>
      <c r="E1828" s="351">
        <v>41</v>
      </c>
      <c r="F1828" s="279" t="str">
        <f t="shared" si="28"/>
        <v>SWW012841</v>
      </c>
      <c r="G1828" s="351">
        <v>713.5</v>
      </c>
      <c r="M1828" s="241"/>
      <c r="N1828" s="241"/>
      <c r="O1828" s="229"/>
      <c r="P1828" s="229"/>
      <c r="Q1828" s="234"/>
      <c r="Y1828" s="243"/>
      <c r="Z1828" s="2"/>
      <c r="AA1828" s="2"/>
      <c r="AB1828" s="2"/>
      <c r="AC1828" s="2"/>
      <c r="AD1828" s="2"/>
      <c r="AE1828" s="2"/>
      <c r="AF1828" s="2"/>
      <c r="AG1828" s="2"/>
      <c r="AH1828" s="2"/>
      <c r="AI1828" s="2"/>
    </row>
    <row r="1829" spans="2:35">
      <c r="B1829" s="350" t="s">
        <v>265</v>
      </c>
      <c r="C1829" s="350" t="s">
        <v>122</v>
      </c>
      <c r="D1829" s="351">
        <v>28</v>
      </c>
      <c r="E1829" s="351">
        <v>42</v>
      </c>
      <c r="F1829" s="279" t="str">
        <f t="shared" si="28"/>
        <v>SWW012842</v>
      </c>
      <c r="G1829" s="351">
        <v>764.3</v>
      </c>
      <c r="M1829" s="241"/>
      <c r="N1829" s="241"/>
      <c r="O1829" s="229"/>
      <c r="P1829" s="229"/>
      <c r="Q1829" s="234"/>
      <c r="Y1829" s="243"/>
      <c r="Z1829" s="2"/>
      <c r="AA1829" s="2"/>
      <c r="AB1829" s="2"/>
      <c r="AC1829" s="2"/>
      <c r="AD1829" s="2"/>
      <c r="AE1829" s="2"/>
      <c r="AF1829" s="2"/>
      <c r="AG1829" s="2"/>
      <c r="AH1829" s="2"/>
      <c r="AI1829" s="2"/>
    </row>
    <row r="1830" spans="2:35">
      <c r="B1830" s="350" t="s">
        <v>265</v>
      </c>
      <c r="C1830" s="350" t="s">
        <v>122</v>
      </c>
      <c r="D1830" s="351">
        <v>28</v>
      </c>
      <c r="E1830" s="351">
        <v>43</v>
      </c>
      <c r="F1830" s="279" t="str">
        <f t="shared" si="28"/>
        <v>SWW012843</v>
      </c>
      <c r="G1830" s="351">
        <v>828.8</v>
      </c>
      <c r="M1830" s="241"/>
      <c r="N1830" s="241"/>
      <c r="O1830" s="229"/>
      <c r="P1830" s="229"/>
      <c r="Q1830" s="234"/>
      <c r="Y1830" s="243"/>
      <c r="Z1830" s="2"/>
      <c r="AA1830" s="2"/>
      <c r="AB1830" s="2"/>
      <c r="AC1830" s="2"/>
      <c r="AD1830" s="2"/>
      <c r="AE1830" s="2"/>
      <c r="AF1830" s="2"/>
      <c r="AG1830" s="2"/>
      <c r="AH1830" s="2"/>
      <c r="AI1830" s="2"/>
    </row>
    <row r="1831" spans="2:35">
      <c r="B1831" s="350" t="s">
        <v>265</v>
      </c>
      <c r="C1831" s="350" t="s">
        <v>122</v>
      </c>
      <c r="D1831" s="351">
        <v>29</v>
      </c>
      <c r="E1831" s="351">
        <v>1</v>
      </c>
      <c r="F1831" s="279" t="str">
        <f t="shared" si="28"/>
        <v>SWW012901</v>
      </c>
      <c r="G1831" s="351">
        <v>19.8</v>
      </c>
      <c r="M1831" s="241"/>
      <c r="N1831" s="241"/>
      <c r="O1831" s="229"/>
      <c r="P1831" s="229"/>
      <c r="Q1831" s="234"/>
      <c r="Y1831" s="243"/>
      <c r="Z1831" s="2"/>
      <c r="AA1831" s="2"/>
      <c r="AB1831" s="2"/>
      <c r="AC1831" s="2"/>
      <c r="AD1831" s="2"/>
      <c r="AE1831" s="2"/>
      <c r="AF1831" s="2"/>
      <c r="AG1831" s="2"/>
      <c r="AH1831" s="2"/>
      <c r="AI1831" s="2"/>
    </row>
    <row r="1832" spans="2:35">
      <c r="B1832" s="350" t="s">
        <v>265</v>
      </c>
      <c r="C1832" s="350" t="s">
        <v>122</v>
      </c>
      <c r="D1832" s="351">
        <v>29</v>
      </c>
      <c r="E1832" s="351">
        <v>2</v>
      </c>
      <c r="F1832" s="279" t="str">
        <f t="shared" si="28"/>
        <v>SWW012902</v>
      </c>
      <c r="G1832" s="351">
        <v>38.6</v>
      </c>
      <c r="M1832" s="241"/>
      <c r="N1832" s="241"/>
      <c r="O1832" s="229"/>
      <c r="P1832" s="229"/>
      <c r="Q1832" s="234"/>
      <c r="Y1832" s="243"/>
      <c r="Z1832" s="2"/>
      <c r="AA1832" s="2"/>
      <c r="AB1832" s="2"/>
      <c r="AC1832" s="2"/>
      <c r="AD1832" s="2"/>
      <c r="AE1832" s="2"/>
      <c r="AF1832" s="2"/>
      <c r="AG1832" s="2"/>
      <c r="AH1832" s="2"/>
      <c r="AI1832" s="2"/>
    </row>
    <row r="1833" spans="2:35">
      <c r="B1833" s="350" t="s">
        <v>265</v>
      </c>
      <c r="C1833" s="350" t="s">
        <v>122</v>
      </c>
      <c r="D1833" s="351">
        <v>29</v>
      </c>
      <c r="E1833" s="351">
        <v>3</v>
      </c>
      <c r="F1833" s="279" t="str">
        <f t="shared" si="28"/>
        <v>SWW012903</v>
      </c>
      <c r="G1833" s="351">
        <v>42.2</v>
      </c>
      <c r="M1833" s="241"/>
      <c r="N1833" s="241"/>
      <c r="O1833" s="229"/>
      <c r="P1833" s="229"/>
      <c r="Q1833" s="234"/>
      <c r="Y1833" s="243"/>
      <c r="Z1833" s="2"/>
      <c r="AA1833" s="2"/>
      <c r="AB1833" s="2"/>
      <c r="AC1833" s="2"/>
      <c r="AD1833" s="2"/>
      <c r="AE1833" s="2"/>
      <c r="AF1833" s="2"/>
      <c r="AG1833" s="2"/>
      <c r="AH1833" s="2"/>
      <c r="AI1833" s="2"/>
    </row>
    <row r="1834" spans="2:35">
      <c r="B1834" s="350" t="s">
        <v>265</v>
      </c>
      <c r="C1834" s="350" t="s">
        <v>122</v>
      </c>
      <c r="D1834" s="351">
        <v>29</v>
      </c>
      <c r="E1834" s="351">
        <v>4</v>
      </c>
      <c r="F1834" s="279" t="str">
        <f t="shared" si="28"/>
        <v>SWW012904</v>
      </c>
      <c r="G1834" s="351">
        <v>45.3</v>
      </c>
      <c r="M1834" s="241"/>
      <c r="N1834" s="241"/>
      <c r="O1834" s="229"/>
      <c r="P1834" s="229"/>
      <c r="Q1834" s="234"/>
      <c r="Y1834" s="243"/>
      <c r="Z1834" s="2"/>
      <c r="AA1834" s="2"/>
      <c r="AB1834" s="2"/>
      <c r="AC1834" s="2"/>
      <c r="AD1834" s="2"/>
      <c r="AE1834" s="2"/>
      <c r="AF1834" s="2"/>
      <c r="AG1834" s="2"/>
      <c r="AH1834" s="2"/>
      <c r="AI1834" s="2"/>
    </row>
    <row r="1835" spans="2:35">
      <c r="B1835" s="350" t="s">
        <v>265</v>
      </c>
      <c r="C1835" s="350" t="s">
        <v>122</v>
      </c>
      <c r="D1835" s="351">
        <v>29</v>
      </c>
      <c r="E1835" s="351">
        <v>5</v>
      </c>
      <c r="F1835" s="279" t="str">
        <f t="shared" si="28"/>
        <v>SWW012905</v>
      </c>
      <c r="G1835" s="351">
        <v>49</v>
      </c>
      <c r="M1835" s="241"/>
      <c r="N1835" s="241"/>
      <c r="O1835" s="229"/>
      <c r="P1835" s="229"/>
      <c r="Q1835" s="234"/>
      <c r="Y1835" s="243"/>
      <c r="Z1835" s="2"/>
      <c r="AA1835" s="2"/>
      <c r="AB1835" s="2"/>
      <c r="AC1835" s="2"/>
      <c r="AD1835" s="2"/>
      <c r="AE1835" s="2"/>
      <c r="AF1835" s="2"/>
      <c r="AG1835" s="2"/>
      <c r="AH1835" s="2"/>
      <c r="AI1835" s="2"/>
    </row>
    <row r="1836" spans="2:35">
      <c r="B1836" s="350" t="s">
        <v>265</v>
      </c>
      <c r="C1836" s="350" t="s">
        <v>122</v>
      </c>
      <c r="D1836" s="351">
        <v>29</v>
      </c>
      <c r="E1836" s="351">
        <v>6</v>
      </c>
      <c r="F1836" s="279" t="str">
        <f t="shared" si="28"/>
        <v>SWW012906</v>
      </c>
      <c r="G1836" s="351">
        <v>52.5</v>
      </c>
      <c r="M1836" s="241"/>
      <c r="N1836" s="241"/>
      <c r="O1836" s="229"/>
      <c r="P1836" s="229"/>
      <c r="Q1836" s="234"/>
      <c r="Y1836" s="243"/>
      <c r="Z1836" s="2"/>
      <c r="AA1836" s="2"/>
      <c r="AB1836" s="2"/>
      <c r="AC1836" s="2"/>
      <c r="AD1836" s="2"/>
      <c r="AE1836" s="2"/>
      <c r="AF1836" s="2"/>
      <c r="AG1836" s="2"/>
      <c r="AH1836" s="2"/>
      <c r="AI1836" s="2"/>
    </row>
    <row r="1837" spans="2:35">
      <c r="B1837" s="350" t="s">
        <v>265</v>
      </c>
      <c r="C1837" s="350" t="s">
        <v>122</v>
      </c>
      <c r="D1837" s="351">
        <v>29</v>
      </c>
      <c r="E1837" s="351">
        <v>7</v>
      </c>
      <c r="F1837" s="279" t="str">
        <f t="shared" si="28"/>
        <v>SWW012907</v>
      </c>
      <c r="G1837" s="351">
        <v>57.4</v>
      </c>
      <c r="M1837" s="241"/>
      <c r="N1837" s="241"/>
      <c r="O1837" s="229"/>
      <c r="P1837" s="229"/>
      <c r="Q1837" s="234"/>
      <c r="Y1837" s="243"/>
      <c r="Z1837" s="2"/>
      <c r="AA1837" s="2"/>
      <c r="AB1837" s="2"/>
      <c r="AC1837" s="2"/>
      <c r="AD1837" s="2"/>
      <c r="AE1837" s="2"/>
      <c r="AF1837" s="2"/>
      <c r="AG1837" s="2"/>
      <c r="AH1837" s="2"/>
      <c r="AI1837" s="2"/>
    </row>
    <row r="1838" spans="2:35">
      <c r="B1838" s="350" t="s">
        <v>265</v>
      </c>
      <c r="C1838" s="350" t="s">
        <v>122</v>
      </c>
      <c r="D1838" s="351">
        <v>29</v>
      </c>
      <c r="E1838" s="351">
        <v>8</v>
      </c>
      <c r="F1838" s="279" t="str">
        <f t="shared" si="28"/>
        <v>SWW012908</v>
      </c>
      <c r="G1838" s="351">
        <v>62.8</v>
      </c>
      <c r="M1838" s="241"/>
      <c r="N1838" s="241"/>
      <c r="O1838" s="229"/>
      <c r="P1838" s="229"/>
      <c r="Q1838" s="234"/>
      <c r="Y1838" s="243"/>
      <c r="Z1838" s="2"/>
      <c r="AA1838" s="2"/>
      <c r="AB1838" s="2"/>
      <c r="AC1838" s="2"/>
      <c r="AD1838" s="2"/>
      <c r="AE1838" s="2"/>
      <c r="AF1838" s="2"/>
      <c r="AG1838" s="2"/>
      <c r="AH1838" s="2"/>
      <c r="AI1838" s="2"/>
    </row>
    <row r="1839" spans="2:35">
      <c r="B1839" s="350" t="s">
        <v>265</v>
      </c>
      <c r="C1839" s="350" t="s">
        <v>122</v>
      </c>
      <c r="D1839" s="351">
        <v>29</v>
      </c>
      <c r="E1839" s="351">
        <v>9</v>
      </c>
      <c r="F1839" s="279" t="str">
        <f t="shared" si="28"/>
        <v>SWW012909</v>
      </c>
      <c r="G1839" s="351">
        <v>68.400000000000006</v>
      </c>
      <c r="M1839" s="241"/>
      <c r="N1839" s="241"/>
      <c r="O1839" s="229"/>
      <c r="P1839" s="229"/>
      <c r="Q1839" s="234"/>
      <c r="Y1839" s="243"/>
      <c r="Z1839" s="2"/>
      <c r="AA1839" s="2"/>
      <c r="AB1839" s="2"/>
      <c r="AC1839" s="2"/>
      <c r="AD1839" s="2"/>
      <c r="AE1839" s="2"/>
      <c r="AF1839" s="2"/>
      <c r="AG1839" s="2"/>
      <c r="AH1839" s="2"/>
      <c r="AI1839" s="2"/>
    </row>
    <row r="1840" spans="2:35">
      <c r="B1840" s="350" t="s">
        <v>265</v>
      </c>
      <c r="C1840" s="350" t="s">
        <v>122</v>
      </c>
      <c r="D1840" s="351">
        <v>29</v>
      </c>
      <c r="E1840" s="351">
        <v>10</v>
      </c>
      <c r="F1840" s="279" t="str">
        <f t="shared" si="28"/>
        <v>SWW012910</v>
      </c>
      <c r="G1840" s="351">
        <v>74.099999999999994</v>
      </c>
      <c r="M1840" s="241"/>
      <c r="N1840" s="241"/>
      <c r="O1840" s="229"/>
      <c r="P1840" s="229"/>
      <c r="Q1840" s="234"/>
      <c r="Y1840" s="243"/>
      <c r="Z1840" s="2"/>
      <c r="AA1840" s="2"/>
      <c r="AB1840" s="2"/>
      <c r="AC1840" s="2"/>
      <c r="AD1840" s="2"/>
      <c r="AE1840" s="2"/>
      <c r="AF1840" s="2"/>
      <c r="AG1840" s="2"/>
      <c r="AH1840" s="2"/>
      <c r="AI1840" s="2"/>
    </row>
    <row r="1841" spans="2:35">
      <c r="B1841" s="350" t="s">
        <v>265</v>
      </c>
      <c r="C1841" s="350" t="s">
        <v>122</v>
      </c>
      <c r="D1841" s="351">
        <v>29</v>
      </c>
      <c r="E1841" s="351">
        <v>11</v>
      </c>
      <c r="F1841" s="279" t="str">
        <f t="shared" si="28"/>
        <v>SWW012911</v>
      </c>
      <c r="G1841" s="351">
        <v>80.099999999999994</v>
      </c>
      <c r="M1841" s="241"/>
      <c r="N1841" s="241"/>
      <c r="O1841" s="229"/>
      <c r="P1841" s="229"/>
      <c r="Q1841" s="234"/>
      <c r="Y1841" s="243"/>
      <c r="Z1841" s="2"/>
      <c r="AA1841" s="2"/>
      <c r="AB1841" s="2"/>
      <c r="AC1841" s="2"/>
      <c r="AD1841" s="2"/>
      <c r="AE1841" s="2"/>
      <c r="AF1841" s="2"/>
      <c r="AG1841" s="2"/>
      <c r="AH1841" s="2"/>
      <c r="AI1841" s="2"/>
    </row>
    <row r="1842" spans="2:35">
      <c r="B1842" s="350" t="s">
        <v>265</v>
      </c>
      <c r="C1842" s="350" t="s">
        <v>122</v>
      </c>
      <c r="D1842" s="351">
        <v>29</v>
      </c>
      <c r="E1842" s="351">
        <v>12</v>
      </c>
      <c r="F1842" s="279" t="str">
        <f t="shared" si="28"/>
        <v>SWW012912</v>
      </c>
      <c r="G1842" s="351">
        <v>86.2</v>
      </c>
      <c r="M1842" s="241"/>
      <c r="N1842" s="241"/>
      <c r="O1842" s="229"/>
      <c r="P1842" s="229"/>
      <c r="Q1842" s="234"/>
      <c r="Y1842" s="243"/>
      <c r="Z1842" s="2"/>
      <c r="AA1842" s="2"/>
      <c r="AB1842" s="2"/>
      <c r="AC1842" s="2"/>
      <c r="AD1842" s="2"/>
      <c r="AE1842" s="2"/>
      <c r="AF1842" s="2"/>
      <c r="AG1842" s="2"/>
      <c r="AH1842" s="2"/>
      <c r="AI1842" s="2"/>
    </row>
    <row r="1843" spans="2:35">
      <c r="B1843" s="350" t="s">
        <v>265</v>
      </c>
      <c r="C1843" s="350" t="s">
        <v>122</v>
      </c>
      <c r="D1843" s="351">
        <v>29</v>
      </c>
      <c r="E1843" s="351">
        <v>13</v>
      </c>
      <c r="F1843" s="279" t="str">
        <f t="shared" si="28"/>
        <v>SWW012913</v>
      </c>
      <c r="G1843" s="351">
        <v>92.8</v>
      </c>
      <c r="M1843" s="241"/>
      <c r="N1843" s="241"/>
      <c r="O1843" s="229"/>
      <c r="P1843" s="229"/>
      <c r="Q1843" s="234"/>
      <c r="Y1843" s="243"/>
      <c r="Z1843" s="2"/>
      <c r="AA1843" s="2"/>
      <c r="AB1843" s="2"/>
      <c r="AC1843" s="2"/>
      <c r="AD1843" s="2"/>
      <c r="AE1843" s="2"/>
      <c r="AF1843" s="2"/>
      <c r="AG1843" s="2"/>
      <c r="AH1843" s="2"/>
      <c r="AI1843" s="2"/>
    </row>
    <row r="1844" spans="2:35">
      <c r="B1844" s="350" t="s">
        <v>265</v>
      </c>
      <c r="C1844" s="350" t="s">
        <v>122</v>
      </c>
      <c r="D1844" s="351">
        <v>29</v>
      </c>
      <c r="E1844" s="351">
        <v>14</v>
      </c>
      <c r="F1844" s="279" t="str">
        <f t="shared" si="28"/>
        <v>SWW012914</v>
      </c>
      <c r="G1844" s="351">
        <v>99.2</v>
      </c>
      <c r="M1844" s="241"/>
      <c r="N1844" s="241"/>
      <c r="O1844" s="229"/>
      <c r="P1844" s="229"/>
      <c r="Q1844" s="234"/>
      <c r="Y1844" s="243"/>
      <c r="Z1844" s="2"/>
      <c r="AA1844" s="2"/>
      <c r="AB1844" s="2"/>
      <c r="AC1844" s="2"/>
      <c r="AD1844" s="2"/>
      <c r="AE1844" s="2"/>
      <c r="AF1844" s="2"/>
      <c r="AG1844" s="2"/>
      <c r="AH1844" s="2"/>
      <c r="AI1844" s="2"/>
    </row>
    <row r="1845" spans="2:35">
      <c r="B1845" s="350" t="s">
        <v>265</v>
      </c>
      <c r="C1845" s="350" t="s">
        <v>122</v>
      </c>
      <c r="D1845" s="351">
        <v>29</v>
      </c>
      <c r="E1845" s="351">
        <v>15</v>
      </c>
      <c r="F1845" s="279" t="str">
        <f t="shared" si="28"/>
        <v>SWW012915</v>
      </c>
      <c r="G1845" s="351">
        <v>109.8</v>
      </c>
      <c r="M1845" s="241"/>
      <c r="N1845" s="241"/>
      <c r="O1845" s="229"/>
      <c r="P1845" s="229"/>
      <c r="Q1845" s="234"/>
      <c r="Y1845" s="243"/>
      <c r="Z1845" s="2"/>
      <c r="AA1845" s="2"/>
      <c r="AB1845" s="2"/>
      <c r="AC1845" s="2"/>
      <c r="AD1845" s="2"/>
      <c r="AE1845" s="2"/>
      <c r="AF1845" s="2"/>
      <c r="AG1845" s="2"/>
      <c r="AH1845" s="2"/>
      <c r="AI1845" s="2"/>
    </row>
    <row r="1846" spans="2:35">
      <c r="B1846" s="350" t="s">
        <v>265</v>
      </c>
      <c r="C1846" s="350" t="s">
        <v>122</v>
      </c>
      <c r="D1846" s="351">
        <v>29</v>
      </c>
      <c r="E1846" s="351">
        <v>16</v>
      </c>
      <c r="F1846" s="279" t="str">
        <f t="shared" si="28"/>
        <v>SWW012916</v>
      </c>
      <c r="G1846" s="351">
        <v>122.2</v>
      </c>
      <c r="M1846" s="241"/>
      <c r="N1846" s="241"/>
      <c r="O1846" s="229"/>
      <c r="P1846" s="229"/>
      <c r="Q1846" s="234"/>
      <c r="Y1846" s="243"/>
      <c r="Z1846" s="2"/>
      <c r="AA1846" s="2"/>
      <c r="AB1846" s="2"/>
      <c r="AC1846" s="2"/>
      <c r="AD1846" s="2"/>
      <c r="AE1846" s="2"/>
      <c r="AF1846" s="2"/>
      <c r="AG1846" s="2"/>
      <c r="AH1846" s="2"/>
      <c r="AI1846" s="2"/>
    </row>
    <row r="1847" spans="2:35">
      <c r="B1847" s="350" t="s">
        <v>265</v>
      </c>
      <c r="C1847" s="350" t="s">
        <v>122</v>
      </c>
      <c r="D1847" s="351">
        <v>29</v>
      </c>
      <c r="E1847" s="351">
        <v>17</v>
      </c>
      <c r="F1847" s="279" t="str">
        <f t="shared" si="28"/>
        <v>SWW012917</v>
      </c>
      <c r="G1847" s="351">
        <v>134.80000000000001</v>
      </c>
      <c r="M1847" s="241"/>
      <c r="N1847" s="241"/>
      <c r="O1847" s="229"/>
      <c r="P1847" s="229"/>
      <c r="Q1847" s="234"/>
      <c r="Y1847" s="243"/>
      <c r="Z1847" s="2"/>
      <c r="AA1847" s="2"/>
      <c r="AB1847" s="2"/>
      <c r="AC1847" s="2"/>
      <c r="AD1847" s="2"/>
      <c r="AE1847" s="2"/>
      <c r="AF1847" s="2"/>
      <c r="AG1847" s="2"/>
      <c r="AH1847" s="2"/>
      <c r="AI1847" s="2"/>
    </row>
    <row r="1848" spans="2:35">
      <c r="B1848" s="350" t="s">
        <v>265</v>
      </c>
      <c r="C1848" s="350" t="s">
        <v>122</v>
      </c>
      <c r="D1848" s="351">
        <v>29</v>
      </c>
      <c r="E1848" s="351">
        <v>18</v>
      </c>
      <c r="F1848" s="279" t="str">
        <f t="shared" si="28"/>
        <v>SWW012918</v>
      </c>
      <c r="G1848" s="351">
        <v>147.80000000000001</v>
      </c>
      <c r="M1848" s="241"/>
      <c r="N1848" s="241"/>
      <c r="O1848" s="229"/>
      <c r="P1848" s="229"/>
      <c r="Q1848" s="234"/>
      <c r="Y1848" s="243"/>
      <c r="Z1848" s="2"/>
      <c r="AA1848" s="2"/>
      <c r="AB1848" s="2"/>
      <c r="AC1848" s="2"/>
      <c r="AD1848" s="2"/>
      <c r="AE1848" s="2"/>
      <c r="AF1848" s="2"/>
      <c r="AG1848" s="2"/>
      <c r="AH1848" s="2"/>
      <c r="AI1848" s="2"/>
    </row>
    <row r="1849" spans="2:35">
      <c r="B1849" s="350" t="s">
        <v>265</v>
      </c>
      <c r="C1849" s="350" t="s">
        <v>122</v>
      </c>
      <c r="D1849" s="351">
        <v>29</v>
      </c>
      <c r="E1849" s="351">
        <v>19</v>
      </c>
      <c r="F1849" s="279" t="str">
        <f t="shared" si="28"/>
        <v>SWW012919</v>
      </c>
      <c r="G1849" s="351">
        <v>161.6</v>
      </c>
      <c r="M1849" s="241"/>
      <c r="N1849" s="241"/>
      <c r="O1849" s="229"/>
      <c r="P1849" s="229"/>
      <c r="Q1849" s="234"/>
      <c r="Y1849" s="243"/>
      <c r="Z1849" s="2"/>
      <c r="AA1849" s="2"/>
      <c r="AB1849" s="2"/>
      <c r="AC1849" s="2"/>
      <c r="AD1849" s="2"/>
      <c r="AE1849" s="2"/>
      <c r="AF1849" s="2"/>
      <c r="AG1849" s="2"/>
      <c r="AH1849" s="2"/>
      <c r="AI1849" s="2"/>
    </row>
    <row r="1850" spans="2:35">
      <c r="B1850" s="350" t="s">
        <v>265</v>
      </c>
      <c r="C1850" s="350" t="s">
        <v>122</v>
      </c>
      <c r="D1850" s="351">
        <v>29</v>
      </c>
      <c r="E1850" s="351">
        <v>20</v>
      </c>
      <c r="F1850" s="279" t="str">
        <f t="shared" si="28"/>
        <v>SWW012920</v>
      </c>
      <c r="G1850" s="351">
        <v>176.8</v>
      </c>
      <c r="M1850" s="241"/>
      <c r="N1850" s="241"/>
      <c r="O1850" s="229"/>
      <c r="P1850" s="229"/>
      <c r="Q1850" s="234"/>
      <c r="Y1850" s="243"/>
      <c r="Z1850" s="2"/>
      <c r="AA1850" s="2"/>
      <c r="AB1850" s="2"/>
      <c r="AC1850" s="2"/>
      <c r="AD1850" s="2"/>
      <c r="AE1850" s="2"/>
      <c r="AF1850" s="2"/>
      <c r="AG1850" s="2"/>
      <c r="AH1850" s="2"/>
      <c r="AI1850" s="2"/>
    </row>
    <row r="1851" spans="2:35">
      <c r="B1851" s="350" t="s">
        <v>265</v>
      </c>
      <c r="C1851" s="350" t="s">
        <v>122</v>
      </c>
      <c r="D1851" s="351">
        <v>29</v>
      </c>
      <c r="E1851" s="351">
        <v>21</v>
      </c>
      <c r="F1851" s="279" t="str">
        <f t="shared" si="28"/>
        <v>SWW012921</v>
      </c>
      <c r="G1851" s="351">
        <v>193.6</v>
      </c>
      <c r="M1851" s="241"/>
      <c r="N1851" s="241"/>
      <c r="O1851" s="229"/>
      <c r="P1851" s="229"/>
      <c r="Q1851" s="234"/>
      <c r="Y1851" s="243"/>
      <c r="Z1851" s="2"/>
      <c r="AA1851" s="2"/>
      <c r="AB1851" s="2"/>
      <c r="AC1851" s="2"/>
      <c r="AD1851" s="2"/>
      <c r="AE1851" s="2"/>
      <c r="AF1851" s="2"/>
      <c r="AG1851" s="2"/>
      <c r="AH1851" s="2"/>
      <c r="AI1851" s="2"/>
    </row>
    <row r="1852" spans="2:35">
      <c r="B1852" s="350" t="s">
        <v>265</v>
      </c>
      <c r="C1852" s="350" t="s">
        <v>122</v>
      </c>
      <c r="D1852" s="351">
        <v>29</v>
      </c>
      <c r="E1852" s="351">
        <v>22</v>
      </c>
      <c r="F1852" s="279" t="str">
        <f t="shared" si="28"/>
        <v>SWW012922</v>
      </c>
      <c r="G1852" s="351">
        <v>212.7</v>
      </c>
      <c r="M1852" s="241"/>
      <c r="N1852" s="241"/>
      <c r="O1852" s="229"/>
      <c r="P1852" s="229"/>
      <c r="Q1852" s="234"/>
      <c r="Y1852" s="243"/>
      <c r="Z1852" s="2"/>
      <c r="AA1852" s="2"/>
      <c r="AB1852" s="2"/>
      <c r="AC1852" s="2"/>
      <c r="AD1852" s="2"/>
      <c r="AE1852" s="2"/>
      <c r="AF1852" s="2"/>
      <c r="AG1852" s="2"/>
      <c r="AH1852" s="2"/>
      <c r="AI1852" s="2"/>
    </row>
    <row r="1853" spans="2:35">
      <c r="B1853" s="350" t="s">
        <v>265</v>
      </c>
      <c r="C1853" s="350" t="s">
        <v>122</v>
      </c>
      <c r="D1853" s="351">
        <v>29</v>
      </c>
      <c r="E1853" s="351">
        <v>23</v>
      </c>
      <c r="F1853" s="279" t="str">
        <f t="shared" si="28"/>
        <v>SWW012923</v>
      </c>
      <c r="G1853" s="351">
        <v>231.6</v>
      </c>
      <c r="M1853" s="241"/>
      <c r="N1853" s="241"/>
      <c r="O1853" s="229"/>
      <c r="P1853" s="229"/>
      <c r="Q1853" s="234"/>
      <c r="Y1853" s="243"/>
      <c r="Z1853" s="2"/>
      <c r="AA1853" s="2"/>
      <c r="AB1853" s="2"/>
      <c r="AC1853" s="2"/>
      <c r="AD1853" s="2"/>
      <c r="AE1853" s="2"/>
      <c r="AF1853" s="2"/>
      <c r="AG1853" s="2"/>
      <c r="AH1853" s="2"/>
      <c r="AI1853" s="2"/>
    </row>
    <row r="1854" spans="2:35">
      <c r="B1854" s="350" t="s">
        <v>265</v>
      </c>
      <c r="C1854" s="350" t="s">
        <v>122</v>
      </c>
      <c r="D1854" s="351">
        <v>29</v>
      </c>
      <c r="E1854" s="351">
        <v>24</v>
      </c>
      <c r="F1854" s="279" t="str">
        <f t="shared" si="28"/>
        <v>SWW012924</v>
      </c>
      <c r="G1854" s="351">
        <v>250.7</v>
      </c>
      <c r="M1854" s="241"/>
      <c r="N1854" s="241"/>
      <c r="O1854" s="229"/>
      <c r="P1854" s="229"/>
      <c r="Q1854" s="234"/>
      <c r="Y1854" s="243"/>
      <c r="Z1854" s="2"/>
      <c r="AA1854" s="2"/>
      <c r="AB1854" s="2"/>
      <c r="AC1854" s="2"/>
      <c r="AD1854" s="2"/>
      <c r="AE1854" s="2"/>
      <c r="AF1854" s="2"/>
      <c r="AG1854" s="2"/>
      <c r="AH1854" s="2"/>
      <c r="AI1854" s="2"/>
    </row>
    <row r="1855" spans="2:35">
      <c r="B1855" s="350" t="s">
        <v>265</v>
      </c>
      <c r="C1855" s="350" t="s">
        <v>122</v>
      </c>
      <c r="D1855" s="351">
        <v>29</v>
      </c>
      <c r="E1855" s="351">
        <v>25</v>
      </c>
      <c r="F1855" s="279" t="str">
        <f t="shared" si="28"/>
        <v>SWW012925</v>
      </c>
      <c r="G1855" s="351">
        <v>266.89999999999998</v>
      </c>
      <c r="M1855" s="241"/>
      <c r="N1855" s="241"/>
      <c r="O1855" s="229"/>
      <c r="P1855" s="229"/>
      <c r="Q1855" s="234"/>
      <c r="Y1855" s="243"/>
      <c r="Z1855" s="2"/>
      <c r="AA1855" s="2"/>
      <c r="AB1855" s="2"/>
      <c r="AC1855" s="2"/>
      <c r="AD1855" s="2"/>
      <c r="AE1855" s="2"/>
      <c r="AF1855" s="2"/>
      <c r="AG1855" s="2"/>
      <c r="AH1855" s="2"/>
      <c r="AI1855" s="2"/>
    </row>
    <row r="1856" spans="2:35">
      <c r="B1856" s="350" t="s">
        <v>265</v>
      </c>
      <c r="C1856" s="350" t="s">
        <v>122</v>
      </c>
      <c r="D1856" s="351">
        <v>29</v>
      </c>
      <c r="E1856" s="351">
        <v>26</v>
      </c>
      <c r="F1856" s="279" t="str">
        <f t="shared" si="28"/>
        <v>SWW012926</v>
      </c>
      <c r="G1856" s="351">
        <v>285.10000000000002</v>
      </c>
      <c r="M1856" s="241"/>
      <c r="N1856" s="241"/>
      <c r="O1856" s="229"/>
      <c r="P1856" s="229"/>
      <c r="Q1856" s="234"/>
      <c r="Y1856" s="243"/>
      <c r="Z1856" s="2"/>
      <c r="AA1856" s="2"/>
      <c r="AB1856" s="2"/>
      <c r="AC1856" s="2"/>
      <c r="AD1856" s="2"/>
      <c r="AE1856" s="2"/>
      <c r="AF1856" s="2"/>
      <c r="AG1856" s="2"/>
      <c r="AH1856" s="2"/>
      <c r="AI1856" s="2"/>
    </row>
    <row r="1857" spans="2:35">
      <c r="B1857" s="350" t="s">
        <v>265</v>
      </c>
      <c r="C1857" s="350" t="s">
        <v>122</v>
      </c>
      <c r="D1857" s="351">
        <v>29</v>
      </c>
      <c r="E1857" s="351">
        <v>27</v>
      </c>
      <c r="F1857" s="279" t="str">
        <f t="shared" si="28"/>
        <v>SWW012927</v>
      </c>
      <c r="G1857" s="351">
        <v>306.10000000000002</v>
      </c>
      <c r="M1857" s="241"/>
      <c r="N1857" s="241"/>
      <c r="O1857" s="229"/>
      <c r="P1857" s="229"/>
      <c r="Q1857" s="234"/>
      <c r="Y1857" s="243"/>
      <c r="Z1857" s="2"/>
      <c r="AA1857" s="2"/>
      <c r="AB1857" s="2"/>
      <c r="AC1857" s="2"/>
      <c r="AD1857" s="2"/>
      <c r="AE1857" s="2"/>
      <c r="AF1857" s="2"/>
      <c r="AG1857" s="2"/>
      <c r="AH1857" s="2"/>
      <c r="AI1857" s="2"/>
    </row>
    <row r="1858" spans="2:35">
      <c r="B1858" s="350" t="s">
        <v>265</v>
      </c>
      <c r="C1858" s="350" t="s">
        <v>122</v>
      </c>
      <c r="D1858" s="351">
        <v>29</v>
      </c>
      <c r="E1858" s="351">
        <v>28</v>
      </c>
      <c r="F1858" s="279" t="str">
        <f t="shared" si="28"/>
        <v>SWW012928</v>
      </c>
      <c r="G1858" s="351">
        <v>330.7</v>
      </c>
      <c r="M1858" s="241"/>
      <c r="N1858" s="241"/>
      <c r="O1858" s="229"/>
      <c r="P1858" s="229"/>
      <c r="Q1858" s="234"/>
      <c r="Y1858" s="243"/>
      <c r="Z1858" s="2"/>
      <c r="AA1858" s="2"/>
      <c r="AB1858" s="2"/>
      <c r="AC1858" s="2"/>
      <c r="AD1858" s="2"/>
      <c r="AE1858" s="2"/>
      <c r="AF1858" s="2"/>
      <c r="AG1858" s="2"/>
      <c r="AH1858" s="2"/>
      <c r="AI1858" s="2"/>
    </row>
    <row r="1859" spans="2:35">
      <c r="B1859" s="350" t="s">
        <v>265</v>
      </c>
      <c r="C1859" s="350" t="s">
        <v>122</v>
      </c>
      <c r="D1859" s="351">
        <v>29</v>
      </c>
      <c r="E1859" s="351">
        <v>29</v>
      </c>
      <c r="F1859" s="279" t="str">
        <f t="shared" si="28"/>
        <v>SWW012929</v>
      </c>
      <c r="G1859" s="351">
        <v>358.3</v>
      </c>
      <c r="M1859" s="241"/>
      <c r="N1859" s="241"/>
      <c r="O1859" s="229"/>
      <c r="P1859" s="229"/>
      <c r="Q1859" s="234"/>
      <c r="Y1859" s="243"/>
      <c r="Z1859" s="2"/>
      <c r="AA1859" s="2"/>
      <c r="AB1859" s="2"/>
      <c r="AC1859" s="2"/>
      <c r="AD1859" s="2"/>
      <c r="AE1859" s="2"/>
      <c r="AF1859" s="2"/>
      <c r="AG1859" s="2"/>
      <c r="AH1859" s="2"/>
      <c r="AI1859" s="2"/>
    </row>
    <row r="1860" spans="2:35">
      <c r="B1860" s="350" t="s">
        <v>265</v>
      </c>
      <c r="C1860" s="350" t="s">
        <v>122</v>
      </c>
      <c r="D1860" s="351">
        <v>29</v>
      </c>
      <c r="E1860" s="351">
        <v>30</v>
      </c>
      <c r="F1860" s="279" t="str">
        <f t="shared" si="28"/>
        <v>SWW012930</v>
      </c>
      <c r="G1860" s="351">
        <v>381.4</v>
      </c>
      <c r="M1860" s="241"/>
      <c r="N1860" s="241"/>
      <c r="O1860" s="229"/>
      <c r="P1860" s="229"/>
      <c r="Q1860" s="234"/>
      <c r="Y1860" s="243"/>
      <c r="Z1860" s="2"/>
      <c r="AA1860" s="2"/>
      <c r="AB1860" s="2"/>
      <c r="AC1860" s="2"/>
      <c r="AD1860" s="2"/>
      <c r="AE1860" s="2"/>
      <c r="AF1860" s="2"/>
      <c r="AG1860" s="2"/>
      <c r="AH1860" s="2"/>
      <c r="AI1860" s="2"/>
    </row>
    <row r="1861" spans="2:35">
      <c r="B1861" s="350" t="s">
        <v>265</v>
      </c>
      <c r="C1861" s="350" t="s">
        <v>122</v>
      </c>
      <c r="D1861" s="351">
        <v>29</v>
      </c>
      <c r="E1861" s="351">
        <v>31</v>
      </c>
      <c r="F1861" s="279" t="str">
        <f t="shared" si="28"/>
        <v>SWW012931</v>
      </c>
      <c r="G1861" s="351">
        <v>407.6</v>
      </c>
      <c r="M1861" s="241"/>
      <c r="N1861" s="241"/>
      <c r="O1861" s="229"/>
      <c r="P1861" s="229"/>
      <c r="Q1861" s="234"/>
      <c r="Y1861" s="243"/>
      <c r="Z1861" s="2"/>
      <c r="AA1861" s="2"/>
      <c r="AB1861" s="2"/>
      <c r="AC1861" s="2"/>
      <c r="AD1861" s="2"/>
      <c r="AE1861" s="2"/>
      <c r="AF1861" s="2"/>
      <c r="AG1861" s="2"/>
      <c r="AH1861" s="2"/>
      <c r="AI1861" s="2"/>
    </row>
    <row r="1862" spans="2:35">
      <c r="B1862" s="350" t="s">
        <v>265</v>
      </c>
      <c r="C1862" s="350" t="s">
        <v>122</v>
      </c>
      <c r="D1862" s="351">
        <v>29</v>
      </c>
      <c r="E1862" s="351">
        <v>32</v>
      </c>
      <c r="F1862" s="279" t="str">
        <f t="shared" si="28"/>
        <v>SWW012932</v>
      </c>
      <c r="G1862" s="351">
        <v>443.6</v>
      </c>
      <c r="M1862" s="241"/>
      <c r="N1862" s="241"/>
      <c r="O1862" s="229"/>
      <c r="P1862" s="229"/>
      <c r="Q1862" s="234"/>
      <c r="Y1862" s="243"/>
      <c r="Z1862" s="2"/>
      <c r="AA1862" s="2"/>
      <c r="AB1862" s="2"/>
      <c r="AC1862" s="2"/>
      <c r="AD1862" s="2"/>
      <c r="AE1862" s="2"/>
      <c r="AF1862" s="2"/>
      <c r="AG1862" s="2"/>
      <c r="AH1862" s="2"/>
      <c r="AI1862" s="2"/>
    </row>
    <row r="1863" spans="2:35">
      <c r="B1863" s="350" t="s">
        <v>265</v>
      </c>
      <c r="C1863" s="350" t="s">
        <v>122</v>
      </c>
      <c r="D1863" s="351">
        <v>29</v>
      </c>
      <c r="E1863" s="351">
        <v>33</v>
      </c>
      <c r="F1863" s="279" t="str">
        <f t="shared" si="28"/>
        <v>SWW012933</v>
      </c>
      <c r="G1863" s="351">
        <v>471.2</v>
      </c>
      <c r="M1863" s="241"/>
      <c r="N1863" s="241"/>
      <c r="O1863" s="229"/>
      <c r="P1863" s="229"/>
      <c r="Q1863" s="234"/>
      <c r="Y1863" s="243"/>
      <c r="Z1863" s="2"/>
      <c r="AA1863" s="2"/>
      <c r="AB1863" s="2"/>
      <c r="AC1863" s="2"/>
      <c r="AD1863" s="2"/>
      <c r="AE1863" s="2"/>
      <c r="AF1863" s="2"/>
      <c r="AG1863" s="2"/>
      <c r="AH1863" s="2"/>
      <c r="AI1863" s="2"/>
    </row>
    <row r="1864" spans="2:35">
      <c r="B1864" s="350" t="s">
        <v>265</v>
      </c>
      <c r="C1864" s="350" t="s">
        <v>122</v>
      </c>
      <c r="D1864" s="351">
        <v>29</v>
      </c>
      <c r="E1864" s="351">
        <v>34</v>
      </c>
      <c r="F1864" s="279" t="str">
        <f t="shared" ref="F1864:F1927" si="29">B1864&amp;TEXT(C1864,"00")&amp;TEXT(D1864,"00")&amp;TEXT(E1864,"00")</f>
        <v>SWW012934</v>
      </c>
      <c r="G1864" s="351">
        <v>499.6</v>
      </c>
      <c r="M1864" s="241"/>
      <c r="N1864" s="241"/>
      <c r="O1864" s="229"/>
      <c r="P1864" s="229"/>
      <c r="Q1864" s="234"/>
      <c r="Y1864" s="243"/>
      <c r="Z1864" s="2"/>
      <c r="AA1864" s="2"/>
      <c r="AB1864" s="2"/>
      <c r="AC1864" s="2"/>
      <c r="AD1864" s="2"/>
      <c r="AE1864" s="2"/>
      <c r="AF1864" s="2"/>
      <c r="AG1864" s="2"/>
      <c r="AH1864" s="2"/>
      <c r="AI1864" s="2"/>
    </row>
    <row r="1865" spans="2:35">
      <c r="B1865" s="350" t="s">
        <v>265</v>
      </c>
      <c r="C1865" s="350" t="s">
        <v>122</v>
      </c>
      <c r="D1865" s="351">
        <v>29</v>
      </c>
      <c r="E1865" s="351">
        <v>35</v>
      </c>
      <c r="F1865" s="279" t="str">
        <f t="shared" si="29"/>
        <v>SWW012935</v>
      </c>
      <c r="G1865" s="351">
        <v>527.4</v>
      </c>
      <c r="M1865" s="241"/>
      <c r="N1865" s="241"/>
      <c r="O1865" s="229"/>
      <c r="P1865" s="229"/>
      <c r="Q1865" s="234"/>
      <c r="Y1865" s="243"/>
      <c r="Z1865" s="2"/>
      <c r="AA1865" s="2"/>
      <c r="AB1865" s="2"/>
      <c r="AC1865" s="2"/>
      <c r="AD1865" s="2"/>
      <c r="AE1865" s="2"/>
      <c r="AF1865" s="2"/>
      <c r="AG1865" s="2"/>
      <c r="AH1865" s="2"/>
      <c r="AI1865" s="2"/>
    </row>
    <row r="1866" spans="2:35">
      <c r="B1866" s="350" t="s">
        <v>265</v>
      </c>
      <c r="C1866" s="350" t="s">
        <v>122</v>
      </c>
      <c r="D1866" s="351">
        <v>29</v>
      </c>
      <c r="E1866" s="351">
        <v>36</v>
      </c>
      <c r="F1866" s="279" t="str">
        <f t="shared" si="29"/>
        <v>SWW012936</v>
      </c>
      <c r="G1866" s="351">
        <v>556.20000000000005</v>
      </c>
      <c r="M1866" s="241"/>
      <c r="N1866" s="241"/>
      <c r="O1866" s="229"/>
      <c r="P1866" s="229"/>
      <c r="Q1866" s="234"/>
      <c r="Y1866" s="243"/>
      <c r="Z1866" s="2"/>
      <c r="AA1866" s="2"/>
      <c r="AB1866" s="2"/>
      <c r="AC1866" s="2"/>
      <c r="AD1866" s="2"/>
      <c r="AE1866" s="2"/>
      <c r="AF1866" s="2"/>
      <c r="AG1866" s="2"/>
      <c r="AH1866" s="2"/>
      <c r="AI1866" s="2"/>
    </row>
    <row r="1867" spans="2:35">
      <c r="B1867" s="350" t="s">
        <v>265</v>
      </c>
      <c r="C1867" s="350" t="s">
        <v>122</v>
      </c>
      <c r="D1867" s="351">
        <v>29</v>
      </c>
      <c r="E1867" s="351">
        <v>37</v>
      </c>
      <c r="F1867" s="279" t="str">
        <f t="shared" si="29"/>
        <v>SWW012937</v>
      </c>
      <c r="G1867" s="351">
        <v>591.1</v>
      </c>
      <c r="M1867" s="241"/>
      <c r="N1867" s="241"/>
      <c r="O1867" s="229"/>
      <c r="P1867" s="229"/>
      <c r="Q1867" s="234"/>
      <c r="Y1867" s="243"/>
      <c r="Z1867" s="2"/>
      <c r="AA1867" s="2"/>
      <c r="AB1867" s="2"/>
      <c r="AC1867" s="2"/>
      <c r="AD1867" s="2"/>
      <c r="AE1867" s="2"/>
      <c r="AF1867" s="2"/>
      <c r="AG1867" s="2"/>
      <c r="AH1867" s="2"/>
      <c r="AI1867" s="2"/>
    </row>
    <row r="1868" spans="2:35">
      <c r="B1868" s="350" t="s">
        <v>265</v>
      </c>
      <c r="C1868" s="350" t="s">
        <v>122</v>
      </c>
      <c r="D1868" s="351">
        <v>29</v>
      </c>
      <c r="E1868" s="351">
        <v>38</v>
      </c>
      <c r="F1868" s="279" t="str">
        <f t="shared" si="29"/>
        <v>SWW012938</v>
      </c>
      <c r="G1868" s="351">
        <v>622.6</v>
      </c>
      <c r="M1868" s="241"/>
      <c r="N1868" s="241"/>
      <c r="O1868" s="229"/>
      <c r="P1868" s="229"/>
      <c r="Q1868" s="234"/>
      <c r="Y1868" s="243"/>
      <c r="Z1868" s="2"/>
      <c r="AA1868" s="2"/>
      <c r="AB1868" s="2"/>
      <c r="AC1868" s="2"/>
      <c r="AD1868" s="2"/>
      <c r="AE1868" s="2"/>
      <c r="AF1868" s="2"/>
      <c r="AG1868" s="2"/>
      <c r="AH1868" s="2"/>
      <c r="AI1868" s="2"/>
    </row>
    <row r="1869" spans="2:35">
      <c r="B1869" s="350" t="s">
        <v>265</v>
      </c>
      <c r="C1869" s="350" t="s">
        <v>122</v>
      </c>
      <c r="D1869" s="351">
        <v>29</v>
      </c>
      <c r="E1869" s="351">
        <v>39</v>
      </c>
      <c r="F1869" s="279" t="str">
        <f t="shared" si="29"/>
        <v>SWW012939</v>
      </c>
      <c r="G1869" s="351">
        <v>656.1</v>
      </c>
      <c r="M1869" s="241"/>
      <c r="N1869" s="241"/>
      <c r="O1869" s="229"/>
      <c r="P1869" s="229"/>
      <c r="Q1869" s="234"/>
      <c r="Y1869" s="243"/>
      <c r="Z1869" s="2"/>
      <c r="AA1869" s="2"/>
      <c r="AB1869" s="2"/>
      <c r="AC1869" s="2"/>
      <c r="AD1869" s="2"/>
      <c r="AE1869" s="2"/>
      <c r="AF1869" s="2"/>
      <c r="AG1869" s="2"/>
      <c r="AH1869" s="2"/>
      <c r="AI1869" s="2"/>
    </row>
    <row r="1870" spans="2:35">
      <c r="B1870" s="350" t="s">
        <v>265</v>
      </c>
      <c r="C1870" s="350" t="s">
        <v>122</v>
      </c>
      <c r="D1870" s="351">
        <v>29</v>
      </c>
      <c r="E1870" s="351">
        <v>40</v>
      </c>
      <c r="F1870" s="279" t="str">
        <f t="shared" si="29"/>
        <v>SWW012940</v>
      </c>
      <c r="G1870" s="351">
        <v>713.5</v>
      </c>
      <c r="M1870" s="241"/>
      <c r="N1870" s="241"/>
      <c r="O1870" s="229"/>
      <c r="P1870" s="229"/>
      <c r="Q1870" s="234"/>
      <c r="Y1870" s="243"/>
      <c r="Z1870" s="2"/>
      <c r="AA1870" s="2"/>
      <c r="AB1870" s="2"/>
      <c r="AC1870" s="2"/>
      <c r="AD1870" s="2"/>
      <c r="AE1870" s="2"/>
      <c r="AF1870" s="2"/>
      <c r="AG1870" s="2"/>
      <c r="AH1870" s="2"/>
      <c r="AI1870" s="2"/>
    </row>
    <row r="1871" spans="2:35">
      <c r="B1871" s="350" t="s">
        <v>265</v>
      </c>
      <c r="C1871" s="350" t="s">
        <v>122</v>
      </c>
      <c r="D1871" s="351">
        <v>29</v>
      </c>
      <c r="E1871" s="351">
        <v>41</v>
      </c>
      <c r="F1871" s="279" t="str">
        <f t="shared" si="29"/>
        <v>SWW012941</v>
      </c>
      <c r="G1871" s="351">
        <v>764.3</v>
      </c>
      <c r="M1871" s="241"/>
      <c r="N1871" s="241"/>
      <c r="O1871" s="229"/>
      <c r="P1871" s="229"/>
      <c r="Q1871" s="234"/>
      <c r="Y1871" s="243"/>
      <c r="Z1871" s="2"/>
      <c r="AA1871" s="2"/>
      <c r="AB1871" s="2"/>
      <c r="AC1871" s="2"/>
      <c r="AD1871" s="2"/>
      <c r="AE1871" s="2"/>
      <c r="AF1871" s="2"/>
      <c r="AG1871" s="2"/>
      <c r="AH1871" s="2"/>
      <c r="AI1871" s="2"/>
    </row>
    <row r="1872" spans="2:35">
      <c r="B1872" s="350" t="s">
        <v>265</v>
      </c>
      <c r="C1872" s="350" t="s">
        <v>122</v>
      </c>
      <c r="D1872" s="351">
        <v>29</v>
      </c>
      <c r="E1872" s="351">
        <v>42</v>
      </c>
      <c r="F1872" s="279" t="str">
        <f t="shared" si="29"/>
        <v>SWW012942</v>
      </c>
      <c r="G1872" s="351">
        <v>828.8</v>
      </c>
      <c r="M1872" s="241"/>
      <c r="N1872" s="241"/>
      <c r="O1872" s="229"/>
      <c r="P1872" s="229"/>
      <c r="Q1872" s="234"/>
      <c r="Y1872" s="243"/>
      <c r="Z1872" s="2"/>
      <c r="AA1872" s="2"/>
      <c r="AB1872" s="2"/>
      <c r="AC1872" s="2"/>
      <c r="AD1872" s="2"/>
      <c r="AE1872" s="2"/>
      <c r="AF1872" s="2"/>
      <c r="AG1872" s="2"/>
      <c r="AH1872" s="2"/>
      <c r="AI1872" s="2"/>
    </row>
    <row r="1873" spans="2:35">
      <c r="B1873" s="350" t="s">
        <v>265</v>
      </c>
      <c r="C1873" s="350" t="s">
        <v>122</v>
      </c>
      <c r="D1873" s="351">
        <v>30</v>
      </c>
      <c r="E1873" s="351">
        <v>1</v>
      </c>
      <c r="F1873" s="279" t="str">
        <f t="shared" si="29"/>
        <v>SWW013001</v>
      </c>
      <c r="G1873" s="351">
        <v>20.2</v>
      </c>
      <c r="M1873" s="241"/>
      <c r="N1873" s="241"/>
      <c r="O1873" s="229"/>
      <c r="P1873" s="229"/>
      <c r="Q1873" s="234"/>
      <c r="Y1873" s="243"/>
      <c r="Z1873" s="2"/>
      <c r="AA1873" s="2"/>
      <c r="AB1873" s="2"/>
      <c r="AC1873" s="2"/>
      <c r="AD1873" s="2"/>
      <c r="AE1873" s="2"/>
      <c r="AF1873" s="2"/>
      <c r="AG1873" s="2"/>
      <c r="AH1873" s="2"/>
      <c r="AI1873" s="2"/>
    </row>
    <row r="1874" spans="2:35">
      <c r="B1874" s="350" t="s">
        <v>265</v>
      </c>
      <c r="C1874" s="350" t="s">
        <v>122</v>
      </c>
      <c r="D1874" s="351">
        <v>30</v>
      </c>
      <c r="E1874" s="351">
        <v>2</v>
      </c>
      <c r="F1874" s="279" t="str">
        <f t="shared" si="29"/>
        <v>SWW013002</v>
      </c>
      <c r="G1874" s="351">
        <v>42.2</v>
      </c>
      <c r="M1874" s="241"/>
      <c r="N1874" s="241"/>
      <c r="O1874" s="229"/>
      <c r="P1874" s="229"/>
      <c r="Q1874" s="234"/>
      <c r="Y1874" s="243"/>
      <c r="Z1874" s="2"/>
      <c r="AA1874" s="2"/>
      <c r="AB1874" s="2"/>
      <c r="AC1874" s="2"/>
      <c r="AD1874" s="2"/>
      <c r="AE1874" s="2"/>
      <c r="AF1874" s="2"/>
      <c r="AG1874" s="2"/>
      <c r="AH1874" s="2"/>
      <c r="AI1874" s="2"/>
    </row>
    <row r="1875" spans="2:35">
      <c r="B1875" s="350" t="s">
        <v>265</v>
      </c>
      <c r="C1875" s="350" t="s">
        <v>122</v>
      </c>
      <c r="D1875" s="351">
        <v>30</v>
      </c>
      <c r="E1875" s="351">
        <v>3</v>
      </c>
      <c r="F1875" s="279" t="str">
        <f t="shared" si="29"/>
        <v>SWW013003</v>
      </c>
      <c r="G1875" s="351">
        <v>45.3</v>
      </c>
      <c r="M1875" s="241"/>
      <c r="N1875" s="241"/>
      <c r="O1875" s="229"/>
      <c r="P1875" s="229"/>
      <c r="Q1875" s="234"/>
      <c r="Y1875" s="243"/>
      <c r="Z1875" s="2"/>
      <c r="AA1875" s="2"/>
      <c r="AB1875" s="2"/>
      <c r="AC1875" s="2"/>
      <c r="AD1875" s="2"/>
      <c r="AE1875" s="2"/>
      <c r="AF1875" s="2"/>
      <c r="AG1875" s="2"/>
      <c r="AH1875" s="2"/>
      <c r="AI1875" s="2"/>
    </row>
    <row r="1876" spans="2:35">
      <c r="B1876" s="350" t="s">
        <v>265</v>
      </c>
      <c r="C1876" s="350" t="s">
        <v>122</v>
      </c>
      <c r="D1876" s="351">
        <v>30</v>
      </c>
      <c r="E1876" s="351">
        <v>4</v>
      </c>
      <c r="F1876" s="279" t="str">
        <f t="shared" si="29"/>
        <v>SWW013004</v>
      </c>
      <c r="G1876" s="351">
        <v>49</v>
      </c>
      <c r="M1876" s="241"/>
      <c r="N1876" s="241"/>
      <c r="O1876" s="229"/>
      <c r="P1876" s="229"/>
      <c r="Q1876" s="234"/>
      <c r="Y1876" s="243"/>
      <c r="Z1876" s="2"/>
      <c r="AA1876" s="2"/>
      <c r="AB1876" s="2"/>
      <c r="AC1876" s="2"/>
      <c r="AD1876" s="2"/>
      <c r="AE1876" s="2"/>
      <c r="AF1876" s="2"/>
      <c r="AG1876" s="2"/>
      <c r="AH1876" s="2"/>
      <c r="AI1876" s="2"/>
    </row>
    <row r="1877" spans="2:35">
      <c r="B1877" s="350" t="s">
        <v>265</v>
      </c>
      <c r="C1877" s="350" t="s">
        <v>122</v>
      </c>
      <c r="D1877" s="351">
        <v>30</v>
      </c>
      <c r="E1877" s="351">
        <v>5</v>
      </c>
      <c r="F1877" s="279" t="str">
        <f t="shared" si="29"/>
        <v>SWW013005</v>
      </c>
      <c r="G1877" s="351">
        <v>52.5</v>
      </c>
      <c r="M1877" s="241"/>
      <c r="N1877" s="241"/>
      <c r="O1877" s="229"/>
      <c r="P1877" s="229"/>
      <c r="Q1877" s="234"/>
      <c r="Y1877" s="243"/>
      <c r="Z1877" s="2"/>
      <c r="AA1877" s="2"/>
      <c r="AB1877" s="2"/>
      <c r="AC1877" s="2"/>
      <c r="AD1877" s="2"/>
      <c r="AE1877" s="2"/>
      <c r="AF1877" s="2"/>
      <c r="AG1877" s="2"/>
      <c r="AH1877" s="2"/>
      <c r="AI1877" s="2"/>
    </row>
    <row r="1878" spans="2:35">
      <c r="B1878" s="350" t="s">
        <v>265</v>
      </c>
      <c r="C1878" s="350" t="s">
        <v>122</v>
      </c>
      <c r="D1878" s="351">
        <v>30</v>
      </c>
      <c r="E1878" s="351">
        <v>6</v>
      </c>
      <c r="F1878" s="279" t="str">
        <f t="shared" si="29"/>
        <v>SWW013006</v>
      </c>
      <c r="G1878" s="351">
        <v>57.4</v>
      </c>
      <c r="M1878" s="241"/>
      <c r="N1878" s="241"/>
      <c r="O1878" s="229"/>
      <c r="P1878" s="229"/>
      <c r="Q1878" s="234"/>
      <c r="Y1878" s="243"/>
      <c r="Z1878" s="2"/>
      <c r="AA1878" s="2"/>
      <c r="AB1878" s="2"/>
      <c r="AC1878" s="2"/>
      <c r="AD1878" s="2"/>
      <c r="AE1878" s="2"/>
      <c r="AF1878" s="2"/>
      <c r="AG1878" s="2"/>
      <c r="AH1878" s="2"/>
      <c r="AI1878" s="2"/>
    </row>
    <row r="1879" spans="2:35">
      <c r="B1879" s="350" t="s">
        <v>265</v>
      </c>
      <c r="C1879" s="350" t="s">
        <v>122</v>
      </c>
      <c r="D1879" s="351">
        <v>30</v>
      </c>
      <c r="E1879" s="351">
        <v>7</v>
      </c>
      <c r="F1879" s="279" t="str">
        <f t="shared" si="29"/>
        <v>SWW013007</v>
      </c>
      <c r="G1879" s="351">
        <v>62.8</v>
      </c>
      <c r="M1879" s="241"/>
      <c r="N1879" s="241"/>
      <c r="O1879" s="229"/>
      <c r="P1879" s="229"/>
      <c r="Q1879" s="234"/>
      <c r="Y1879" s="243"/>
      <c r="Z1879" s="2"/>
      <c r="AA1879" s="2"/>
      <c r="AB1879" s="2"/>
      <c r="AC1879" s="2"/>
      <c r="AD1879" s="2"/>
      <c r="AE1879" s="2"/>
      <c r="AF1879" s="2"/>
      <c r="AG1879" s="2"/>
      <c r="AH1879" s="2"/>
      <c r="AI1879" s="2"/>
    </row>
    <row r="1880" spans="2:35">
      <c r="B1880" s="350" t="s">
        <v>265</v>
      </c>
      <c r="C1880" s="350" t="s">
        <v>122</v>
      </c>
      <c r="D1880" s="351">
        <v>30</v>
      </c>
      <c r="E1880" s="351">
        <v>8</v>
      </c>
      <c r="F1880" s="279" t="str">
        <f t="shared" si="29"/>
        <v>SWW013008</v>
      </c>
      <c r="G1880" s="351">
        <v>68.400000000000006</v>
      </c>
      <c r="M1880" s="241"/>
      <c r="N1880" s="241"/>
      <c r="O1880" s="229"/>
      <c r="P1880" s="229"/>
      <c r="Q1880" s="234"/>
      <c r="Y1880" s="243"/>
      <c r="Z1880" s="2"/>
      <c r="AA1880" s="2"/>
      <c r="AB1880" s="2"/>
      <c r="AC1880" s="2"/>
      <c r="AD1880" s="2"/>
      <c r="AE1880" s="2"/>
      <c r="AF1880" s="2"/>
      <c r="AG1880" s="2"/>
      <c r="AH1880" s="2"/>
      <c r="AI1880" s="2"/>
    </row>
    <row r="1881" spans="2:35">
      <c r="B1881" s="350" t="s">
        <v>265</v>
      </c>
      <c r="C1881" s="350" t="s">
        <v>122</v>
      </c>
      <c r="D1881" s="351">
        <v>30</v>
      </c>
      <c r="E1881" s="351">
        <v>9</v>
      </c>
      <c r="F1881" s="279" t="str">
        <f t="shared" si="29"/>
        <v>SWW013009</v>
      </c>
      <c r="G1881" s="351">
        <v>74.099999999999994</v>
      </c>
      <c r="M1881" s="241"/>
      <c r="N1881" s="241"/>
      <c r="O1881" s="229"/>
      <c r="P1881" s="229"/>
      <c r="Q1881" s="234"/>
      <c r="Y1881" s="243"/>
      <c r="Z1881" s="2"/>
      <c r="AA1881" s="2"/>
      <c r="AB1881" s="2"/>
      <c r="AC1881" s="2"/>
      <c r="AD1881" s="2"/>
      <c r="AE1881" s="2"/>
      <c r="AF1881" s="2"/>
      <c r="AG1881" s="2"/>
      <c r="AH1881" s="2"/>
      <c r="AI1881" s="2"/>
    </row>
    <row r="1882" spans="2:35">
      <c r="B1882" s="350" t="s">
        <v>265</v>
      </c>
      <c r="C1882" s="350" t="s">
        <v>122</v>
      </c>
      <c r="D1882" s="351">
        <v>30</v>
      </c>
      <c r="E1882" s="351">
        <v>10</v>
      </c>
      <c r="F1882" s="279" t="str">
        <f t="shared" si="29"/>
        <v>SWW013010</v>
      </c>
      <c r="G1882" s="351">
        <v>80.099999999999994</v>
      </c>
      <c r="M1882" s="241"/>
      <c r="N1882" s="241"/>
      <c r="O1882" s="229"/>
      <c r="P1882" s="229"/>
      <c r="Q1882" s="234"/>
      <c r="Y1882" s="243"/>
      <c r="Z1882" s="2"/>
      <c r="AA1882" s="2"/>
      <c r="AB1882" s="2"/>
      <c r="AC1882" s="2"/>
      <c r="AD1882" s="2"/>
      <c r="AE1882" s="2"/>
      <c r="AF1882" s="2"/>
      <c r="AG1882" s="2"/>
      <c r="AH1882" s="2"/>
      <c r="AI1882" s="2"/>
    </row>
    <row r="1883" spans="2:35">
      <c r="B1883" s="350" t="s">
        <v>265</v>
      </c>
      <c r="C1883" s="350" t="s">
        <v>122</v>
      </c>
      <c r="D1883" s="351">
        <v>30</v>
      </c>
      <c r="E1883" s="351">
        <v>11</v>
      </c>
      <c r="F1883" s="279" t="str">
        <f t="shared" si="29"/>
        <v>SWW013011</v>
      </c>
      <c r="G1883" s="351">
        <v>86.2</v>
      </c>
      <c r="M1883" s="241"/>
      <c r="N1883" s="241"/>
      <c r="O1883" s="229"/>
      <c r="P1883" s="229"/>
      <c r="Q1883" s="234"/>
      <c r="Y1883" s="243"/>
      <c r="Z1883" s="2"/>
      <c r="AA1883" s="2"/>
      <c r="AB1883" s="2"/>
      <c r="AC1883" s="2"/>
      <c r="AD1883" s="2"/>
      <c r="AE1883" s="2"/>
      <c r="AF1883" s="2"/>
      <c r="AG1883" s="2"/>
      <c r="AH1883" s="2"/>
      <c r="AI1883" s="2"/>
    </row>
    <row r="1884" spans="2:35">
      <c r="B1884" s="350" t="s">
        <v>265</v>
      </c>
      <c r="C1884" s="350" t="s">
        <v>122</v>
      </c>
      <c r="D1884" s="351">
        <v>30</v>
      </c>
      <c r="E1884" s="351">
        <v>12</v>
      </c>
      <c r="F1884" s="279" t="str">
        <f t="shared" si="29"/>
        <v>SWW013012</v>
      </c>
      <c r="G1884" s="351">
        <v>92.8</v>
      </c>
      <c r="M1884" s="241"/>
      <c r="N1884" s="241"/>
      <c r="O1884" s="229"/>
      <c r="P1884" s="229"/>
      <c r="Q1884" s="234"/>
      <c r="Y1884" s="243"/>
      <c r="Z1884" s="2"/>
      <c r="AA1884" s="2"/>
      <c r="AB1884" s="2"/>
      <c r="AC1884" s="2"/>
      <c r="AD1884" s="2"/>
      <c r="AE1884" s="2"/>
      <c r="AF1884" s="2"/>
      <c r="AG1884" s="2"/>
      <c r="AH1884" s="2"/>
      <c r="AI1884" s="2"/>
    </row>
    <row r="1885" spans="2:35">
      <c r="B1885" s="350" t="s">
        <v>265</v>
      </c>
      <c r="C1885" s="350" t="s">
        <v>122</v>
      </c>
      <c r="D1885" s="351">
        <v>30</v>
      </c>
      <c r="E1885" s="351">
        <v>13</v>
      </c>
      <c r="F1885" s="279" t="str">
        <f t="shared" si="29"/>
        <v>SWW013013</v>
      </c>
      <c r="G1885" s="351">
        <v>99.2</v>
      </c>
      <c r="M1885" s="241"/>
      <c r="N1885" s="241"/>
      <c r="O1885" s="229"/>
      <c r="P1885" s="229"/>
      <c r="Q1885" s="234"/>
      <c r="Y1885" s="243"/>
      <c r="Z1885" s="2"/>
      <c r="AA1885" s="2"/>
      <c r="AB1885" s="2"/>
      <c r="AC1885" s="2"/>
      <c r="AD1885" s="2"/>
      <c r="AE1885" s="2"/>
      <c r="AF1885" s="2"/>
      <c r="AG1885" s="2"/>
      <c r="AH1885" s="2"/>
      <c r="AI1885" s="2"/>
    </row>
    <row r="1886" spans="2:35">
      <c r="B1886" s="350" t="s">
        <v>265</v>
      </c>
      <c r="C1886" s="350" t="s">
        <v>122</v>
      </c>
      <c r="D1886" s="351">
        <v>30</v>
      </c>
      <c r="E1886" s="351">
        <v>14</v>
      </c>
      <c r="F1886" s="279" t="str">
        <f t="shared" si="29"/>
        <v>SWW013014</v>
      </c>
      <c r="G1886" s="351">
        <v>109.8</v>
      </c>
      <c r="M1886" s="241"/>
      <c r="N1886" s="241"/>
      <c r="O1886" s="229"/>
      <c r="P1886" s="229"/>
      <c r="Q1886" s="234"/>
      <c r="Y1886" s="243"/>
      <c r="Z1886" s="2"/>
      <c r="AA1886" s="2"/>
      <c r="AB1886" s="2"/>
      <c r="AC1886" s="2"/>
      <c r="AD1886" s="2"/>
      <c r="AE1886" s="2"/>
      <c r="AF1886" s="2"/>
      <c r="AG1886" s="2"/>
      <c r="AH1886" s="2"/>
      <c r="AI1886" s="2"/>
    </row>
    <row r="1887" spans="2:35">
      <c r="B1887" s="350" t="s">
        <v>265</v>
      </c>
      <c r="C1887" s="350" t="s">
        <v>122</v>
      </c>
      <c r="D1887" s="351">
        <v>30</v>
      </c>
      <c r="E1887" s="351">
        <v>15</v>
      </c>
      <c r="F1887" s="279" t="str">
        <f t="shared" si="29"/>
        <v>SWW013015</v>
      </c>
      <c r="G1887" s="351">
        <v>122.2</v>
      </c>
      <c r="M1887" s="241"/>
      <c r="N1887" s="241"/>
      <c r="O1887" s="229"/>
      <c r="P1887" s="229"/>
      <c r="Q1887" s="234"/>
      <c r="Y1887" s="243"/>
      <c r="Z1887" s="2"/>
      <c r="AA1887" s="2"/>
      <c r="AB1887" s="2"/>
      <c r="AC1887" s="2"/>
      <c r="AD1887" s="2"/>
      <c r="AE1887" s="2"/>
      <c r="AF1887" s="2"/>
      <c r="AG1887" s="2"/>
      <c r="AH1887" s="2"/>
      <c r="AI1887" s="2"/>
    </row>
    <row r="1888" spans="2:35">
      <c r="B1888" s="350" t="s">
        <v>265</v>
      </c>
      <c r="C1888" s="350" t="s">
        <v>122</v>
      </c>
      <c r="D1888" s="351">
        <v>30</v>
      </c>
      <c r="E1888" s="351">
        <v>16</v>
      </c>
      <c r="F1888" s="279" t="str">
        <f t="shared" si="29"/>
        <v>SWW013016</v>
      </c>
      <c r="G1888" s="351">
        <v>134.80000000000001</v>
      </c>
      <c r="M1888" s="241"/>
      <c r="N1888" s="241"/>
      <c r="O1888" s="229"/>
      <c r="P1888" s="229"/>
      <c r="Q1888" s="234"/>
      <c r="Y1888" s="243"/>
      <c r="Z1888" s="2"/>
      <c r="AA1888" s="2"/>
      <c r="AB1888" s="2"/>
      <c r="AC1888" s="2"/>
      <c r="AD1888" s="2"/>
      <c r="AE1888" s="2"/>
      <c r="AF1888" s="2"/>
      <c r="AG1888" s="2"/>
      <c r="AH1888" s="2"/>
      <c r="AI1888" s="2"/>
    </row>
    <row r="1889" spans="2:35">
      <c r="B1889" s="350" t="s">
        <v>265</v>
      </c>
      <c r="C1889" s="350" t="s">
        <v>122</v>
      </c>
      <c r="D1889" s="351">
        <v>30</v>
      </c>
      <c r="E1889" s="351">
        <v>17</v>
      </c>
      <c r="F1889" s="279" t="str">
        <f t="shared" si="29"/>
        <v>SWW013017</v>
      </c>
      <c r="G1889" s="351">
        <v>147.80000000000001</v>
      </c>
      <c r="M1889" s="241"/>
      <c r="N1889" s="241"/>
      <c r="O1889" s="229"/>
      <c r="P1889" s="229"/>
      <c r="Q1889" s="234"/>
      <c r="Y1889" s="243"/>
      <c r="Z1889" s="2"/>
      <c r="AA1889" s="2"/>
      <c r="AB1889" s="2"/>
      <c r="AC1889" s="2"/>
      <c r="AD1889" s="2"/>
      <c r="AE1889" s="2"/>
      <c r="AF1889" s="2"/>
      <c r="AG1889" s="2"/>
      <c r="AH1889" s="2"/>
      <c r="AI1889" s="2"/>
    </row>
    <row r="1890" spans="2:35">
      <c r="B1890" s="350" t="s">
        <v>265</v>
      </c>
      <c r="C1890" s="350" t="s">
        <v>122</v>
      </c>
      <c r="D1890" s="351">
        <v>30</v>
      </c>
      <c r="E1890" s="351">
        <v>18</v>
      </c>
      <c r="F1890" s="279" t="str">
        <f t="shared" si="29"/>
        <v>SWW013018</v>
      </c>
      <c r="G1890" s="351">
        <v>161.6</v>
      </c>
      <c r="M1890" s="241"/>
      <c r="N1890" s="241"/>
      <c r="O1890" s="229"/>
      <c r="P1890" s="229"/>
      <c r="Q1890" s="234"/>
      <c r="Y1890" s="243"/>
      <c r="Z1890" s="2"/>
      <c r="AA1890" s="2"/>
      <c r="AB1890" s="2"/>
      <c r="AC1890" s="2"/>
      <c r="AD1890" s="2"/>
      <c r="AE1890" s="2"/>
      <c r="AF1890" s="2"/>
      <c r="AG1890" s="2"/>
      <c r="AH1890" s="2"/>
      <c r="AI1890" s="2"/>
    </row>
    <row r="1891" spans="2:35">
      <c r="B1891" s="350" t="s">
        <v>265</v>
      </c>
      <c r="C1891" s="350" t="s">
        <v>122</v>
      </c>
      <c r="D1891" s="351">
        <v>30</v>
      </c>
      <c r="E1891" s="351">
        <v>19</v>
      </c>
      <c r="F1891" s="279" t="str">
        <f t="shared" si="29"/>
        <v>SWW013019</v>
      </c>
      <c r="G1891" s="351">
        <v>176.8</v>
      </c>
      <c r="M1891" s="241"/>
      <c r="N1891" s="241"/>
      <c r="O1891" s="229"/>
      <c r="P1891" s="229"/>
      <c r="Q1891" s="234"/>
      <c r="Y1891" s="243"/>
      <c r="Z1891" s="2"/>
      <c r="AA1891" s="2"/>
      <c r="AB1891" s="2"/>
      <c r="AC1891" s="2"/>
      <c r="AD1891" s="2"/>
      <c r="AE1891" s="2"/>
      <c r="AF1891" s="2"/>
      <c r="AG1891" s="2"/>
      <c r="AH1891" s="2"/>
      <c r="AI1891" s="2"/>
    </row>
    <row r="1892" spans="2:35">
      <c r="B1892" s="350" t="s">
        <v>265</v>
      </c>
      <c r="C1892" s="350" t="s">
        <v>122</v>
      </c>
      <c r="D1892" s="351">
        <v>30</v>
      </c>
      <c r="E1892" s="351">
        <v>20</v>
      </c>
      <c r="F1892" s="279" t="str">
        <f t="shared" si="29"/>
        <v>SWW013020</v>
      </c>
      <c r="G1892" s="351">
        <v>193.6</v>
      </c>
      <c r="M1892" s="241"/>
      <c r="N1892" s="241"/>
      <c r="O1892" s="229"/>
      <c r="P1892" s="229"/>
      <c r="Q1892" s="234"/>
      <c r="Y1892" s="243"/>
      <c r="Z1892" s="2"/>
      <c r="AA1892" s="2"/>
      <c r="AB1892" s="2"/>
      <c r="AC1892" s="2"/>
      <c r="AD1892" s="2"/>
      <c r="AE1892" s="2"/>
      <c r="AF1892" s="2"/>
      <c r="AG1892" s="2"/>
      <c r="AH1892" s="2"/>
      <c r="AI1892" s="2"/>
    </row>
    <row r="1893" spans="2:35">
      <c r="B1893" s="350" t="s">
        <v>265</v>
      </c>
      <c r="C1893" s="350" t="s">
        <v>122</v>
      </c>
      <c r="D1893" s="351">
        <v>30</v>
      </c>
      <c r="E1893" s="351">
        <v>21</v>
      </c>
      <c r="F1893" s="279" t="str">
        <f t="shared" si="29"/>
        <v>SWW013021</v>
      </c>
      <c r="G1893" s="351">
        <v>212.7</v>
      </c>
      <c r="M1893" s="241"/>
      <c r="N1893" s="241"/>
      <c r="O1893" s="229"/>
      <c r="P1893" s="229"/>
      <c r="Q1893" s="234"/>
      <c r="Y1893" s="243"/>
      <c r="Z1893" s="2"/>
      <c r="AA1893" s="2"/>
      <c r="AB1893" s="2"/>
      <c r="AC1893" s="2"/>
      <c r="AD1893" s="2"/>
      <c r="AE1893" s="2"/>
      <c r="AF1893" s="2"/>
      <c r="AG1893" s="2"/>
      <c r="AH1893" s="2"/>
      <c r="AI1893" s="2"/>
    </row>
    <row r="1894" spans="2:35">
      <c r="B1894" s="350" t="s">
        <v>265</v>
      </c>
      <c r="C1894" s="350" t="s">
        <v>122</v>
      </c>
      <c r="D1894" s="351">
        <v>30</v>
      </c>
      <c r="E1894" s="351">
        <v>22</v>
      </c>
      <c r="F1894" s="279" t="str">
        <f t="shared" si="29"/>
        <v>SWW013022</v>
      </c>
      <c r="G1894" s="351">
        <v>231.6</v>
      </c>
      <c r="M1894" s="241"/>
      <c r="N1894" s="241"/>
      <c r="O1894" s="229"/>
      <c r="P1894" s="229"/>
      <c r="Q1894" s="234"/>
      <c r="Y1894" s="243"/>
      <c r="Z1894" s="2"/>
      <c r="AA1894" s="2"/>
      <c r="AB1894" s="2"/>
      <c r="AC1894" s="2"/>
      <c r="AD1894" s="2"/>
      <c r="AE1894" s="2"/>
      <c r="AF1894" s="2"/>
      <c r="AG1894" s="2"/>
      <c r="AH1894" s="2"/>
      <c r="AI1894" s="2"/>
    </row>
    <row r="1895" spans="2:35">
      <c r="B1895" s="350" t="s">
        <v>265</v>
      </c>
      <c r="C1895" s="350" t="s">
        <v>122</v>
      </c>
      <c r="D1895" s="351">
        <v>30</v>
      </c>
      <c r="E1895" s="351">
        <v>23</v>
      </c>
      <c r="F1895" s="279" t="str">
        <f t="shared" si="29"/>
        <v>SWW013023</v>
      </c>
      <c r="G1895" s="351">
        <v>250.7</v>
      </c>
      <c r="M1895" s="241"/>
      <c r="N1895" s="241"/>
      <c r="O1895" s="229"/>
      <c r="P1895" s="229"/>
      <c r="Q1895" s="234"/>
      <c r="Y1895" s="243"/>
      <c r="Z1895" s="2"/>
      <c r="AA1895" s="2"/>
      <c r="AB1895" s="2"/>
      <c r="AC1895" s="2"/>
      <c r="AD1895" s="2"/>
      <c r="AE1895" s="2"/>
      <c r="AF1895" s="2"/>
      <c r="AG1895" s="2"/>
      <c r="AH1895" s="2"/>
      <c r="AI1895" s="2"/>
    </row>
    <row r="1896" spans="2:35">
      <c r="B1896" s="350" t="s">
        <v>265</v>
      </c>
      <c r="C1896" s="350" t="s">
        <v>122</v>
      </c>
      <c r="D1896" s="351">
        <v>30</v>
      </c>
      <c r="E1896" s="351">
        <v>24</v>
      </c>
      <c r="F1896" s="279" t="str">
        <f t="shared" si="29"/>
        <v>SWW013024</v>
      </c>
      <c r="G1896" s="351">
        <v>266.89999999999998</v>
      </c>
      <c r="M1896" s="241"/>
      <c r="N1896" s="241"/>
      <c r="O1896" s="229"/>
      <c r="P1896" s="229"/>
      <c r="Q1896" s="234"/>
      <c r="Y1896" s="243"/>
      <c r="Z1896" s="2"/>
      <c r="AA1896" s="2"/>
      <c r="AB1896" s="2"/>
      <c r="AC1896" s="2"/>
      <c r="AD1896" s="2"/>
      <c r="AE1896" s="2"/>
      <c r="AF1896" s="2"/>
      <c r="AG1896" s="2"/>
      <c r="AH1896" s="2"/>
      <c r="AI1896" s="2"/>
    </row>
    <row r="1897" spans="2:35">
      <c r="B1897" s="350" t="s">
        <v>265</v>
      </c>
      <c r="C1897" s="350" t="s">
        <v>122</v>
      </c>
      <c r="D1897" s="351">
        <v>30</v>
      </c>
      <c r="E1897" s="351">
        <v>25</v>
      </c>
      <c r="F1897" s="279" t="str">
        <f t="shared" si="29"/>
        <v>SWW013025</v>
      </c>
      <c r="G1897" s="351">
        <v>285.10000000000002</v>
      </c>
      <c r="M1897" s="241"/>
      <c r="N1897" s="241"/>
      <c r="O1897" s="229"/>
      <c r="P1897" s="229"/>
      <c r="Q1897" s="234"/>
      <c r="Y1897" s="243"/>
      <c r="Z1897" s="2"/>
      <c r="AA1897" s="2"/>
      <c r="AB1897" s="2"/>
      <c r="AC1897" s="2"/>
      <c r="AD1897" s="2"/>
      <c r="AE1897" s="2"/>
      <c r="AF1897" s="2"/>
      <c r="AG1897" s="2"/>
      <c r="AH1897" s="2"/>
      <c r="AI1897" s="2"/>
    </row>
    <row r="1898" spans="2:35">
      <c r="B1898" s="350" t="s">
        <v>265</v>
      </c>
      <c r="C1898" s="350" t="s">
        <v>122</v>
      </c>
      <c r="D1898" s="351">
        <v>30</v>
      </c>
      <c r="E1898" s="351">
        <v>26</v>
      </c>
      <c r="F1898" s="279" t="str">
        <f t="shared" si="29"/>
        <v>SWW013026</v>
      </c>
      <c r="G1898" s="351">
        <v>306.10000000000002</v>
      </c>
      <c r="M1898" s="241"/>
      <c r="N1898" s="241"/>
      <c r="O1898" s="229"/>
      <c r="P1898" s="229"/>
      <c r="Q1898" s="234"/>
      <c r="Y1898" s="243"/>
      <c r="Z1898" s="2"/>
      <c r="AA1898" s="2"/>
      <c r="AB1898" s="2"/>
      <c r="AC1898" s="2"/>
      <c r="AD1898" s="2"/>
      <c r="AE1898" s="2"/>
      <c r="AF1898" s="2"/>
      <c r="AG1898" s="2"/>
      <c r="AH1898" s="2"/>
      <c r="AI1898" s="2"/>
    </row>
    <row r="1899" spans="2:35">
      <c r="B1899" s="350" t="s">
        <v>265</v>
      </c>
      <c r="C1899" s="350" t="s">
        <v>122</v>
      </c>
      <c r="D1899" s="351">
        <v>30</v>
      </c>
      <c r="E1899" s="351">
        <v>27</v>
      </c>
      <c r="F1899" s="279" t="str">
        <f t="shared" si="29"/>
        <v>SWW013027</v>
      </c>
      <c r="G1899" s="351">
        <v>330.7</v>
      </c>
      <c r="M1899" s="241"/>
      <c r="N1899" s="241"/>
      <c r="O1899" s="229"/>
      <c r="P1899" s="229"/>
      <c r="Q1899" s="234"/>
      <c r="Y1899" s="243"/>
      <c r="Z1899" s="2"/>
      <c r="AA1899" s="2"/>
      <c r="AB1899" s="2"/>
      <c r="AC1899" s="2"/>
      <c r="AD1899" s="2"/>
      <c r="AE1899" s="2"/>
      <c r="AF1899" s="2"/>
      <c r="AG1899" s="2"/>
      <c r="AH1899" s="2"/>
      <c r="AI1899" s="2"/>
    </row>
    <row r="1900" spans="2:35">
      <c r="B1900" s="350" t="s">
        <v>265</v>
      </c>
      <c r="C1900" s="350" t="s">
        <v>122</v>
      </c>
      <c r="D1900" s="351">
        <v>30</v>
      </c>
      <c r="E1900" s="351">
        <v>28</v>
      </c>
      <c r="F1900" s="279" t="str">
        <f t="shared" si="29"/>
        <v>SWW013028</v>
      </c>
      <c r="G1900" s="351">
        <v>358.3</v>
      </c>
      <c r="M1900" s="241"/>
      <c r="N1900" s="241"/>
      <c r="O1900" s="229"/>
      <c r="P1900" s="229"/>
      <c r="Q1900" s="234"/>
      <c r="Y1900" s="243"/>
      <c r="Z1900" s="2"/>
      <c r="AA1900" s="2"/>
      <c r="AB1900" s="2"/>
      <c r="AC1900" s="2"/>
      <c r="AD1900" s="2"/>
      <c r="AE1900" s="2"/>
      <c r="AF1900" s="2"/>
      <c r="AG1900" s="2"/>
      <c r="AH1900" s="2"/>
      <c r="AI1900" s="2"/>
    </row>
    <row r="1901" spans="2:35">
      <c r="B1901" s="350" t="s">
        <v>265</v>
      </c>
      <c r="C1901" s="350" t="s">
        <v>122</v>
      </c>
      <c r="D1901" s="351">
        <v>30</v>
      </c>
      <c r="E1901" s="351">
        <v>29</v>
      </c>
      <c r="F1901" s="279" t="str">
        <f t="shared" si="29"/>
        <v>SWW013029</v>
      </c>
      <c r="G1901" s="351">
        <v>381.4</v>
      </c>
      <c r="M1901" s="241"/>
      <c r="N1901" s="241"/>
      <c r="O1901" s="229"/>
      <c r="P1901" s="229"/>
      <c r="Q1901" s="234"/>
      <c r="Y1901" s="243"/>
      <c r="Z1901" s="2"/>
      <c r="AA1901" s="2"/>
      <c r="AB1901" s="2"/>
      <c r="AC1901" s="2"/>
      <c r="AD1901" s="2"/>
      <c r="AE1901" s="2"/>
      <c r="AF1901" s="2"/>
      <c r="AG1901" s="2"/>
      <c r="AH1901" s="2"/>
      <c r="AI1901" s="2"/>
    </row>
    <row r="1902" spans="2:35">
      <c r="B1902" s="350" t="s">
        <v>265</v>
      </c>
      <c r="C1902" s="350" t="s">
        <v>122</v>
      </c>
      <c r="D1902" s="351">
        <v>30</v>
      </c>
      <c r="E1902" s="351">
        <v>30</v>
      </c>
      <c r="F1902" s="279" t="str">
        <f t="shared" si="29"/>
        <v>SWW013030</v>
      </c>
      <c r="G1902" s="351">
        <v>407.6</v>
      </c>
      <c r="M1902" s="241"/>
      <c r="N1902" s="241"/>
      <c r="O1902" s="229"/>
      <c r="P1902" s="229"/>
      <c r="Q1902" s="234"/>
      <c r="Y1902" s="243"/>
      <c r="Z1902" s="2"/>
      <c r="AA1902" s="2"/>
      <c r="AB1902" s="2"/>
      <c r="AC1902" s="2"/>
      <c r="AD1902" s="2"/>
      <c r="AE1902" s="2"/>
      <c r="AF1902" s="2"/>
      <c r="AG1902" s="2"/>
      <c r="AH1902" s="2"/>
      <c r="AI1902" s="2"/>
    </row>
    <row r="1903" spans="2:35">
      <c r="B1903" s="350" t="s">
        <v>265</v>
      </c>
      <c r="C1903" s="350" t="s">
        <v>122</v>
      </c>
      <c r="D1903" s="351">
        <v>30</v>
      </c>
      <c r="E1903" s="351">
        <v>31</v>
      </c>
      <c r="F1903" s="279" t="str">
        <f t="shared" si="29"/>
        <v>SWW013031</v>
      </c>
      <c r="G1903" s="351">
        <v>443.6</v>
      </c>
      <c r="M1903" s="241"/>
      <c r="N1903" s="241"/>
      <c r="O1903" s="229"/>
      <c r="P1903" s="229"/>
      <c r="Q1903" s="234"/>
      <c r="Y1903" s="243"/>
      <c r="Z1903" s="2"/>
      <c r="AA1903" s="2"/>
      <c r="AB1903" s="2"/>
      <c r="AC1903" s="2"/>
      <c r="AD1903" s="2"/>
      <c r="AE1903" s="2"/>
      <c r="AF1903" s="2"/>
      <c r="AG1903" s="2"/>
      <c r="AH1903" s="2"/>
      <c r="AI1903" s="2"/>
    </row>
    <row r="1904" spans="2:35">
      <c r="B1904" s="350" t="s">
        <v>265</v>
      </c>
      <c r="C1904" s="350" t="s">
        <v>122</v>
      </c>
      <c r="D1904" s="351">
        <v>30</v>
      </c>
      <c r="E1904" s="351">
        <v>32</v>
      </c>
      <c r="F1904" s="279" t="str">
        <f t="shared" si="29"/>
        <v>SWW013032</v>
      </c>
      <c r="G1904" s="351">
        <v>471.2</v>
      </c>
      <c r="M1904" s="241"/>
      <c r="N1904" s="241"/>
      <c r="O1904" s="229"/>
      <c r="P1904" s="229"/>
      <c r="Q1904" s="234"/>
      <c r="Y1904" s="243"/>
      <c r="Z1904" s="2"/>
      <c r="AA1904" s="2"/>
      <c r="AB1904" s="2"/>
      <c r="AC1904" s="2"/>
      <c r="AD1904" s="2"/>
      <c r="AE1904" s="2"/>
      <c r="AF1904" s="2"/>
      <c r="AG1904" s="2"/>
      <c r="AH1904" s="2"/>
      <c r="AI1904" s="2"/>
    </row>
    <row r="1905" spans="2:35">
      <c r="B1905" s="350" t="s">
        <v>265</v>
      </c>
      <c r="C1905" s="350" t="s">
        <v>122</v>
      </c>
      <c r="D1905" s="351">
        <v>30</v>
      </c>
      <c r="E1905" s="351">
        <v>33</v>
      </c>
      <c r="F1905" s="279" t="str">
        <f t="shared" si="29"/>
        <v>SWW013033</v>
      </c>
      <c r="G1905" s="351">
        <v>499.6</v>
      </c>
      <c r="M1905" s="241"/>
      <c r="N1905" s="241"/>
      <c r="O1905" s="229"/>
      <c r="P1905" s="229"/>
      <c r="Q1905" s="234"/>
      <c r="Y1905" s="243"/>
      <c r="Z1905" s="2"/>
      <c r="AA1905" s="2"/>
      <c r="AB1905" s="2"/>
      <c r="AC1905" s="2"/>
      <c r="AD1905" s="2"/>
      <c r="AE1905" s="2"/>
      <c r="AF1905" s="2"/>
      <c r="AG1905" s="2"/>
      <c r="AH1905" s="2"/>
      <c r="AI1905" s="2"/>
    </row>
    <row r="1906" spans="2:35">
      <c r="B1906" s="350" t="s">
        <v>265</v>
      </c>
      <c r="C1906" s="350" t="s">
        <v>122</v>
      </c>
      <c r="D1906" s="351">
        <v>30</v>
      </c>
      <c r="E1906" s="351">
        <v>34</v>
      </c>
      <c r="F1906" s="279" t="str">
        <f t="shared" si="29"/>
        <v>SWW013034</v>
      </c>
      <c r="G1906" s="351">
        <v>527.4</v>
      </c>
      <c r="M1906" s="241"/>
      <c r="N1906" s="241"/>
      <c r="O1906" s="229"/>
      <c r="P1906" s="229"/>
      <c r="Q1906" s="234"/>
      <c r="Y1906" s="243"/>
      <c r="Z1906" s="2"/>
      <c r="AA1906" s="2"/>
      <c r="AB1906" s="2"/>
      <c r="AC1906" s="2"/>
      <c r="AD1906" s="2"/>
      <c r="AE1906" s="2"/>
      <c r="AF1906" s="2"/>
      <c r="AG1906" s="2"/>
      <c r="AH1906" s="2"/>
      <c r="AI1906" s="2"/>
    </row>
    <row r="1907" spans="2:35">
      <c r="B1907" s="350" t="s">
        <v>265</v>
      </c>
      <c r="C1907" s="350" t="s">
        <v>122</v>
      </c>
      <c r="D1907" s="351">
        <v>30</v>
      </c>
      <c r="E1907" s="351">
        <v>35</v>
      </c>
      <c r="F1907" s="279" t="str">
        <f t="shared" si="29"/>
        <v>SWW013035</v>
      </c>
      <c r="G1907" s="351">
        <v>556.20000000000005</v>
      </c>
      <c r="M1907" s="241"/>
      <c r="N1907" s="241"/>
      <c r="O1907" s="229"/>
      <c r="P1907" s="229"/>
      <c r="Q1907" s="234"/>
      <c r="Y1907" s="243"/>
      <c r="Z1907" s="2"/>
      <c r="AA1907" s="2"/>
      <c r="AB1907" s="2"/>
      <c r="AC1907" s="2"/>
      <c r="AD1907" s="2"/>
      <c r="AE1907" s="2"/>
      <c r="AF1907" s="2"/>
      <c r="AG1907" s="2"/>
      <c r="AH1907" s="2"/>
      <c r="AI1907" s="2"/>
    </row>
    <row r="1908" spans="2:35">
      <c r="B1908" s="350" t="s">
        <v>265</v>
      </c>
      <c r="C1908" s="350" t="s">
        <v>122</v>
      </c>
      <c r="D1908" s="351">
        <v>30</v>
      </c>
      <c r="E1908" s="351">
        <v>36</v>
      </c>
      <c r="F1908" s="279" t="str">
        <f t="shared" si="29"/>
        <v>SWW013036</v>
      </c>
      <c r="G1908" s="351">
        <v>591.1</v>
      </c>
      <c r="M1908" s="241"/>
      <c r="N1908" s="241"/>
      <c r="O1908" s="229"/>
      <c r="P1908" s="229"/>
      <c r="Q1908" s="234"/>
      <c r="Y1908" s="243"/>
      <c r="Z1908" s="2"/>
      <c r="AA1908" s="2"/>
      <c r="AB1908" s="2"/>
      <c r="AC1908" s="2"/>
      <c r="AD1908" s="2"/>
      <c r="AE1908" s="2"/>
      <c r="AF1908" s="2"/>
      <c r="AG1908" s="2"/>
      <c r="AH1908" s="2"/>
      <c r="AI1908" s="2"/>
    </row>
    <row r="1909" spans="2:35">
      <c r="B1909" s="350" t="s">
        <v>265</v>
      </c>
      <c r="C1909" s="350" t="s">
        <v>122</v>
      </c>
      <c r="D1909" s="351">
        <v>30</v>
      </c>
      <c r="E1909" s="351">
        <v>37</v>
      </c>
      <c r="F1909" s="279" t="str">
        <f t="shared" si="29"/>
        <v>SWW013037</v>
      </c>
      <c r="G1909" s="351">
        <v>622.6</v>
      </c>
      <c r="M1909" s="241"/>
      <c r="N1909" s="241"/>
      <c r="O1909" s="229"/>
      <c r="P1909" s="229"/>
      <c r="Q1909" s="234"/>
      <c r="Y1909" s="243"/>
      <c r="Z1909" s="2"/>
      <c r="AA1909" s="2"/>
      <c r="AB1909" s="2"/>
      <c r="AC1909" s="2"/>
      <c r="AD1909" s="2"/>
      <c r="AE1909" s="2"/>
      <c r="AF1909" s="2"/>
      <c r="AG1909" s="2"/>
      <c r="AH1909" s="2"/>
      <c r="AI1909" s="2"/>
    </row>
    <row r="1910" spans="2:35">
      <c r="B1910" s="350" t="s">
        <v>265</v>
      </c>
      <c r="C1910" s="350" t="s">
        <v>122</v>
      </c>
      <c r="D1910" s="351">
        <v>30</v>
      </c>
      <c r="E1910" s="351">
        <v>38</v>
      </c>
      <c r="F1910" s="279" t="str">
        <f t="shared" si="29"/>
        <v>SWW013038</v>
      </c>
      <c r="G1910" s="351">
        <v>656.1</v>
      </c>
      <c r="M1910" s="241"/>
      <c r="N1910" s="241"/>
      <c r="O1910" s="229"/>
      <c r="P1910" s="229"/>
      <c r="Q1910" s="234"/>
      <c r="Y1910" s="243"/>
      <c r="Z1910" s="2"/>
      <c r="AA1910" s="2"/>
      <c r="AB1910" s="2"/>
      <c r="AC1910" s="2"/>
      <c r="AD1910" s="2"/>
      <c r="AE1910" s="2"/>
      <c r="AF1910" s="2"/>
      <c r="AG1910" s="2"/>
      <c r="AH1910" s="2"/>
      <c r="AI1910" s="2"/>
    </row>
    <row r="1911" spans="2:35">
      <c r="B1911" s="350" t="s">
        <v>265</v>
      </c>
      <c r="C1911" s="350" t="s">
        <v>122</v>
      </c>
      <c r="D1911" s="351">
        <v>30</v>
      </c>
      <c r="E1911" s="351">
        <v>39</v>
      </c>
      <c r="F1911" s="279" t="str">
        <f t="shared" si="29"/>
        <v>SWW013039</v>
      </c>
      <c r="G1911" s="351">
        <v>713.5</v>
      </c>
      <c r="M1911" s="241"/>
      <c r="N1911" s="241"/>
      <c r="O1911" s="229"/>
      <c r="P1911" s="229"/>
      <c r="Q1911" s="234"/>
      <c r="Y1911" s="243"/>
      <c r="Z1911" s="2"/>
      <c r="AA1911" s="2"/>
      <c r="AB1911" s="2"/>
      <c r="AC1911" s="2"/>
      <c r="AD1911" s="2"/>
      <c r="AE1911" s="2"/>
      <c r="AF1911" s="2"/>
      <c r="AG1911" s="2"/>
      <c r="AH1911" s="2"/>
      <c r="AI1911" s="2"/>
    </row>
    <row r="1912" spans="2:35">
      <c r="B1912" s="350" t="s">
        <v>265</v>
      </c>
      <c r="C1912" s="350" t="s">
        <v>122</v>
      </c>
      <c r="D1912" s="351">
        <v>30</v>
      </c>
      <c r="E1912" s="351">
        <v>40</v>
      </c>
      <c r="F1912" s="279" t="str">
        <f t="shared" si="29"/>
        <v>SWW013040</v>
      </c>
      <c r="G1912" s="351">
        <v>764.3</v>
      </c>
      <c r="M1912" s="241"/>
      <c r="N1912" s="241"/>
      <c r="O1912" s="229"/>
      <c r="P1912" s="229"/>
      <c r="Q1912" s="234"/>
      <c r="Y1912" s="243"/>
      <c r="Z1912" s="2"/>
      <c r="AA1912" s="2"/>
      <c r="AB1912" s="2"/>
      <c r="AC1912" s="2"/>
      <c r="AD1912" s="2"/>
      <c r="AE1912" s="2"/>
      <c r="AF1912" s="2"/>
      <c r="AG1912" s="2"/>
      <c r="AH1912" s="2"/>
      <c r="AI1912" s="2"/>
    </row>
    <row r="1913" spans="2:35">
      <c r="B1913" s="350" t="s">
        <v>265</v>
      </c>
      <c r="C1913" s="350" t="s">
        <v>122</v>
      </c>
      <c r="D1913" s="351">
        <v>30</v>
      </c>
      <c r="E1913" s="351">
        <v>41</v>
      </c>
      <c r="F1913" s="279" t="str">
        <f t="shared" si="29"/>
        <v>SWW013041</v>
      </c>
      <c r="G1913" s="351">
        <v>828.8</v>
      </c>
      <c r="M1913" s="241"/>
      <c r="N1913" s="241"/>
      <c r="O1913" s="229"/>
      <c r="P1913" s="229"/>
      <c r="Q1913" s="234"/>
      <c r="Y1913" s="243"/>
      <c r="Z1913" s="2"/>
      <c r="AA1913" s="2"/>
      <c r="AB1913" s="2"/>
      <c r="AC1913" s="2"/>
      <c r="AD1913" s="2"/>
      <c r="AE1913" s="2"/>
      <c r="AF1913" s="2"/>
      <c r="AG1913" s="2"/>
      <c r="AH1913" s="2"/>
      <c r="AI1913" s="2"/>
    </row>
    <row r="1914" spans="2:35">
      <c r="B1914" s="350" t="s">
        <v>265</v>
      </c>
      <c r="C1914" s="350" t="s">
        <v>122</v>
      </c>
      <c r="D1914" s="351">
        <v>31</v>
      </c>
      <c r="E1914" s="351">
        <v>1</v>
      </c>
      <c r="F1914" s="279" t="str">
        <f t="shared" si="29"/>
        <v>SWW013101</v>
      </c>
      <c r="G1914" s="351">
        <v>20.6</v>
      </c>
      <c r="M1914" s="241"/>
      <c r="N1914" s="241"/>
      <c r="O1914" s="229"/>
      <c r="P1914" s="229"/>
      <c r="Q1914" s="234"/>
      <c r="Y1914" s="243"/>
      <c r="Z1914" s="2"/>
      <c r="AA1914" s="2"/>
      <c r="AB1914" s="2"/>
      <c r="AC1914" s="2"/>
      <c r="AD1914" s="2"/>
      <c r="AE1914" s="2"/>
      <c r="AF1914" s="2"/>
      <c r="AG1914" s="2"/>
      <c r="AH1914" s="2"/>
      <c r="AI1914" s="2"/>
    </row>
    <row r="1915" spans="2:35">
      <c r="B1915" s="350" t="s">
        <v>265</v>
      </c>
      <c r="C1915" s="350" t="s">
        <v>122</v>
      </c>
      <c r="D1915" s="351">
        <v>31</v>
      </c>
      <c r="E1915" s="351">
        <v>2</v>
      </c>
      <c r="F1915" s="279" t="str">
        <f t="shared" si="29"/>
        <v>SWW013102</v>
      </c>
      <c r="G1915" s="351">
        <v>45.3</v>
      </c>
      <c r="M1915" s="241"/>
      <c r="N1915" s="241"/>
      <c r="O1915" s="229"/>
      <c r="P1915" s="229"/>
      <c r="Q1915" s="234"/>
      <c r="Y1915" s="243"/>
      <c r="Z1915" s="2"/>
      <c r="AA1915" s="2"/>
      <c r="AB1915" s="2"/>
      <c r="AC1915" s="2"/>
      <c r="AD1915" s="2"/>
      <c r="AE1915" s="2"/>
      <c r="AF1915" s="2"/>
      <c r="AG1915" s="2"/>
      <c r="AH1915" s="2"/>
      <c r="AI1915" s="2"/>
    </row>
    <row r="1916" spans="2:35">
      <c r="B1916" s="350" t="s">
        <v>265</v>
      </c>
      <c r="C1916" s="350" t="s">
        <v>122</v>
      </c>
      <c r="D1916" s="351">
        <v>31</v>
      </c>
      <c r="E1916" s="351">
        <v>3</v>
      </c>
      <c r="F1916" s="279" t="str">
        <f t="shared" si="29"/>
        <v>SWW013103</v>
      </c>
      <c r="G1916" s="351">
        <v>49</v>
      </c>
      <c r="M1916" s="241"/>
      <c r="N1916" s="241"/>
      <c r="O1916" s="229"/>
      <c r="P1916" s="229"/>
      <c r="Q1916" s="234"/>
      <c r="Y1916" s="243"/>
      <c r="Z1916" s="2"/>
      <c r="AA1916" s="2"/>
      <c r="AB1916" s="2"/>
      <c r="AC1916" s="2"/>
      <c r="AD1916" s="2"/>
      <c r="AE1916" s="2"/>
      <c r="AF1916" s="2"/>
      <c r="AG1916" s="2"/>
      <c r="AH1916" s="2"/>
      <c r="AI1916" s="2"/>
    </row>
    <row r="1917" spans="2:35">
      <c r="B1917" s="350" t="s">
        <v>265</v>
      </c>
      <c r="C1917" s="350" t="s">
        <v>122</v>
      </c>
      <c r="D1917" s="351">
        <v>31</v>
      </c>
      <c r="E1917" s="351">
        <v>4</v>
      </c>
      <c r="F1917" s="279" t="str">
        <f t="shared" si="29"/>
        <v>SWW013104</v>
      </c>
      <c r="G1917" s="351">
        <v>52.5</v>
      </c>
      <c r="M1917" s="241"/>
      <c r="N1917" s="241"/>
      <c r="O1917" s="229"/>
      <c r="P1917" s="229"/>
      <c r="Q1917" s="234"/>
      <c r="Y1917" s="243"/>
      <c r="Z1917" s="2"/>
      <c r="AA1917" s="2"/>
      <c r="AB1917" s="2"/>
      <c r="AC1917" s="2"/>
      <c r="AD1917" s="2"/>
      <c r="AE1917" s="2"/>
      <c r="AF1917" s="2"/>
      <c r="AG1917" s="2"/>
      <c r="AH1917" s="2"/>
      <c r="AI1917" s="2"/>
    </row>
    <row r="1918" spans="2:35">
      <c r="B1918" s="350" t="s">
        <v>265</v>
      </c>
      <c r="C1918" s="350" t="s">
        <v>122</v>
      </c>
      <c r="D1918" s="351">
        <v>31</v>
      </c>
      <c r="E1918" s="351">
        <v>5</v>
      </c>
      <c r="F1918" s="279" t="str">
        <f t="shared" si="29"/>
        <v>SWW013105</v>
      </c>
      <c r="G1918" s="351">
        <v>57.4</v>
      </c>
      <c r="M1918" s="241"/>
      <c r="N1918" s="241"/>
      <c r="O1918" s="229"/>
      <c r="P1918" s="229"/>
      <c r="Q1918" s="234"/>
      <c r="Y1918" s="243"/>
      <c r="Z1918" s="2"/>
      <c r="AA1918" s="2"/>
      <c r="AB1918" s="2"/>
      <c r="AC1918" s="2"/>
      <c r="AD1918" s="2"/>
      <c r="AE1918" s="2"/>
      <c r="AF1918" s="2"/>
      <c r="AG1918" s="2"/>
      <c r="AH1918" s="2"/>
      <c r="AI1918" s="2"/>
    </row>
    <row r="1919" spans="2:35">
      <c r="B1919" s="350" t="s">
        <v>265</v>
      </c>
      <c r="C1919" s="350" t="s">
        <v>122</v>
      </c>
      <c r="D1919" s="351">
        <v>31</v>
      </c>
      <c r="E1919" s="351">
        <v>6</v>
      </c>
      <c r="F1919" s="279" t="str">
        <f t="shared" si="29"/>
        <v>SWW013106</v>
      </c>
      <c r="G1919" s="351">
        <v>62.8</v>
      </c>
      <c r="M1919" s="241"/>
      <c r="N1919" s="241"/>
      <c r="O1919" s="229"/>
      <c r="P1919" s="229"/>
      <c r="Q1919" s="234"/>
      <c r="Y1919" s="243"/>
      <c r="Z1919" s="2"/>
      <c r="AA1919" s="2"/>
      <c r="AB1919" s="2"/>
      <c r="AC1919" s="2"/>
      <c r="AD1919" s="2"/>
      <c r="AE1919" s="2"/>
      <c r="AF1919" s="2"/>
      <c r="AG1919" s="2"/>
      <c r="AH1919" s="2"/>
      <c r="AI1919" s="2"/>
    </row>
    <row r="1920" spans="2:35">
      <c r="B1920" s="350" t="s">
        <v>265</v>
      </c>
      <c r="C1920" s="350" t="s">
        <v>122</v>
      </c>
      <c r="D1920" s="351">
        <v>31</v>
      </c>
      <c r="E1920" s="351">
        <v>7</v>
      </c>
      <c r="F1920" s="279" t="str">
        <f t="shared" si="29"/>
        <v>SWW013107</v>
      </c>
      <c r="G1920" s="351">
        <v>68.400000000000006</v>
      </c>
      <c r="M1920" s="241"/>
      <c r="N1920" s="241"/>
      <c r="O1920" s="229"/>
      <c r="P1920" s="229"/>
      <c r="Q1920" s="234"/>
      <c r="Y1920" s="243"/>
      <c r="Z1920" s="2"/>
      <c r="AA1920" s="2"/>
      <c r="AB1920" s="2"/>
      <c r="AC1920" s="2"/>
      <c r="AD1920" s="2"/>
      <c r="AE1920" s="2"/>
      <c r="AF1920" s="2"/>
      <c r="AG1920" s="2"/>
      <c r="AH1920" s="2"/>
      <c r="AI1920" s="2"/>
    </row>
    <row r="1921" spans="2:35">
      <c r="B1921" s="350" t="s">
        <v>265</v>
      </c>
      <c r="C1921" s="350" t="s">
        <v>122</v>
      </c>
      <c r="D1921" s="351">
        <v>31</v>
      </c>
      <c r="E1921" s="351">
        <v>8</v>
      </c>
      <c r="F1921" s="279" t="str">
        <f t="shared" si="29"/>
        <v>SWW013108</v>
      </c>
      <c r="G1921" s="351">
        <v>74.099999999999994</v>
      </c>
      <c r="M1921" s="241"/>
      <c r="N1921" s="241"/>
      <c r="O1921" s="229"/>
      <c r="P1921" s="229"/>
      <c r="Q1921" s="234"/>
      <c r="Y1921" s="243"/>
      <c r="Z1921" s="2"/>
      <c r="AA1921" s="2"/>
      <c r="AB1921" s="2"/>
      <c r="AC1921" s="2"/>
      <c r="AD1921" s="2"/>
      <c r="AE1921" s="2"/>
      <c r="AF1921" s="2"/>
      <c r="AG1921" s="2"/>
      <c r="AH1921" s="2"/>
      <c r="AI1921" s="2"/>
    </row>
    <row r="1922" spans="2:35">
      <c r="B1922" s="350" t="s">
        <v>265</v>
      </c>
      <c r="C1922" s="350" t="s">
        <v>122</v>
      </c>
      <c r="D1922" s="351">
        <v>31</v>
      </c>
      <c r="E1922" s="351">
        <v>9</v>
      </c>
      <c r="F1922" s="279" t="str">
        <f t="shared" si="29"/>
        <v>SWW013109</v>
      </c>
      <c r="G1922" s="351">
        <v>80.099999999999994</v>
      </c>
      <c r="M1922" s="241"/>
      <c r="N1922" s="241"/>
      <c r="O1922" s="229"/>
      <c r="P1922" s="229"/>
      <c r="Q1922" s="234"/>
      <c r="Y1922" s="243"/>
      <c r="Z1922" s="2"/>
      <c r="AA1922" s="2"/>
      <c r="AB1922" s="2"/>
      <c r="AC1922" s="2"/>
      <c r="AD1922" s="2"/>
      <c r="AE1922" s="2"/>
      <c r="AF1922" s="2"/>
      <c r="AG1922" s="2"/>
      <c r="AH1922" s="2"/>
      <c r="AI1922" s="2"/>
    </row>
    <row r="1923" spans="2:35">
      <c r="B1923" s="350" t="s">
        <v>265</v>
      </c>
      <c r="C1923" s="350" t="s">
        <v>122</v>
      </c>
      <c r="D1923" s="351">
        <v>31</v>
      </c>
      <c r="E1923" s="351">
        <v>10</v>
      </c>
      <c r="F1923" s="279" t="str">
        <f t="shared" si="29"/>
        <v>SWW013110</v>
      </c>
      <c r="G1923" s="351">
        <v>86.2</v>
      </c>
      <c r="M1923" s="241"/>
      <c r="N1923" s="241"/>
      <c r="O1923" s="229"/>
      <c r="P1923" s="229"/>
      <c r="Q1923" s="234"/>
      <c r="Y1923" s="243"/>
      <c r="Z1923" s="2"/>
      <c r="AA1923" s="2"/>
      <c r="AB1923" s="2"/>
      <c r="AC1923" s="2"/>
      <c r="AD1923" s="2"/>
      <c r="AE1923" s="2"/>
      <c r="AF1923" s="2"/>
      <c r="AG1923" s="2"/>
      <c r="AH1923" s="2"/>
      <c r="AI1923" s="2"/>
    </row>
    <row r="1924" spans="2:35">
      <c r="B1924" s="350" t="s">
        <v>265</v>
      </c>
      <c r="C1924" s="350" t="s">
        <v>122</v>
      </c>
      <c r="D1924" s="351">
        <v>31</v>
      </c>
      <c r="E1924" s="351">
        <v>11</v>
      </c>
      <c r="F1924" s="279" t="str">
        <f t="shared" si="29"/>
        <v>SWW013111</v>
      </c>
      <c r="G1924" s="351">
        <v>92.8</v>
      </c>
      <c r="M1924" s="241"/>
      <c r="N1924" s="241"/>
      <c r="O1924" s="229"/>
      <c r="P1924" s="229"/>
      <c r="Q1924" s="234"/>
      <c r="Y1924" s="243"/>
      <c r="Z1924" s="2"/>
      <c r="AA1924" s="2"/>
      <c r="AB1924" s="2"/>
      <c r="AC1924" s="2"/>
      <c r="AD1924" s="2"/>
      <c r="AE1924" s="2"/>
      <c r="AF1924" s="2"/>
      <c r="AG1924" s="2"/>
      <c r="AH1924" s="2"/>
      <c r="AI1924" s="2"/>
    </row>
    <row r="1925" spans="2:35">
      <c r="B1925" s="350" t="s">
        <v>265</v>
      </c>
      <c r="C1925" s="350" t="s">
        <v>122</v>
      </c>
      <c r="D1925" s="351">
        <v>31</v>
      </c>
      <c r="E1925" s="351">
        <v>12</v>
      </c>
      <c r="F1925" s="279" t="str">
        <f t="shared" si="29"/>
        <v>SWW013112</v>
      </c>
      <c r="G1925" s="351">
        <v>99.2</v>
      </c>
      <c r="M1925" s="241"/>
      <c r="N1925" s="241"/>
      <c r="O1925" s="229"/>
      <c r="P1925" s="229"/>
      <c r="Q1925" s="234"/>
      <c r="Y1925" s="243"/>
      <c r="Z1925" s="2"/>
      <c r="AA1925" s="2"/>
      <c r="AB1925" s="2"/>
      <c r="AC1925" s="2"/>
      <c r="AD1925" s="2"/>
      <c r="AE1925" s="2"/>
      <c r="AF1925" s="2"/>
      <c r="AG1925" s="2"/>
      <c r="AH1925" s="2"/>
      <c r="AI1925" s="2"/>
    </row>
    <row r="1926" spans="2:35">
      <c r="B1926" s="350" t="s">
        <v>265</v>
      </c>
      <c r="C1926" s="350" t="s">
        <v>122</v>
      </c>
      <c r="D1926" s="351">
        <v>31</v>
      </c>
      <c r="E1926" s="351">
        <v>13</v>
      </c>
      <c r="F1926" s="279" t="str">
        <f t="shared" si="29"/>
        <v>SWW013113</v>
      </c>
      <c r="G1926" s="351">
        <v>109.8</v>
      </c>
      <c r="M1926" s="241"/>
      <c r="N1926" s="241"/>
      <c r="O1926" s="229"/>
      <c r="P1926" s="229"/>
      <c r="Q1926" s="234"/>
      <c r="Y1926" s="243"/>
      <c r="Z1926" s="2"/>
      <c r="AA1926" s="2"/>
      <c r="AB1926" s="2"/>
      <c r="AC1926" s="2"/>
      <c r="AD1926" s="2"/>
      <c r="AE1926" s="2"/>
      <c r="AF1926" s="2"/>
      <c r="AG1926" s="2"/>
      <c r="AH1926" s="2"/>
      <c r="AI1926" s="2"/>
    </row>
    <row r="1927" spans="2:35">
      <c r="B1927" s="350" t="s">
        <v>265</v>
      </c>
      <c r="C1927" s="350" t="s">
        <v>122</v>
      </c>
      <c r="D1927" s="351">
        <v>31</v>
      </c>
      <c r="E1927" s="351">
        <v>14</v>
      </c>
      <c r="F1927" s="279" t="str">
        <f t="shared" si="29"/>
        <v>SWW013114</v>
      </c>
      <c r="G1927" s="351">
        <v>122.2</v>
      </c>
      <c r="M1927" s="241"/>
      <c r="N1927" s="241"/>
      <c r="O1927" s="229"/>
      <c r="P1927" s="229"/>
      <c r="Q1927" s="234"/>
      <c r="Y1927" s="243"/>
      <c r="Z1927" s="2"/>
      <c r="AA1927" s="2"/>
      <c r="AB1927" s="2"/>
      <c r="AC1927" s="2"/>
      <c r="AD1927" s="2"/>
      <c r="AE1927" s="2"/>
      <c r="AF1927" s="2"/>
      <c r="AG1927" s="2"/>
      <c r="AH1927" s="2"/>
      <c r="AI1927" s="2"/>
    </row>
    <row r="1928" spans="2:35">
      <c r="B1928" s="350" t="s">
        <v>265</v>
      </c>
      <c r="C1928" s="350" t="s">
        <v>122</v>
      </c>
      <c r="D1928" s="351">
        <v>31</v>
      </c>
      <c r="E1928" s="351">
        <v>15</v>
      </c>
      <c r="F1928" s="279" t="str">
        <f t="shared" ref="F1928:F1991" si="30">B1928&amp;TEXT(C1928,"00")&amp;TEXT(D1928,"00")&amp;TEXT(E1928,"00")</f>
        <v>SWW013115</v>
      </c>
      <c r="G1928" s="351">
        <v>134.80000000000001</v>
      </c>
      <c r="M1928" s="241"/>
      <c r="N1928" s="241"/>
      <c r="O1928" s="229"/>
      <c r="P1928" s="229"/>
      <c r="Q1928" s="234"/>
      <c r="Y1928" s="243"/>
      <c r="Z1928" s="2"/>
      <c r="AA1928" s="2"/>
      <c r="AB1928" s="2"/>
      <c r="AC1928" s="2"/>
      <c r="AD1928" s="2"/>
      <c r="AE1928" s="2"/>
      <c r="AF1928" s="2"/>
      <c r="AG1928" s="2"/>
      <c r="AH1928" s="2"/>
      <c r="AI1928" s="2"/>
    </row>
    <row r="1929" spans="2:35">
      <c r="B1929" s="350" t="s">
        <v>265</v>
      </c>
      <c r="C1929" s="350" t="s">
        <v>122</v>
      </c>
      <c r="D1929" s="351">
        <v>31</v>
      </c>
      <c r="E1929" s="351">
        <v>16</v>
      </c>
      <c r="F1929" s="279" t="str">
        <f t="shared" si="30"/>
        <v>SWW013116</v>
      </c>
      <c r="G1929" s="351">
        <v>147.80000000000001</v>
      </c>
      <c r="M1929" s="241"/>
      <c r="N1929" s="241"/>
      <c r="O1929" s="229"/>
      <c r="P1929" s="229"/>
      <c r="Q1929" s="234"/>
      <c r="Y1929" s="243"/>
      <c r="Z1929" s="2"/>
      <c r="AA1929" s="2"/>
      <c r="AB1929" s="2"/>
      <c r="AC1929" s="2"/>
      <c r="AD1929" s="2"/>
      <c r="AE1929" s="2"/>
      <c r="AF1929" s="2"/>
      <c r="AG1929" s="2"/>
      <c r="AH1929" s="2"/>
      <c r="AI1929" s="2"/>
    </row>
    <row r="1930" spans="2:35">
      <c r="B1930" s="350" t="s">
        <v>265</v>
      </c>
      <c r="C1930" s="350" t="s">
        <v>122</v>
      </c>
      <c r="D1930" s="351">
        <v>31</v>
      </c>
      <c r="E1930" s="351">
        <v>17</v>
      </c>
      <c r="F1930" s="279" t="str">
        <f t="shared" si="30"/>
        <v>SWW013117</v>
      </c>
      <c r="G1930" s="351">
        <v>161.6</v>
      </c>
      <c r="M1930" s="241"/>
      <c r="N1930" s="241"/>
      <c r="O1930" s="229"/>
      <c r="P1930" s="229"/>
      <c r="Q1930" s="234"/>
      <c r="Y1930" s="243"/>
      <c r="Z1930" s="2"/>
      <c r="AA1930" s="2"/>
      <c r="AB1930" s="2"/>
      <c r="AC1930" s="2"/>
      <c r="AD1930" s="2"/>
      <c r="AE1930" s="2"/>
      <c r="AF1930" s="2"/>
      <c r="AG1930" s="2"/>
      <c r="AH1930" s="2"/>
      <c r="AI1930" s="2"/>
    </row>
    <row r="1931" spans="2:35">
      <c r="B1931" s="350" t="s">
        <v>265</v>
      </c>
      <c r="C1931" s="350" t="s">
        <v>122</v>
      </c>
      <c r="D1931" s="351">
        <v>31</v>
      </c>
      <c r="E1931" s="351">
        <v>18</v>
      </c>
      <c r="F1931" s="279" t="str">
        <f t="shared" si="30"/>
        <v>SWW013118</v>
      </c>
      <c r="G1931" s="351">
        <v>176.8</v>
      </c>
      <c r="M1931" s="241"/>
      <c r="N1931" s="241"/>
      <c r="O1931" s="229"/>
      <c r="P1931" s="229"/>
      <c r="Q1931" s="234"/>
      <c r="Y1931" s="243"/>
      <c r="Z1931" s="2"/>
      <c r="AA1931" s="2"/>
      <c r="AB1931" s="2"/>
      <c r="AC1931" s="2"/>
      <c r="AD1931" s="2"/>
      <c r="AE1931" s="2"/>
      <c r="AF1931" s="2"/>
      <c r="AG1931" s="2"/>
      <c r="AH1931" s="2"/>
      <c r="AI1931" s="2"/>
    </row>
    <row r="1932" spans="2:35">
      <c r="B1932" s="350" t="s">
        <v>265</v>
      </c>
      <c r="C1932" s="350" t="s">
        <v>122</v>
      </c>
      <c r="D1932" s="351">
        <v>31</v>
      </c>
      <c r="E1932" s="351">
        <v>19</v>
      </c>
      <c r="F1932" s="279" t="str">
        <f t="shared" si="30"/>
        <v>SWW013119</v>
      </c>
      <c r="G1932" s="351">
        <v>193.6</v>
      </c>
      <c r="M1932" s="241"/>
      <c r="N1932" s="241"/>
      <c r="O1932" s="229"/>
      <c r="P1932" s="229"/>
      <c r="Q1932" s="234"/>
      <c r="Y1932" s="243"/>
      <c r="Z1932" s="2"/>
      <c r="AA1932" s="2"/>
      <c r="AB1932" s="2"/>
      <c r="AC1932" s="2"/>
      <c r="AD1932" s="2"/>
      <c r="AE1932" s="2"/>
      <c r="AF1932" s="2"/>
      <c r="AG1932" s="2"/>
      <c r="AH1932" s="2"/>
      <c r="AI1932" s="2"/>
    </row>
    <row r="1933" spans="2:35">
      <c r="B1933" s="350" t="s">
        <v>265</v>
      </c>
      <c r="C1933" s="350" t="s">
        <v>122</v>
      </c>
      <c r="D1933" s="351">
        <v>31</v>
      </c>
      <c r="E1933" s="351">
        <v>20</v>
      </c>
      <c r="F1933" s="279" t="str">
        <f t="shared" si="30"/>
        <v>SWW013120</v>
      </c>
      <c r="G1933" s="351">
        <v>212.7</v>
      </c>
      <c r="M1933" s="241"/>
      <c r="N1933" s="241"/>
      <c r="O1933" s="229"/>
      <c r="P1933" s="229"/>
      <c r="Q1933" s="234"/>
      <c r="Y1933" s="243"/>
      <c r="Z1933" s="2"/>
      <c r="AA1933" s="2"/>
      <c r="AB1933" s="2"/>
      <c r="AC1933" s="2"/>
      <c r="AD1933" s="2"/>
      <c r="AE1933" s="2"/>
      <c r="AF1933" s="2"/>
      <c r="AG1933" s="2"/>
      <c r="AH1933" s="2"/>
      <c r="AI1933" s="2"/>
    </row>
    <row r="1934" spans="2:35">
      <c r="B1934" s="350" t="s">
        <v>265</v>
      </c>
      <c r="C1934" s="350" t="s">
        <v>122</v>
      </c>
      <c r="D1934" s="351">
        <v>31</v>
      </c>
      <c r="E1934" s="351">
        <v>21</v>
      </c>
      <c r="F1934" s="279" t="str">
        <f t="shared" si="30"/>
        <v>SWW013121</v>
      </c>
      <c r="G1934" s="351">
        <v>231.6</v>
      </c>
      <c r="M1934" s="241"/>
      <c r="N1934" s="241"/>
      <c r="O1934" s="229"/>
      <c r="P1934" s="229"/>
      <c r="Q1934" s="234"/>
      <c r="Y1934" s="243"/>
      <c r="Z1934" s="2"/>
      <c r="AA1934" s="2"/>
      <c r="AB1934" s="2"/>
      <c r="AC1934" s="2"/>
      <c r="AD1934" s="2"/>
      <c r="AE1934" s="2"/>
      <c r="AF1934" s="2"/>
      <c r="AG1934" s="2"/>
      <c r="AH1934" s="2"/>
      <c r="AI1934" s="2"/>
    </row>
    <row r="1935" spans="2:35">
      <c r="B1935" s="350" t="s">
        <v>265</v>
      </c>
      <c r="C1935" s="350" t="s">
        <v>122</v>
      </c>
      <c r="D1935" s="351">
        <v>31</v>
      </c>
      <c r="E1935" s="351">
        <v>22</v>
      </c>
      <c r="F1935" s="279" t="str">
        <f t="shared" si="30"/>
        <v>SWW013122</v>
      </c>
      <c r="G1935" s="351">
        <v>250.7</v>
      </c>
      <c r="M1935" s="241"/>
      <c r="N1935" s="241"/>
      <c r="O1935" s="229"/>
      <c r="P1935" s="229"/>
      <c r="Q1935" s="234"/>
      <c r="Y1935" s="243"/>
      <c r="Z1935" s="2"/>
      <c r="AA1935" s="2"/>
      <c r="AB1935" s="2"/>
      <c r="AC1935" s="2"/>
      <c r="AD1935" s="2"/>
      <c r="AE1935" s="2"/>
      <c r="AF1935" s="2"/>
      <c r="AG1935" s="2"/>
      <c r="AH1935" s="2"/>
      <c r="AI1935" s="2"/>
    </row>
    <row r="1936" spans="2:35">
      <c r="B1936" s="350" t="s">
        <v>265</v>
      </c>
      <c r="C1936" s="350" t="s">
        <v>122</v>
      </c>
      <c r="D1936" s="351">
        <v>31</v>
      </c>
      <c r="E1936" s="351">
        <v>23</v>
      </c>
      <c r="F1936" s="279" t="str">
        <f t="shared" si="30"/>
        <v>SWW013123</v>
      </c>
      <c r="G1936" s="351">
        <v>266.89999999999998</v>
      </c>
      <c r="M1936" s="241"/>
      <c r="N1936" s="241"/>
      <c r="O1936" s="229"/>
      <c r="P1936" s="229"/>
      <c r="Q1936" s="234"/>
      <c r="Y1936" s="243"/>
      <c r="Z1936" s="2"/>
      <c r="AA1936" s="2"/>
      <c r="AB1936" s="2"/>
      <c r="AC1936" s="2"/>
      <c r="AD1936" s="2"/>
      <c r="AE1936" s="2"/>
      <c r="AF1936" s="2"/>
      <c r="AG1936" s="2"/>
      <c r="AH1936" s="2"/>
      <c r="AI1936" s="2"/>
    </row>
    <row r="1937" spans="2:35">
      <c r="B1937" s="350" t="s">
        <v>265</v>
      </c>
      <c r="C1937" s="350" t="s">
        <v>122</v>
      </c>
      <c r="D1937" s="351">
        <v>31</v>
      </c>
      <c r="E1937" s="351">
        <v>24</v>
      </c>
      <c r="F1937" s="279" t="str">
        <f t="shared" si="30"/>
        <v>SWW013124</v>
      </c>
      <c r="G1937" s="351">
        <v>285.10000000000002</v>
      </c>
      <c r="M1937" s="241"/>
      <c r="N1937" s="241"/>
      <c r="O1937" s="229"/>
      <c r="P1937" s="229"/>
      <c r="Q1937" s="234"/>
      <c r="Y1937" s="243"/>
      <c r="Z1937" s="2"/>
      <c r="AA1937" s="2"/>
      <c r="AB1937" s="2"/>
      <c r="AC1937" s="2"/>
      <c r="AD1937" s="2"/>
      <c r="AE1937" s="2"/>
      <c r="AF1937" s="2"/>
      <c r="AG1937" s="2"/>
      <c r="AH1937" s="2"/>
      <c r="AI1937" s="2"/>
    </row>
    <row r="1938" spans="2:35">
      <c r="B1938" s="350" t="s">
        <v>265</v>
      </c>
      <c r="C1938" s="350" t="s">
        <v>122</v>
      </c>
      <c r="D1938" s="351">
        <v>31</v>
      </c>
      <c r="E1938" s="351">
        <v>25</v>
      </c>
      <c r="F1938" s="279" t="str">
        <f t="shared" si="30"/>
        <v>SWW013125</v>
      </c>
      <c r="G1938" s="351">
        <v>306.10000000000002</v>
      </c>
      <c r="M1938" s="241"/>
      <c r="N1938" s="241"/>
      <c r="O1938" s="229"/>
      <c r="P1938" s="229"/>
      <c r="Q1938" s="234"/>
      <c r="Y1938" s="243"/>
      <c r="Z1938" s="2"/>
      <c r="AA1938" s="2"/>
      <c r="AB1938" s="2"/>
      <c r="AC1938" s="2"/>
      <c r="AD1938" s="2"/>
      <c r="AE1938" s="2"/>
      <c r="AF1938" s="2"/>
      <c r="AG1938" s="2"/>
      <c r="AH1938" s="2"/>
      <c r="AI1938" s="2"/>
    </row>
    <row r="1939" spans="2:35">
      <c r="B1939" s="350" t="s">
        <v>265</v>
      </c>
      <c r="C1939" s="350" t="s">
        <v>122</v>
      </c>
      <c r="D1939" s="351">
        <v>31</v>
      </c>
      <c r="E1939" s="351">
        <v>26</v>
      </c>
      <c r="F1939" s="279" t="str">
        <f t="shared" si="30"/>
        <v>SWW013126</v>
      </c>
      <c r="G1939" s="351">
        <v>330.7</v>
      </c>
      <c r="M1939" s="241"/>
      <c r="N1939" s="241"/>
      <c r="O1939" s="229"/>
      <c r="P1939" s="229"/>
      <c r="Q1939" s="234"/>
      <c r="Y1939" s="243"/>
      <c r="Z1939" s="2"/>
      <c r="AA1939" s="2"/>
      <c r="AB1939" s="2"/>
      <c r="AC1939" s="2"/>
      <c r="AD1939" s="2"/>
      <c r="AE1939" s="2"/>
      <c r="AF1939" s="2"/>
      <c r="AG1939" s="2"/>
      <c r="AH1939" s="2"/>
      <c r="AI1939" s="2"/>
    </row>
    <row r="1940" spans="2:35">
      <c r="B1940" s="350" t="s">
        <v>265</v>
      </c>
      <c r="C1940" s="350" t="s">
        <v>122</v>
      </c>
      <c r="D1940" s="351">
        <v>31</v>
      </c>
      <c r="E1940" s="351">
        <v>27</v>
      </c>
      <c r="F1940" s="279" t="str">
        <f t="shared" si="30"/>
        <v>SWW013127</v>
      </c>
      <c r="G1940" s="351">
        <v>358.3</v>
      </c>
      <c r="M1940" s="241"/>
      <c r="N1940" s="241"/>
      <c r="O1940" s="229"/>
      <c r="P1940" s="229"/>
      <c r="Q1940" s="234"/>
      <c r="Y1940" s="243"/>
      <c r="Z1940" s="2"/>
      <c r="AA1940" s="2"/>
      <c r="AB1940" s="2"/>
      <c r="AC1940" s="2"/>
      <c r="AD1940" s="2"/>
      <c r="AE1940" s="2"/>
      <c r="AF1940" s="2"/>
      <c r="AG1940" s="2"/>
      <c r="AH1940" s="2"/>
      <c r="AI1940" s="2"/>
    </row>
    <row r="1941" spans="2:35">
      <c r="B1941" s="350" t="s">
        <v>265</v>
      </c>
      <c r="C1941" s="350" t="s">
        <v>122</v>
      </c>
      <c r="D1941" s="351">
        <v>31</v>
      </c>
      <c r="E1941" s="351">
        <v>28</v>
      </c>
      <c r="F1941" s="279" t="str">
        <f t="shared" si="30"/>
        <v>SWW013128</v>
      </c>
      <c r="G1941" s="351">
        <v>381.4</v>
      </c>
      <c r="M1941" s="241"/>
      <c r="N1941" s="241"/>
      <c r="O1941" s="229"/>
      <c r="P1941" s="229"/>
      <c r="Q1941" s="234"/>
      <c r="Y1941" s="243"/>
      <c r="Z1941" s="2"/>
      <c r="AA1941" s="2"/>
      <c r="AB1941" s="2"/>
      <c r="AC1941" s="2"/>
      <c r="AD1941" s="2"/>
      <c r="AE1941" s="2"/>
      <c r="AF1941" s="2"/>
      <c r="AG1941" s="2"/>
      <c r="AH1941" s="2"/>
      <c r="AI1941" s="2"/>
    </row>
    <row r="1942" spans="2:35">
      <c r="B1942" s="350" t="s">
        <v>265</v>
      </c>
      <c r="C1942" s="350" t="s">
        <v>122</v>
      </c>
      <c r="D1942" s="351">
        <v>31</v>
      </c>
      <c r="E1942" s="351">
        <v>29</v>
      </c>
      <c r="F1942" s="279" t="str">
        <f t="shared" si="30"/>
        <v>SWW013129</v>
      </c>
      <c r="G1942" s="351">
        <v>407.6</v>
      </c>
      <c r="M1942" s="241"/>
      <c r="N1942" s="241"/>
      <c r="O1942" s="229"/>
      <c r="P1942" s="229"/>
      <c r="Q1942" s="234"/>
      <c r="Y1942" s="243"/>
      <c r="Z1942" s="2"/>
      <c r="AA1942" s="2"/>
      <c r="AB1942" s="2"/>
      <c r="AC1942" s="2"/>
      <c r="AD1942" s="2"/>
      <c r="AE1942" s="2"/>
      <c r="AF1942" s="2"/>
      <c r="AG1942" s="2"/>
      <c r="AH1942" s="2"/>
      <c r="AI1942" s="2"/>
    </row>
    <row r="1943" spans="2:35">
      <c r="B1943" s="350" t="s">
        <v>265</v>
      </c>
      <c r="C1943" s="350" t="s">
        <v>122</v>
      </c>
      <c r="D1943" s="351">
        <v>31</v>
      </c>
      <c r="E1943" s="351">
        <v>30</v>
      </c>
      <c r="F1943" s="279" t="str">
        <f t="shared" si="30"/>
        <v>SWW013130</v>
      </c>
      <c r="G1943" s="351">
        <v>443.6</v>
      </c>
      <c r="M1943" s="241"/>
      <c r="N1943" s="241"/>
      <c r="O1943" s="229"/>
      <c r="P1943" s="229"/>
      <c r="Q1943" s="234"/>
      <c r="Y1943" s="243"/>
      <c r="Z1943" s="2"/>
      <c r="AA1943" s="2"/>
      <c r="AB1943" s="2"/>
      <c r="AC1943" s="2"/>
      <c r="AD1943" s="2"/>
      <c r="AE1943" s="2"/>
      <c r="AF1943" s="2"/>
      <c r="AG1943" s="2"/>
      <c r="AH1943" s="2"/>
      <c r="AI1943" s="2"/>
    </row>
    <row r="1944" spans="2:35">
      <c r="B1944" s="350" t="s">
        <v>265</v>
      </c>
      <c r="C1944" s="350" t="s">
        <v>122</v>
      </c>
      <c r="D1944" s="351">
        <v>31</v>
      </c>
      <c r="E1944" s="351">
        <v>31</v>
      </c>
      <c r="F1944" s="279" t="str">
        <f t="shared" si="30"/>
        <v>SWW013131</v>
      </c>
      <c r="G1944" s="351">
        <v>471.2</v>
      </c>
      <c r="M1944" s="241"/>
      <c r="N1944" s="241"/>
      <c r="O1944" s="229"/>
      <c r="P1944" s="229"/>
      <c r="Q1944" s="234"/>
      <c r="Y1944" s="243"/>
      <c r="Z1944" s="2"/>
      <c r="AA1944" s="2"/>
      <c r="AB1944" s="2"/>
      <c r="AC1944" s="2"/>
      <c r="AD1944" s="2"/>
      <c r="AE1944" s="2"/>
      <c r="AF1944" s="2"/>
      <c r="AG1944" s="2"/>
      <c r="AH1944" s="2"/>
      <c r="AI1944" s="2"/>
    </row>
    <row r="1945" spans="2:35">
      <c r="B1945" s="350" t="s">
        <v>265</v>
      </c>
      <c r="C1945" s="350" t="s">
        <v>122</v>
      </c>
      <c r="D1945" s="351">
        <v>31</v>
      </c>
      <c r="E1945" s="351">
        <v>32</v>
      </c>
      <c r="F1945" s="279" t="str">
        <f t="shared" si="30"/>
        <v>SWW013132</v>
      </c>
      <c r="G1945" s="351">
        <v>499.6</v>
      </c>
      <c r="M1945" s="241"/>
      <c r="N1945" s="241"/>
      <c r="O1945" s="229"/>
      <c r="P1945" s="229"/>
      <c r="Q1945" s="234"/>
      <c r="Y1945" s="243"/>
      <c r="Z1945" s="2"/>
      <c r="AA1945" s="2"/>
      <c r="AB1945" s="2"/>
      <c r="AC1945" s="2"/>
      <c r="AD1945" s="2"/>
      <c r="AE1945" s="2"/>
      <c r="AF1945" s="2"/>
      <c r="AG1945" s="2"/>
      <c r="AH1945" s="2"/>
      <c r="AI1945" s="2"/>
    </row>
    <row r="1946" spans="2:35">
      <c r="B1946" s="350" t="s">
        <v>265</v>
      </c>
      <c r="C1946" s="350" t="s">
        <v>122</v>
      </c>
      <c r="D1946" s="351">
        <v>31</v>
      </c>
      <c r="E1946" s="351">
        <v>33</v>
      </c>
      <c r="F1946" s="279" t="str">
        <f t="shared" si="30"/>
        <v>SWW013133</v>
      </c>
      <c r="G1946" s="351">
        <v>527.4</v>
      </c>
      <c r="M1946" s="241"/>
      <c r="N1946" s="241"/>
      <c r="O1946" s="229"/>
      <c r="P1946" s="229"/>
      <c r="Q1946" s="234"/>
      <c r="Y1946" s="243"/>
      <c r="Z1946" s="2"/>
      <c r="AA1946" s="2"/>
      <c r="AB1946" s="2"/>
      <c r="AC1946" s="2"/>
      <c r="AD1946" s="2"/>
      <c r="AE1946" s="2"/>
      <c r="AF1946" s="2"/>
      <c r="AG1946" s="2"/>
      <c r="AH1946" s="2"/>
      <c r="AI1946" s="2"/>
    </row>
    <row r="1947" spans="2:35">
      <c r="B1947" s="350" t="s">
        <v>265</v>
      </c>
      <c r="C1947" s="350" t="s">
        <v>122</v>
      </c>
      <c r="D1947" s="351">
        <v>31</v>
      </c>
      <c r="E1947" s="351">
        <v>34</v>
      </c>
      <c r="F1947" s="279" t="str">
        <f t="shared" si="30"/>
        <v>SWW013134</v>
      </c>
      <c r="G1947" s="351">
        <v>556.20000000000005</v>
      </c>
      <c r="M1947" s="241"/>
      <c r="N1947" s="241"/>
      <c r="O1947" s="229"/>
      <c r="P1947" s="229"/>
      <c r="Q1947" s="234"/>
      <c r="Y1947" s="243"/>
      <c r="Z1947" s="2"/>
      <c r="AA1947" s="2"/>
      <c r="AB1947" s="2"/>
      <c r="AC1947" s="2"/>
      <c r="AD1947" s="2"/>
      <c r="AE1947" s="2"/>
      <c r="AF1947" s="2"/>
      <c r="AG1947" s="2"/>
      <c r="AH1947" s="2"/>
      <c r="AI1947" s="2"/>
    </row>
    <row r="1948" spans="2:35">
      <c r="B1948" s="350" t="s">
        <v>265</v>
      </c>
      <c r="C1948" s="350" t="s">
        <v>122</v>
      </c>
      <c r="D1948" s="351">
        <v>31</v>
      </c>
      <c r="E1948" s="351">
        <v>35</v>
      </c>
      <c r="F1948" s="279" t="str">
        <f t="shared" si="30"/>
        <v>SWW013135</v>
      </c>
      <c r="G1948" s="351">
        <v>591.1</v>
      </c>
      <c r="M1948" s="241"/>
      <c r="N1948" s="241"/>
      <c r="O1948" s="229"/>
      <c r="P1948" s="229"/>
      <c r="Q1948" s="234"/>
      <c r="Y1948" s="243"/>
      <c r="Z1948" s="2"/>
      <c r="AA1948" s="2"/>
      <c r="AB1948" s="2"/>
      <c r="AC1948" s="2"/>
      <c r="AD1948" s="2"/>
      <c r="AE1948" s="2"/>
      <c r="AF1948" s="2"/>
      <c r="AG1948" s="2"/>
      <c r="AH1948" s="2"/>
      <c r="AI1948" s="2"/>
    </row>
    <row r="1949" spans="2:35">
      <c r="B1949" s="350" t="s">
        <v>265</v>
      </c>
      <c r="C1949" s="350" t="s">
        <v>122</v>
      </c>
      <c r="D1949" s="351">
        <v>31</v>
      </c>
      <c r="E1949" s="351">
        <v>36</v>
      </c>
      <c r="F1949" s="279" t="str">
        <f t="shared" si="30"/>
        <v>SWW013136</v>
      </c>
      <c r="G1949" s="351">
        <v>622.6</v>
      </c>
      <c r="M1949" s="241"/>
      <c r="N1949" s="241"/>
      <c r="O1949" s="229"/>
      <c r="P1949" s="229"/>
      <c r="Q1949" s="234"/>
      <c r="Y1949" s="243"/>
      <c r="Z1949" s="2"/>
      <c r="AA1949" s="2"/>
      <c r="AB1949" s="2"/>
      <c r="AC1949" s="2"/>
      <c r="AD1949" s="2"/>
      <c r="AE1949" s="2"/>
      <c r="AF1949" s="2"/>
      <c r="AG1949" s="2"/>
      <c r="AH1949" s="2"/>
      <c r="AI1949" s="2"/>
    </row>
    <row r="1950" spans="2:35">
      <c r="B1950" s="350" t="s">
        <v>265</v>
      </c>
      <c r="C1950" s="350" t="s">
        <v>122</v>
      </c>
      <c r="D1950" s="351">
        <v>31</v>
      </c>
      <c r="E1950" s="351">
        <v>37</v>
      </c>
      <c r="F1950" s="279" t="str">
        <f t="shared" si="30"/>
        <v>SWW013137</v>
      </c>
      <c r="G1950" s="351">
        <v>656.1</v>
      </c>
      <c r="M1950" s="241"/>
      <c r="N1950" s="241"/>
      <c r="O1950" s="229"/>
      <c r="P1950" s="229"/>
      <c r="Q1950" s="234"/>
      <c r="Y1950" s="243"/>
      <c r="Z1950" s="2"/>
      <c r="AA1950" s="2"/>
      <c r="AB1950" s="2"/>
      <c r="AC1950" s="2"/>
      <c r="AD1950" s="2"/>
      <c r="AE1950" s="2"/>
      <c r="AF1950" s="2"/>
      <c r="AG1950" s="2"/>
      <c r="AH1950" s="2"/>
      <c r="AI1950" s="2"/>
    </row>
    <row r="1951" spans="2:35">
      <c r="B1951" s="350" t="s">
        <v>265</v>
      </c>
      <c r="C1951" s="350" t="s">
        <v>122</v>
      </c>
      <c r="D1951" s="351">
        <v>31</v>
      </c>
      <c r="E1951" s="351">
        <v>38</v>
      </c>
      <c r="F1951" s="279" t="str">
        <f t="shared" si="30"/>
        <v>SWW013138</v>
      </c>
      <c r="G1951" s="351">
        <v>713.5</v>
      </c>
      <c r="M1951" s="241"/>
      <c r="N1951" s="241"/>
      <c r="O1951" s="229"/>
      <c r="P1951" s="229"/>
      <c r="Q1951" s="234"/>
      <c r="Y1951" s="243"/>
      <c r="Z1951" s="2"/>
      <c r="AA1951" s="2"/>
      <c r="AB1951" s="2"/>
      <c r="AC1951" s="2"/>
      <c r="AD1951" s="2"/>
      <c r="AE1951" s="2"/>
      <c r="AF1951" s="2"/>
      <c r="AG1951" s="2"/>
      <c r="AH1951" s="2"/>
      <c r="AI1951" s="2"/>
    </row>
    <row r="1952" spans="2:35">
      <c r="B1952" s="350" t="s">
        <v>265</v>
      </c>
      <c r="C1952" s="350" t="s">
        <v>122</v>
      </c>
      <c r="D1952" s="351">
        <v>31</v>
      </c>
      <c r="E1952" s="351">
        <v>39</v>
      </c>
      <c r="F1952" s="279" t="str">
        <f t="shared" si="30"/>
        <v>SWW013139</v>
      </c>
      <c r="G1952" s="351">
        <v>764.3</v>
      </c>
      <c r="M1952" s="241"/>
      <c r="N1952" s="241"/>
      <c r="O1952" s="229"/>
      <c r="P1952" s="229"/>
      <c r="Q1952" s="234"/>
      <c r="Y1952" s="243"/>
      <c r="Z1952" s="2"/>
      <c r="AA1952" s="2"/>
      <c r="AB1952" s="2"/>
      <c r="AC1952" s="2"/>
      <c r="AD1952" s="2"/>
      <c r="AE1952" s="2"/>
      <c r="AF1952" s="2"/>
      <c r="AG1952" s="2"/>
      <c r="AH1952" s="2"/>
      <c r="AI1952" s="2"/>
    </row>
    <row r="1953" spans="2:35">
      <c r="B1953" s="350" t="s">
        <v>265</v>
      </c>
      <c r="C1953" s="350" t="s">
        <v>122</v>
      </c>
      <c r="D1953" s="351">
        <v>31</v>
      </c>
      <c r="E1953" s="351">
        <v>40</v>
      </c>
      <c r="F1953" s="279" t="str">
        <f t="shared" si="30"/>
        <v>SWW013140</v>
      </c>
      <c r="G1953" s="351">
        <v>828.8</v>
      </c>
      <c r="M1953" s="241"/>
      <c r="N1953" s="241"/>
      <c r="O1953" s="229"/>
      <c r="P1953" s="229"/>
      <c r="Q1953" s="234"/>
      <c r="Y1953" s="243"/>
      <c r="Z1953" s="2"/>
      <c r="AA1953" s="2"/>
      <c r="AB1953" s="2"/>
      <c r="AC1953" s="2"/>
      <c r="AD1953" s="2"/>
      <c r="AE1953" s="2"/>
      <c r="AF1953" s="2"/>
      <c r="AG1953" s="2"/>
      <c r="AH1953" s="2"/>
      <c r="AI1953" s="2"/>
    </row>
    <row r="1954" spans="2:35">
      <c r="B1954" s="350" t="s">
        <v>265</v>
      </c>
      <c r="C1954" s="350" t="s">
        <v>122</v>
      </c>
      <c r="D1954" s="351">
        <v>32</v>
      </c>
      <c r="E1954" s="351">
        <v>1</v>
      </c>
      <c r="F1954" s="279" t="str">
        <f t="shared" si="30"/>
        <v>SWW013201</v>
      </c>
      <c r="G1954" s="351">
        <v>20.8</v>
      </c>
      <c r="M1954" s="241"/>
      <c r="N1954" s="241"/>
      <c r="O1954" s="229"/>
      <c r="P1954" s="229"/>
      <c r="Q1954" s="234"/>
      <c r="Y1954" s="243"/>
      <c r="Z1954" s="2"/>
      <c r="AA1954" s="2"/>
      <c r="AB1954" s="2"/>
      <c r="AC1954" s="2"/>
      <c r="AD1954" s="2"/>
      <c r="AE1954" s="2"/>
      <c r="AF1954" s="2"/>
      <c r="AG1954" s="2"/>
      <c r="AH1954" s="2"/>
      <c r="AI1954" s="2"/>
    </row>
    <row r="1955" spans="2:35">
      <c r="B1955" s="350" t="s">
        <v>265</v>
      </c>
      <c r="C1955" s="350" t="s">
        <v>122</v>
      </c>
      <c r="D1955" s="351">
        <v>32</v>
      </c>
      <c r="E1955" s="351">
        <v>2</v>
      </c>
      <c r="F1955" s="279" t="str">
        <f t="shared" si="30"/>
        <v>SWW013202</v>
      </c>
      <c r="G1955" s="351">
        <v>49</v>
      </c>
      <c r="M1955" s="241"/>
      <c r="N1955" s="241"/>
      <c r="O1955" s="229"/>
      <c r="P1955" s="229"/>
      <c r="Q1955" s="234"/>
      <c r="Y1955" s="243"/>
      <c r="Z1955" s="2"/>
      <c r="AA1955" s="2"/>
      <c r="AB1955" s="2"/>
      <c r="AC1955" s="2"/>
      <c r="AD1955" s="2"/>
      <c r="AE1955" s="2"/>
      <c r="AF1955" s="2"/>
      <c r="AG1955" s="2"/>
      <c r="AH1955" s="2"/>
      <c r="AI1955" s="2"/>
    </row>
    <row r="1956" spans="2:35">
      <c r="B1956" s="350" t="s">
        <v>265</v>
      </c>
      <c r="C1956" s="350" t="s">
        <v>122</v>
      </c>
      <c r="D1956" s="351">
        <v>32</v>
      </c>
      <c r="E1956" s="351">
        <v>3</v>
      </c>
      <c r="F1956" s="279" t="str">
        <f t="shared" si="30"/>
        <v>SWW013203</v>
      </c>
      <c r="G1956" s="351">
        <v>52.5</v>
      </c>
      <c r="M1956" s="241"/>
      <c r="N1956" s="241"/>
      <c r="O1956" s="229"/>
      <c r="P1956" s="229"/>
      <c r="Q1956" s="234"/>
      <c r="Y1956" s="243"/>
      <c r="Z1956" s="2"/>
      <c r="AA1956" s="2"/>
      <c r="AB1956" s="2"/>
      <c r="AC1956" s="2"/>
      <c r="AD1956" s="2"/>
      <c r="AE1956" s="2"/>
      <c r="AF1956" s="2"/>
      <c r="AG1956" s="2"/>
      <c r="AH1956" s="2"/>
      <c r="AI1956" s="2"/>
    </row>
    <row r="1957" spans="2:35">
      <c r="B1957" s="350" t="s">
        <v>265</v>
      </c>
      <c r="C1957" s="350" t="s">
        <v>122</v>
      </c>
      <c r="D1957" s="351">
        <v>32</v>
      </c>
      <c r="E1957" s="351">
        <v>4</v>
      </c>
      <c r="F1957" s="279" t="str">
        <f t="shared" si="30"/>
        <v>SWW013204</v>
      </c>
      <c r="G1957" s="351">
        <v>57.4</v>
      </c>
      <c r="M1957" s="241"/>
      <c r="N1957" s="241"/>
      <c r="O1957" s="229"/>
      <c r="P1957" s="229"/>
      <c r="Q1957" s="234"/>
      <c r="Y1957" s="243"/>
      <c r="Z1957" s="2"/>
      <c r="AA1957" s="2"/>
      <c r="AB1957" s="2"/>
      <c r="AC1957" s="2"/>
      <c r="AD1957" s="2"/>
      <c r="AE1957" s="2"/>
      <c r="AF1957" s="2"/>
      <c r="AG1957" s="2"/>
      <c r="AH1957" s="2"/>
      <c r="AI1957" s="2"/>
    </row>
    <row r="1958" spans="2:35">
      <c r="B1958" s="350" t="s">
        <v>265</v>
      </c>
      <c r="C1958" s="350" t="s">
        <v>122</v>
      </c>
      <c r="D1958" s="351">
        <v>32</v>
      </c>
      <c r="E1958" s="351">
        <v>5</v>
      </c>
      <c r="F1958" s="279" t="str">
        <f t="shared" si="30"/>
        <v>SWW013205</v>
      </c>
      <c r="G1958" s="351">
        <v>62.8</v>
      </c>
      <c r="M1958" s="241"/>
      <c r="N1958" s="241"/>
      <c r="O1958" s="229"/>
      <c r="P1958" s="229"/>
      <c r="Q1958" s="234"/>
      <c r="Y1958" s="243"/>
      <c r="Z1958" s="2"/>
      <c r="AA1958" s="2"/>
      <c r="AB1958" s="2"/>
      <c r="AC1958" s="2"/>
      <c r="AD1958" s="2"/>
      <c r="AE1958" s="2"/>
      <c r="AF1958" s="2"/>
      <c r="AG1958" s="2"/>
      <c r="AH1958" s="2"/>
      <c r="AI1958" s="2"/>
    </row>
    <row r="1959" spans="2:35">
      <c r="B1959" s="350" t="s">
        <v>265</v>
      </c>
      <c r="C1959" s="350" t="s">
        <v>122</v>
      </c>
      <c r="D1959" s="351">
        <v>32</v>
      </c>
      <c r="E1959" s="351">
        <v>6</v>
      </c>
      <c r="F1959" s="279" t="str">
        <f t="shared" si="30"/>
        <v>SWW013206</v>
      </c>
      <c r="G1959" s="351">
        <v>68.400000000000006</v>
      </c>
      <c r="M1959" s="241"/>
      <c r="N1959" s="241"/>
      <c r="O1959" s="229"/>
      <c r="P1959" s="229"/>
      <c r="Q1959" s="234"/>
      <c r="Y1959" s="243"/>
      <c r="Z1959" s="2"/>
      <c r="AA1959" s="2"/>
      <c r="AB1959" s="2"/>
      <c r="AC1959" s="2"/>
      <c r="AD1959" s="2"/>
      <c r="AE1959" s="2"/>
      <c r="AF1959" s="2"/>
      <c r="AG1959" s="2"/>
      <c r="AH1959" s="2"/>
      <c r="AI1959" s="2"/>
    </row>
    <row r="1960" spans="2:35">
      <c r="B1960" s="350" t="s">
        <v>265</v>
      </c>
      <c r="C1960" s="350" t="s">
        <v>122</v>
      </c>
      <c r="D1960" s="351">
        <v>32</v>
      </c>
      <c r="E1960" s="351">
        <v>7</v>
      </c>
      <c r="F1960" s="279" t="str">
        <f t="shared" si="30"/>
        <v>SWW013207</v>
      </c>
      <c r="G1960" s="351">
        <v>74.099999999999994</v>
      </c>
      <c r="M1960" s="241"/>
      <c r="N1960" s="241"/>
      <c r="O1960" s="229"/>
      <c r="P1960" s="229"/>
      <c r="Q1960" s="234"/>
      <c r="Y1960" s="243"/>
      <c r="Z1960" s="2"/>
      <c r="AA1960" s="2"/>
      <c r="AB1960" s="2"/>
      <c r="AC1960" s="2"/>
      <c r="AD1960" s="2"/>
      <c r="AE1960" s="2"/>
      <c r="AF1960" s="2"/>
      <c r="AG1960" s="2"/>
      <c r="AH1960" s="2"/>
      <c r="AI1960" s="2"/>
    </row>
    <row r="1961" spans="2:35">
      <c r="B1961" s="350" t="s">
        <v>265</v>
      </c>
      <c r="C1961" s="350" t="s">
        <v>122</v>
      </c>
      <c r="D1961" s="351">
        <v>32</v>
      </c>
      <c r="E1961" s="351">
        <v>8</v>
      </c>
      <c r="F1961" s="279" t="str">
        <f t="shared" si="30"/>
        <v>SWW013208</v>
      </c>
      <c r="G1961" s="351">
        <v>80.099999999999994</v>
      </c>
      <c r="M1961" s="241"/>
      <c r="N1961" s="241"/>
      <c r="O1961" s="229"/>
      <c r="P1961" s="229"/>
      <c r="Q1961" s="234"/>
      <c r="Y1961" s="243"/>
      <c r="Z1961" s="2"/>
      <c r="AA1961" s="2"/>
      <c r="AB1961" s="2"/>
      <c r="AC1961" s="2"/>
      <c r="AD1961" s="2"/>
      <c r="AE1961" s="2"/>
      <c r="AF1961" s="2"/>
      <c r="AG1961" s="2"/>
      <c r="AH1961" s="2"/>
      <c r="AI1961" s="2"/>
    </row>
    <row r="1962" spans="2:35">
      <c r="B1962" s="350" t="s">
        <v>265</v>
      </c>
      <c r="C1962" s="350" t="s">
        <v>122</v>
      </c>
      <c r="D1962" s="351">
        <v>32</v>
      </c>
      <c r="E1962" s="351">
        <v>9</v>
      </c>
      <c r="F1962" s="279" t="str">
        <f t="shared" si="30"/>
        <v>SWW013209</v>
      </c>
      <c r="G1962" s="351">
        <v>86.2</v>
      </c>
      <c r="M1962" s="241"/>
      <c r="N1962" s="241"/>
      <c r="O1962" s="229"/>
      <c r="P1962" s="229"/>
      <c r="Q1962" s="234"/>
      <c r="Y1962" s="243"/>
      <c r="Z1962" s="2"/>
      <c r="AA1962" s="2"/>
      <c r="AB1962" s="2"/>
      <c r="AC1962" s="2"/>
      <c r="AD1962" s="2"/>
      <c r="AE1962" s="2"/>
      <c r="AF1962" s="2"/>
      <c r="AG1962" s="2"/>
      <c r="AH1962" s="2"/>
      <c r="AI1962" s="2"/>
    </row>
    <row r="1963" spans="2:35">
      <c r="B1963" s="350" t="s">
        <v>265</v>
      </c>
      <c r="C1963" s="350" t="s">
        <v>122</v>
      </c>
      <c r="D1963" s="351">
        <v>32</v>
      </c>
      <c r="E1963" s="351">
        <v>10</v>
      </c>
      <c r="F1963" s="279" t="str">
        <f t="shared" si="30"/>
        <v>SWW013210</v>
      </c>
      <c r="G1963" s="351">
        <v>92.8</v>
      </c>
      <c r="M1963" s="241"/>
      <c r="N1963" s="241"/>
      <c r="O1963" s="229"/>
      <c r="P1963" s="229"/>
      <c r="Q1963" s="234"/>
      <c r="Y1963" s="243"/>
      <c r="Z1963" s="2"/>
      <c r="AA1963" s="2"/>
      <c r="AB1963" s="2"/>
      <c r="AC1963" s="2"/>
      <c r="AD1963" s="2"/>
      <c r="AE1963" s="2"/>
      <c r="AF1963" s="2"/>
      <c r="AG1963" s="2"/>
      <c r="AH1963" s="2"/>
      <c r="AI1963" s="2"/>
    </row>
    <row r="1964" spans="2:35">
      <c r="B1964" s="350" t="s">
        <v>265</v>
      </c>
      <c r="C1964" s="350" t="s">
        <v>122</v>
      </c>
      <c r="D1964" s="351">
        <v>32</v>
      </c>
      <c r="E1964" s="351">
        <v>11</v>
      </c>
      <c r="F1964" s="279" t="str">
        <f t="shared" si="30"/>
        <v>SWW013211</v>
      </c>
      <c r="G1964" s="351">
        <v>99.2</v>
      </c>
      <c r="M1964" s="241"/>
      <c r="N1964" s="241"/>
      <c r="O1964" s="229"/>
      <c r="P1964" s="229"/>
      <c r="Q1964" s="234"/>
      <c r="Y1964" s="243"/>
      <c r="Z1964" s="2"/>
      <c r="AA1964" s="2"/>
      <c r="AB1964" s="2"/>
      <c r="AC1964" s="2"/>
      <c r="AD1964" s="2"/>
      <c r="AE1964" s="2"/>
      <c r="AF1964" s="2"/>
      <c r="AG1964" s="2"/>
      <c r="AH1964" s="2"/>
      <c r="AI1964" s="2"/>
    </row>
    <row r="1965" spans="2:35">
      <c r="B1965" s="350" t="s">
        <v>265</v>
      </c>
      <c r="C1965" s="350" t="s">
        <v>122</v>
      </c>
      <c r="D1965" s="351">
        <v>32</v>
      </c>
      <c r="E1965" s="351">
        <v>12</v>
      </c>
      <c r="F1965" s="279" t="str">
        <f t="shared" si="30"/>
        <v>SWW013212</v>
      </c>
      <c r="G1965" s="351">
        <v>109.8</v>
      </c>
      <c r="M1965" s="241"/>
      <c r="N1965" s="241"/>
      <c r="O1965" s="229"/>
      <c r="P1965" s="229"/>
      <c r="Q1965" s="234"/>
      <c r="Y1965" s="243"/>
      <c r="Z1965" s="2"/>
      <c r="AA1965" s="2"/>
      <c r="AB1965" s="2"/>
      <c r="AC1965" s="2"/>
      <c r="AD1965" s="2"/>
      <c r="AE1965" s="2"/>
      <c r="AF1965" s="2"/>
      <c r="AG1965" s="2"/>
      <c r="AH1965" s="2"/>
      <c r="AI1965" s="2"/>
    </row>
    <row r="1966" spans="2:35">
      <c r="B1966" s="350" t="s">
        <v>265</v>
      </c>
      <c r="C1966" s="350" t="s">
        <v>122</v>
      </c>
      <c r="D1966" s="351">
        <v>32</v>
      </c>
      <c r="E1966" s="351">
        <v>13</v>
      </c>
      <c r="F1966" s="279" t="str">
        <f t="shared" si="30"/>
        <v>SWW013213</v>
      </c>
      <c r="G1966" s="351">
        <v>122.2</v>
      </c>
      <c r="M1966" s="241"/>
      <c r="N1966" s="241"/>
      <c r="O1966" s="229"/>
      <c r="P1966" s="229"/>
      <c r="Q1966" s="234"/>
      <c r="Y1966" s="243"/>
      <c r="Z1966" s="2"/>
      <c r="AA1966" s="2"/>
      <c r="AB1966" s="2"/>
      <c r="AC1966" s="2"/>
      <c r="AD1966" s="2"/>
      <c r="AE1966" s="2"/>
      <c r="AF1966" s="2"/>
      <c r="AG1966" s="2"/>
      <c r="AH1966" s="2"/>
      <c r="AI1966" s="2"/>
    </row>
    <row r="1967" spans="2:35">
      <c r="B1967" s="350" t="s">
        <v>265</v>
      </c>
      <c r="C1967" s="350" t="s">
        <v>122</v>
      </c>
      <c r="D1967" s="351">
        <v>32</v>
      </c>
      <c r="E1967" s="351">
        <v>14</v>
      </c>
      <c r="F1967" s="279" t="str">
        <f t="shared" si="30"/>
        <v>SWW013214</v>
      </c>
      <c r="G1967" s="351">
        <v>134.80000000000001</v>
      </c>
      <c r="M1967" s="241"/>
      <c r="N1967" s="241"/>
      <c r="O1967" s="229"/>
      <c r="P1967" s="229"/>
      <c r="Q1967" s="234"/>
      <c r="Y1967" s="243"/>
      <c r="Z1967" s="2"/>
      <c r="AA1967" s="2"/>
      <c r="AB1967" s="2"/>
      <c r="AC1967" s="2"/>
      <c r="AD1967" s="2"/>
      <c r="AE1967" s="2"/>
      <c r="AF1967" s="2"/>
      <c r="AG1967" s="2"/>
      <c r="AH1967" s="2"/>
      <c r="AI1967" s="2"/>
    </row>
    <row r="1968" spans="2:35">
      <c r="B1968" s="350" t="s">
        <v>265</v>
      </c>
      <c r="C1968" s="350" t="s">
        <v>122</v>
      </c>
      <c r="D1968" s="351">
        <v>32</v>
      </c>
      <c r="E1968" s="351">
        <v>15</v>
      </c>
      <c r="F1968" s="279" t="str">
        <f t="shared" si="30"/>
        <v>SWW013215</v>
      </c>
      <c r="G1968" s="351">
        <v>147.80000000000001</v>
      </c>
      <c r="M1968" s="241"/>
      <c r="N1968" s="241"/>
      <c r="O1968" s="229"/>
      <c r="P1968" s="229"/>
      <c r="Q1968" s="234"/>
      <c r="Y1968" s="243"/>
      <c r="Z1968" s="2"/>
      <c r="AA1968" s="2"/>
      <c r="AB1968" s="2"/>
      <c r="AC1968" s="2"/>
      <c r="AD1968" s="2"/>
      <c r="AE1968" s="2"/>
      <c r="AF1968" s="2"/>
      <c r="AG1968" s="2"/>
      <c r="AH1968" s="2"/>
      <c r="AI1968" s="2"/>
    </row>
    <row r="1969" spans="2:35">
      <c r="B1969" s="350" t="s">
        <v>265</v>
      </c>
      <c r="C1969" s="350" t="s">
        <v>122</v>
      </c>
      <c r="D1969" s="351">
        <v>32</v>
      </c>
      <c r="E1969" s="351">
        <v>16</v>
      </c>
      <c r="F1969" s="279" t="str">
        <f t="shared" si="30"/>
        <v>SWW013216</v>
      </c>
      <c r="G1969" s="351">
        <v>161.6</v>
      </c>
      <c r="M1969" s="241"/>
      <c r="N1969" s="241"/>
      <c r="O1969" s="229"/>
      <c r="P1969" s="229"/>
      <c r="Q1969" s="234"/>
      <c r="Y1969" s="243"/>
      <c r="Z1969" s="2"/>
      <c r="AA1969" s="2"/>
      <c r="AB1969" s="2"/>
      <c r="AC1969" s="2"/>
      <c r="AD1969" s="2"/>
      <c r="AE1969" s="2"/>
      <c r="AF1969" s="2"/>
      <c r="AG1969" s="2"/>
      <c r="AH1969" s="2"/>
      <c r="AI1969" s="2"/>
    </row>
    <row r="1970" spans="2:35">
      <c r="B1970" s="350" t="s">
        <v>265</v>
      </c>
      <c r="C1970" s="350" t="s">
        <v>122</v>
      </c>
      <c r="D1970" s="351">
        <v>32</v>
      </c>
      <c r="E1970" s="351">
        <v>17</v>
      </c>
      <c r="F1970" s="279" t="str">
        <f t="shared" si="30"/>
        <v>SWW013217</v>
      </c>
      <c r="G1970" s="351">
        <v>176.8</v>
      </c>
      <c r="M1970" s="241"/>
      <c r="N1970" s="241"/>
      <c r="O1970" s="229"/>
      <c r="P1970" s="229"/>
      <c r="Q1970" s="234"/>
      <c r="Y1970" s="243"/>
      <c r="Z1970" s="2"/>
      <c r="AA1970" s="2"/>
      <c r="AB1970" s="2"/>
      <c r="AC1970" s="2"/>
      <c r="AD1970" s="2"/>
      <c r="AE1970" s="2"/>
      <c r="AF1970" s="2"/>
      <c r="AG1970" s="2"/>
      <c r="AH1970" s="2"/>
      <c r="AI1970" s="2"/>
    </row>
    <row r="1971" spans="2:35">
      <c r="B1971" s="350" t="s">
        <v>265</v>
      </c>
      <c r="C1971" s="350" t="s">
        <v>122</v>
      </c>
      <c r="D1971" s="351">
        <v>32</v>
      </c>
      <c r="E1971" s="351">
        <v>18</v>
      </c>
      <c r="F1971" s="279" t="str">
        <f t="shared" si="30"/>
        <v>SWW013218</v>
      </c>
      <c r="G1971" s="351">
        <v>193.6</v>
      </c>
      <c r="M1971" s="241"/>
      <c r="N1971" s="241"/>
      <c r="O1971" s="229"/>
      <c r="P1971" s="229"/>
      <c r="Q1971" s="234"/>
      <c r="Y1971" s="243"/>
      <c r="Z1971" s="2"/>
      <c r="AA1971" s="2"/>
      <c r="AB1971" s="2"/>
      <c r="AC1971" s="2"/>
      <c r="AD1971" s="2"/>
      <c r="AE1971" s="2"/>
      <c r="AF1971" s="2"/>
      <c r="AG1971" s="2"/>
      <c r="AH1971" s="2"/>
      <c r="AI1971" s="2"/>
    </row>
    <row r="1972" spans="2:35">
      <c r="B1972" s="350" t="s">
        <v>265</v>
      </c>
      <c r="C1972" s="350" t="s">
        <v>122</v>
      </c>
      <c r="D1972" s="351">
        <v>32</v>
      </c>
      <c r="E1972" s="351">
        <v>19</v>
      </c>
      <c r="F1972" s="279" t="str">
        <f t="shared" si="30"/>
        <v>SWW013219</v>
      </c>
      <c r="G1972" s="351">
        <v>212.7</v>
      </c>
      <c r="M1972" s="241"/>
      <c r="N1972" s="241"/>
      <c r="O1972" s="229"/>
      <c r="P1972" s="229"/>
      <c r="Q1972" s="234"/>
      <c r="Y1972" s="243"/>
      <c r="Z1972" s="2"/>
      <c r="AA1972" s="2"/>
      <c r="AB1972" s="2"/>
      <c r="AC1972" s="2"/>
      <c r="AD1972" s="2"/>
      <c r="AE1972" s="2"/>
      <c r="AF1972" s="2"/>
      <c r="AG1972" s="2"/>
      <c r="AH1972" s="2"/>
      <c r="AI1972" s="2"/>
    </row>
    <row r="1973" spans="2:35">
      <c r="B1973" s="350" t="s">
        <v>265</v>
      </c>
      <c r="C1973" s="350" t="s">
        <v>122</v>
      </c>
      <c r="D1973" s="351">
        <v>32</v>
      </c>
      <c r="E1973" s="351">
        <v>20</v>
      </c>
      <c r="F1973" s="279" t="str">
        <f t="shared" si="30"/>
        <v>SWW013220</v>
      </c>
      <c r="G1973" s="351">
        <v>231.6</v>
      </c>
      <c r="M1973" s="241"/>
      <c r="N1973" s="241"/>
      <c r="O1973" s="229"/>
      <c r="P1973" s="229"/>
      <c r="Q1973" s="234"/>
      <c r="Y1973" s="243"/>
      <c r="Z1973" s="2"/>
      <c r="AA1973" s="2"/>
      <c r="AB1973" s="2"/>
      <c r="AC1973" s="2"/>
      <c r="AD1973" s="2"/>
      <c r="AE1973" s="2"/>
      <c r="AF1973" s="2"/>
      <c r="AG1973" s="2"/>
      <c r="AH1973" s="2"/>
      <c r="AI1973" s="2"/>
    </row>
    <row r="1974" spans="2:35">
      <c r="B1974" s="350" t="s">
        <v>265</v>
      </c>
      <c r="C1974" s="350" t="s">
        <v>122</v>
      </c>
      <c r="D1974" s="351">
        <v>32</v>
      </c>
      <c r="E1974" s="351">
        <v>21</v>
      </c>
      <c r="F1974" s="279" t="str">
        <f t="shared" si="30"/>
        <v>SWW013221</v>
      </c>
      <c r="G1974" s="351">
        <v>250.7</v>
      </c>
      <c r="M1974" s="241"/>
      <c r="N1974" s="241"/>
      <c r="O1974" s="229"/>
      <c r="P1974" s="229"/>
      <c r="Q1974" s="234"/>
      <c r="Y1974" s="243"/>
      <c r="Z1974" s="2"/>
      <c r="AA1974" s="2"/>
      <c r="AB1974" s="2"/>
      <c r="AC1974" s="2"/>
      <c r="AD1974" s="2"/>
      <c r="AE1974" s="2"/>
      <c r="AF1974" s="2"/>
      <c r="AG1974" s="2"/>
      <c r="AH1974" s="2"/>
      <c r="AI1974" s="2"/>
    </row>
    <row r="1975" spans="2:35">
      <c r="B1975" s="350" t="s">
        <v>265</v>
      </c>
      <c r="C1975" s="350" t="s">
        <v>122</v>
      </c>
      <c r="D1975" s="351">
        <v>32</v>
      </c>
      <c r="E1975" s="351">
        <v>22</v>
      </c>
      <c r="F1975" s="279" t="str">
        <f t="shared" si="30"/>
        <v>SWW013222</v>
      </c>
      <c r="G1975" s="351">
        <v>266.89999999999998</v>
      </c>
      <c r="M1975" s="241"/>
      <c r="N1975" s="241"/>
      <c r="O1975" s="229"/>
      <c r="P1975" s="229"/>
      <c r="Q1975" s="234"/>
      <c r="Y1975" s="243"/>
      <c r="Z1975" s="2"/>
      <c r="AA1975" s="2"/>
      <c r="AB1975" s="2"/>
      <c r="AC1975" s="2"/>
      <c r="AD1975" s="2"/>
      <c r="AE1975" s="2"/>
      <c r="AF1975" s="2"/>
      <c r="AG1975" s="2"/>
      <c r="AH1975" s="2"/>
      <c r="AI1975" s="2"/>
    </row>
    <row r="1976" spans="2:35">
      <c r="B1976" s="350" t="s">
        <v>265</v>
      </c>
      <c r="C1976" s="350" t="s">
        <v>122</v>
      </c>
      <c r="D1976" s="351">
        <v>32</v>
      </c>
      <c r="E1976" s="351">
        <v>23</v>
      </c>
      <c r="F1976" s="279" t="str">
        <f t="shared" si="30"/>
        <v>SWW013223</v>
      </c>
      <c r="G1976" s="351">
        <v>285.10000000000002</v>
      </c>
      <c r="M1976" s="241"/>
      <c r="N1976" s="241"/>
      <c r="O1976" s="229"/>
      <c r="P1976" s="229"/>
      <c r="Q1976" s="234"/>
      <c r="Y1976" s="243"/>
      <c r="Z1976" s="2"/>
      <c r="AA1976" s="2"/>
      <c r="AB1976" s="2"/>
      <c r="AC1976" s="2"/>
      <c r="AD1976" s="2"/>
      <c r="AE1976" s="2"/>
      <c r="AF1976" s="2"/>
      <c r="AG1976" s="2"/>
      <c r="AH1976" s="2"/>
      <c r="AI1976" s="2"/>
    </row>
    <row r="1977" spans="2:35">
      <c r="B1977" s="350" t="s">
        <v>265</v>
      </c>
      <c r="C1977" s="350" t="s">
        <v>122</v>
      </c>
      <c r="D1977" s="351">
        <v>32</v>
      </c>
      <c r="E1977" s="351">
        <v>24</v>
      </c>
      <c r="F1977" s="279" t="str">
        <f t="shared" si="30"/>
        <v>SWW013224</v>
      </c>
      <c r="G1977" s="351">
        <v>306.10000000000002</v>
      </c>
      <c r="M1977" s="241"/>
      <c r="N1977" s="241"/>
      <c r="O1977" s="229"/>
      <c r="P1977" s="229"/>
      <c r="Q1977" s="234"/>
      <c r="Y1977" s="243"/>
      <c r="Z1977" s="2"/>
      <c r="AA1977" s="2"/>
      <c r="AB1977" s="2"/>
      <c r="AC1977" s="2"/>
      <c r="AD1977" s="2"/>
      <c r="AE1977" s="2"/>
      <c r="AF1977" s="2"/>
      <c r="AG1977" s="2"/>
      <c r="AH1977" s="2"/>
      <c r="AI1977" s="2"/>
    </row>
    <row r="1978" spans="2:35">
      <c r="B1978" s="350" t="s">
        <v>265</v>
      </c>
      <c r="C1978" s="350" t="s">
        <v>122</v>
      </c>
      <c r="D1978" s="351">
        <v>32</v>
      </c>
      <c r="E1978" s="351">
        <v>25</v>
      </c>
      <c r="F1978" s="279" t="str">
        <f t="shared" si="30"/>
        <v>SWW013225</v>
      </c>
      <c r="G1978" s="351">
        <v>330.7</v>
      </c>
      <c r="M1978" s="241"/>
      <c r="N1978" s="241"/>
      <c r="O1978" s="229"/>
      <c r="P1978" s="229"/>
      <c r="Q1978" s="234"/>
      <c r="Y1978" s="243"/>
      <c r="Z1978" s="2"/>
      <c r="AA1978" s="2"/>
      <c r="AB1978" s="2"/>
      <c r="AC1978" s="2"/>
      <c r="AD1978" s="2"/>
      <c r="AE1978" s="2"/>
      <c r="AF1978" s="2"/>
      <c r="AG1978" s="2"/>
      <c r="AH1978" s="2"/>
      <c r="AI1978" s="2"/>
    </row>
    <row r="1979" spans="2:35">
      <c r="B1979" s="350" t="s">
        <v>265</v>
      </c>
      <c r="C1979" s="350" t="s">
        <v>122</v>
      </c>
      <c r="D1979" s="351">
        <v>32</v>
      </c>
      <c r="E1979" s="351">
        <v>26</v>
      </c>
      <c r="F1979" s="279" t="str">
        <f t="shared" si="30"/>
        <v>SWW013226</v>
      </c>
      <c r="G1979" s="351">
        <v>358.3</v>
      </c>
      <c r="M1979" s="241"/>
      <c r="N1979" s="241"/>
      <c r="O1979" s="229"/>
      <c r="P1979" s="229"/>
      <c r="Q1979" s="234"/>
      <c r="Y1979" s="243"/>
      <c r="Z1979" s="2"/>
      <c r="AA1979" s="2"/>
      <c r="AB1979" s="2"/>
      <c r="AC1979" s="2"/>
      <c r="AD1979" s="2"/>
      <c r="AE1979" s="2"/>
      <c r="AF1979" s="2"/>
      <c r="AG1979" s="2"/>
      <c r="AH1979" s="2"/>
      <c r="AI1979" s="2"/>
    </row>
    <row r="1980" spans="2:35">
      <c r="B1980" s="350" t="s">
        <v>265</v>
      </c>
      <c r="C1980" s="350" t="s">
        <v>122</v>
      </c>
      <c r="D1980" s="351">
        <v>32</v>
      </c>
      <c r="E1980" s="351">
        <v>27</v>
      </c>
      <c r="F1980" s="279" t="str">
        <f t="shared" si="30"/>
        <v>SWW013227</v>
      </c>
      <c r="G1980" s="351">
        <v>381.4</v>
      </c>
      <c r="M1980" s="241"/>
      <c r="N1980" s="241"/>
      <c r="O1980" s="229"/>
      <c r="P1980" s="229"/>
      <c r="Q1980" s="234"/>
      <c r="Y1980" s="243"/>
      <c r="Z1980" s="2"/>
      <c r="AA1980" s="2"/>
      <c r="AB1980" s="2"/>
      <c r="AC1980" s="2"/>
      <c r="AD1980" s="2"/>
      <c r="AE1980" s="2"/>
      <c r="AF1980" s="2"/>
      <c r="AG1980" s="2"/>
      <c r="AH1980" s="2"/>
      <c r="AI1980" s="2"/>
    </row>
    <row r="1981" spans="2:35">
      <c r="B1981" s="350" t="s">
        <v>265</v>
      </c>
      <c r="C1981" s="350" t="s">
        <v>122</v>
      </c>
      <c r="D1981" s="351">
        <v>32</v>
      </c>
      <c r="E1981" s="351">
        <v>28</v>
      </c>
      <c r="F1981" s="279" t="str">
        <f t="shared" si="30"/>
        <v>SWW013228</v>
      </c>
      <c r="G1981" s="351">
        <v>407.6</v>
      </c>
      <c r="M1981" s="241"/>
      <c r="N1981" s="241"/>
      <c r="O1981" s="229"/>
      <c r="P1981" s="229"/>
      <c r="Q1981" s="234"/>
      <c r="Y1981" s="243"/>
      <c r="Z1981" s="2"/>
      <c r="AA1981" s="2"/>
      <c r="AB1981" s="2"/>
      <c r="AC1981" s="2"/>
      <c r="AD1981" s="2"/>
      <c r="AE1981" s="2"/>
      <c r="AF1981" s="2"/>
      <c r="AG1981" s="2"/>
      <c r="AH1981" s="2"/>
      <c r="AI1981" s="2"/>
    </row>
    <row r="1982" spans="2:35">
      <c r="B1982" s="350" t="s">
        <v>265</v>
      </c>
      <c r="C1982" s="350" t="s">
        <v>122</v>
      </c>
      <c r="D1982" s="351">
        <v>32</v>
      </c>
      <c r="E1982" s="351">
        <v>29</v>
      </c>
      <c r="F1982" s="279" t="str">
        <f t="shared" si="30"/>
        <v>SWW013229</v>
      </c>
      <c r="G1982" s="351">
        <v>443.6</v>
      </c>
      <c r="M1982" s="241"/>
      <c r="N1982" s="241"/>
      <c r="O1982" s="229"/>
      <c r="P1982" s="229"/>
      <c r="Q1982" s="234"/>
      <c r="Y1982" s="243"/>
      <c r="Z1982" s="2"/>
      <c r="AA1982" s="2"/>
      <c r="AB1982" s="2"/>
      <c r="AC1982" s="2"/>
      <c r="AD1982" s="2"/>
      <c r="AE1982" s="2"/>
      <c r="AF1982" s="2"/>
      <c r="AG1982" s="2"/>
      <c r="AH1982" s="2"/>
      <c r="AI1982" s="2"/>
    </row>
    <row r="1983" spans="2:35">
      <c r="B1983" s="350" t="s">
        <v>265</v>
      </c>
      <c r="C1983" s="350" t="s">
        <v>122</v>
      </c>
      <c r="D1983" s="351">
        <v>32</v>
      </c>
      <c r="E1983" s="351">
        <v>30</v>
      </c>
      <c r="F1983" s="279" t="str">
        <f t="shared" si="30"/>
        <v>SWW013230</v>
      </c>
      <c r="G1983" s="351">
        <v>471.2</v>
      </c>
      <c r="M1983" s="241"/>
      <c r="N1983" s="241"/>
      <c r="O1983" s="229"/>
      <c r="P1983" s="229"/>
      <c r="Q1983" s="234"/>
      <c r="Y1983" s="243"/>
      <c r="Z1983" s="2"/>
      <c r="AA1983" s="2"/>
      <c r="AB1983" s="2"/>
      <c r="AC1983" s="2"/>
      <c r="AD1983" s="2"/>
      <c r="AE1983" s="2"/>
      <c r="AF1983" s="2"/>
      <c r="AG1983" s="2"/>
      <c r="AH1983" s="2"/>
      <c r="AI1983" s="2"/>
    </row>
    <row r="1984" spans="2:35">
      <c r="B1984" s="350" t="s">
        <v>265</v>
      </c>
      <c r="C1984" s="350" t="s">
        <v>122</v>
      </c>
      <c r="D1984" s="351">
        <v>32</v>
      </c>
      <c r="E1984" s="351">
        <v>31</v>
      </c>
      <c r="F1984" s="279" t="str">
        <f t="shared" si="30"/>
        <v>SWW013231</v>
      </c>
      <c r="G1984" s="351">
        <v>499.6</v>
      </c>
      <c r="M1984" s="241"/>
      <c r="N1984" s="241"/>
      <c r="O1984" s="229"/>
      <c r="P1984" s="229"/>
      <c r="Q1984" s="234"/>
      <c r="Y1984" s="243"/>
      <c r="Z1984" s="2"/>
      <c r="AA1984" s="2"/>
      <c r="AB1984" s="2"/>
      <c r="AC1984" s="2"/>
      <c r="AD1984" s="2"/>
      <c r="AE1984" s="2"/>
      <c r="AF1984" s="2"/>
      <c r="AG1984" s="2"/>
      <c r="AH1984" s="2"/>
      <c r="AI1984" s="2"/>
    </row>
    <row r="1985" spans="2:35">
      <c r="B1985" s="350" t="s">
        <v>265</v>
      </c>
      <c r="C1985" s="350" t="s">
        <v>122</v>
      </c>
      <c r="D1985" s="351">
        <v>32</v>
      </c>
      <c r="E1985" s="351">
        <v>32</v>
      </c>
      <c r="F1985" s="279" t="str">
        <f t="shared" si="30"/>
        <v>SWW013232</v>
      </c>
      <c r="G1985" s="351">
        <v>527.4</v>
      </c>
      <c r="M1985" s="241"/>
      <c r="N1985" s="241"/>
      <c r="O1985" s="229"/>
      <c r="P1985" s="229"/>
      <c r="Q1985" s="234"/>
      <c r="Y1985" s="243"/>
      <c r="Z1985" s="2"/>
      <c r="AA1985" s="2"/>
      <c r="AB1985" s="2"/>
      <c r="AC1985" s="2"/>
      <c r="AD1985" s="2"/>
      <c r="AE1985" s="2"/>
      <c r="AF1985" s="2"/>
      <c r="AG1985" s="2"/>
      <c r="AH1985" s="2"/>
      <c r="AI1985" s="2"/>
    </row>
    <row r="1986" spans="2:35">
      <c r="B1986" s="350" t="s">
        <v>265</v>
      </c>
      <c r="C1986" s="350" t="s">
        <v>122</v>
      </c>
      <c r="D1986" s="351">
        <v>32</v>
      </c>
      <c r="E1986" s="351">
        <v>33</v>
      </c>
      <c r="F1986" s="279" t="str">
        <f t="shared" si="30"/>
        <v>SWW013233</v>
      </c>
      <c r="G1986" s="351">
        <v>556.20000000000005</v>
      </c>
      <c r="M1986" s="241"/>
      <c r="N1986" s="241"/>
      <c r="O1986" s="229"/>
      <c r="P1986" s="229"/>
      <c r="Q1986" s="234"/>
      <c r="Y1986" s="243"/>
      <c r="Z1986" s="2"/>
      <c r="AA1986" s="2"/>
      <c r="AB1986" s="2"/>
      <c r="AC1986" s="2"/>
      <c r="AD1986" s="2"/>
      <c r="AE1986" s="2"/>
      <c r="AF1986" s="2"/>
      <c r="AG1986" s="2"/>
      <c r="AH1986" s="2"/>
      <c r="AI1986" s="2"/>
    </row>
    <row r="1987" spans="2:35">
      <c r="B1987" s="350" t="s">
        <v>265</v>
      </c>
      <c r="C1987" s="350" t="s">
        <v>122</v>
      </c>
      <c r="D1987" s="351">
        <v>32</v>
      </c>
      <c r="E1987" s="351">
        <v>34</v>
      </c>
      <c r="F1987" s="279" t="str">
        <f t="shared" si="30"/>
        <v>SWW013234</v>
      </c>
      <c r="G1987" s="351">
        <v>591.1</v>
      </c>
      <c r="M1987" s="241"/>
      <c r="N1987" s="241"/>
      <c r="O1987" s="229"/>
      <c r="P1987" s="229"/>
      <c r="Q1987" s="234"/>
      <c r="Y1987" s="243"/>
      <c r="Z1987" s="2"/>
      <c r="AA1987" s="2"/>
      <c r="AB1987" s="2"/>
      <c r="AC1987" s="2"/>
      <c r="AD1987" s="2"/>
      <c r="AE1987" s="2"/>
      <c r="AF1987" s="2"/>
      <c r="AG1987" s="2"/>
      <c r="AH1987" s="2"/>
      <c r="AI1987" s="2"/>
    </row>
    <row r="1988" spans="2:35">
      <c r="B1988" s="350" t="s">
        <v>265</v>
      </c>
      <c r="C1988" s="350" t="s">
        <v>122</v>
      </c>
      <c r="D1988" s="351">
        <v>32</v>
      </c>
      <c r="E1988" s="351">
        <v>35</v>
      </c>
      <c r="F1988" s="279" t="str">
        <f t="shared" si="30"/>
        <v>SWW013235</v>
      </c>
      <c r="G1988" s="351">
        <v>622.6</v>
      </c>
      <c r="M1988" s="241"/>
      <c r="N1988" s="241"/>
      <c r="O1988" s="229"/>
      <c r="P1988" s="229"/>
      <c r="Q1988" s="234"/>
      <c r="Y1988" s="243"/>
      <c r="Z1988" s="2"/>
      <c r="AA1988" s="2"/>
      <c r="AB1988" s="2"/>
      <c r="AC1988" s="2"/>
      <c r="AD1988" s="2"/>
      <c r="AE1988" s="2"/>
      <c r="AF1988" s="2"/>
      <c r="AG1988" s="2"/>
      <c r="AH1988" s="2"/>
      <c r="AI1988" s="2"/>
    </row>
    <row r="1989" spans="2:35">
      <c r="B1989" s="350" t="s">
        <v>265</v>
      </c>
      <c r="C1989" s="350" t="s">
        <v>122</v>
      </c>
      <c r="D1989" s="351">
        <v>32</v>
      </c>
      <c r="E1989" s="351">
        <v>36</v>
      </c>
      <c r="F1989" s="279" t="str">
        <f t="shared" si="30"/>
        <v>SWW013236</v>
      </c>
      <c r="G1989" s="351">
        <v>656.1</v>
      </c>
      <c r="M1989" s="241"/>
      <c r="N1989" s="241"/>
      <c r="O1989" s="229"/>
      <c r="P1989" s="229"/>
      <c r="Q1989" s="234"/>
      <c r="Y1989" s="243"/>
      <c r="Z1989" s="2"/>
      <c r="AA1989" s="2"/>
      <c r="AB1989" s="2"/>
      <c r="AC1989" s="2"/>
      <c r="AD1989" s="2"/>
      <c r="AE1989" s="2"/>
      <c r="AF1989" s="2"/>
      <c r="AG1989" s="2"/>
      <c r="AH1989" s="2"/>
      <c r="AI1989" s="2"/>
    </row>
    <row r="1990" spans="2:35">
      <c r="B1990" s="350" t="s">
        <v>265</v>
      </c>
      <c r="C1990" s="350" t="s">
        <v>122</v>
      </c>
      <c r="D1990" s="351">
        <v>32</v>
      </c>
      <c r="E1990" s="351">
        <v>37</v>
      </c>
      <c r="F1990" s="279" t="str">
        <f t="shared" si="30"/>
        <v>SWW013237</v>
      </c>
      <c r="G1990" s="351">
        <v>713.5</v>
      </c>
      <c r="M1990" s="241"/>
      <c r="N1990" s="241"/>
      <c r="O1990" s="229"/>
      <c r="P1990" s="229"/>
      <c r="Q1990" s="234"/>
      <c r="Y1990" s="243"/>
      <c r="Z1990" s="2"/>
      <c r="AA1990" s="2"/>
      <c r="AB1990" s="2"/>
      <c r="AC1990" s="2"/>
      <c r="AD1990" s="2"/>
      <c r="AE1990" s="2"/>
      <c r="AF1990" s="2"/>
      <c r="AG1990" s="2"/>
      <c r="AH1990" s="2"/>
      <c r="AI1990" s="2"/>
    </row>
    <row r="1991" spans="2:35">
      <c r="B1991" s="350" t="s">
        <v>265</v>
      </c>
      <c r="C1991" s="350" t="s">
        <v>122</v>
      </c>
      <c r="D1991" s="351">
        <v>32</v>
      </c>
      <c r="E1991" s="351">
        <v>38</v>
      </c>
      <c r="F1991" s="279" t="str">
        <f t="shared" si="30"/>
        <v>SWW013238</v>
      </c>
      <c r="G1991" s="351">
        <v>764.3</v>
      </c>
      <c r="M1991" s="241"/>
      <c r="N1991" s="241"/>
      <c r="O1991" s="229"/>
      <c r="P1991" s="229"/>
      <c r="Q1991" s="234"/>
      <c r="Y1991" s="243"/>
      <c r="Z1991" s="2"/>
      <c r="AA1991" s="2"/>
      <c r="AB1991" s="2"/>
      <c r="AC1991" s="2"/>
      <c r="AD1991" s="2"/>
      <c r="AE1991" s="2"/>
      <c r="AF1991" s="2"/>
      <c r="AG1991" s="2"/>
      <c r="AH1991" s="2"/>
      <c r="AI1991" s="2"/>
    </row>
    <row r="1992" spans="2:35">
      <c r="B1992" s="350" t="s">
        <v>265</v>
      </c>
      <c r="C1992" s="350" t="s">
        <v>122</v>
      </c>
      <c r="D1992" s="351">
        <v>32</v>
      </c>
      <c r="E1992" s="351">
        <v>39</v>
      </c>
      <c r="F1992" s="279" t="str">
        <f t="shared" ref="F1992:F2055" si="31">B1992&amp;TEXT(C1992,"00")&amp;TEXT(D1992,"00")&amp;TEXT(E1992,"00")</f>
        <v>SWW013239</v>
      </c>
      <c r="G1992" s="351">
        <v>828.8</v>
      </c>
      <c r="M1992" s="241"/>
      <c r="N1992" s="241"/>
      <c r="O1992" s="229"/>
      <c r="P1992" s="229"/>
      <c r="Q1992" s="234"/>
      <c r="Y1992" s="243"/>
      <c r="Z1992" s="2"/>
      <c r="AA1992" s="2"/>
      <c r="AB1992" s="2"/>
      <c r="AC1992" s="2"/>
      <c r="AD1992" s="2"/>
      <c r="AE1992" s="2"/>
      <c r="AF1992" s="2"/>
      <c r="AG1992" s="2"/>
      <c r="AH1992" s="2"/>
      <c r="AI1992" s="2"/>
    </row>
    <row r="1993" spans="2:35">
      <c r="B1993" s="350" t="s">
        <v>265</v>
      </c>
      <c r="C1993" s="350" t="s">
        <v>122</v>
      </c>
      <c r="D1993" s="351">
        <v>33</v>
      </c>
      <c r="E1993" s="351">
        <v>1</v>
      </c>
      <c r="F1993" s="279" t="str">
        <f t="shared" si="31"/>
        <v>SWW013301</v>
      </c>
      <c r="G1993" s="351">
        <v>21.2</v>
      </c>
      <c r="M1993" s="241"/>
      <c r="N1993" s="241"/>
      <c r="O1993" s="229"/>
      <c r="P1993" s="229"/>
      <c r="Q1993" s="234"/>
      <c r="Y1993" s="243"/>
      <c r="Z1993" s="2"/>
      <c r="AA1993" s="2"/>
      <c r="AB1993" s="2"/>
      <c r="AC1993" s="2"/>
      <c r="AD1993" s="2"/>
      <c r="AE1993" s="2"/>
      <c r="AF1993" s="2"/>
      <c r="AG1993" s="2"/>
      <c r="AH1993" s="2"/>
      <c r="AI1993" s="2"/>
    </row>
    <row r="1994" spans="2:35">
      <c r="B1994" s="350" t="s">
        <v>265</v>
      </c>
      <c r="C1994" s="350" t="s">
        <v>122</v>
      </c>
      <c r="D1994" s="351">
        <v>33</v>
      </c>
      <c r="E1994" s="351">
        <v>2</v>
      </c>
      <c r="F1994" s="279" t="str">
        <f t="shared" si="31"/>
        <v>SWW013302</v>
      </c>
      <c r="G1994" s="351">
        <v>52.5</v>
      </c>
      <c r="M1994" s="241"/>
      <c r="N1994" s="241"/>
      <c r="O1994" s="229"/>
      <c r="P1994" s="229"/>
      <c r="Q1994" s="234"/>
      <c r="Y1994" s="243"/>
      <c r="Z1994" s="2"/>
      <c r="AA1994" s="2"/>
      <c r="AB1994" s="2"/>
      <c r="AC1994" s="2"/>
      <c r="AD1994" s="2"/>
      <c r="AE1994" s="2"/>
      <c r="AF1994" s="2"/>
      <c r="AG1994" s="2"/>
      <c r="AH1994" s="2"/>
      <c r="AI1994" s="2"/>
    </row>
    <row r="1995" spans="2:35">
      <c r="B1995" s="350" t="s">
        <v>265</v>
      </c>
      <c r="C1995" s="350" t="s">
        <v>122</v>
      </c>
      <c r="D1995" s="351">
        <v>33</v>
      </c>
      <c r="E1995" s="351">
        <v>3</v>
      </c>
      <c r="F1995" s="279" t="str">
        <f t="shared" si="31"/>
        <v>SWW013303</v>
      </c>
      <c r="G1995" s="351">
        <v>57.4</v>
      </c>
      <c r="M1995" s="241"/>
      <c r="N1995" s="241"/>
      <c r="O1995" s="229"/>
      <c r="P1995" s="229"/>
      <c r="Q1995" s="234"/>
      <c r="Y1995" s="243"/>
      <c r="Z1995" s="2"/>
      <c r="AA1995" s="2"/>
      <c r="AB1995" s="2"/>
      <c r="AC1995" s="2"/>
      <c r="AD1995" s="2"/>
      <c r="AE1995" s="2"/>
      <c r="AF1995" s="2"/>
      <c r="AG1995" s="2"/>
      <c r="AH1995" s="2"/>
      <c r="AI1995" s="2"/>
    </row>
    <row r="1996" spans="2:35">
      <c r="B1996" s="350" t="s">
        <v>265</v>
      </c>
      <c r="C1996" s="350" t="s">
        <v>122</v>
      </c>
      <c r="D1996" s="351">
        <v>33</v>
      </c>
      <c r="E1996" s="351">
        <v>4</v>
      </c>
      <c r="F1996" s="279" t="str">
        <f t="shared" si="31"/>
        <v>SWW013304</v>
      </c>
      <c r="G1996" s="351">
        <v>62.8</v>
      </c>
      <c r="M1996" s="241"/>
      <c r="N1996" s="241"/>
      <c r="O1996" s="229"/>
      <c r="P1996" s="229"/>
      <c r="Q1996" s="234"/>
      <c r="Y1996" s="243"/>
      <c r="Z1996" s="2"/>
      <c r="AA1996" s="2"/>
      <c r="AB1996" s="2"/>
      <c r="AC1996" s="2"/>
      <c r="AD1996" s="2"/>
      <c r="AE1996" s="2"/>
      <c r="AF1996" s="2"/>
      <c r="AG1996" s="2"/>
      <c r="AH1996" s="2"/>
      <c r="AI1996" s="2"/>
    </row>
    <row r="1997" spans="2:35">
      <c r="B1997" s="350" t="s">
        <v>265</v>
      </c>
      <c r="C1997" s="350" t="s">
        <v>122</v>
      </c>
      <c r="D1997" s="351">
        <v>33</v>
      </c>
      <c r="E1997" s="351">
        <v>5</v>
      </c>
      <c r="F1997" s="279" t="str">
        <f t="shared" si="31"/>
        <v>SWW013305</v>
      </c>
      <c r="G1997" s="351">
        <v>68.400000000000006</v>
      </c>
      <c r="M1997" s="241"/>
      <c r="N1997" s="241"/>
      <c r="O1997" s="229"/>
      <c r="P1997" s="229"/>
      <c r="Q1997" s="234"/>
      <c r="Y1997" s="243"/>
      <c r="Z1997" s="2"/>
      <c r="AA1997" s="2"/>
      <c r="AB1997" s="2"/>
      <c r="AC1997" s="2"/>
      <c r="AD1997" s="2"/>
      <c r="AE1997" s="2"/>
      <c r="AF1997" s="2"/>
      <c r="AG1997" s="2"/>
      <c r="AH1997" s="2"/>
      <c r="AI1997" s="2"/>
    </row>
    <row r="1998" spans="2:35">
      <c r="B1998" s="350" t="s">
        <v>265</v>
      </c>
      <c r="C1998" s="350" t="s">
        <v>122</v>
      </c>
      <c r="D1998" s="351">
        <v>33</v>
      </c>
      <c r="E1998" s="351">
        <v>6</v>
      </c>
      <c r="F1998" s="279" t="str">
        <f t="shared" si="31"/>
        <v>SWW013306</v>
      </c>
      <c r="G1998" s="351">
        <v>74.099999999999994</v>
      </c>
      <c r="M1998" s="241"/>
      <c r="N1998" s="241"/>
      <c r="O1998" s="229"/>
      <c r="P1998" s="229"/>
      <c r="Q1998" s="234"/>
      <c r="Y1998" s="243"/>
      <c r="Z1998" s="2"/>
      <c r="AA1998" s="2"/>
      <c r="AB1998" s="2"/>
      <c r="AC1998" s="2"/>
      <c r="AD1998" s="2"/>
      <c r="AE1998" s="2"/>
      <c r="AF1998" s="2"/>
      <c r="AG1998" s="2"/>
      <c r="AH1998" s="2"/>
      <c r="AI1998" s="2"/>
    </row>
    <row r="1999" spans="2:35">
      <c r="B1999" s="350" t="s">
        <v>265</v>
      </c>
      <c r="C1999" s="350" t="s">
        <v>122</v>
      </c>
      <c r="D1999" s="351">
        <v>33</v>
      </c>
      <c r="E1999" s="351">
        <v>7</v>
      </c>
      <c r="F1999" s="279" t="str">
        <f t="shared" si="31"/>
        <v>SWW013307</v>
      </c>
      <c r="G1999" s="351">
        <v>80.099999999999994</v>
      </c>
      <c r="M1999" s="241"/>
      <c r="N1999" s="241"/>
      <c r="O1999" s="229"/>
      <c r="P1999" s="229"/>
      <c r="Q1999" s="234"/>
      <c r="Y1999" s="243"/>
      <c r="Z1999" s="2"/>
      <c r="AA1999" s="2"/>
      <c r="AB1999" s="2"/>
      <c r="AC1999" s="2"/>
      <c r="AD1999" s="2"/>
      <c r="AE1999" s="2"/>
      <c r="AF1999" s="2"/>
      <c r="AG1999" s="2"/>
      <c r="AH1999" s="2"/>
      <c r="AI1999" s="2"/>
    </row>
    <row r="2000" spans="2:35">
      <c r="B2000" s="350" t="s">
        <v>265</v>
      </c>
      <c r="C2000" s="350" t="s">
        <v>122</v>
      </c>
      <c r="D2000" s="351">
        <v>33</v>
      </c>
      <c r="E2000" s="351">
        <v>8</v>
      </c>
      <c r="F2000" s="279" t="str">
        <f t="shared" si="31"/>
        <v>SWW013308</v>
      </c>
      <c r="G2000" s="351">
        <v>86.2</v>
      </c>
      <c r="M2000" s="241"/>
      <c r="N2000" s="241"/>
      <c r="O2000" s="229"/>
      <c r="P2000" s="229"/>
      <c r="Q2000" s="234"/>
      <c r="Y2000" s="243"/>
      <c r="Z2000" s="2"/>
      <c r="AA2000" s="2"/>
      <c r="AB2000" s="2"/>
      <c r="AC2000" s="2"/>
      <c r="AD2000" s="2"/>
      <c r="AE2000" s="2"/>
      <c r="AF2000" s="2"/>
      <c r="AG2000" s="2"/>
      <c r="AH2000" s="2"/>
      <c r="AI2000" s="2"/>
    </row>
    <row r="2001" spans="2:35">
      <c r="B2001" s="350" t="s">
        <v>265</v>
      </c>
      <c r="C2001" s="350" t="s">
        <v>122</v>
      </c>
      <c r="D2001" s="351">
        <v>33</v>
      </c>
      <c r="E2001" s="351">
        <v>9</v>
      </c>
      <c r="F2001" s="279" t="str">
        <f t="shared" si="31"/>
        <v>SWW013309</v>
      </c>
      <c r="G2001" s="351">
        <v>92.8</v>
      </c>
      <c r="M2001" s="241"/>
      <c r="N2001" s="241"/>
      <c r="O2001" s="229"/>
      <c r="P2001" s="229"/>
      <c r="Q2001" s="234"/>
      <c r="Y2001" s="243"/>
      <c r="Z2001" s="2"/>
      <c r="AA2001" s="2"/>
      <c r="AB2001" s="2"/>
      <c r="AC2001" s="2"/>
      <c r="AD2001" s="2"/>
      <c r="AE2001" s="2"/>
      <c r="AF2001" s="2"/>
      <c r="AG2001" s="2"/>
      <c r="AH2001" s="2"/>
      <c r="AI2001" s="2"/>
    </row>
    <row r="2002" spans="2:35">
      <c r="B2002" s="350" t="s">
        <v>265</v>
      </c>
      <c r="C2002" s="350" t="s">
        <v>122</v>
      </c>
      <c r="D2002" s="351">
        <v>33</v>
      </c>
      <c r="E2002" s="351">
        <v>10</v>
      </c>
      <c r="F2002" s="279" t="str">
        <f t="shared" si="31"/>
        <v>SWW013310</v>
      </c>
      <c r="G2002" s="351">
        <v>99.2</v>
      </c>
      <c r="M2002" s="241"/>
      <c r="N2002" s="241"/>
      <c r="O2002" s="229"/>
      <c r="P2002" s="229"/>
      <c r="Q2002" s="234"/>
      <c r="Y2002" s="243"/>
      <c r="Z2002" s="2"/>
      <c r="AA2002" s="2"/>
      <c r="AB2002" s="2"/>
      <c r="AC2002" s="2"/>
      <c r="AD2002" s="2"/>
      <c r="AE2002" s="2"/>
      <c r="AF2002" s="2"/>
      <c r="AG2002" s="2"/>
      <c r="AH2002" s="2"/>
      <c r="AI2002" s="2"/>
    </row>
    <row r="2003" spans="2:35">
      <c r="B2003" s="350" t="s">
        <v>265</v>
      </c>
      <c r="C2003" s="350" t="s">
        <v>122</v>
      </c>
      <c r="D2003" s="351">
        <v>33</v>
      </c>
      <c r="E2003" s="351">
        <v>11</v>
      </c>
      <c r="F2003" s="279" t="str">
        <f t="shared" si="31"/>
        <v>SWW013311</v>
      </c>
      <c r="G2003" s="351">
        <v>109.8</v>
      </c>
      <c r="M2003" s="241"/>
      <c r="N2003" s="241"/>
      <c r="O2003" s="229"/>
      <c r="P2003" s="229"/>
      <c r="Q2003" s="234"/>
      <c r="Y2003" s="243"/>
      <c r="Z2003" s="2"/>
      <c r="AA2003" s="2"/>
      <c r="AB2003" s="2"/>
      <c r="AC2003" s="2"/>
      <c r="AD2003" s="2"/>
      <c r="AE2003" s="2"/>
      <c r="AF2003" s="2"/>
      <c r="AG2003" s="2"/>
      <c r="AH2003" s="2"/>
      <c r="AI2003" s="2"/>
    </row>
    <row r="2004" spans="2:35">
      <c r="B2004" s="350" t="s">
        <v>265</v>
      </c>
      <c r="C2004" s="350" t="s">
        <v>122</v>
      </c>
      <c r="D2004" s="351">
        <v>33</v>
      </c>
      <c r="E2004" s="351">
        <v>12</v>
      </c>
      <c r="F2004" s="279" t="str">
        <f t="shared" si="31"/>
        <v>SWW013312</v>
      </c>
      <c r="G2004" s="351">
        <v>122.2</v>
      </c>
      <c r="M2004" s="241"/>
      <c r="N2004" s="241"/>
      <c r="O2004" s="229"/>
      <c r="P2004" s="229"/>
      <c r="Q2004" s="234"/>
      <c r="Y2004" s="243"/>
      <c r="Z2004" s="2"/>
      <c r="AA2004" s="2"/>
      <c r="AB2004" s="2"/>
      <c r="AC2004" s="2"/>
      <c r="AD2004" s="2"/>
      <c r="AE2004" s="2"/>
      <c r="AF2004" s="2"/>
      <c r="AG2004" s="2"/>
      <c r="AH2004" s="2"/>
      <c r="AI2004" s="2"/>
    </row>
    <row r="2005" spans="2:35">
      <c r="B2005" s="350" t="s">
        <v>265</v>
      </c>
      <c r="C2005" s="350" t="s">
        <v>122</v>
      </c>
      <c r="D2005" s="351">
        <v>33</v>
      </c>
      <c r="E2005" s="351">
        <v>13</v>
      </c>
      <c r="F2005" s="279" t="str">
        <f t="shared" si="31"/>
        <v>SWW013313</v>
      </c>
      <c r="G2005" s="351">
        <v>134.80000000000001</v>
      </c>
      <c r="M2005" s="241"/>
      <c r="N2005" s="241"/>
      <c r="O2005" s="229"/>
      <c r="P2005" s="229"/>
      <c r="Q2005" s="234"/>
      <c r="Y2005" s="243"/>
      <c r="Z2005" s="2"/>
      <c r="AA2005" s="2"/>
      <c r="AB2005" s="2"/>
      <c r="AC2005" s="2"/>
      <c r="AD2005" s="2"/>
      <c r="AE2005" s="2"/>
      <c r="AF2005" s="2"/>
      <c r="AG2005" s="2"/>
      <c r="AH2005" s="2"/>
      <c r="AI2005" s="2"/>
    </row>
    <row r="2006" spans="2:35">
      <c r="B2006" s="350" t="s">
        <v>265</v>
      </c>
      <c r="C2006" s="350" t="s">
        <v>122</v>
      </c>
      <c r="D2006" s="351">
        <v>33</v>
      </c>
      <c r="E2006" s="351">
        <v>14</v>
      </c>
      <c r="F2006" s="279" t="str">
        <f t="shared" si="31"/>
        <v>SWW013314</v>
      </c>
      <c r="G2006" s="351">
        <v>147.80000000000001</v>
      </c>
      <c r="M2006" s="241"/>
      <c r="N2006" s="241"/>
      <c r="O2006" s="229"/>
      <c r="P2006" s="229"/>
      <c r="Q2006" s="234"/>
      <c r="Y2006" s="243"/>
      <c r="Z2006" s="2"/>
      <c r="AA2006" s="2"/>
      <c r="AB2006" s="2"/>
      <c r="AC2006" s="2"/>
      <c r="AD2006" s="2"/>
      <c r="AE2006" s="2"/>
      <c r="AF2006" s="2"/>
      <c r="AG2006" s="2"/>
      <c r="AH2006" s="2"/>
      <c r="AI2006" s="2"/>
    </row>
    <row r="2007" spans="2:35">
      <c r="B2007" s="350" t="s">
        <v>265</v>
      </c>
      <c r="C2007" s="350" t="s">
        <v>122</v>
      </c>
      <c r="D2007" s="351">
        <v>33</v>
      </c>
      <c r="E2007" s="351">
        <v>15</v>
      </c>
      <c r="F2007" s="279" t="str">
        <f t="shared" si="31"/>
        <v>SWW013315</v>
      </c>
      <c r="G2007" s="351">
        <v>161.6</v>
      </c>
      <c r="M2007" s="241"/>
      <c r="N2007" s="241"/>
      <c r="O2007" s="229"/>
      <c r="P2007" s="229"/>
      <c r="Q2007" s="234"/>
      <c r="Y2007" s="243"/>
      <c r="Z2007" s="2"/>
      <c r="AA2007" s="2"/>
      <c r="AB2007" s="2"/>
      <c r="AC2007" s="2"/>
      <c r="AD2007" s="2"/>
      <c r="AE2007" s="2"/>
      <c r="AF2007" s="2"/>
      <c r="AG2007" s="2"/>
      <c r="AH2007" s="2"/>
      <c r="AI2007" s="2"/>
    </row>
    <row r="2008" spans="2:35">
      <c r="B2008" s="350" t="s">
        <v>265</v>
      </c>
      <c r="C2008" s="350" t="s">
        <v>122</v>
      </c>
      <c r="D2008" s="351">
        <v>33</v>
      </c>
      <c r="E2008" s="351">
        <v>16</v>
      </c>
      <c r="F2008" s="279" t="str">
        <f t="shared" si="31"/>
        <v>SWW013316</v>
      </c>
      <c r="G2008" s="351">
        <v>176.8</v>
      </c>
      <c r="M2008" s="241"/>
      <c r="N2008" s="241"/>
      <c r="O2008" s="229"/>
      <c r="P2008" s="229"/>
      <c r="Q2008" s="234"/>
      <c r="Y2008" s="243"/>
      <c r="Z2008" s="2"/>
      <c r="AA2008" s="2"/>
      <c r="AB2008" s="2"/>
      <c r="AC2008" s="2"/>
      <c r="AD2008" s="2"/>
      <c r="AE2008" s="2"/>
      <c r="AF2008" s="2"/>
      <c r="AG2008" s="2"/>
      <c r="AH2008" s="2"/>
      <c r="AI2008" s="2"/>
    </row>
    <row r="2009" spans="2:35">
      <c r="B2009" s="350" t="s">
        <v>265</v>
      </c>
      <c r="C2009" s="350" t="s">
        <v>122</v>
      </c>
      <c r="D2009" s="351">
        <v>33</v>
      </c>
      <c r="E2009" s="351">
        <v>17</v>
      </c>
      <c r="F2009" s="279" t="str">
        <f t="shared" si="31"/>
        <v>SWW013317</v>
      </c>
      <c r="G2009" s="351">
        <v>193.6</v>
      </c>
      <c r="M2009" s="241"/>
      <c r="N2009" s="241"/>
      <c r="O2009" s="229"/>
      <c r="P2009" s="229"/>
      <c r="Q2009" s="234"/>
      <c r="Y2009" s="243"/>
      <c r="Z2009" s="2"/>
      <c r="AA2009" s="2"/>
      <c r="AB2009" s="2"/>
      <c r="AC2009" s="2"/>
      <c r="AD2009" s="2"/>
      <c r="AE2009" s="2"/>
      <c r="AF2009" s="2"/>
      <c r="AG2009" s="2"/>
      <c r="AH2009" s="2"/>
      <c r="AI2009" s="2"/>
    </row>
    <row r="2010" spans="2:35">
      <c r="B2010" s="350" t="s">
        <v>265</v>
      </c>
      <c r="C2010" s="350" t="s">
        <v>122</v>
      </c>
      <c r="D2010" s="351">
        <v>33</v>
      </c>
      <c r="E2010" s="351">
        <v>18</v>
      </c>
      <c r="F2010" s="279" t="str">
        <f t="shared" si="31"/>
        <v>SWW013318</v>
      </c>
      <c r="G2010" s="351">
        <v>212.7</v>
      </c>
      <c r="M2010" s="241"/>
      <c r="N2010" s="241"/>
      <c r="O2010" s="229"/>
      <c r="P2010" s="229"/>
      <c r="Q2010" s="234"/>
      <c r="Y2010" s="243"/>
      <c r="Z2010" s="2"/>
      <c r="AA2010" s="2"/>
      <c r="AB2010" s="2"/>
      <c r="AC2010" s="2"/>
      <c r="AD2010" s="2"/>
      <c r="AE2010" s="2"/>
      <c r="AF2010" s="2"/>
      <c r="AG2010" s="2"/>
      <c r="AH2010" s="2"/>
      <c r="AI2010" s="2"/>
    </row>
    <row r="2011" spans="2:35">
      <c r="B2011" s="350" t="s">
        <v>265</v>
      </c>
      <c r="C2011" s="350" t="s">
        <v>122</v>
      </c>
      <c r="D2011" s="351">
        <v>33</v>
      </c>
      <c r="E2011" s="351">
        <v>19</v>
      </c>
      <c r="F2011" s="279" t="str">
        <f t="shared" si="31"/>
        <v>SWW013319</v>
      </c>
      <c r="G2011" s="351">
        <v>231.6</v>
      </c>
      <c r="M2011" s="241"/>
      <c r="N2011" s="241"/>
      <c r="O2011" s="229"/>
      <c r="P2011" s="229"/>
      <c r="Q2011" s="234"/>
      <c r="Y2011" s="243"/>
      <c r="Z2011" s="2"/>
      <c r="AA2011" s="2"/>
      <c r="AB2011" s="2"/>
      <c r="AC2011" s="2"/>
      <c r="AD2011" s="2"/>
      <c r="AE2011" s="2"/>
      <c r="AF2011" s="2"/>
      <c r="AG2011" s="2"/>
      <c r="AH2011" s="2"/>
      <c r="AI2011" s="2"/>
    </row>
    <row r="2012" spans="2:35">
      <c r="B2012" s="350" t="s">
        <v>265</v>
      </c>
      <c r="C2012" s="350" t="s">
        <v>122</v>
      </c>
      <c r="D2012" s="351">
        <v>33</v>
      </c>
      <c r="E2012" s="351">
        <v>20</v>
      </c>
      <c r="F2012" s="279" t="str">
        <f t="shared" si="31"/>
        <v>SWW013320</v>
      </c>
      <c r="G2012" s="351">
        <v>250.7</v>
      </c>
      <c r="M2012" s="241"/>
      <c r="N2012" s="241"/>
      <c r="O2012" s="229"/>
      <c r="P2012" s="229"/>
      <c r="Q2012" s="234"/>
      <c r="Y2012" s="243"/>
      <c r="Z2012" s="2"/>
      <c r="AA2012" s="2"/>
      <c r="AB2012" s="2"/>
      <c r="AC2012" s="2"/>
      <c r="AD2012" s="2"/>
      <c r="AE2012" s="2"/>
      <c r="AF2012" s="2"/>
      <c r="AG2012" s="2"/>
      <c r="AH2012" s="2"/>
      <c r="AI2012" s="2"/>
    </row>
    <row r="2013" spans="2:35">
      <c r="B2013" s="350" t="s">
        <v>265</v>
      </c>
      <c r="C2013" s="350" t="s">
        <v>122</v>
      </c>
      <c r="D2013" s="351">
        <v>33</v>
      </c>
      <c r="E2013" s="351">
        <v>21</v>
      </c>
      <c r="F2013" s="279" t="str">
        <f t="shared" si="31"/>
        <v>SWW013321</v>
      </c>
      <c r="G2013" s="351">
        <v>266.89999999999998</v>
      </c>
      <c r="M2013" s="241"/>
      <c r="N2013" s="241"/>
      <c r="O2013" s="229"/>
      <c r="P2013" s="229"/>
      <c r="Q2013" s="234"/>
      <c r="Y2013" s="243"/>
      <c r="Z2013" s="2"/>
      <c r="AA2013" s="2"/>
      <c r="AB2013" s="2"/>
      <c r="AC2013" s="2"/>
      <c r="AD2013" s="2"/>
      <c r="AE2013" s="2"/>
      <c r="AF2013" s="2"/>
      <c r="AG2013" s="2"/>
      <c r="AH2013" s="2"/>
      <c r="AI2013" s="2"/>
    </row>
    <row r="2014" spans="2:35">
      <c r="B2014" s="350" t="s">
        <v>265</v>
      </c>
      <c r="C2014" s="350" t="s">
        <v>122</v>
      </c>
      <c r="D2014" s="351">
        <v>33</v>
      </c>
      <c r="E2014" s="351">
        <v>22</v>
      </c>
      <c r="F2014" s="279" t="str">
        <f t="shared" si="31"/>
        <v>SWW013322</v>
      </c>
      <c r="G2014" s="351">
        <v>285.10000000000002</v>
      </c>
      <c r="M2014" s="241"/>
      <c r="N2014" s="241"/>
      <c r="O2014" s="229"/>
      <c r="P2014" s="229"/>
      <c r="Q2014" s="234"/>
      <c r="Y2014" s="243"/>
      <c r="Z2014" s="2"/>
      <c r="AA2014" s="2"/>
      <c r="AB2014" s="2"/>
      <c r="AC2014" s="2"/>
      <c r="AD2014" s="2"/>
      <c r="AE2014" s="2"/>
      <c r="AF2014" s="2"/>
      <c r="AG2014" s="2"/>
      <c r="AH2014" s="2"/>
      <c r="AI2014" s="2"/>
    </row>
    <row r="2015" spans="2:35">
      <c r="B2015" s="350" t="s">
        <v>265</v>
      </c>
      <c r="C2015" s="350" t="s">
        <v>122</v>
      </c>
      <c r="D2015" s="351">
        <v>33</v>
      </c>
      <c r="E2015" s="351">
        <v>23</v>
      </c>
      <c r="F2015" s="279" t="str">
        <f t="shared" si="31"/>
        <v>SWW013323</v>
      </c>
      <c r="G2015" s="351">
        <v>306.10000000000002</v>
      </c>
      <c r="M2015" s="241"/>
      <c r="N2015" s="241"/>
      <c r="O2015" s="229"/>
      <c r="P2015" s="229"/>
      <c r="Q2015" s="234"/>
      <c r="Y2015" s="243"/>
      <c r="Z2015" s="2"/>
      <c r="AA2015" s="2"/>
      <c r="AB2015" s="2"/>
      <c r="AC2015" s="2"/>
      <c r="AD2015" s="2"/>
      <c r="AE2015" s="2"/>
      <c r="AF2015" s="2"/>
      <c r="AG2015" s="2"/>
      <c r="AH2015" s="2"/>
      <c r="AI2015" s="2"/>
    </row>
    <row r="2016" spans="2:35">
      <c r="B2016" s="350" t="s">
        <v>265</v>
      </c>
      <c r="C2016" s="350" t="s">
        <v>122</v>
      </c>
      <c r="D2016" s="351">
        <v>33</v>
      </c>
      <c r="E2016" s="351">
        <v>24</v>
      </c>
      <c r="F2016" s="279" t="str">
        <f t="shared" si="31"/>
        <v>SWW013324</v>
      </c>
      <c r="G2016" s="351">
        <v>330.7</v>
      </c>
      <c r="M2016" s="241"/>
      <c r="N2016" s="241"/>
      <c r="O2016" s="229"/>
      <c r="P2016" s="229"/>
      <c r="Q2016" s="234"/>
      <c r="Y2016" s="243"/>
      <c r="Z2016" s="2"/>
      <c r="AA2016" s="2"/>
      <c r="AB2016" s="2"/>
      <c r="AC2016" s="2"/>
      <c r="AD2016" s="2"/>
      <c r="AE2016" s="2"/>
      <c r="AF2016" s="2"/>
      <c r="AG2016" s="2"/>
      <c r="AH2016" s="2"/>
      <c r="AI2016" s="2"/>
    </row>
    <row r="2017" spans="2:35">
      <c r="B2017" s="350" t="s">
        <v>265</v>
      </c>
      <c r="C2017" s="350" t="s">
        <v>122</v>
      </c>
      <c r="D2017" s="351">
        <v>33</v>
      </c>
      <c r="E2017" s="351">
        <v>25</v>
      </c>
      <c r="F2017" s="279" t="str">
        <f t="shared" si="31"/>
        <v>SWW013325</v>
      </c>
      <c r="G2017" s="351">
        <v>358.3</v>
      </c>
      <c r="M2017" s="241"/>
      <c r="N2017" s="241"/>
      <c r="O2017" s="229"/>
      <c r="P2017" s="229"/>
      <c r="Q2017" s="234"/>
      <c r="Y2017" s="243"/>
      <c r="Z2017" s="2"/>
      <c r="AA2017" s="2"/>
      <c r="AB2017" s="2"/>
      <c r="AC2017" s="2"/>
      <c r="AD2017" s="2"/>
      <c r="AE2017" s="2"/>
      <c r="AF2017" s="2"/>
      <c r="AG2017" s="2"/>
      <c r="AH2017" s="2"/>
      <c r="AI2017" s="2"/>
    </row>
    <row r="2018" spans="2:35">
      <c r="B2018" s="350" t="s">
        <v>265</v>
      </c>
      <c r="C2018" s="350" t="s">
        <v>122</v>
      </c>
      <c r="D2018" s="351">
        <v>33</v>
      </c>
      <c r="E2018" s="351">
        <v>26</v>
      </c>
      <c r="F2018" s="279" t="str">
        <f t="shared" si="31"/>
        <v>SWW013326</v>
      </c>
      <c r="G2018" s="351">
        <v>381.4</v>
      </c>
      <c r="M2018" s="241"/>
      <c r="N2018" s="241"/>
      <c r="O2018" s="229"/>
      <c r="P2018" s="229"/>
      <c r="Q2018" s="234"/>
      <c r="Y2018" s="243"/>
      <c r="Z2018" s="2"/>
      <c r="AA2018" s="2"/>
      <c r="AB2018" s="2"/>
      <c r="AC2018" s="2"/>
      <c r="AD2018" s="2"/>
      <c r="AE2018" s="2"/>
      <c r="AF2018" s="2"/>
      <c r="AG2018" s="2"/>
      <c r="AH2018" s="2"/>
      <c r="AI2018" s="2"/>
    </row>
    <row r="2019" spans="2:35">
      <c r="B2019" s="350" t="s">
        <v>265</v>
      </c>
      <c r="C2019" s="350" t="s">
        <v>122</v>
      </c>
      <c r="D2019" s="351">
        <v>33</v>
      </c>
      <c r="E2019" s="351">
        <v>27</v>
      </c>
      <c r="F2019" s="279" t="str">
        <f t="shared" si="31"/>
        <v>SWW013327</v>
      </c>
      <c r="G2019" s="351">
        <v>407.6</v>
      </c>
      <c r="M2019" s="241"/>
      <c r="N2019" s="241"/>
      <c r="O2019" s="229"/>
      <c r="P2019" s="229"/>
      <c r="Q2019" s="234"/>
      <c r="Y2019" s="243"/>
      <c r="Z2019" s="2"/>
      <c r="AA2019" s="2"/>
      <c r="AB2019" s="2"/>
      <c r="AC2019" s="2"/>
      <c r="AD2019" s="2"/>
      <c r="AE2019" s="2"/>
      <c r="AF2019" s="2"/>
      <c r="AG2019" s="2"/>
      <c r="AH2019" s="2"/>
      <c r="AI2019" s="2"/>
    </row>
    <row r="2020" spans="2:35">
      <c r="B2020" s="350" t="s">
        <v>265</v>
      </c>
      <c r="C2020" s="350" t="s">
        <v>122</v>
      </c>
      <c r="D2020" s="351">
        <v>33</v>
      </c>
      <c r="E2020" s="351">
        <v>28</v>
      </c>
      <c r="F2020" s="279" t="str">
        <f t="shared" si="31"/>
        <v>SWW013328</v>
      </c>
      <c r="G2020" s="351">
        <v>443.6</v>
      </c>
      <c r="M2020" s="241"/>
      <c r="N2020" s="241"/>
      <c r="O2020" s="229"/>
      <c r="P2020" s="229"/>
      <c r="Q2020" s="234"/>
      <c r="Y2020" s="243"/>
      <c r="Z2020" s="2"/>
      <c r="AA2020" s="2"/>
      <c r="AB2020" s="2"/>
      <c r="AC2020" s="2"/>
      <c r="AD2020" s="2"/>
      <c r="AE2020" s="2"/>
      <c r="AF2020" s="2"/>
      <c r="AG2020" s="2"/>
      <c r="AH2020" s="2"/>
      <c r="AI2020" s="2"/>
    </row>
    <row r="2021" spans="2:35">
      <c r="B2021" s="350" t="s">
        <v>265</v>
      </c>
      <c r="C2021" s="350" t="s">
        <v>122</v>
      </c>
      <c r="D2021" s="351">
        <v>33</v>
      </c>
      <c r="E2021" s="351">
        <v>29</v>
      </c>
      <c r="F2021" s="279" t="str">
        <f t="shared" si="31"/>
        <v>SWW013329</v>
      </c>
      <c r="G2021" s="351">
        <v>471.2</v>
      </c>
      <c r="M2021" s="241"/>
      <c r="N2021" s="241"/>
      <c r="O2021" s="229"/>
      <c r="P2021" s="229"/>
      <c r="Q2021" s="234"/>
      <c r="Y2021" s="243"/>
      <c r="Z2021" s="2"/>
      <c r="AA2021" s="2"/>
      <c r="AB2021" s="2"/>
      <c r="AC2021" s="2"/>
      <c r="AD2021" s="2"/>
      <c r="AE2021" s="2"/>
      <c r="AF2021" s="2"/>
      <c r="AG2021" s="2"/>
      <c r="AH2021" s="2"/>
      <c r="AI2021" s="2"/>
    </row>
    <row r="2022" spans="2:35">
      <c r="B2022" s="350" t="s">
        <v>265</v>
      </c>
      <c r="C2022" s="350" t="s">
        <v>122</v>
      </c>
      <c r="D2022" s="351">
        <v>33</v>
      </c>
      <c r="E2022" s="351">
        <v>30</v>
      </c>
      <c r="F2022" s="279" t="str">
        <f t="shared" si="31"/>
        <v>SWW013330</v>
      </c>
      <c r="G2022" s="351">
        <v>499.6</v>
      </c>
      <c r="M2022" s="241"/>
      <c r="N2022" s="241"/>
      <c r="O2022" s="229"/>
      <c r="P2022" s="229"/>
      <c r="Q2022" s="234"/>
      <c r="Y2022" s="243"/>
      <c r="Z2022" s="2"/>
      <c r="AA2022" s="2"/>
      <c r="AB2022" s="2"/>
      <c r="AC2022" s="2"/>
      <c r="AD2022" s="2"/>
      <c r="AE2022" s="2"/>
      <c r="AF2022" s="2"/>
      <c r="AG2022" s="2"/>
      <c r="AH2022" s="2"/>
      <c r="AI2022" s="2"/>
    </row>
    <row r="2023" spans="2:35">
      <c r="B2023" s="350" t="s">
        <v>265</v>
      </c>
      <c r="C2023" s="350" t="s">
        <v>122</v>
      </c>
      <c r="D2023" s="351">
        <v>33</v>
      </c>
      <c r="E2023" s="351">
        <v>31</v>
      </c>
      <c r="F2023" s="279" t="str">
        <f t="shared" si="31"/>
        <v>SWW013331</v>
      </c>
      <c r="G2023" s="351">
        <v>527.4</v>
      </c>
      <c r="M2023" s="241"/>
      <c r="N2023" s="241"/>
      <c r="O2023" s="229"/>
      <c r="P2023" s="229"/>
      <c r="Q2023" s="234"/>
      <c r="Y2023" s="243"/>
      <c r="Z2023" s="2"/>
      <c r="AA2023" s="2"/>
      <c r="AB2023" s="2"/>
      <c r="AC2023" s="2"/>
      <c r="AD2023" s="2"/>
      <c r="AE2023" s="2"/>
      <c r="AF2023" s="2"/>
      <c r="AG2023" s="2"/>
      <c r="AH2023" s="2"/>
      <c r="AI2023" s="2"/>
    </row>
    <row r="2024" spans="2:35">
      <c r="B2024" s="350" t="s">
        <v>265</v>
      </c>
      <c r="C2024" s="350" t="s">
        <v>122</v>
      </c>
      <c r="D2024" s="351">
        <v>33</v>
      </c>
      <c r="E2024" s="351">
        <v>32</v>
      </c>
      <c r="F2024" s="279" t="str">
        <f t="shared" si="31"/>
        <v>SWW013332</v>
      </c>
      <c r="G2024" s="351">
        <v>556.20000000000005</v>
      </c>
      <c r="M2024" s="241"/>
      <c r="N2024" s="241"/>
      <c r="O2024" s="229"/>
      <c r="P2024" s="229"/>
      <c r="Q2024" s="234"/>
      <c r="Y2024" s="243"/>
      <c r="Z2024" s="2"/>
      <c r="AA2024" s="2"/>
      <c r="AB2024" s="2"/>
      <c r="AC2024" s="2"/>
      <c r="AD2024" s="2"/>
      <c r="AE2024" s="2"/>
      <c r="AF2024" s="2"/>
      <c r="AG2024" s="2"/>
      <c r="AH2024" s="2"/>
      <c r="AI2024" s="2"/>
    </row>
    <row r="2025" spans="2:35">
      <c r="B2025" s="350" t="s">
        <v>265</v>
      </c>
      <c r="C2025" s="350" t="s">
        <v>122</v>
      </c>
      <c r="D2025" s="351">
        <v>33</v>
      </c>
      <c r="E2025" s="351">
        <v>33</v>
      </c>
      <c r="F2025" s="279" t="str">
        <f t="shared" si="31"/>
        <v>SWW013333</v>
      </c>
      <c r="G2025" s="351">
        <v>591.1</v>
      </c>
      <c r="M2025" s="241"/>
      <c r="N2025" s="241"/>
      <c r="O2025" s="229"/>
      <c r="P2025" s="229"/>
      <c r="Q2025" s="234"/>
      <c r="Y2025" s="243"/>
      <c r="Z2025" s="2"/>
      <c r="AA2025" s="2"/>
      <c r="AB2025" s="2"/>
      <c r="AC2025" s="2"/>
      <c r="AD2025" s="2"/>
      <c r="AE2025" s="2"/>
      <c r="AF2025" s="2"/>
      <c r="AG2025" s="2"/>
      <c r="AH2025" s="2"/>
      <c r="AI2025" s="2"/>
    </row>
    <row r="2026" spans="2:35">
      <c r="B2026" s="350" t="s">
        <v>265</v>
      </c>
      <c r="C2026" s="350" t="s">
        <v>122</v>
      </c>
      <c r="D2026" s="351">
        <v>33</v>
      </c>
      <c r="E2026" s="351">
        <v>34</v>
      </c>
      <c r="F2026" s="279" t="str">
        <f t="shared" si="31"/>
        <v>SWW013334</v>
      </c>
      <c r="G2026" s="351">
        <v>622.6</v>
      </c>
      <c r="M2026" s="241"/>
      <c r="N2026" s="241"/>
      <c r="O2026" s="229"/>
      <c r="P2026" s="229"/>
      <c r="Q2026" s="234"/>
      <c r="Y2026" s="243"/>
      <c r="Z2026" s="2"/>
      <c r="AA2026" s="2"/>
      <c r="AB2026" s="2"/>
      <c r="AC2026" s="2"/>
      <c r="AD2026" s="2"/>
      <c r="AE2026" s="2"/>
      <c r="AF2026" s="2"/>
      <c r="AG2026" s="2"/>
      <c r="AH2026" s="2"/>
      <c r="AI2026" s="2"/>
    </row>
    <row r="2027" spans="2:35">
      <c r="B2027" s="350" t="s">
        <v>265</v>
      </c>
      <c r="C2027" s="350" t="s">
        <v>122</v>
      </c>
      <c r="D2027" s="351">
        <v>33</v>
      </c>
      <c r="E2027" s="351">
        <v>35</v>
      </c>
      <c r="F2027" s="279" t="str">
        <f t="shared" si="31"/>
        <v>SWW013335</v>
      </c>
      <c r="G2027" s="351">
        <v>656.1</v>
      </c>
      <c r="M2027" s="241"/>
      <c r="N2027" s="241"/>
      <c r="O2027" s="229"/>
      <c r="P2027" s="229"/>
      <c r="Q2027" s="234"/>
      <c r="Y2027" s="243"/>
      <c r="Z2027" s="2"/>
      <c r="AA2027" s="2"/>
      <c r="AB2027" s="2"/>
      <c r="AC2027" s="2"/>
      <c r="AD2027" s="2"/>
      <c r="AE2027" s="2"/>
      <c r="AF2027" s="2"/>
      <c r="AG2027" s="2"/>
      <c r="AH2027" s="2"/>
      <c r="AI2027" s="2"/>
    </row>
    <row r="2028" spans="2:35">
      <c r="B2028" s="350" t="s">
        <v>265</v>
      </c>
      <c r="C2028" s="350" t="s">
        <v>122</v>
      </c>
      <c r="D2028" s="351">
        <v>33</v>
      </c>
      <c r="E2028" s="351">
        <v>36</v>
      </c>
      <c r="F2028" s="279" t="str">
        <f t="shared" si="31"/>
        <v>SWW013336</v>
      </c>
      <c r="G2028" s="351">
        <v>713.5</v>
      </c>
      <c r="M2028" s="241"/>
      <c r="N2028" s="241"/>
      <c r="O2028" s="229"/>
      <c r="P2028" s="229"/>
      <c r="Q2028" s="234"/>
      <c r="Y2028" s="243"/>
      <c r="Z2028" s="2"/>
      <c r="AA2028" s="2"/>
      <c r="AB2028" s="2"/>
      <c r="AC2028" s="2"/>
      <c r="AD2028" s="2"/>
      <c r="AE2028" s="2"/>
      <c r="AF2028" s="2"/>
      <c r="AG2028" s="2"/>
      <c r="AH2028" s="2"/>
      <c r="AI2028" s="2"/>
    </row>
    <row r="2029" spans="2:35">
      <c r="B2029" s="350" t="s">
        <v>265</v>
      </c>
      <c r="C2029" s="350" t="s">
        <v>122</v>
      </c>
      <c r="D2029" s="351">
        <v>33</v>
      </c>
      <c r="E2029" s="351">
        <v>37</v>
      </c>
      <c r="F2029" s="279" t="str">
        <f t="shared" si="31"/>
        <v>SWW013337</v>
      </c>
      <c r="G2029" s="351">
        <v>764.3</v>
      </c>
      <c r="M2029" s="241"/>
      <c r="N2029" s="241"/>
      <c r="O2029" s="229"/>
      <c r="P2029" s="229"/>
      <c r="Q2029" s="234"/>
      <c r="Y2029" s="243"/>
      <c r="Z2029" s="2"/>
      <c r="AA2029" s="2"/>
      <c r="AB2029" s="2"/>
      <c r="AC2029" s="2"/>
      <c r="AD2029" s="2"/>
      <c r="AE2029" s="2"/>
      <c r="AF2029" s="2"/>
      <c r="AG2029" s="2"/>
      <c r="AH2029" s="2"/>
      <c r="AI2029" s="2"/>
    </row>
    <row r="2030" spans="2:35">
      <c r="B2030" s="350" t="s">
        <v>265</v>
      </c>
      <c r="C2030" s="350" t="s">
        <v>122</v>
      </c>
      <c r="D2030" s="351">
        <v>33</v>
      </c>
      <c r="E2030" s="351">
        <v>38</v>
      </c>
      <c r="F2030" s="279" t="str">
        <f t="shared" si="31"/>
        <v>SWW013338</v>
      </c>
      <c r="G2030" s="351">
        <v>828.8</v>
      </c>
      <c r="M2030" s="241"/>
      <c r="N2030" s="241"/>
      <c r="O2030" s="229"/>
      <c r="P2030" s="229"/>
      <c r="Q2030" s="234"/>
      <c r="Y2030" s="243"/>
      <c r="Z2030" s="2"/>
      <c r="AA2030" s="2"/>
      <c r="AB2030" s="2"/>
      <c r="AC2030" s="2"/>
      <c r="AD2030" s="2"/>
      <c r="AE2030" s="2"/>
      <c r="AF2030" s="2"/>
      <c r="AG2030" s="2"/>
      <c r="AH2030" s="2"/>
      <c r="AI2030" s="2"/>
    </row>
    <row r="2031" spans="2:35">
      <c r="B2031" s="350" t="s">
        <v>265</v>
      </c>
      <c r="C2031" s="350" t="s">
        <v>122</v>
      </c>
      <c r="D2031" s="351">
        <v>34</v>
      </c>
      <c r="E2031" s="351">
        <v>1</v>
      </c>
      <c r="F2031" s="279" t="str">
        <f t="shared" si="31"/>
        <v>SWW013401</v>
      </c>
      <c r="G2031" s="351">
        <v>22.9</v>
      </c>
      <c r="M2031" s="241"/>
      <c r="N2031" s="241"/>
      <c r="O2031" s="229"/>
      <c r="P2031" s="229"/>
      <c r="Q2031" s="234"/>
      <c r="Y2031" s="243"/>
      <c r="Z2031" s="2"/>
      <c r="AA2031" s="2"/>
      <c r="AB2031" s="2"/>
      <c r="AC2031" s="2"/>
      <c r="AD2031" s="2"/>
      <c r="AE2031" s="2"/>
      <c r="AF2031" s="2"/>
      <c r="AG2031" s="2"/>
      <c r="AH2031" s="2"/>
      <c r="AI2031" s="2"/>
    </row>
    <row r="2032" spans="2:35">
      <c r="B2032" s="350" t="s">
        <v>265</v>
      </c>
      <c r="C2032" s="350" t="s">
        <v>122</v>
      </c>
      <c r="D2032" s="351">
        <v>34</v>
      </c>
      <c r="E2032" s="351">
        <v>2</v>
      </c>
      <c r="F2032" s="279" t="str">
        <f t="shared" si="31"/>
        <v>SWW013402</v>
      </c>
      <c r="G2032" s="351">
        <v>57.4</v>
      </c>
      <c r="M2032" s="241"/>
      <c r="N2032" s="241"/>
      <c r="O2032" s="229"/>
      <c r="P2032" s="229"/>
      <c r="Q2032" s="234"/>
      <c r="Y2032" s="243"/>
      <c r="Z2032" s="2"/>
      <c r="AA2032" s="2"/>
      <c r="AB2032" s="2"/>
      <c r="AC2032" s="2"/>
      <c r="AD2032" s="2"/>
      <c r="AE2032" s="2"/>
      <c r="AF2032" s="2"/>
      <c r="AG2032" s="2"/>
      <c r="AH2032" s="2"/>
      <c r="AI2032" s="2"/>
    </row>
    <row r="2033" spans="2:35">
      <c r="B2033" s="350" t="s">
        <v>265</v>
      </c>
      <c r="C2033" s="350" t="s">
        <v>122</v>
      </c>
      <c r="D2033" s="351">
        <v>34</v>
      </c>
      <c r="E2033" s="351">
        <v>3</v>
      </c>
      <c r="F2033" s="279" t="str">
        <f t="shared" si="31"/>
        <v>SWW013403</v>
      </c>
      <c r="G2033" s="351">
        <v>62.8</v>
      </c>
      <c r="M2033" s="241"/>
      <c r="N2033" s="241"/>
      <c r="O2033" s="229"/>
      <c r="P2033" s="229"/>
      <c r="Q2033" s="234"/>
      <c r="Y2033" s="243"/>
      <c r="Z2033" s="2"/>
      <c r="AA2033" s="2"/>
      <c r="AB2033" s="2"/>
      <c r="AC2033" s="2"/>
      <c r="AD2033" s="2"/>
      <c r="AE2033" s="2"/>
      <c r="AF2033" s="2"/>
      <c r="AG2033" s="2"/>
      <c r="AH2033" s="2"/>
      <c r="AI2033" s="2"/>
    </row>
    <row r="2034" spans="2:35">
      <c r="B2034" s="350" t="s">
        <v>265</v>
      </c>
      <c r="C2034" s="350" t="s">
        <v>122</v>
      </c>
      <c r="D2034" s="351">
        <v>34</v>
      </c>
      <c r="E2034" s="351">
        <v>4</v>
      </c>
      <c r="F2034" s="279" t="str">
        <f t="shared" si="31"/>
        <v>SWW013404</v>
      </c>
      <c r="G2034" s="351">
        <v>68.400000000000006</v>
      </c>
      <c r="M2034" s="241"/>
      <c r="N2034" s="241"/>
      <c r="O2034" s="229"/>
      <c r="P2034" s="229"/>
      <c r="Q2034" s="234"/>
      <c r="Y2034" s="243"/>
      <c r="Z2034" s="2"/>
      <c r="AA2034" s="2"/>
      <c r="AB2034" s="2"/>
      <c r="AC2034" s="2"/>
      <c r="AD2034" s="2"/>
      <c r="AE2034" s="2"/>
      <c r="AF2034" s="2"/>
      <c r="AG2034" s="2"/>
      <c r="AH2034" s="2"/>
      <c r="AI2034" s="2"/>
    </row>
    <row r="2035" spans="2:35">
      <c r="B2035" s="350" t="s">
        <v>265</v>
      </c>
      <c r="C2035" s="350" t="s">
        <v>122</v>
      </c>
      <c r="D2035" s="351">
        <v>34</v>
      </c>
      <c r="E2035" s="351">
        <v>5</v>
      </c>
      <c r="F2035" s="279" t="str">
        <f t="shared" si="31"/>
        <v>SWW013405</v>
      </c>
      <c r="G2035" s="351">
        <v>74.099999999999994</v>
      </c>
      <c r="M2035" s="241"/>
      <c r="N2035" s="241"/>
      <c r="O2035" s="229"/>
      <c r="P2035" s="229"/>
      <c r="Q2035" s="234"/>
      <c r="Y2035" s="243"/>
      <c r="Z2035" s="2"/>
      <c r="AA2035" s="2"/>
      <c r="AB2035" s="2"/>
      <c r="AC2035" s="2"/>
      <c r="AD2035" s="2"/>
      <c r="AE2035" s="2"/>
      <c r="AF2035" s="2"/>
      <c r="AG2035" s="2"/>
      <c r="AH2035" s="2"/>
      <c r="AI2035" s="2"/>
    </row>
    <row r="2036" spans="2:35">
      <c r="B2036" s="350" t="s">
        <v>265</v>
      </c>
      <c r="C2036" s="350" t="s">
        <v>122</v>
      </c>
      <c r="D2036" s="351">
        <v>34</v>
      </c>
      <c r="E2036" s="351">
        <v>6</v>
      </c>
      <c r="F2036" s="279" t="str">
        <f t="shared" si="31"/>
        <v>SWW013406</v>
      </c>
      <c r="G2036" s="351">
        <v>80.099999999999994</v>
      </c>
      <c r="M2036" s="241"/>
      <c r="N2036" s="241"/>
      <c r="O2036" s="229"/>
      <c r="P2036" s="229"/>
      <c r="Q2036" s="234"/>
      <c r="Y2036" s="243"/>
      <c r="Z2036" s="2"/>
      <c r="AA2036" s="2"/>
      <c r="AB2036" s="2"/>
      <c r="AC2036" s="2"/>
      <c r="AD2036" s="2"/>
      <c r="AE2036" s="2"/>
      <c r="AF2036" s="2"/>
      <c r="AG2036" s="2"/>
      <c r="AH2036" s="2"/>
      <c r="AI2036" s="2"/>
    </row>
    <row r="2037" spans="2:35">
      <c r="B2037" s="350" t="s">
        <v>265</v>
      </c>
      <c r="C2037" s="350" t="s">
        <v>122</v>
      </c>
      <c r="D2037" s="351">
        <v>34</v>
      </c>
      <c r="E2037" s="351">
        <v>7</v>
      </c>
      <c r="F2037" s="279" t="str">
        <f t="shared" si="31"/>
        <v>SWW013407</v>
      </c>
      <c r="G2037" s="351">
        <v>86.2</v>
      </c>
      <c r="M2037" s="241"/>
      <c r="N2037" s="241"/>
      <c r="O2037" s="229"/>
      <c r="P2037" s="229"/>
      <c r="Q2037" s="234"/>
      <c r="Y2037" s="243"/>
      <c r="Z2037" s="2"/>
      <c r="AA2037" s="2"/>
      <c r="AB2037" s="2"/>
      <c r="AC2037" s="2"/>
      <c r="AD2037" s="2"/>
      <c r="AE2037" s="2"/>
      <c r="AF2037" s="2"/>
      <c r="AG2037" s="2"/>
      <c r="AH2037" s="2"/>
      <c r="AI2037" s="2"/>
    </row>
    <row r="2038" spans="2:35">
      <c r="B2038" s="350" t="s">
        <v>265</v>
      </c>
      <c r="C2038" s="350" t="s">
        <v>122</v>
      </c>
      <c r="D2038" s="351">
        <v>34</v>
      </c>
      <c r="E2038" s="351">
        <v>8</v>
      </c>
      <c r="F2038" s="279" t="str">
        <f t="shared" si="31"/>
        <v>SWW013408</v>
      </c>
      <c r="G2038" s="351">
        <v>92.8</v>
      </c>
      <c r="M2038" s="241"/>
      <c r="N2038" s="241"/>
      <c r="O2038" s="229"/>
      <c r="P2038" s="229"/>
      <c r="Q2038" s="234"/>
      <c r="Y2038" s="243"/>
      <c r="Z2038" s="2"/>
      <c r="AA2038" s="2"/>
      <c r="AB2038" s="2"/>
      <c r="AC2038" s="2"/>
      <c r="AD2038" s="2"/>
      <c r="AE2038" s="2"/>
      <c r="AF2038" s="2"/>
      <c r="AG2038" s="2"/>
      <c r="AH2038" s="2"/>
      <c r="AI2038" s="2"/>
    </row>
    <row r="2039" spans="2:35">
      <c r="B2039" s="350" t="s">
        <v>265</v>
      </c>
      <c r="C2039" s="350" t="s">
        <v>122</v>
      </c>
      <c r="D2039" s="351">
        <v>34</v>
      </c>
      <c r="E2039" s="351">
        <v>9</v>
      </c>
      <c r="F2039" s="279" t="str">
        <f t="shared" si="31"/>
        <v>SWW013409</v>
      </c>
      <c r="G2039" s="351">
        <v>99.2</v>
      </c>
      <c r="M2039" s="241"/>
      <c r="N2039" s="241"/>
      <c r="O2039" s="229"/>
      <c r="P2039" s="229"/>
      <c r="Q2039" s="234"/>
      <c r="Y2039" s="243"/>
      <c r="Z2039" s="2"/>
      <c r="AA2039" s="2"/>
      <c r="AB2039" s="2"/>
      <c r="AC2039" s="2"/>
      <c r="AD2039" s="2"/>
      <c r="AE2039" s="2"/>
      <c r="AF2039" s="2"/>
      <c r="AG2039" s="2"/>
      <c r="AH2039" s="2"/>
      <c r="AI2039" s="2"/>
    </row>
    <row r="2040" spans="2:35">
      <c r="B2040" s="350" t="s">
        <v>265</v>
      </c>
      <c r="C2040" s="350" t="s">
        <v>122</v>
      </c>
      <c r="D2040" s="351">
        <v>34</v>
      </c>
      <c r="E2040" s="351">
        <v>10</v>
      </c>
      <c r="F2040" s="279" t="str">
        <f t="shared" si="31"/>
        <v>SWW013410</v>
      </c>
      <c r="G2040" s="351">
        <v>109.8</v>
      </c>
      <c r="M2040" s="241"/>
      <c r="N2040" s="241"/>
      <c r="O2040" s="229"/>
      <c r="P2040" s="229"/>
      <c r="Q2040" s="234"/>
      <c r="Y2040" s="243"/>
      <c r="Z2040" s="2"/>
      <c r="AA2040" s="2"/>
      <c r="AB2040" s="2"/>
      <c r="AC2040" s="2"/>
      <c r="AD2040" s="2"/>
      <c r="AE2040" s="2"/>
      <c r="AF2040" s="2"/>
      <c r="AG2040" s="2"/>
      <c r="AH2040" s="2"/>
      <c r="AI2040" s="2"/>
    </row>
    <row r="2041" spans="2:35">
      <c r="B2041" s="350" t="s">
        <v>265</v>
      </c>
      <c r="C2041" s="350" t="s">
        <v>122</v>
      </c>
      <c r="D2041" s="351">
        <v>34</v>
      </c>
      <c r="E2041" s="351">
        <v>11</v>
      </c>
      <c r="F2041" s="279" t="str">
        <f t="shared" si="31"/>
        <v>SWW013411</v>
      </c>
      <c r="G2041" s="351">
        <v>122.2</v>
      </c>
      <c r="M2041" s="241"/>
      <c r="N2041" s="241"/>
      <c r="O2041" s="229"/>
      <c r="P2041" s="229"/>
      <c r="Q2041" s="234"/>
      <c r="Y2041" s="243"/>
      <c r="Z2041" s="2"/>
      <c r="AA2041" s="2"/>
      <c r="AB2041" s="2"/>
      <c r="AC2041" s="2"/>
      <c r="AD2041" s="2"/>
      <c r="AE2041" s="2"/>
      <c r="AF2041" s="2"/>
      <c r="AG2041" s="2"/>
      <c r="AH2041" s="2"/>
      <c r="AI2041" s="2"/>
    </row>
    <row r="2042" spans="2:35">
      <c r="B2042" s="350" t="s">
        <v>265</v>
      </c>
      <c r="C2042" s="350" t="s">
        <v>122</v>
      </c>
      <c r="D2042" s="351">
        <v>34</v>
      </c>
      <c r="E2042" s="351">
        <v>12</v>
      </c>
      <c r="F2042" s="279" t="str">
        <f t="shared" si="31"/>
        <v>SWW013412</v>
      </c>
      <c r="G2042" s="351">
        <v>134.80000000000001</v>
      </c>
      <c r="M2042" s="241"/>
      <c r="N2042" s="241"/>
      <c r="O2042" s="229"/>
      <c r="P2042" s="229"/>
      <c r="Q2042" s="234"/>
      <c r="Y2042" s="243"/>
      <c r="Z2042" s="2"/>
      <c r="AA2042" s="2"/>
      <c r="AB2042" s="2"/>
      <c r="AC2042" s="2"/>
      <c r="AD2042" s="2"/>
      <c r="AE2042" s="2"/>
      <c r="AF2042" s="2"/>
      <c r="AG2042" s="2"/>
      <c r="AH2042" s="2"/>
      <c r="AI2042" s="2"/>
    </row>
    <row r="2043" spans="2:35">
      <c r="B2043" s="350" t="s">
        <v>265</v>
      </c>
      <c r="C2043" s="350" t="s">
        <v>122</v>
      </c>
      <c r="D2043" s="351">
        <v>34</v>
      </c>
      <c r="E2043" s="351">
        <v>13</v>
      </c>
      <c r="F2043" s="279" t="str">
        <f t="shared" si="31"/>
        <v>SWW013413</v>
      </c>
      <c r="G2043" s="351">
        <v>147.80000000000001</v>
      </c>
      <c r="M2043" s="241"/>
      <c r="N2043" s="241"/>
      <c r="O2043" s="229"/>
      <c r="P2043" s="229"/>
      <c r="Q2043" s="234"/>
      <c r="Y2043" s="243"/>
      <c r="Z2043" s="2"/>
      <c r="AA2043" s="2"/>
      <c r="AB2043" s="2"/>
      <c r="AC2043" s="2"/>
      <c r="AD2043" s="2"/>
      <c r="AE2043" s="2"/>
      <c r="AF2043" s="2"/>
      <c r="AG2043" s="2"/>
      <c r="AH2043" s="2"/>
      <c r="AI2043" s="2"/>
    </row>
    <row r="2044" spans="2:35">
      <c r="B2044" s="350" t="s">
        <v>265</v>
      </c>
      <c r="C2044" s="350" t="s">
        <v>122</v>
      </c>
      <c r="D2044" s="351">
        <v>34</v>
      </c>
      <c r="E2044" s="351">
        <v>14</v>
      </c>
      <c r="F2044" s="279" t="str">
        <f t="shared" si="31"/>
        <v>SWW013414</v>
      </c>
      <c r="G2044" s="351">
        <v>161.6</v>
      </c>
      <c r="M2044" s="241"/>
      <c r="N2044" s="241"/>
      <c r="O2044" s="229"/>
      <c r="P2044" s="229"/>
      <c r="Q2044" s="234"/>
      <c r="Y2044" s="243"/>
      <c r="Z2044" s="2"/>
      <c r="AA2044" s="2"/>
      <c r="AB2044" s="2"/>
      <c r="AC2044" s="2"/>
      <c r="AD2044" s="2"/>
      <c r="AE2044" s="2"/>
      <c r="AF2044" s="2"/>
      <c r="AG2044" s="2"/>
      <c r="AH2044" s="2"/>
      <c r="AI2044" s="2"/>
    </row>
    <row r="2045" spans="2:35">
      <c r="B2045" s="350" t="s">
        <v>265</v>
      </c>
      <c r="C2045" s="350" t="s">
        <v>122</v>
      </c>
      <c r="D2045" s="351">
        <v>34</v>
      </c>
      <c r="E2045" s="351">
        <v>15</v>
      </c>
      <c r="F2045" s="279" t="str">
        <f t="shared" si="31"/>
        <v>SWW013415</v>
      </c>
      <c r="G2045" s="351">
        <v>176.8</v>
      </c>
      <c r="M2045" s="241"/>
      <c r="N2045" s="241"/>
      <c r="O2045" s="229"/>
      <c r="P2045" s="229"/>
      <c r="Q2045" s="234"/>
      <c r="Y2045" s="243"/>
      <c r="Z2045" s="2"/>
      <c r="AA2045" s="2"/>
      <c r="AB2045" s="2"/>
      <c r="AC2045" s="2"/>
      <c r="AD2045" s="2"/>
      <c r="AE2045" s="2"/>
      <c r="AF2045" s="2"/>
      <c r="AG2045" s="2"/>
      <c r="AH2045" s="2"/>
      <c r="AI2045" s="2"/>
    </row>
    <row r="2046" spans="2:35">
      <c r="B2046" s="350" t="s">
        <v>265</v>
      </c>
      <c r="C2046" s="350" t="s">
        <v>122</v>
      </c>
      <c r="D2046" s="351">
        <v>34</v>
      </c>
      <c r="E2046" s="351">
        <v>16</v>
      </c>
      <c r="F2046" s="279" t="str">
        <f t="shared" si="31"/>
        <v>SWW013416</v>
      </c>
      <c r="G2046" s="351">
        <v>193.6</v>
      </c>
      <c r="M2046" s="241"/>
      <c r="N2046" s="241"/>
      <c r="O2046" s="229"/>
      <c r="P2046" s="229"/>
      <c r="Q2046" s="234"/>
      <c r="Y2046" s="243"/>
      <c r="Z2046" s="2"/>
      <c r="AA2046" s="2"/>
      <c r="AB2046" s="2"/>
      <c r="AC2046" s="2"/>
      <c r="AD2046" s="2"/>
      <c r="AE2046" s="2"/>
      <c r="AF2046" s="2"/>
      <c r="AG2046" s="2"/>
      <c r="AH2046" s="2"/>
      <c r="AI2046" s="2"/>
    </row>
    <row r="2047" spans="2:35">
      <c r="B2047" s="350" t="s">
        <v>265</v>
      </c>
      <c r="C2047" s="350" t="s">
        <v>122</v>
      </c>
      <c r="D2047" s="351">
        <v>34</v>
      </c>
      <c r="E2047" s="351">
        <v>17</v>
      </c>
      <c r="F2047" s="279" t="str">
        <f t="shared" si="31"/>
        <v>SWW013417</v>
      </c>
      <c r="G2047" s="351">
        <v>212.7</v>
      </c>
      <c r="M2047" s="241"/>
      <c r="N2047" s="241"/>
      <c r="O2047" s="229"/>
      <c r="P2047" s="229"/>
      <c r="Q2047" s="234"/>
      <c r="Y2047" s="243"/>
      <c r="Z2047" s="2"/>
      <c r="AA2047" s="2"/>
      <c r="AB2047" s="2"/>
      <c r="AC2047" s="2"/>
      <c r="AD2047" s="2"/>
      <c r="AE2047" s="2"/>
      <c r="AF2047" s="2"/>
      <c r="AG2047" s="2"/>
      <c r="AH2047" s="2"/>
      <c r="AI2047" s="2"/>
    </row>
    <row r="2048" spans="2:35">
      <c r="B2048" s="350" t="s">
        <v>265</v>
      </c>
      <c r="C2048" s="350" t="s">
        <v>122</v>
      </c>
      <c r="D2048" s="351">
        <v>34</v>
      </c>
      <c r="E2048" s="351">
        <v>18</v>
      </c>
      <c r="F2048" s="279" t="str">
        <f t="shared" si="31"/>
        <v>SWW013418</v>
      </c>
      <c r="G2048" s="351">
        <v>231.6</v>
      </c>
      <c r="M2048" s="241"/>
      <c r="N2048" s="241"/>
      <c r="O2048" s="229"/>
      <c r="P2048" s="229"/>
      <c r="Q2048" s="234"/>
      <c r="Y2048" s="243"/>
      <c r="Z2048" s="2"/>
      <c r="AA2048" s="2"/>
      <c r="AB2048" s="2"/>
      <c r="AC2048" s="2"/>
      <c r="AD2048" s="2"/>
      <c r="AE2048" s="2"/>
      <c r="AF2048" s="2"/>
      <c r="AG2048" s="2"/>
      <c r="AH2048" s="2"/>
      <c r="AI2048" s="2"/>
    </row>
    <row r="2049" spans="2:35">
      <c r="B2049" s="350" t="s">
        <v>265</v>
      </c>
      <c r="C2049" s="350" t="s">
        <v>122</v>
      </c>
      <c r="D2049" s="351">
        <v>34</v>
      </c>
      <c r="E2049" s="351">
        <v>19</v>
      </c>
      <c r="F2049" s="279" t="str">
        <f t="shared" si="31"/>
        <v>SWW013419</v>
      </c>
      <c r="G2049" s="351">
        <v>250.7</v>
      </c>
      <c r="M2049" s="241"/>
      <c r="N2049" s="241"/>
      <c r="O2049" s="229"/>
      <c r="P2049" s="229"/>
      <c r="Q2049" s="234"/>
      <c r="Y2049" s="243"/>
      <c r="Z2049" s="2"/>
      <c r="AA2049" s="2"/>
      <c r="AB2049" s="2"/>
      <c r="AC2049" s="2"/>
      <c r="AD2049" s="2"/>
      <c r="AE2049" s="2"/>
      <c r="AF2049" s="2"/>
      <c r="AG2049" s="2"/>
      <c r="AH2049" s="2"/>
      <c r="AI2049" s="2"/>
    </row>
    <row r="2050" spans="2:35">
      <c r="B2050" s="350" t="s">
        <v>265</v>
      </c>
      <c r="C2050" s="350" t="s">
        <v>122</v>
      </c>
      <c r="D2050" s="351">
        <v>34</v>
      </c>
      <c r="E2050" s="351">
        <v>20</v>
      </c>
      <c r="F2050" s="279" t="str">
        <f t="shared" si="31"/>
        <v>SWW013420</v>
      </c>
      <c r="G2050" s="351">
        <v>266.89999999999998</v>
      </c>
      <c r="M2050" s="241"/>
      <c r="N2050" s="241"/>
      <c r="O2050" s="229"/>
      <c r="P2050" s="229"/>
      <c r="Q2050" s="234"/>
      <c r="Y2050" s="243"/>
      <c r="Z2050" s="2"/>
      <c r="AA2050" s="2"/>
      <c r="AB2050" s="2"/>
      <c r="AC2050" s="2"/>
      <c r="AD2050" s="2"/>
      <c r="AE2050" s="2"/>
      <c r="AF2050" s="2"/>
      <c r="AG2050" s="2"/>
      <c r="AH2050" s="2"/>
      <c r="AI2050" s="2"/>
    </row>
    <row r="2051" spans="2:35">
      <c r="B2051" s="350" t="s">
        <v>265</v>
      </c>
      <c r="C2051" s="350" t="s">
        <v>122</v>
      </c>
      <c r="D2051" s="351">
        <v>34</v>
      </c>
      <c r="E2051" s="351">
        <v>21</v>
      </c>
      <c r="F2051" s="279" t="str">
        <f t="shared" si="31"/>
        <v>SWW013421</v>
      </c>
      <c r="G2051" s="351">
        <v>285.10000000000002</v>
      </c>
      <c r="M2051" s="241"/>
      <c r="N2051" s="241"/>
      <c r="O2051" s="229"/>
      <c r="P2051" s="229"/>
      <c r="Q2051" s="234"/>
      <c r="Y2051" s="243"/>
      <c r="Z2051" s="2"/>
      <c r="AA2051" s="2"/>
      <c r="AB2051" s="2"/>
      <c r="AC2051" s="2"/>
      <c r="AD2051" s="2"/>
      <c r="AE2051" s="2"/>
      <c r="AF2051" s="2"/>
      <c r="AG2051" s="2"/>
      <c r="AH2051" s="2"/>
      <c r="AI2051" s="2"/>
    </row>
    <row r="2052" spans="2:35">
      <c r="B2052" s="350" t="s">
        <v>265</v>
      </c>
      <c r="C2052" s="350" t="s">
        <v>122</v>
      </c>
      <c r="D2052" s="351">
        <v>34</v>
      </c>
      <c r="E2052" s="351">
        <v>22</v>
      </c>
      <c r="F2052" s="279" t="str">
        <f t="shared" si="31"/>
        <v>SWW013422</v>
      </c>
      <c r="G2052" s="351">
        <v>306.10000000000002</v>
      </c>
      <c r="M2052" s="241"/>
      <c r="N2052" s="241"/>
      <c r="O2052" s="229"/>
      <c r="P2052" s="229"/>
      <c r="Q2052" s="234"/>
      <c r="Y2052" s="243"/>
      <c r="Z2052" s="2"/>
      <c r="AA2052" s="2"/>
      <c r="AB2052" s="2"/>
      <c r="AC2052" s="2"/>
      <c r="AD2052" s="2"/>
      <c r="AE2052" s="2"/>
      <c r="AF2052" s="2"/>
      <c r="AG2052" s="2"/>
      <c r="AH2052" s="2"/>
      <c r="AI2052" s="2"/>
    </row>
    <row r="2053" spans="2:35">
      <c r="B2053" s="350" t="s">
        <v>265</v>
      </c>
      <c r="C2053" s="350" t="s">
        <v>122</v>
      </c>
      <c r="D2053" s="351">
        <v>34</v>
      </c>
      <c r="E2053" s="351">
        <v>23</v>
      </c>
      <c r="F2053" s="279" t="str">
        <f t="shared" si="31"/>
        <v>SWW013423</v>
      </c>
      <c r="G2053" s="351">
        <v>330.7</v>
      </c>
      <c r="M2053" s="241"/>
      <c r="N2053" s="241"/>
      <c r="O2053" s="229"/>
      <c r="P2053" s="229"/>
      <c r="Q2053" s="234"/>
      <c r="Y2053" s="243"/>
      <c r="Z2053" s="2"/>
      <c r="AA2053" s="2"/>
      <c r="AB2053" s="2"/>
      <c r="AC2053" s="2"/>
      <c r="AD2053" s="2"/>
      <c r="AE2053" s="2"/>
      <c r="AF2053" s="2"/>
      <c r="AG2053" s="2"/>
      <c r="AH2053" s="2"/>
      <c r="AI2053" s="2"/>
    </row>
    <row r="2054" spans="2:35">
      <c r="B2054" s="350" t="s">
        <v>265</v>
      </c>
      <c r="C2054" s="350" t="s">
        <v>122</v>
      </c>
      <c r="D2054" s="351">
        <v>34</v>
      </c>
      <c r="E2054" s="351">
        <v>24</v>
      </c>
      <c r="F2054" s="279" t="str">
        <f t="shared" si="31"/>
        <v>SWW013424</v>
      </c>
      <c r="G2054" s="351">
        <v>358.3</v>
      </c>
      <c r="M2054" s="241"/>
      <c r="N2054" s="241"/>
      <c r="O2054" s="229"/>
      <c r="P2054" s="229"/>
      <c r="Q2054" s="234"/>
      <c r="Y2054" s="243"/>
      <c r="Z2054" s="2"/>
      <c r="AA2054" s="2"/>
      <c r="AB2054" s="2"/>
      <c r="AC2054" s="2"/>
      <c r="AD2054" s="2"/>
      <c r="AE2054" s="2"/>
      <c r="AF2054" s="2"/>
      <c r="AG2054" s="2"/>
      <c r="AH2054" s="2"/>
      <c r="AI2054" s="2"/>
    </row>
    <row r="2055" spans="2:35">
      <c r="B2055" s="350" t="s">
        <v>265</v>
      </c>
      <c r="C2055" s="350" t="s">
        <v>122</v>
      </c>
      <c r="D2055" s="351">
        <v>34</v>
      </c>
      <c r="E2055" s="351">
        <v>25</v>
      </c>
      <c r="F2055" s="279" t="str">
        <f t="shared" si="31"/>
        <v>SWW013425</v>
      </c>
      <c r="G2055" s="351">
        <v>381.4</v>
      </c>
      <c r="M2055" s="241"/>
      <c r="N2055" s="241"/>
      <c r="O2055" s="229"/>
      <c r="P2055" s="229"/>
      <c r="Q2055" s="234"/>
      <c r="Y2055" s="243"/>
      <c r="Z2055" s="2"/>
      <c r="AA2055" s="2"/>
      <c r="AB2055" s="2"/>
      <c r="AC2055" s="2"/>
      <c r="AD2055" s="2"/>
      <c r="AE2055" s="2"/>
      <c r="AF2055" s="2"/>
      <c r="AG2055" s="2"/>
      <c r="AH2055" s="2"/>
      <c r="AI2055" s="2"/>
    </row>
    <row r="2056" spans="2:35">
      <c r="B2056" s="350" t="s">
        <v>265</v>
      </c>
      <c r="C2056" s="350" t="s">
        <v>122</v>
      </c>
      <c r="D2056" s="351">
        <v>34</v>
      </c>
      <c r="E2056" s="351">
        <v>26</v>
      </c>
      <c r="F2056" s="279" t="str">
        <f t="shared" ref="F2056:F2119" si="32">B2056&amp;TEXT(C2056,"00")&amp;TEXT(D2056,"00")&amp;TEXT(E2056,"00")</f>
        <v>SWW013426</v>
      </c>
      <c r="G2056" s="351">
        <v>407.6</v>
      </c>
      <c r="M2056" s="241"/>
      <c r="N2056" s="241"/>
      <c r="O2056" s="229"/>
      <c r="P2056" s="229"/>
      <c r="Q2056" s="234"/>
      <c r="Y2056" s="243"/>
      <c r="Z2056" s="2"/>
      <c r="AA2056" s="2"/>
      <c r="AB2056" s="2"/>
      <c r="AC2056" s="2"/>
      <c r="AD2056" s="2"/>
      <c r="AE2056" s="2"/>
      <c r="AF2056" s="2"/>
      <c r="AG2056" s="2"/>
      <c r="AH2056" s="2"/>
      <c r="AI2056" s="2"/>
    </row>
    <row r="2057" spans="2:35">
      <c r="B2057" s="350" t="s">
        <v>265</v>
      </c>
      <c r="C2057" s="350" t="s">
        <v>122</v>
      </c>
      <c r="D2057" s="351">
        <v>34</v>
      </c>
      <c r="E2057" s="351">
        <v>27</v>
      </c>
      <c r="F2057" s="279" t="str">
        <f t="shared" si="32"/>
        <v>SWW013427</v>
      </c>
      <c r="G2057" s="351">
        <v>443.6</v>
      </c>
      <c r="M2057" s="241"/>
      <c r="N2057" s="241"/>
      <c r="O2057" s="229"/>
      <c r="P2057" s="229"/>
      <c r="Q2057" s="234"/>
      <c r="Y2057" s="243"/>
      <c r="Z2057" s="2"/>
      <c r="AA2057" s="2"/>
      <c r="AB2057" s="2"/>
      <c r="AC2057" s="2"/>
      <c r="AD2057" s="2"/>
      <c r="AE2057" s="2"/>
      <c r="AF2057" s="2"/>
      <c r="AG2057" s="2"/>
      <c r="AH2057" s="2"/>
      <c r="AI2057" s="2"/>
    </row>
    <row r="2058" spans="2:35">
      <c r="B2058" s="350" t="s">
        <v>265</v>
      </c>
      <c r="C2058" s="350" t="s">
        <v>122</v>
      </c>
      <c r="D2058" s="351">
        <v>34</v>
      </c>
      <c r="E2058" s="351">
        <v>28</v>
      </c>
      <c r="F2058" s="279" t="str">
        <f t="shared" si="32"/>
        <v>SWW013428</v>
      </c>
      <c r="G2058" s="351">
        <v>471.2</v>
      </c>
      <c r="M2058" s="241"/>
      <c r="N2058" s="241"/>
      <c r="O2058" s="229"/>
      <c r="P2058" s="229"/>
      <c r="Q2058" s="234"/>
      <c r="Y2058" s="243"/>
      <c r="Z2058" s="2"/>
      <c r="AA2058" s="2"/>
      <c r="AB2058" s="2"/>
      <c r="AC2058" s="2"/>
      <c r="AD2058" s="2"/>
      <c r="AE2058" s="2"/>
      <c r="AF2058" s="2"/>
      <c r="AG2058" s="2"/>
      <c r="AH2058" s="2"/>
      <c r="AI2058" s="2"/>
    </row>
    <row r="2059" spans="2:35">
      <c r="B2059" s="350" t="s">
        <v>265</v>
      </c>
      <c r="C2059" s="350" t="s">
        <v>122</v>
      </c>
      <c r="D2059" s="351">
        <v>34</v>
      </c>
      <c r="E2059" s="351">
        <v>29</v>
      </c>
      <c r="F2059" s="279" t="str">
        <f t="shared" si="32"/>
        <v>SWW013429</v>
      </c>
      <c r="G2059" s="351">
        <v>499.6</v>
      </c>
      <c r="M2059" s="241"/>
      <c r="N2059" s="241"/>
      <c r="O2059" s="229"/>
      <c r="P2059" s="229"/>
      <c r="Q2059" s="234"/>
      <c r="Y2059" s="243"/>
      <c r="Z2059" s="2"/>
      <c r="AA2059" s="2"/>
      <c r="AB2059" s="2"/>
      <c r="AC2059" s="2"/>
      <c r="AD2059" s="2"/>
      <c r="AE2059" s="2"/>
      <c r="AF2059" s="2"/>
      <c r="AG2059" s="2"/>
      <c r="AH2059" s="2"/>
      <c r="AI2059" s="2"/>
    </row>
    <row r="2060" spans="2:35">
      <c r="B2060" s="350" t="s">
        <v>265</v>
      </c>
      <c r="C2060" s="350" t="s">
        <v>122</v>
      </c>
      <c r="D2060" s="351">
        <v>34</v>
      </c>
      <c r="E2060" s="351">
        <v>30</v>
      </c>
      <c r="F2060" s="279" t="str">
        <f t="shared" si="32"/>
        <v>SWW013430</v>
      </c>
      <c r="G2060" s="351">
        <v>527.4</v>
      </c>
      <c r="M2060" s="241"/>
      <c r="N2060" s="241"/>
      <c r="O2060" s="229"/>
      <c r="P2060" s="229"/>
      <c r="Q2060" s="234"/>
      <c r="Y2060" s="243"/>
      <c r="Z2060" s="2"/>
      <c r="AA2060" s="2"/>
      <c r="AB2060" s="2"/>
      <c r="AC2060" s="2"/>
      <c r="AD2060" s="2"/>
      <c r="AE2060" s="2"/>
      <c r="AF2060" s="2"/>
      <c r="AG2060" s="2"/>
      <c r="AH2060" s="2"/>
      <c r="AI2060" s="2"/>
    </row>
    <row r="2061" spans="2:35">
      <c r="B2061" s="350" t="s">
        <v>265</v>
      </c>
      <c r="C2061" s="350" t="s">
        <v>122</v>
      </c>
      <c r="D2061" s="351">
        <v>34</v>
      </c>
      <c r="E2061" s="351">
        <v>31</v>
      </c>
      <c r="F2061" s="279" t="str">
        <f t="shared" si="32"/>
        <v>SWW013431</v>
      </c>
      <c r="G2061" s="351">
        <v>556.20000000000005</v>
      </c>
      <c r="M2061" s="241"/>
      <c r="N2061" s="241"/>
      <c r="O2061" s="229"/>
      <c r="P2061" s="229"/>
      <c r="Q2061" s="234"/>
      <c r="Y2061" s="243"/>
      <c r="Z2061" s="2"/>
      <c r="AA2061" s="2"/>
      <c r="AB2061" s="2"/>
      <c r="AC2061" s="2"/>
      <c r="AD2061" s="2"/>
      <c r="AE2061" s="2"/>
      <c r="AF2061" s="2"/>
      <c r="AG2061" s="2"/>
      <c r="AH2061" s="2"/>
      <c r="AI2061" s="2"/>
    </row>
    <row r="2062" spans="2:35">
      <c r="B2062" s="350" t="s">
        <v>265</v>
      </c>
      <c r="C2062" s="350" t="s">
        <v>122</v>
      </c>
      <c r="D2062" s="351">
        <v>34</v>
      </c>
      <c r="E2062" s="351">
        <v>32</v>
      </c>
      <c r="F2062" s="279" t="str">
        <f t="shared" si="32"/>
        <v>SWW013432</v>
      </c>
      <c r="G2062" s="351">
        <v>591.1</v>
      </c>
      <c r="M2062" s="241"/>
      <c r="N2062" s="241"/>
      <c r="O2062" s="229"/>
      <c r="P2062" s="229"/>
      <c r="Q2062" s="234"/>
      <c r="Y2062" s="243"/>
      <c r="Z2062" s="2"/>
      <c r="AA2062" s="2"/>
      <c r="AB2062" s="2"/>
      <c r="AC2062" s="2"/>
      <c r="AD2062" s="2"/>
      <c r="AE2062" s="2"/>
      <c r="AF2062" s="2"/>
      <c r="AG2062" s="2"/>
      <c r="AH2062" s="2"/>
      <c r="AI2062" s="2"/>
    </row>
    <row r="2063" spans="2:35">
      <c r="B2063" s="350" t="s">
        <v>265</v>
      </c>
      <c r="C2063" s="350" t="s">
        <v>122</v>
      </c>
      <c r="D2063" s="351">
        <v>34</v>
      </c>
      <c r="E2063" s="351">
        <v>33</v>
      </c>
      <c r="F2063" s="279" t="str">
        <f t="shared" si="32"/>
        <v>SWW013433</v>
      </c>
      <c r="G2063" s="351">
        <v>622.6</v>
      </c>
      <c r="M2063" s="241"/>
      <c r="N2063" s="241"/>
      <c r="O2063" s="229"/>
      <c r="P2063" s="229"/>
      <c r="Q2063" s="234"/>
      <c r="Y2063" s="243"/>
      <c r="Z2063" s="2"/>
      <c r="AA2063" s="2"/>
      <c r="AB2063" s="2"/>
      <c r="AC2063" s="2"/>
      <c r="AD2063" s="2"/>
      <c r="AE2063" s="2"/>
      <c r="AF2063" s="2"/>
      <c r="AG2063" s="2"/>
      <c r="AH2063" s="2"/>
      <c r="AI2063" s="2"/>
    </row>
    <row r="2064" spans="2:35">
      <c r="B2064" s="350" t="s">
        <v>265</v>
      </c>
      <c r="C2064" s="350" t="s">
        <v>122</v>
      </c>
      <c r="D2064" s="351">
        <v>34</v>
      </c>
      <c r="E2064" s="351">
        <v>34</v>
      </c>
      <c r="F2064" s="279" t="str">
        <f t="shared" si="32"/>
        <v>SWW013434</v>
      </c>
      <c r="G2064" s="351">
        <v>656.1</v>
      </c>
      <c r="M2064" s="241"/>
      <c r="N2064" s="241"/>
      <c r="O2064" s="229"/>
      <c r="P2064" s="229"/>
      <c r="Q2064" s="234"/>
      <c r="Y2064" s="243"/>
      <c r="Z2064" s="2"/>
      <c r="AA2064" s="2"/>
      <c r="AB2064" s="2"/>
      <c r="AC2064" s="2"/>
      <c r="AD2064" s="2"/>
      <c r="AE2064" s="2"/>
      <c r="AF2064" s="2"/>
      <c r="AG2064" s="2"/>
      <c r="AH2064" s="2"/>
      <c r="AI2064" s="2"/>
    </row>
    <row r="2065" spans="2:35">
      <c r="B2065" s="350" t="s">
        <v>265</v>
      </c>
      <c r="C2065" s="350" t="s">
        <v>122</v>
      </c>
      <c r="D2065" s="351">
        <v>34</v>
      </c>
      <c r="E2065" s="351">
        <v>35</v>
      </c>
      <c r="F2065" s="279" t="str">
        <f t="shared" si="32"/>
        <v>SWW013435</v>
      </c>
      <c r="G2065" s="351">
        <v>713.5</v>
      </c>
      <c r="M2065" s="241"/>
      <c r="N2065" s="241"/>
      <c r="O2065" s="229"/>
      <c r="P2065" s="229"/>
      <c r="Q2065" s="234"/>
      <c r="Y2065" s="243"/>
      <c r="Z2065" s="2"/>
      <c r="AA2065" s="2"/>
      <c r="AB2065" s="2"/>
      <c r="AC2065" s="2"/>
      <c r="AD2065" s="2"/>
      <c r="AE2065" s="2"/>
      <c r="AF2065" s="2"/>
      <c r="AG2065" s="2"/>
      <c r="AH2065" s="2"/>
      <c r="AI2065" s="2"/>
    </row>
    <row r="2066" spans="2:35">
      <c r="B2066" s="350" t="s">
        <v>265</v>
      </c>
      <c r="C2066" s="350" t="s">
        <v>122</v>
      </c>
      <c r="D2066" s="351">
        <v>34</v>
      </c>
      <c r="E2066" s="351">
        <v>36</v>
      </c>
      <c r="F2066" s="279" t="str">
        <f t="shared" si="32"/>
        <v>SWW013436</v>
      </c>
      <c r="G2066" s="351">
        <v>764.3</v>
      </c>
      <c r="M2066" s="241"/>
      <c r="N2066" s="241"/>
      <c r="O2066" s="229"/>
      <c r="P2066" s="229"/>
      <c r="Q2066" s="234"/>
      <c r="Y2066" s="243"/>
      <c r="Z2066" s="2"/>
      <c r="AA2066" s="2"/>
      <c r="AB2066" s="2"/>
      <c r="AC2066" s="2"/>
      <c r="AD2066" s="2"/>
      <c r="AE2066" s="2"/>
      <c r="AF2066" s="2"/>
      <c r="AG2066" s="2"/>
      <c r="AH2066" s="2"/>
      <c r="AI2066" s="2"/>
    </row>
    <row r="2067" spans="2:35">
      <c r="B2067" s="350" t="s">
        <v>265</v>
      </c>
      <c r="C2067" s="350" t="s">
        <v>122</v>
      </c>
      <c r="D2067" s="351">
        <v>34</v>
      </c>
      <c r="E2067" s="351">
        <v>37</v>
      </c>
      <c r="F2067" s="279" t="str">
        <f t="shared" si="32"/>
        <v>SWW013437</v>
      </c>
      <c r="G2067" s="351">
        <v>828.8</v>
      </c>
      <c r="M2067" s="241"/>
      <c r="N2067" s="241"/>
      <c r="O2067" s="229"/>
      <c r="P2067" s="229"/>
      <c r="Q2067" s="234"/>
      <c r="Y2067" s="243"/>
      <c r="Z2067" s="2"/>
      <c r="AA2067" s="2"/>
      <c r="AB2067" s="2"/>
      <c r="AC2067" s="2"/>
      <c r="AD2067" s="2"/>
      <c r="AE2067" s="2"/>
      <c r="AF2067" s="2"/>
      <c r="AG2067" s="2"/>
      <c r="AH2067" s="2"/>
      <c r="AI2067" s="2"/>
    </row>
    <row r="2068" spans="2:35">
      <c r="B2068" s="350" t="s">
        <v>265</v>
      </c>
      <c r="C2068" s="350" t="s">
        <v>122</v>
      </c>
      <c r="D2068" s="351">
        <v>35</v>
      </c>
      <c r="E2068" s="351">
        <v>1</v>
      </c>
      <c r="F2068" s="279" t="str">
        <f t="shared" si="32"/>
        <v>SWW013501</v>
      </c>
      <c r="G2068" s="351">
        <v>24.9</v>
      </c>
      <c r="M2068" s="241"/>
      <c r="N2068" s="241"/>
      <c r="O2068" s="229"/>
      <c r="P2068" s="229"/>
      <c r="Q2068" s="234"/>
      <c r="Y2068" s="243"/>
      <c r="Z2068" s="2"/>
      <c r="AA2068" s="2"/>
      <c r="AB2068" s="2"/>
      <c r="AC2068" s="2"/>
      <c r="AD2068" s="2"/>
      <c r="AE2068" s="2"/>
      <c r="AF2068" s="2"/>
      <c r="AG2068" s="2"/>
      <c r="AH2068" s="2"/>
      <c r="AI2068" s="2"/>
    </row>
    <row r="2069" spans="2:35">
      <c r="B2069" s="350" t="s">
        <v>265</v>
      </c>
      <c r="C2069" s="350" t="s">
        <v>122</v>
      </c>
      <c r="D2069" s="351">
        <v>35</v>
      </c>
      <c r="E2069" s="351">
        <v>2</v>
      </c>
      <c r="F2069" s="279" t="str">
        <f t="shared" si="32"/>
        <v>SWW013502</v>
      </c>
      <c r="G2069" s="351">
        <v>62.8</v>
      </c>
      <c r="M2069" s="241"/>
      <c r="N2069" s="241"/>
      <c r="O2069" s="229"/>
      <c r="P2069" s="229"/>
      <c r="Q2069" s="234"/>
      <c r="Y2069" s="243"/>
      <c r="Z2069" s="2"/>
      <c r="AA2069" s="2"/>
      <c r="AB2069" s="2"/>
      <c r="AC2069" s="2"/>
      <c r="AD2069" s="2"/>
      <c r="AE2069" s="2"/>
      <c r="AF2069" s="2"/>
      <c r="AG2069" s="2"/>
      <c r="AH2069" s="2"/>
      <c r="AI2069" s="2"/>
    </row>
    <row r="2070" spans="2:35">
      <c r="B2070" s="350" t="s">
        <v>265</v>
      </c>
      <c r="C2070" s="350" t="s">
        <v>122</v>
      </c>
      <c r="D2070" s="351">
        <v>35</v>
      </c>
      <c r="E2070" s="351">
        <v>3</v>
      </c>
      <c r="F2070" s="279" t="str">
        <f t="shared" si="32"/>
        <v>SWW013503</v>
      </c>
      <c r="G2070" s="351">
        <v>68.400000000000006</v>
      </c>
      <c r="M2070" s="241"/>
      <c r="N2070" s="241"/>
      <c r="O2070" s="229"/>
      <c r="P2070" s="229"/>
      <c r="Q2070" s="234"/>
      <c r="Y2070" s="243"/>
      <c r="Z2070" s="2"/>
      <c r="AA2070" s="2"/>
      <c r="AB2070" s="2"/>
      <c r="AC2070" s="2"/>
      <c r="AD2070" s="2"/>
      <c r="AE2070" s="2"/>
      <c r="AF2070" s="2"/>
      <c r="AG2070" s="2"/>
      <c r="AH2070" s="2"/>
      <c r="AI2070" s="2"/>
    </row>
    <row r="2071" spans="2:35">
      <c r="B2071" s="350" t="s">
        <v>265</v>
      </c>
      <c r="C2071" s="350" t="s">
        <v>122</v>
      </c>
      <c r="D2071" s="351">
        <v>35</v>
      </c>
      <c r="E2071" s="351">
        <v>4</v>
      </c>
      <c r="F2071" s="279" t="str">
        <f t="shared" si="32"/>
        <v>SWW013504</v>
      </c>
      <c r="G2071" s="351">
        <v>74.099999999999994</v>
      </c>
      <c r="M2071" s="241"/>
      <c r="N2071" s="241"/>
      <c r="O2071" s="229"/>
      <c r="P2071" s="229"/>
      <c r="Q2071" s="234"/>
      <c r="Y2071" s="243"/>
      <c r="Z2071" s="2"/>
      <c r="AA2071" s="2"/>
      <c r="AB2071" s="2"/>
      <c r="AC2071" s="2"/>
      <c r="AD2071" s="2"/>
      <c r="AE2071" s="2"/>
      <c r="AF2071" s="2"/>
      <c r="AG2071" s="2"/>
      <c r="AH2071" s="2"/>
      <c r="AI2071" s="2"/>
    </row>
    <row r="2072" spans="2:35">
      <c r="B2072" s="350" t="s">
        <v>265</v>
      </c>
      <c r="C2072" s="350" t="s">
        <v>122</v>
      </c>
      <c r="D2072" s="351">
        <v>35</v>
      </c>
      <c r="E2072" s="351">
        <v>5</v>
      </c>
      <c r="F2072" s="279" t="str">
        <f t="shared" si="32"/>
        <v>SWW013505</v>
      </c>
      <c r="G2072" s="351">
        <v>80.099999999999994</v>
      </c>
      <c r="M2072" s="241"/>
      <c r="N2072" s="241"/>
      <c r="O2072" s="229"/>
      <c r="P2072" s="229"/>
      <c r="Q2072" s="234"/>
      <c r="Y2072" s="243"/>
      <c r="Z2072" s="2"/>
      <c r="AA2072" s="2"/>
      <c r="AB2072" s="2"/>
      <c r="AC2072" s="2"/>
      <c r="AD2072" s="2"/>
      <c r="AE2072" s="2"/>
      <c r="AF2072" s="2"/>
      <c r="AG2072" s="2"/>
      <c r="AH2072" s="2"/>
      <c r="AI2072" s="2"/>
    </row>
    <row r="2073" spans="2:35">
      <c r="B2073" s="350" t="s">
        <v>265</v>
      </c>
      <c r="C2073" s="350" t="s">
        <v>122</v>
      </c>
      <c r="D2073" s="351">
        <v>35</v>
      </c>
      <c r="E2073" s="351">
        <v>6</v>
      </c>
      <c r="F2073" s="279" t="str">
        <f t="shared" si="32"/>
        <v>SWW013506</v>
      </c>
      <c r="G2073" s="351">
        <v>86.2</v>
      </c>
      <c r="M2073" s="241"/>
      <c r="N2073" s="241"/>
      <c r="O2073" s="229"/>
      <c r="P2073" s="229"/>
      <c r="Q2073" s="234"/>
      <c r="Y2073" s="243"/>
      <c r="Z2073" s="2"/>
      <c r="AA2073" s="2"/>
      <c r="AB2073" s="2"/>
      <c r="AC2073" s="2"/>
      <c r="AD2073" s="2"/>
      <c r="AE2073" s="2"/>
      <c r="AF2073" s="2"/>
      <c r="AG2073" s="2"/>
      <c r="AH2073" s="2"/>
      <c r="AI2073" s="2"/>
    </row>
    <row r="2074" spans="2:35">
      <c r="B2074" s="350" t="s">
        <v>265</v>
      </c>
      <c r="C2074" s="350" t="s">
        <v>122</v>
      </c>
      <c r="D2074" s="351">
        <v>35</v>
      </c>
      <c r="E2074" s="351">
        <v>7</v>
      </c>
      <c r="F2074" s="279" t="str">
        <f t="shared" si="32"/>
        <v>SWW013507</v>
      </c>
      <c r="G2074" s="351">
        <v>92.8</v>
      </c>
      <c r="M2074" s="241"/>
      <c r="N2074" s="241"/>
      <c r="O2074" s="229"/>
      <c r="P2074" s="229"/>
      <c r="Q2074" s="234"/>
      <c r="Y2074" s="243"/>
      <c r="Z2074" s="2"/>
      <c r="AA2074" s="2"/>
      <c r="AB2074" s="2"/>
      <c r="AC2074" s="2"/>
      <c r="AD2074" s="2"/>
      <c r="AE2074" s="2"/>
      <c r="AF2074" s="2"/>
      <c r="AG2074" s="2"/>
      <c r="AH2074" s="2"/>
      <c r="AI2074" s="2"/>
    </row>
    <row r="2075" spans="2:35">
      <c r="B2075" s="350" t="s">
        <v>265</v>
      </c>
      <c r="C2075" s="350" t="s">
        <v>122</v>
      </c>
      <c r="D2075" s="351">
        <v>35</v>
      </c>
      <c r="E2075" s="351">
        <v>8</v>
      </c>
      <c r="F2075" s="279" t="str">
        <f t="shared" si="32"/>
        <v>SWW013508</v>
      </c>
      <c r="G2075" s="351">
        <v>99.2</v>
      </c>
      <c r="M2075" s="241"/>
      <c r="N2075" s="241"/>
      <c r="O2075" s="229"/>
      <c r="P2075" s="229"/>
      <c r="Q2075" s="234"/>
      <c r="Y2075" s="243"/>
      <c r="Z2075" s="2"/>
      <c r="AA2075" s="2"/>
      <c r="AB2075" s="2"/>
      <c r="AC2075" s="2"/>
      <c r="AD2075" s="2"/>
      <c r="AE2075" s="2"/>
      <c r="AF2075" s="2"/>
      <c r="AG2075" s="2"/>
      <c r="AH2075" s="2"/>
      <c r="AI2075" s="2"/>
    </row>
    <row r="2076" spans="2:35">
      <c r="B2076" s="350" t="s">
        <v>265</v>
      </c>
      <c r="C2076" s="350" t="s">
        <v>122</v>
      </c>
      <c r="D2076" s="351">
        <v>35</v>
      </c>
      <c r="E2076" s="351">
        <v>9</v>
      </c>
      <c r="F2076" s="279" t="str">
        <f t="shared" si="32"/>
        <v>SWW013509</v>
      </c>
      <c r="G2076" s="351">
        <v>109.8</v>
      </c>
      <c r="M2076" s="241"/>
      <c r="N2076" s="241"/>
      <c r="O2076" s="229"/>
      <c r="P2076" s="229"/>
      <c r="Q2076" s="234"/>
      <c r="Y2076" s="243"/>
      <c r="Z2076" s="2"/>
      <c r="AA2076" s="2"/>
      <c r="AB2076" s="2"/>
      <c r="AC2076" s="2"/>
      <c r="AD2076" s="2"/>
      <c r="AE2076" s="2"/>
      <c r="AF2076" s="2"/>
      <c r="AG2076" s="2"/>
      <c r="AH2076" s="2"/>
      <c r="AI2076" s="2"/>
    </row>
    <row r="2077" spans="2:35">
      <c r="B2077" s="350" t="s">
        <v>265</v>
      </c>
      <c r="C2077" s="350" t="s">
        <v>122</v>
      </c>
      <c r="D2077" s="351">
        <v>35</v>
      </c>
      <c r="E2077" s="351">
        <v>10</v>
      </c>
      <c r="F2077" s="279" t="str">
        <f t="shared" si="32"/>
        <v>SWW013510</v>
      </c>
      <c r="G2077" s="351">
        <v>122.2</v>
      </c>
      <c r="M2077" s="241"/>
      <c r="N2077" s="241"/>
      <c r="O2077" s="229"/>
      <c r="P2077" s="229"/>
      <c r="Q2077" s="234"/>
      <c r="Y2077" s="243"/>
      <c r="Z2077" s="2"/>
      <c r="AA2077" s="2"/>
      <c r="AB2077" s="2"/>
      <c r="AC2077" s="2"/>
      <c r="AD2077" s="2"/>
      <c r="AE2077" s="2"/>
      <c r="AF2077" s="2"/>
      <c r="AG2077" s="2"/>
      <c r="AH2077" s="2"/>
      <c r="AI2077" s="2"/>
    </row>
    <row r="2078" spans="2:35">
      <c r="B2078" s="350" t="s">
        <v>265</v>
      </c>
      <c r="C2078" s="350" t="s">
        <v>122</v>
      </c>
      <c r="D2078" s="351">
        <v>35</v>
      </c>
      <c r="E2078" s="351">
        <v>11</v>
      </c>
      <c r="F2078" s="279" t="str">
        <f t="shared" si="32"/>
        <v>SWW013511</v>
      </c>
      <c r="G2078" s="351">
        <v>134.80000000000001</v>
      </c>
      <c r="M2078" s="241"/>
      <c r="N2078" s="241"/>
      <c r="O2078" s="229"/>
      <c r="P2078" s="229"/>
      <c r="Q2078" s="234"/>
      <c r="Y2078" s="243"/>
      <c r="Z2078" s="2"/>
      <c r="AA2078" s="2"/>
      <c r="AB2078" s="2"/>
      <c r="AC2078" s="2"/>
      <c r="AD2078" s="2"/>
      <c r="AE2078" s="2"/>
      <c r="AF2078" s="2"/>
      <c r="AG2078" s="2"/>
      <c r="AH2078" s="2"/>
      <c r="AI2078" s="2"/>
    </row>
    <row r="2079" spans="2:35">
      <c r="B2079" s="350" t="s">
        <v>265</v>
      </c>
      <c r="C2079" s="350" t="s">
        <v>122</v>
      </c>
      <c r="D2079" s="351">
        <v>35</v>
      </c>
      <c r="E2079" s="351">
        <v>12</v>
      </c>
      <c r="F2079" s="279" t="str">
        <f t="shared" si="32"/>
        <v>SWW013512</v>
      </c>
      <c r="G2079" s="351">
        <v>147.80000000000001</v>
      </c>
      <c r="M2079" s="241"/>
      <c r="N2079" s="241"/>
      <c r="O2079" s="229"/>
      <c r="P2079" s="229"/>
      <c r="Q2079" s="234"/>
      <c r="Y2079" s="243"/>
      <c r="Z2079" s="2"/>
      <c r="AA2079" s="2"/>
      <c r="AB2079" s="2"/>
      <c r="AC2079" s="2"/>
      <c r="AD2079" s="2"/>
      <c r="AE2079" s="2"/>
      <c r="AF2079" s="2"/>
      <c r="AG2079" s="2"/>
      <c r="AH2079" s="2"/>
      <c r="AI2079" s="2"/>
    </row>
    <row r="2080" spans="2:35">
      <c r="B2080" s="350" t="s">
        <v>265</v>
      </c>
      <c r="C2080" s="350" t="s">
        <v>122</v>
      </c>
      <c r="D2080" s="351">
        <v>35</v>
      </c>
      <c r="E2080" s="351">
        <v>13</v>
      </c>
      <c r="F2080" s="279" t="str">
        <f t="shared" si="32"/>
        <v>SWW013513</v>
      </c>
      <c r="G2080" s="351">
        <v>161.6</v>
      </c>
      <c r="M2080" s="241"/>
      <c r="N2080" s="241"/>
      <c r="O2080" s="229"/>
      <c r="P2080" s="229"/>
      <c r="Q2080" s="234"/>
      <c r="Y2080" s="243"/>
      <c r="Z2080" s="2"/>
      <c r="AA2080" s="2"/>
      <c r="AB2080" s="2"/>
      <c r="AC2080" s="2"/>
      <c r="AD2080" s="2"/>
      <c r="AE2080" s="2"/>
      <c r="AF2080" s="2"/>
      <c r="AG2080" s="2"/>
      <c r="AH2080" s="2"/>
      <c r="AI2080" s="2"/>
    </row>
    <row r="2081" spans="2:35">
      <c r="B2081" s="350" t="s">
        <v>265</v>
      </c>
      <c r="C2081" s="350" t="s">
        <v>122</v>
      </c>
      <c r="D2081" s="351">
        <v>35</v>
      </c>
      <c r="E2081" s="351">
        <v>14</v>
      </c>
      <c r="F2081" s="279" t="str">
        <f t="shared" si="32"/>
        <v>SWW013514</v>
      </c>
      <c r="G2081" s="351">
        <v>176.8</v>
      </c>
      <c r="M2081" s="241"/>
      <c r="N2081" s="241"/>
      <c r="O2081" s="229"/>
      <c r="P2081" s="229"/>
      <c r="Q2081" s="234"/>
      <c r="Y2081" s="243"/>
      <c r="Z2081" s="2"/>
      <c r="AA2081" s="2"/>
      <c r="AB2081" s="2"/>
      <c r="AC2081" s="2"/>
      <c r="AD2081" s="2"/>
      <c r="AE2081" s="2"/>
      <c r="AF2081" s="2"/>
      <c r="AG2081" s="2"/>
      <c r="AH2081" s="2"/>
      <c r="AI2081" s="2"/>
    </row>
    <row r="2082" spans="2:35">
      <c r="B2082" s="350" t="s">
        <v>265</v>
      </c>
      <c r="C2082" s="350" t="s">
        <v>122</v>
      </c>
      <c r="D2082" s="351">
        <v>35</v>
      </c>
      <c r="E2082" s="351">
        <v>15</v>
      </c>
      <c r="F2082" s="279" t="str">
        <f t="shared" si="32"/>
        <v>SWW013515</v>
      </c>
      <c r="G2082" s="351">
        <v>193.6</v>
      </c>
      <c r="M2082" s="241"/>
      <c r="N2082" s="241"/>
      <c r="O2082" s="229"/>
      <c r="P2082" s="229"/>
      <c r="Q2082" s="234"/>
      <c r="Y2082" s="243"/>
      <c r="Z2082" s="2"/>
      <c r="AA2082" s="2"/>
      <c r="AB2082" s="2"/>
      <c r="AC2082" s="2"/>
      <c r="AD2082" s="2"/>
      <c r="AE2082" s="2"/>
      <c r="AF2082" s="2"/>
      <c r="AG2082" s="2"/>
      <c r="AH2082" s="2"/>
      <c r="AI2082" s="2"/>
    </row>
    <row r="2083" spans="2:35">
      <c r="B2083" s="350" t="s">
        <v>265</v>
      </c>
      <c r="C2083" s="350" t="s">
        <v>122</v>
      </c>
      <c r="D2083" s="351">
        <v>35</v>
      </c>
      <c r="E2083" s="351">
        <v>16</v>
      </c>
      <c r="F2083" s="279" t="str">
        <f t="shared" si="32"/>
        <v>SWW013516</v>
      </c>
      <c r="G2083" s="351">
        <v>212.7</v>
      </c>
      <c r="M2083" s="241"/>
      <c r="N2083" s="241"/>
      <c r="O2083" s="229"/>
      <c r="P2083" s="229"/>
      <c r="Q2083" s="234"/>
      <c r="Y2083" s="243"/>
      <c r="Z2083" s="2"/>
      <c r="AA2083" s="2"/>
      <c r="AB2083" s="2"/>
      <c r="AC2083" s="2"/>
      <c r="AD2083" s="2"/>
      <c r="AE2083" s="2"/>
      <c r="AF2083" s="2"/>
      <c r="AG2083" s="2"/>
      <c r="AH2083" s="2"/>
      <c r="AI2083" s="2"/>
    </row>
    <row r="2084" spans="2:35">
      <c r="B2084" s="350" t="s">
        <v>265</v>
      </c>
      <c r="C2084" s="350" t="s">
        <v>122</v>
      </c>
      <c r="D2084" s="351">
        <v>35</v>
      </c>
      <c r="E2084" s="351">
        <v>17</v>
      </c>
      <c r="F2084" s="279" t="str">
        <f t="shared" si="32"/>
        <v>SWW013517</v>
      </c>
      <c r="G2084" s="351">
        <v>231.6</v>
      </c>
      <c r="M2084" s="241"/>
      <c r="N2084" s="241"/>
      <c r="O2084" s="229"/>
      <c r="P2084" s="229"/>
      <c r="Q2084" s="234"/>
      <c r="Y2084" s="243"/>
      <c r="Z2084" s="2"/>
      <c r="AA2084" s="2"/>
      <c r="AB2084" s="2"/>
      <c r="AC2084" s="2"/>
      <c r="AD2084" s="2"/>
      <c r="AE2084" s="2"/>
      <c r="AF2084" s="2"/>
      <c r="AG2084" s="2"/>
      <c r="AH2084" s="2"/>
      <c r="AI2084" s="2"/>
    </row>
    <row r="2085" spans="2:35">
      <c r="B2085" s="350" t="s">
        <v>265</v>
      </c>
      <c r="C2085" s="350" t="s">
        <v>122</v>
      </c>
      <c r="D2085" s="351">
        <v>35</v>
      </c>
      <c r="E2085" s="351">
        <v>18</v>
      </c>
      <c r="F2085" s="279" t="str">
        <f t="shared" si="32"/>
        <v>SWW013518</v>
      </c>
      <c r="G2085" s="351">
        <v>250.7</v>
      </c>
      <c r="M2085" s="241"/>
      <c r="N2085" s="241"/>
      <c r="O2085" s="229"/>
      <c r="P2085" s="229"/>
      <c r="Q2085" s="234"/>
      <c r="Y2085" s="243"/>
      <c r="Z2085" s="2"/>
      <c r="AA2085" s="2"/>
      <c r="AB2085" s="2"/>
      <c r="AC2085" s="2"/>
      <c r="AD2085" s="2"/>
      <c r="AE2085" s="2"/>
      <c r="AF2085" s="2"/>
      <c r="AG2085" s="2"/>
      <c r="AH2085" s="2"/>
      <c r="AI2085" s="2"/>
    </row>
    <row r="2086" spans="2:35">
      <c r="B2086" s="350" t="s">
        <v>265</v>
      </c>
      <c r="C2086" s="350" t="s">
        <v>122</v>
      </c>
      <c r="D2086" s="351">
        <v>35</v>
      </c>
      <c r="E2086" s="351">
        <v>19</v>
      </c>
      <c r="F2086" s="279" t="str">
        <f t="shared" si="32"/>
        <v>SWW013519</v>
      </c>
      <c r="G2086" s="351">
        <v>266.89999999999998</v>
      </c>
      <c r="M2086" s="241"/>
      <c r="N2086" s="241"/>
      <c r="O2086" s="229"/>
      <c r="P2086" s="229"/>
      <c r="Q2086" s="234"/>
      <c r="Y2086" s="243"/>
      <c r="Z2086" s="2"/>
      <c r="AA2086" s="2"/>
      <c r="AB2086" s="2"/>
      <c r="AC2086" s="2"/>
      <c r="AD2086" s="2"/>
      <c r="AE2086" s="2"/>
      <c r="AF2086" s="2"/>
      <c r="AG2086" s="2"/>
      <c r="AH2086" s="2"/>
      <c r="AI2086" s="2"/>
    </row>
    <row r="2087" spans="2:35">
      <c r="B2087" s="350" t="s">
        <v>265</v>
      </c>
      <c r="C2087" s="350" t="s">
        <v>122</v>
      </c>
      <c r="D2087" s="351">
        <v>35</v>
      </c>
      <c r="E2087" s="351">
        <v>20</v>
      </c>
      <c r="F2087" s="279" t="str">
        <f t="shared" si="32"/>
        <v>SWW013520</v>
      </c>
      <c r="G2087" s="351">
        <v>285.10000000000002</v>
      </c>
      <c r="M2087" s="241"/>
      <c r="N2087" s="241"/>
      <c r="O2087" s="229"/>
      <c r="P2087" s="229"/>
      <c r="Q2087" s="234"/>
      <c r="Y2087" s="243"/>
      <c r="Z2087" s="2"/>
      <c r="AA2087" s="2"/>
      <c r="AB2087" s="2"/>
      <c r="AC2087" s="2"/>
      <c r="AD2087" s="2"/>
      <c r="AE2087" s="2"/>
      <c r="AF2087" s="2"/>
      <c r="AG2087" s="2"/>
      <c r="AH2087" s="2"/>
      <c r="AI2087" s="2"/>
    </row>
    <row r="2088" spans="2:35">
      <c r="B2088" s="350" t="s">
        <v>265</v>
      </c>
      <c r="C2088" s="350" t="s">
        <v>122</v>
      </c>
      <c r="D2088" s="351">
        <v>35</v>
      </c>
      <c r="E2088" s="351">
        <v>21</v>
      </c>
      <c r="F2088" s="279" t="str">
        <f t="shared" si="32"/>
        <v>SWW013521</v>
      </c>
      <c r="G2088" s="351">
        <v>306.10000000000002</v>
      </c>
      <c r="M2088" s="241"/>
      <c r="N2088" s="241"/>
      <c r="O2088" s="229"/>
      <c r="P2088" s="229"/>
      <c r="Q2088" s="234"/>
      <c r="Y2088" s="243"/>
      <c r="Z2088" s="2"/>
      <c r="AA2088" s="2"/>
      <c r="AB2088" s="2"/>
      <c r="AC2088" s="2"/>
      <c r="AD2088" s="2"/>
      <c r="AE2088" s="2"/>
      <c r="AF2088" s="2"/>
      <c r="AG2088" s="2"/>
      <c r="AH2088" s="2"/>
      <c r="AI2088" s="2"/>
    </row>
    <row r="2089" spans="2:35">
      <c r="B2089" s="350" t="s">
        <v>265</v>
      </c>
      <c r="C2089" s="350" t="s">
        <v>122</v>
      </c>
      <c r="D2089" s="351">
        <v>35</v>
      </c>
      <c r="E2089" s="351">
        <v>22</v>
      </c>
      <c r="F2089" s="279" t="str">
        <f t="shared" si="32"/>
        <v>SWW013522</v>
      </c>
      <c r="G2089" s="351">
        <v>330.7</v>
      </c>
      <c r="M2089" s="241"/>
      <c r="N2089" s="241"/>
      <c r="O2089" s="229"/>
      <c r="P2089" s="229"/>
      <c r="Q2089" s="234"/>
      <c r="Y2089" s="243"/>
      <c r="Z2089" s="2"/>
      <c r="AA2089" s="2"/>
      <c r="AB2089" s="2"/>
      <c r="AC2089" s="2"/>
      <c r="AD2089" s="2"/>
      <c r="AE2089" s="2"/>
      <c r="AF2089" s="2"/>
      <c r="AG2089" s="2"/>
      <c r="AH2089" s="2"/>
      <c r="AI2089" s="2"/>
    </row>
    <row r="2090" spans="2:35">
      <c r="B2090" s="350" t="s">
        <v>265</v>
      </c>
      <c r="C2090" s="350" t="s">
        <v>122</v>
      </c>
      <c r="D2090" s="351">
        <v>35</v>
      </c>
      <c r="E2090" s="351">
        <v>23</v>
      </c>
      <c r="F2090" s="279" t="str">
        <f t="shared" si="32"/>
        <v>SWW013523</v>
      </c>
      <c r="G2090" s="351">
        <v>358.3</v>
      </c>
      <c r="M2090" s="241"/>
      <c r="N2090" s="241"/>
      <c r="O2090" s="229"/>
      <c r="P2090" s="229"/>
      <c r="Q2090" s="234"/>
      <c r="Y2090" s="243"/>
      <c r="Z2090" s="2"/>
      <c r="AA2090" s="2"/>
      <c r="AB2090" s="2"/>
      <c r="AC2090" s="2"/>
      <c r="AD2090" s="2"/>
      <c r="AE2090" s="2"/>
      <c r="AF2090" s="2"/>
      <c r="AG2090" s="2"/>
      <c r="AH2090" s="2"/>
      <c r="AI2090" s="2"/>
    </row>
    <row r="2091" spans="2:35">
      <c r="B2091" s="350" t="s">
        <v>265</v>
      </c>
      <c r="C2091" s="350" t="s">
        <v>122</v>
      </c>
      <c r="D2091" s="351">
        <v>35</v>
      </c>
      <c r="E2091" s="351">
        <v>24</v>
      </c>
      <c r="F2091" s="279" t="str">
        <f t="shared" si="32"/>
        <v>SWW013524</v>
      </c>
      <c r="G2091" s="351">
        <v>381.4</v>
      </c>
      <c r="M2091" s="241"/>
      <c r="N2091" s="241"/>
      <c r="O2091" s="229"/>
      <c r="P2091" s="229"/>
      <c r="Q2091" s="234"/>
      <c r="Y2091" s="243"/>
      <c r="Z2091" s="2"/>
      <c r="AA2091" s="2"/>
      <c r="AB2091" s="2"/>
      <c r="AC2091" s="2"/>
      <c r="AD2091" s="2"/>
      <c r="AE2091" s="2"/>
      <c r="AF2091" s="2"/>
      <c r="AG2091" s="2"/>
      <c r="AH2091" s="2"/>
      <c r="AI2091" s="2"/>
    </row>
    <row r="2092" spans="2:35">
      <c r="B2092" s="350" t="s">
        <v>265</v>
      </c>
      <c r="C2092" s="350" t="s">
        <v>122</v>
      </c>
      <c r="D2092" s="351">
        <v>35</v>
      </c>
      <c r="E2092" s="351">
        <v>25</v>
      </c>
      <c r="F2092" s="279" t="str">
        <f t="shared" si="32"/>
        <v>SWW013525</v>
      </c>
      <c r="G2092" s="351">
        <v>407.6</v>
      </c>
      <c r="M2092" s="241"/>
      <c r="N2092" s="241"/>
      <c r="O2092" s="229"/>
      <c r="P2092" s="229"/>
      <c r="Q2092" s="234"/>
      <c r="Y2092" s="243"/>
      <c r="Z2092" s="2"/>
      <c r="AA2092" s="2"/>
      <c r="AB2092" s="2"/>
      <c r="AC2092" s="2"/>
      <c r="AD2092" s="2"/>
      <c r="AE2092" s="2"/>
      <c r="AF2092" s="2"/>
      <c r="AG2092" s="2"/>
      <c r="AH2092" s="2"/>
      <c r="AI2092" s="2"/>
    </row>
    <row r="2093" spans="2:35">
      <c r="B2093" s="350" t="s">
        <v>265</v>
      </c>
      <c r="C2093" s="350" t="s">
        <v>122</v>
      </c>
      <c r="D2093" s="351">
        <v>35</v>
      </c>
      <c r="E2093" s="351">
        <v>26</v>
      </c>
      <c r="F2093" s="279" t="str">
        <f t="shared" si="32"/>
        <v>SWW013526</v>
      </c>
      <c r="G2093" s="351">
        <v>443.6</v>
      </c>
      <c r="M2093" s="241"/>
      <c r="N2093" s="241"/>
      <c r="O2093" s="229"/>
      <c r="P2093" s="229"/>
      <c r="Q2093" s="234"/>
      <c r="Y2093" s="243"/>
      <c r="Z2093" s="2"/>
      <c r="AA2093" s="2"/>
      <c r="AB2093" s="2"/>
      <c r="AC2093" s="2"/>
      <c r="AD2093" s="2"/>
      <c r="AE2093" s="2"/>
      <c r="AF2093" s="2"/>
      <c r="AG2093" s="2"/>
      <c r="AH2093" s="2"/>
      <c r="AI2093" s="2"/>
    </row>
    <row r="2094" spans="2:35">
      <c r="B2094" s="350" t="s">
        <v>265</v>
      </c>
      <c r="C2094" s="350" t="s">
        <v>122</v>
      </c>
      <c r="D2094" s="351">
        <v>35</v>
      </c>
      <c r="E2094" s="351">
        <v>27</v>
      </c>
      <c r="F2094" s="279" t="str">
        <f t="shared" si="32"/>
        <v>SWW013527</v>
      </c>
      <c r="G2094" s="351">
        <v>471.2</v>
      </c>
      <c r="M2094" s="241"/>
      <c r="N2094" s="241"/>
      <c r="O2094" s="229"/>
      <c r="P2094" s="229"/>
      <c r="Q2094" s="234"/>
      <c r="Y2094" s="243"/>
      <c r="Z2094" s="2"/>
      <c r="AA2094" s="2"/>
      <c r="AB2094" s="2"/>
      <c r="AC2094" s="2"/>
      <c r="AD2094" s="2"/>
      <c r="AE2094" s="2"/>
      <c r="AF2094" s="2"/>
      <c r="AG2094" s="2"/>
      <c r="AH2094" s="2"/>
      <c r="AI2094" s="2"/>
    </row>
    <row r="2095" spans="2:35">
      <c r="B2095" s="350" t="s">
        <v>265</v>
      </c>
      <c r="C2095" s="350" t="s">
        <v>122</v>
      </c>
      <c r="D2095" s="351">
        <v>35</v>
      </c>
      <c r="E2095" s="351">
        <v>28</v>
      </c>
      <c r="F2095" s="279" t="str">
        <f t="shared" si="32"/>
        <v>SWW013528</v>
      </c>
      <c r="G2095" s="351">
        <v>499.6</v>
      </c>
      <c r="M2095" s="241"/>
      <c r="N2095" s="241"/>
      <c r="O2095" s="229"/>
      <c r="P2095" s="229"/>
      <c r="Q2095" s="234"/>
      <c r="Y2095" s="243"/>
      <c r="Z2095" s="2"/>
      <c r="AA2095" s="2"/>
      <c r="AB2095" s="2"/>
      <c r="AC2095" s="2"/>
      <c r="AD2095" s="2"/>
      <c r="AE2095" s="2"/>
      <c r="AF2095" s="2"/>
      <c r="AG2095" s="2"/>
      <c r="AH2095" s="2"/>
      <c r="AI2095" s="2"/>
    </row>
    <row r="2096" spans="2:35">
      <c r="B2096" s="350" t="s">
        <v>265</v>
      </c>
      <c r="C2096" s="350" t="s">
        <v>122</v>
      </c>
      <c r="D2096" s="351">
        <v>35</v>
      </c>
      <c r="E2096" s="351">
        <v>29</v>
      </c>
      <c r="F2096" s="279" t="str">
        <f t="shared" si="32"/>
        <v>SWW013529</v>
      </c>
      <c r="G2096" s="351">
        <v>527.4</v>
      </c>
      <c r="M2096" s="241"/>
      <c r="N2096" s="241"/>
      <c r="O2096" s="229"/>
      <c r="P2096" s="229"/>
      <c r="Q2096" s="234"/>
      <c r="Y2096" s="243"/>
      <c r="Z2096" s="2"/>
      <c r="AA2096" s="2"/>
      <c r="AB2096" s="2"/>
      <c r="AC2096" s="2"/>
      <c r="AD2096" s="2"/>
      <c r="AE2096" s="2"/>
      <c r="AF2096" s="2"/>
      <c r="AG2096" s="2"/>
      <c r="AH2096" s="2"/>
      <c r="AI2096" s="2"/>
    </row>
    <row r="2097" spans="2:35">
      <c r="B2097" s="350" t="s">
        <v>265</v>
      </c>
      <c r="C2097" s="350" t="s">
        <v>122</v>
      </c>
      <c r="D2097" s="351">
        <v>35</v>
      </c>
      <c r="E2097" s="351">
        <v>30</v>
      </c>
      <c r="F2097" s="279" t="str">
        <f t="shared" si="32"/>
        <v>SWW013530</v>
      </c>
      <c r="G2097" s="351">
        <v>556.20000000000005</v>
      </c>
      <c r="M2097" s="241"/>
      <c r="N2097" s="241"/>
      <c r="O2097" s="229"/>
      <c r="P2097" s="229"/>
      <c r="Q2097" s="234"/>
      <c r="Y2097" s="243"/>
      <c r="Z2097" s="2"/>
      <c r="AA2097" s="2"/>
      <c r="AB2097" s="2"/>
      <c r="AC2097" s="2"/>
      <c r="AD2097" s="2"/>
      <c r="AE2097" s="2"/>
      <c r="AF2097" s="2"/>
      <c r="AG2097" s="2"/>
      <c r="AH2097" s="2"/>
      <c r="AI2097" s="2"/>
    </row>
    <row r="2098" spans="2:35">
      <c r="B2098" s="350" t="s">
        <v>265</v>
      </c>
      <c r="C2098" s="350" t="s">
        <v>122</v>
      </c>
      <c r="D2098" s="351">
        <v>35</v>
      </c>
      <c r="E2098" s="351">
        <v>31</v>
      </c>
      <c r="F2098" s="279" t="str">
        <f t="shared" si="32"/>
        <v>SWW013531</v>
      </c>
      <c r="G2098" s="351">
        <v>591.1</v>
      </c>
      <c r="M2098" s="241"/>
      <c r="N2098" s="241"/>
      <c r="O2098" s="229"/>
      <c r="P2098" s="229"/>
      <c r="Q2098" s="234"/>
      <c r="Y2098" s="243"/>
      <c r="Z2098" s="2"/>
      <c r="AA2098" s="2"/>
      <c r="AB2098" s="2"/>
      <c r="AC2098" s="2"/>
      <c r="AD2098" s="2"/>
      <c r="AE2098" s="2"/>
      <c r="AF2098" s="2"/>
      <c r="AG2098" s="2"/>
      <c r="AH2098" s="2"/>
      <c r="AI2098" s="2"/>
    </row>
    <row r="2099" spans="2:35">
      <c r="B2099" s="350" t="s">
        <v>265</v>
      </c>
      <c r="C2099" s="350" t="s">
        <v>122</v>
      </c>
      <c r="D2099" s="351">
        <v>35</v>
      </c>
      <c r="E2099" s="351">
        <v>32</v>
      </c>
      <c r="F2099" s="279" t="str">
        <f t="shared" si="32"/>
        <v>SWW013532</v>
      </c>
      <c r="G2099" s="351">
        <v>622.6</v>
      </c>
      <c r="M2099" s="241"/>
      <c r="N2099" s="241"/>
      <c r="O2099" s="229"/>
      <c r="P2099" s="229"/>
      <c r="Q2099" s="234"/>
      <c r="Y2099" s="243"/>
      <c r="Z2099" s="2"/>
      <c r="AA2099" s="2"/>
      <c r="AB2099" s="2"/>
      <c r="AC2099" s="2"/>
      <c r="AD2099" s="2"/>
      <c r="AE2099" s="2"/>
      <c r="AF2099" s="2"/>
      <c r="AG2099" s="2"/>
      <c r="AH2099" s="2"/>
      <c r="AI2099" s="2"/>
    </row>
    <row r="2100" spans="2:35">
      <c r="B2100" s="350" t="s">
        <v>265</v>
      </c>
      <c r="C2100" s="350" t="s">
        <v>122</v>
      </c>
      <c r="D2100" s="351">
        <v>35</v>
      </c>
      <c r="E2100" s="351">
        <v>33</v>
      </c>
      <c r="F2100" s="279" t="str">
        <f t="shared" si="32"/>
        <v>SWW013533</v>
      </c>
      <c r="G2100" s="351">
        <v>656.1</v>
      </c>
      <c r="M2100" s="241"/>
      <c r="N2100" s="241"/>
      <c r="O2100" s="229"/>
      <c r="P2100" s="229"/>
      <c r="Q2100" s="234"/>
      <c r="Y2100" s="243"/>
      <c r="Z2100" s="2"/>
      <c r="AA2100" s="2"/>
      <c r="AB2100" s="2"/>
      <c r="AC2100" s="2"/>
      <c r="AD2100" s="2"/>
      <c r="AE2100" s="2"/>
      <c r="AF2100" s="2"/>
      <c r="AG2100" s="2"/>
      <c r="AH2100" s="2"/>
      <c r="AI2100" s="2"/>
    </row>
    <row r="2101" spans="2:35">
      <c r="B2101" s="350" t="s">
        <v>265</v>
      </c>
      <c r="C2101" s="350" t="s">
        <v>122</v>
      </c>
      <c r="D2101" s="351">
        <v>35</v>
      </c>
      <c r="E2101" s="351">
        <v>34</v>
      </c>
      <c r="F2101" s="279" t="str">
        <f t="shared" si="32"/>
        <v>SWW013534</v>
      </c>
      <c r="G2101" s="351">
        <v>713.5</v>
      </c>
      <c r="M2101" s="241"/>
      <c r="N2101" s="241"/>
      <c r="O2101" s="229"/>
      <c r="P2101" s="229"/>
      <c r="Q2101" s="234"/>
      <c r="Y2101" s="243"/>
      <c r="Z2101" s="2"/>
      <c r="AA2101" s="2"/>
      <c r="AB2101" s="2"/>
      <c r="AC2101" s="2"/>
      <c r="AD2101" s="2"/>
      <c r="AE2101" s="2"/>
      <c r="AF2101" s="2"/>
      <c r="AG2101" s="2"/>
      <c r="AH2101" s="2"/>
      <c r="AI2101" s="2"/>
    </row>
    <row r="2102" spans="2:35">
      <c r="B2102" s="350" t="s">
        <v>265</v>
      </c>
      <c r="C2102" s="350" t="s">
        <v>122</v>
      </c>
      <c r="D2102" s="351">
        <v>35</v>
      </c>
      <c r="E2102" s="351">
        <v>35</v>
      </c>
      <c r="F2102" s="279" t="str">
        <f t="shared" si="32"/>
        <v>SWW013535</v>
      </c>
      <c r="G2102" s="351">
        <v>764.3</v>
      </c>
      <c r="M2102" s="241"/>
      <c r="N2102" s="241"/>
      <c r="O2102" s="229"/>
      <c r="P2102" s="229"/>
      <c r="Q2102" s="234"/>
      <c r="Y2102" s="243"/>
      <c r="Z2102" s="2"/>
      <c r="AA2102" s="2"/>
      <c r="AB2102" s="2"/>
      <c r="AC2102" s="2"/>
      <c r="AD2102" s="2"/>
      <c r="AE2102" s="2"/>
      <c r="AF2102" s="2"/>
      <c r="AG2102" s="2"/>
      <c r="AH2102" s="2"/>
      <c r="AI2102" s="2"/>
    </row>
    <row r="2103" spans="2:35">
      <c r="B2103" s="350" t="s">
        <v>265</v>
      </c>
      <c r="C2103" s="350" t="s">
        <v>122</v>
      </c>
      <c r="D2103" s="351">
        <v>35</v>
      </c>
      <c r="E2103" s="351">
        <v>36</v>
      </c>
      <c r="F2103" s="279" t="str">
        <f t="shared" si="32"/>
        <v>SWW013536</v>
      </c>
      <c r="G2103" s="351">
        <v>828.8</v>
      </c>
      <c r="M2103" s="241"/>
      <c r="N2103" s="241"/>
      <c r="O2103" s="229"/>
      <c r="P2103" s="229"/>
      <c r="Q2103" s="234"/>
      <c r="Y2103" s="243"/>
      <c r="Z2103" s="2"/>
      <c r="AA2103" s="2"/>
      <c r="AB2103" s="2"/>
      <c r="AC2103" s="2"/>
      <c r="AD2103" s="2"/>
      <c r="AE2103" s="2"/>
      <c r="AF2103" s="2"/>
      <c r="AG2103" s="2"/>
      <c r="AH2103" s="2"/>
      <c r="AI2103" s="2"/>
    </row>
    <row r="2104" spans="2:35">
      <c r="B2104" s="350" t="s">
        <v>265</v>
      </c>
      <c r="C2104" s="350" t="s">
        <v>122</v>
      </c>
      <c r="D2104" s="351">
        <v>36</v>
      </c>
      <c r="E2104" s="351">
        <v>1</v>
      </c>
      <c r="F2104" s="279" t="str">
        <f t="shared" si="32"/>
        <v>SWW013601</v>
      </c>
      <c r="G2104" s="351">
        <v>27.5</v>
      </c>
      <c r="M2104" s="241"/>
      <c r="N2104" s="241"/>
      <c r="O2104" s="229"/>
      <c r="P2104" s="229"/>
      <c r="Q2104" s="234"/>
      <c r="Y2104" s="243"/>
      <c r="Z2104" s="2"/>
      <c r="AA2104" s="2"/>
      <c r="AB2104" s="2"/>
      <c r="AC2104" s="2"/>
      <c r="AD2104" s="2"/>
      <c r="AE2104" s="2"/>
      <c r="AF2104" s="2"/>
      <c r="AG2104" s="2"/>
      <c r="AH2104" s="2"/>
      <c r="AI2104" s="2"/>
    </row>
    <row r="2105" spans="2:35">
      <c r="B2105" s="350" t="s">
        <v>265</v>
      </c>
      <c r="C2105" s="350" t="s">
        <v>122</v>
      </c>
      <c r="D2105" s="351">
        <v>36</v>
      </c>
      <c r="E2105" s="351">
        <v>2</v>
      </c>
      <c r="F2105" s="279" t="str">
        <f t="shared" si="32"/>
        <v>SWW013602</v>
      </c>
      <c r="G2105" s="351">
        <v>68.400000000000006</v>
      </c>
      <c r="M2105" s="241"/>
      <c r="N2105" s="241"/>
      <c r="O2105" s="229"/>
      <c r="P2105" s="229"/>
      <c r="Q2105" s="234"/>
      <c r="Y2105" s="243"/>
      <c r="Z2105" s="2"/>
      <c r="AA2105" s="2"/>
      <c r="AB2105" s="2"/>
      <c r="AC2105" s="2"/>
      <c r="AD2105" s="2"/>
      <c r="AE2105" s="2"/>
      <c r="AF2105" s="2"/>
      <c r="AG2105" s="2"/>
      <c r="AH2105" s="2"/>
      <c r="AI2105" s="2"/>
    </row>
    <row r="2106" spans="2:35">
      <c r="B2106" s="350" t="s">
        <v>265</v>
      </c>
      <c r="C2106" s="350" t="s">
        <v>122</v>
      </c>
      <c r="D2106" s="351">
        <v>36</v>
      </c>
      <c r="E2106" s="351">
        <v>3</v>
      </c>
      <c r="F2106" s="279" t="str">
        <f t="shared" si="32"/>
        <v>SWW013603</v>
      </c>
      <c r="G2106" s="351">
        <v>74.099999999999994</v>
      </c>
      <c r="M2106" s="241"/>
      <c r="N2106" s="241"/>
      <c r="O2106" s="229"/>
      <c r="P2106" s="229"/>
      <c r="Q2106" s="234"/>
      <c r="Y2106" s="243"/>
      <c r="Z2106" s="2"/>
      <c r="AA2106" s="2"/>
      <c r="AB2106" s="2"/>
      <c r="AC2106" s="2"/>
      <c r="AD2106" s="2"/>
      <c r="AE2106" s="2"/>
      <c r="AF2106" s="2"/>
      <c r="AG2106" s="2"/>
      <c r="AH2106" s="2"/>
      <c r="AI2106" s="2"/>
    </row>
    <row r="2107" spans="2:35">
      <c r="B2107" s="350" t="s">
        <v>265</v>
      </c>
      <c r="C2107" s="350" t="s">
        <v>122</v>
      </c>
      <c r="D2107" s="351">
        <v>36</v>
      </c>
      <c r="E2107" s="351">
        <v>4</v>
      </c>
      <c r="F2107" s="279" t="str">
        <f t="shared" si="32"/>
        <v>SWW013604</v>
      </c>
      <c r="G2107" s="351">
        <v>80.099999999999994</v>
      </c>
      <c r="M2107" s="241"/>
      <c r="N2107" s="241"/>
      <c r="O2107" s="229"/>
      <c r="P2107" s="229"/>
      <c r="Q2107" s="234"/>
      <c r="Y2107" s="243"/>
      <c r="Z2107" s="2"/>
      <c r="AA2107" s="2"/>
      <c r="AB2107" s="2"/>
      <c r="AC2107" s="2"/>
      <c r="AD2107" s="2"/>
      <c r="AE2107" s="2"/>
      <c r="AF2107" s="2"/>
      <c r="AG2107" s="2"/>
      <c r="AH2107" s="2"/>
      <c r="AI2107" s="2"/>
    </row>
    <row r="2108" spans="2:35">
      <c r="B2108" s="350" t="s">
        <v>265</v>
      </c>
      <c r="C2108" s="350" t="s">
        <v>122</v>
      </c>
      <c r="D2108" s="351">
        <v>36</v>
      </c>
      <c r="E2108" s="351">
        <v>5</v>
      </c>
      <c r="F2108" s="279" t="str">
        <f t="shared" si="32"/>
        <v>SWW013605</v>
      </c>
      <c r="G2108" s="351">
        <v>86.2</v>
      </c>
      <c r="M2108" s="241"/>
      <c r="N2108" s="241"/>
      <c r="O2108" s="229"/>
      <c r="P2108" s="229"/>
      <c r="Q2108" s="234"/>
      <c r="Y2108" s="243"/>
      <c r="Z2108" s="2"/>
      <c r="AA2108" s="2"/>
      <c r="AB2108" s="2"/>
      <c r="AC2108" s="2"/>
      <c r="AD2108" s="2"/>
      <c r="AE2108" s="2"/>
      <c r="AF2108" s="2"/>
      <c r="AG2108" s="2"/>
      <c r="AH2108" s="2"/>
      <c r="AI2108" s="2"/>
    </row>
    <row r="2109" spans="2:35">
      <c r="B2109" s="350" t="s">
        <v>265</v>
      </c>
      <c r="C2109" s="350" t="s">
        <v>122</v>
      </c>
      <c r="D2109" s="351">
        <v>36</v>
      </c>
      <c r="E2109" s="351">
        <v>6</v>
      </c>
      <c r="F2109" s="279" t="str">
        <f t="shared" si="32"/>
        <v>SWW013606</v>
      </c>
      <c r="G2109" s="351">
        <v>92.8</v>
      </c>
      <c r="M2109" s="241"/>
      <c r="N2109" s="241"/>
      <c r="O2109" s="229"/>
      <c r="P2109" s="229"/>
      <c r="Q2109" s="234"/>
      <c r="Y2109" s="243"/>
      <c r="Z2109" s="2"/>
      <c r="AA2109" s="2"/>
      <c r="AB2109" s="2"/>
      <c r="AC2109" s="2"/>
      <c r="AD2109" s="2"/>
      <c r="AE2109" s="2"/>
      <c r="AF2109" s="2"/>
      <c r="AG2109" s="2"/>
      <c r="AH2109" s="2"/>
      <c r="AI2109" s="2"/>
    </row>
    <row r="2110" spans="2:35">
      <c r="B2110" s="350" t="s">
        <v>265</v>
      </c>
      <c r="C2110" s="350" t="s">
        <v>122</v>
      </c>
      <c r="D2110" s="351">
        <v>36</v>
      </c>
      <c r="E2110" s="351">
        <v>7</v>
      </c>
      <c r="F2110" s="279" t="str">
        <f t="shared" si="32"/>
        <v>SWW013607</v>
      </c>
      <c r="G2110" s="351">
        <v>99.2</v>
      </c>
      <c r="M2110" s="241"/>
      <c r="N2110" s="241"/>
      <c r="O2110" s="229"/>
      <c r="P2110" s="229"/>
      <c r="Q2110" s="234"/>
      <c r="Y2110" s="243"/>
      <c r="Z2110" s="2"/>
      <c r="AA2110" s="2"/>
      <c r="AB2110" s="2"/>
      <c r="AC2110" s="2"/>
      <c r="AD2110" s="2"/>
      <c r="AE2110" s="2"/>
      <c r="AF2110" s="2"/>
      <c r="AG2110" s="2"/>
      <c r="AH2110" s="2"/>
      <c r="AI2110" s="2"/>
    </row>
    <row r="2111" spans="2:35">
      <c r="B2111" s="350" t="s">
        <v>265</v>
      </c>
      <c r="C2111" s="350" t="s">
        <v>122</v>
      </c>
      <c r="D2111" s="351">
        <v>36</v>
      </c>
      <c r="E2111" s="351">
        <v>8</v>
      </c>
      <c r="F2111" s="279" t="str">
        <f t="shared" si="32"/>
        <v>SWW013608</v>
      </c>
      <c r="G2111" s="351">
        <v>109.8</v>
      </c>
      <c r="M2111" s="241"/>
      <c r="N2111" s="241"/>
      <c r="O2111" s="229"/>
      <c r="P2111" s="229"/>
      <c r="Q2111" s="234"/>
      <c r="Y2111" s="243"/>
      <c r="Z2111" s="2"/>
      <c r="AA2111" s="2"/>
      <c r="AB2111" s="2"/>
      <c r="AC2111" s="2"/>
      <c r="AD2111" s="2"/>
      <c r="AE2111" s="2"/>
      <c r="AF2111" s="2"/>
      <c r="AG2111" s="2"/>
      <c r="AH2111" s="2"/>
      <c r="AI2111" s="2"/>
    </row>
    <row r="2112" spans="2:35">
      <c r="B2112" s="350" t="s">
        <v>265</v>
      </c>
      <c r="C2112" s="350" t="s">
        <v>122</v>
      </c>
      <c r="D2112" s="351">
        <v>36</v>
      </c>
      <c r="E2112" s="351">
        <v>9</v>
      </c>
      <c r="F2112" s="279" t="str">
        <f t="shared" si="32"/>
        <v>SWW013609</v>
      </c>
      <c r="G2112" s="351">
        <v>122.2</v>
      </c>
      <c r="M2112" s="241"/>
      <c r="N2112" s="241"/>
      <c r="O2112" s="229"/>
      <c r="P2112" s="229"/>
      <c r="Q2112" s="234"/>
      <c r="Y2112" s="243"/>
      <c r="Z2112" s="2"/>
      <c r="AA2112" s="2"/>
      <c r="AB2112" s="2"/>
      <c r="AC2112" s="2"/>
      <c r="AD2112" s="2"/>
      <c r="AE2112" s="2"/>
      <c r="AF2112" s="2"/>
      <c r="AG2112" s="2"/>
      <c r="AH2112" s="2"/>
      <c r="AI2112" s="2"/>
    </row>
    <row r="2113" spans="2:35">
      <c r="B2113" s="350" t="s">
        <v>265</v>
      </c>
      <c r="C2113" s="350" t="s">
        <v>122</v>
      </c>
      <c r="D2113" s="351">
        <v>36</v>
      </c>
      <c r="E2113" s="351">
        <v>10</v>
      </c>
      <c r="F2113" s="279" t="str">
        <f t="shared" si="32"/>
        <v>SWW013610</v>
      </c>
      <c r="G2113" s="351">
        <v>134.80000000000001</v>
      </c>
      <c r="M2113" s="241"/>
      <c r="N2113" s="241"/>
      <c r="O2113" s="229"/>
      <c r="P2113" s="229"/>
      <c r="Q2113" s="234"/>
      <c r="Y2113" s="243"/>
      <c r="Z2113" s="2"/>
      <c r="AA2113" s="2"/>
      <c r="AB2113" s="2"/>
      <c r="AC2113" s="2"/>
      <c r="AD2113" s="2"/>
      <c r="AE2113" s="2"/>
      <c r="AF2113" s="2"/>
      <c r="AG2113" s="2"/>
      <c r="AH2113" s="2"/>
      <c r="AI2113" s="2"/>
    </row>
    <row r="2114" spans="2:35">
      <c r="B2114" s="350" t="s">
        <v>265</v>
      </c>
      <c r="C2114" s="350" t="s">
        <v>122</v>
      </c>
      <c r="D2114" s="351">
        <v>36</v>
      </c>
      <c r="E2114" s="351">
        <v>11</v>
      </c>
      <c r="F2114" s="279" t="str">
        <f t="shared" si="32"/>
        <v>SWW013611</v>
      </c>
      <c r="G2114" s="351">
        <v>147.80000000000001</v>
      </c>
      <c r="M2114" s="241"/>
      <c r="N2114" s="241"/>
      <c r="O2114" s="229"/>
      <c r="P2114" s="229"/>
      <c r="Q2114" s="234"/>
      <c r="Y2114" s="243"/>
      <c r="Z2114" s="2"/>
      <c r="AA2114" s="2"/>
      <c r="AB2114" s="2"/>
      <c r="AC2114" s="2"/>
      <c r="AD2114" s="2"/>
      <c r="AE2114" s="2"/>
      <c r="AF2114" s="2"/>
      <c r="AG2114" s="2"/>
      <c r="AH2114" s="2"/>
      <c r="AI2114" s="2"/>
    </row>
    <row r="2115" spans="2:35">
      <c r="B2115" s="350" t="s">
        <v>265</v>
      </c>
      <c r="C2115" s="350" t="s">
        <v>122</v>
      </c>
      <c r="D2115" s="351">
        <v>36</v>
      </c>
      <c r="E2115" s="351">
        <v>12</v>
      </c>
      <c r="F2115" s="279" t="str">
        <f t="shared" si="32"/>
        <v>SWW013612</v>
      </c>
      <c r="G2115" s="351">
        <v>161.6</v>
      </c>
      <c r="M2115" s="241"/>
      <c r="N2115" s="241"/>
      <c r="O2115" s="229"/>
      <c r="P2115" s="229"/>
      <c r="Q2115" s="234"/>
      <c r="Y2115" s="243"/>
      <c r="Z2115" s="2"/>
      <c r="AA2115" s="2"/>
      <c r="AB2115" s="2"/>
      <c r="AC2115" s="2"/>
      <c r="AD2115" s="2"/>
      <c r="AE2115" s="2"/>
      <c r="AF2115" s="2"/>
      <c r="AG2115" s="2"/>
      <c r="AH2115" s="2"/>
      <c r="AI2115" s="2"/>
    </row>
    <row r="2116" spans="2:35">
      <c r="B2116" s="350" t="s">
        <v>265</v>
      </c>
      <c r="C2116" s="350" t="s">
        <v>122</v>
      </c>
      <c r="D2116" s="351">
        <v>36</v>
      </c>
      <c r="E2116" s="351">
        <v>13</v>
      </c>
      <c r="F2116" s="279" t="str">
        <f t="shared" si="32"/>
        <v>SWW013613</v>
      </c>
      <c r="G2116" s="351">
        <v>176.8</v>
      </c>
      <c r="M2116" s="241"/>
      <c r="N2116" s="241"/>
      <c r="O2116" s="229"/>
      <c r="P2116" s="229"/>
      <c r="Q2116" s="234"/>
      <c r="Y2116" s="243"/>
      <c r="Z2116" s="2"/>
      <c r="AA2116" s="2"/>
      <c r="AB2116" s="2"/>
      <c r="AC2116" s="2"/>
      <c r="AD2116" s="2"/>
      <c r="AE2116" s="2"/>
      <c r="AF2116" s="2"/>
      <c r="AG2116" s="2"/>
      <c r="AH2116" s="2"/>
      <c r="AI2116" s="2"/>
    </row>
    <row r="2117" spans="2:35">
      <c r="B2117" s="350" t="s">
        <v>265</v>
      </c>
      <c r="C2117" s="350" t="s">
        <v>122</v>
      </c>
      <c r="D2117" s="351">
        <v>36</v>
      </c>
      <c r="E2117" s="351">
        <v>14</v>
      </c>
      <c r="F2117" s="279" t="str">
        <f t="shared" si="32"/>
        <v>SWW013614</v>
      </c>
      <c r="G2117" s="351">
        <v>193.6</v>
      </c>
      <c r="M2117" s="241"/>
      <c r="N2117" s="241"/>
      <c r="O2117" s="229"/>
      <c r="P2117" s="229"/>
      <c r="Q2117" s="234"/>
      <c r="Y2117" s="243"/>
      <c r="Z2117" s="2"/>
      <c r="AA2117" s="2"/>
      <c r="AB2117" s="2"/>
      <c r="AC2117" s="2"/>
      <c r="AD2117" s="2"/>
      <c r="AE2117" s="2"/>
      <c r="AF2117" s="2"/>
      <c r="AG2117" s="2"/>
      <c r="AH2117" s="2"/>
      <c r="AI2117" s="2"/>
    </row>
    <row r="2118" spans="2:35">
      <c r="B2118" s="350" t="s">
        <v>265</v>
      </c>
      <c r="C2118" s="350" t="s">
        <v>122</v>
      </c>
      <c r="D2118" s="351">
        <v>36</v>
      </c>
      <c r="E2118" s="351">
        <v>15</v>
      </c>
      <c r="F2118" s="279" t="str">
        <f t="shared" si="32"/>
        <v>SWW013615</v>
      </c>
      <c r="G2118" s="351">
        <v>212.7</v>
      </c>
      <c r="M2118" s="241"/>
      <c r="N2118" s="241"/>
      <c r="O2118" s="229"/>
      <c r="P2118" s="229"/>
      <c r="Q2118" s="234"/>
      <c r="Y2118" s="243"/>
      <c r="Z2118" s="2"/>
      <c r="AA2118" s="2"/>
      <c r="AB2118" s="2"/>
      <c r="AC2118" s="2"/>
      <c r="AD2118" s="2"/>
      <c r="AE2118" s="2"/>
      <c r="AF2118" s="2"/>
      <c r="AG2118" s="2"/>
      <c r="AH2118" s="2"/>
      <c r="AI2118" s="2"/>
    </row>
    <row r="2119" spans="2:35">
      <c r="B2119" s="350" t="s">
        <v>265</v>
      </c>
      <c r="C2119" s="350" t="s">
        <v>122</v>
      </c>
      <c r="D2119" s="351">
        <v>36</v>
      </c>
      <c r="E2119" s="351">
        <v>16</v>
      </c>
      <c r="F2119" s="279" t="str">
        <f t="shared" si="32"/>
        <v>SWW013616</v>
      </c>
      <c r="G2119" s="351">
        <v>231.6</v>
      </c>
      <c r="M2119" s="241"/>
      <c r="N2119" s="241"/>
      <c r="O2119" s="229"/>
      <c r="P2119" s="229"/>
      <c r="Q2119" s="234"/>
      <c r="Y2119" s="243"/>
      <c r="Z2119" s="2"/>
      <c r="AA2119" s="2"/>
      <c r="AB2119" s="2"/>
      <c r="AC2119" s="2"/>
      <c r="AD2119" s="2"/>
      <c r="AE2119" s="2"/>
      <c r="AF2119" s="2"/>
      <c r="AG2119" s="2"/>
      <c r="AH2119" s="2"/>
      <c r="AI2119" s="2"/>
    </row>
    <row r="2120" spans="2:35">
      <c r="B2120" s="350" t="s">
        <v>265</v>
      </c>
      <c r="C2120" s="350" t="s">
        <v>122</v>
      </c>
      <c r="D2120" s="351">
        <v>36</v>
      </c>
      <c r="E2120" s="351">
        <v>17</v>
      </c>
      <c r="F2120" s="279" t="str">
        <f t="shared" ref="F2120:F2183" si="33">B2120&amp;TEXT(C2120,"00")&amp;TEXT(D2120,"00")&amp;TEXT(E2120,"00")</f>
        <v>SWW013617</v>
      </c>
      <c r="G2120" s="351">
        <v>250.7</v>
      </c>
      <c r="M2120" s="241"/>
      <c r="N2120" s="241"/>
      <c r="O2120" s="229"/>
      <c r="P2120" s="229"/>
      <c r="Q2120" s="234"/>
      <c r="Y2120" s="243"/>
      <c r="Z2120" s="2"/>
      <c r="AA2120" s="2"/>
      <c r="AB2120" s="2"/>
      <c r="AC2120" s="2"/>
      <c r="AD2120" s="2"/>
      <c r="AE2120" s="2"/>
      <c r="AF2120" s="2"/>
      <c r="AG2120" s="2"/>
      <c r="AH2120" s="2"/>
      <c r="AI2120" s="2"/>
    </row>
    <row r="2121" spans="2:35">
      <c r="B2121" s="350" t="s">
        <v>265</v>
      </c>
      <c r="C2121" s="350" t="s">
        <v>122</v>
      </c>
      <c r="D2121" s="351">
        <v>36</v>
      </c>
      <c r="E2121" s="351">
        <v>18</v>
      </c>
      <c r="F2121" s="279" t="str">
        <f t="shared" si="33"/>
        <v>SWW013618</v>
      </c>
      <c r="G2121" s="351">
        <v>266.89999999999998</v>
      </c>
      <c r="M2121" s="241"/>
      <c r="N2121" s="241"/>
      <c r="O2121" s="229"/>
      <c r="P2121" s="229"/>
      <c r="Q2121" s="234"/>
      <c r="Y2121" s="243"/>
      <c r="Z2121" s="2"/>
      <c r="AA2121" s="2"/>
      <c r="AB2121" s="2"/>
      <c r="AC2121" s="2"/>
      <c r="AD2121" s="2"/>
      <c r="AE2121" s="2"/>
      <c r="AF2121" s="2"/>
      <c r="AG2121" s="2"/>
      <c r="AH2121" s="2"/>
      <c r="AI2121" s="2"/>
    </row>
    <row r="2122" spans="2:35">
      <c r="B2122" s="350" t="s">
        <v>265</v>
      </c>
      <c r="C2122" s="350" t="s">
        <v>122</v>
      </c>
      <c r="D2122" s="351">
        <v>36</v>
      </c>
      <c r="E2122" s="351">
        <v>19</v>
      </c>
      <c r="F2122" s="279" t="str">
        <f t="shared" si="33"/>
        <v>SWW013619</v>
      </c>
      <c r="G2122" s="351">
        <v>285.10000000000002</v>
      </c>
      <c r="M2122" s="241"/>
      <c r="N2122" s="241"/>
      <c r="O2122" s="229"/>
      <c r="P2122" s="229"/>
      <c r="Q2122" s="234"/>
      <c r="Y2122" s="243"/>
      <c r="Z2122" s="2"/>
      <c r="AA2122" s="2"/>
      <c r="AB2122" s="2"/>
      <c r="AC2122" s="2"/>
      <c r="AD2122" s="2"/>
      <c r="AE2122" s="2"/>
      <c r="AF2122" s="2"/>
      <c r="AG2122" s="2"/>
      <c r="AH2122" s="2"/>
      <c r="AI2122" s="2"/>
    </row>
    <row r="2123" spans="2:35">
      <c r="B2123" s="350" t="s">
        <v>265</v>
      </c>
      <c r="C2123" s="350" t="s">
        <v>122</v>
      </c>
      <c r="D2123" s="351">
        <v>36</v>
      </c>
      <c r="E2123" s="351">
        <v>20</v>
      </c>
      <c r="F2123" s="279" t="str">
        <f t="shared" si="33"/>
        <v>SWW013620</v>
      </c>
      <c r="G2123" s="351">
        <v>306.10000000000002</v>
      </c>
      <c r="M2123" s="241"/>
      <c r="N2123" s="241"/>
      <c r="O2123" s="229"/>
      <c r="P2123" s="229"/>
      <c r="Q2123" s="234"/>
      <c r="Y2123" s="243"/>
      <c r="Z2123" s="2"/>
      <c r="AA2123" s="2"/>
      <c r="AB2123" s="2"/>
      <c r="AC2123" s="2"/>
      <c r="AD2123" s="2"/>
      <c r="AE2123" s="2"/>
      <c r="AF2123" s="2"/>
      <c r="AG2123" s="2"/>
      <c r="AH2123" s="2"/>
      <c r="AI2123" s="2"/>
    </row>
    <row r="2124" spans="2:35">
      <c r="B2124" s="350" t="s">
        <v>265</v>
      </c>
      <c r="C2124" s="350" t="s">
        <v>122</v>
      </c>
      <c r="D2124" s="351">
        <v>36</v>
      </c>
      <c r="E2124" s="351">
        <v>21</v>
      </c>
      <c r="F2124" s="279" t="str">
        <f t="shared" si="33"/>
        <v>SWW013621</v>
      </c>
      <c r="G2124" s="351">
        <v>330.7</v>
      </c>
      <c r="M2124" s="241"/>
      <c r="N2124" s="241"/>
      <c r="O2124" s="229"/>
      <c r="P2124" s="229"/>
      <c r="Q2124" s="234"/>
      <c r="Y2124" s="243"/>
      <c r="Z2124" s="2"/>
      <c r="AA2124" s="2"/>
      <c r="AB2124" s="2"/>
      <c r="AC2124" s="2"/>
      <c r="AD2124" s="2"/>
      <c r="AE2124" s="2"/>
      <c r="AF2124" s="2"/>
      <c r="AG2124" s="2"/>
      <c r="AH2124" s="2"/>
      <c r="AI2124" s="2"/>
    </row>
    <row r="2125" spans="2:35">
      <c r="B2125" s="350" t="s">
        <v>265</v>
      </c>
      <c r="C2125" s="350" t="s">
        <v>122</v>
      </c>
      <c r="D2125" s="351">
        <v>36</v>
      </c>
      <c r="E2125" s="351">
        <v>22</v>
      </c>
      <c r="F2125" s="279" t="str">
        <f t="shared" si="33"/>
        <v>SWW013622</v>
      </c>
      <c r="G2125" s="351">
        <v>358.3</v>
      </c>
      <c r="M2125" s="241"/>
      <c r="N2125" s="241"/>
      <c r="O2125" s="229"/>
      <c r="P2125" s="229"/>
      <c r="Q2125" s="234"/>
      <c r="Y2125" s="243"/>
      <c r="Z2125" s="2"/>
      <c r="AA2125" s="2"/>
      <c r="AB2125" s="2"/>
      <c r="AC2125" s="2"/>
      <c r="AD2125" s="2"/>
      <c r="AE2125" s="2"/>
      <c r="AF2125" s="2"/>
      <c r="AG2125" s="2"/>
      <c r="AH2125" s="2"/>
      <c r="AI2125" s="2"/>
    </row>
    <row r="2126" spans="2:35">
      <c r="B2126" s="350" t="s">
        <v>265</v>
      </c>
      <c r="C2126" s="350" t="s">
        <v>122</v>
      </c>
      <c r="D2126" s="351">
        <v>36</v>
      </c>
      <c r="E2126" s="351">
        <v>23</v>
      </c>
      <c r="F2126" s="279" t="str">
        <f t="shared" si="33"/>
        <v>SWW013623</v>
      </c>
      <c r="G2126" s="351">
        <v>381.4</v>
      </c>
      <c r="M2126" s="241"/>
      <c r="N2126" s="241"/>
      <c r="O2126" s="229"/>
      <c r="P2126" s="229"/>
      <c r="Q2126" s="234"/>
      <c r="Y2126" s="243"/>
      <c r="Z2126" s="2"/>
      <c r="AA2126" s="2"/>
      <c r="AB2126" s="2"/>
      <c r="AC2126" s="2"/>
      <c r="AD2126" s="2"/>
      <c r="AE2126" s="2"/>
      <c r="AF2126" s="2"/>
      <c r="AG2126" s="2"/>
      <c r="AH2126" s="2"/>
      <c r="AI2126" s="2"/>
    </row>
    <row r="2127" spans="2:35">
      <c r="B2127" s="350" t="s">
        <v>265</v>
      </c>
      <c r="C2127" s="350" t="s">
        <v>122</v>
      </c>
      <c r="D2127" s="351">
        <v>36</v>
      </c>
      <c r="E2127" s="351">
        <v>24</v>
      </c>
      <c r="F2127" s="279" t="str">
        <f t="shared" si="33"/>
        <v>SWW013624</v>
      </c>
      <c r="G2127" s="351">
        <v>407.6</v>
      </c>
      <c r="M2127" s="241"/>
      <c r="N2127" s="241"/>
      <c r="O2127" s="229"/>
      <c r="P2127" s="229"/>
      <c r="Q2127" s="234"/>
      <c r="Y2127" s="243"/>
      <c r="Z2127" s="2"/>
      <c r="AA2127" s="2"/>
      <c r="AB2127" s="2"/>
      <c r="AC2127" s="2"/>
      <c r="AD2127" s="2"/>
      <c r="AE2127" s="2"/>
      <c r="AF2127" s="2"/>
      <c r="AG2127" s="2"/>
      <c r="AH2127" s="2"/>
      <c r="AI2127" s="2"/>
    </row>
    <row r="2128" spans="2:35">
      <c r="B2128" s="350" t="s">
        <v>265</v>
      </c>
      <c r="C2128" s="350" t="s">
        <v>122</v>
      </c>
      <c r="D2128" s="351">
        <v>36</v>
      </c>
      <c r="E2128" s="351">
        <v>25</v>
      </c>
      <c r="F2128" s="279" t="str">
        <f t="shared" si="33"/>
        <v>SWW013625</v>
      </c>
      <c r="G2128" s="351">
        <v>443.6</v>
      </c>
      <c r="M2128" s="241"/>
      <c r="N2128" s="241"/>
      <c r="O2128" s="229"/>
      <c r="P2128" s="229"/>
      <c r="Q2128" s="234"/>
      <c r="Y2128" s="243"/>
      <c r="Z2128" s="2"/>
      <c r="AA2128" s="2"/>
      <c r="AB2128" s="2"/>
      <c r="AC2128" s="2"/>
      <c r="AD2128" s="2"/>
      <c r="AE2128" s="2"/>
      <c r="AF2128" s="2"/>
      <c r="AG2128" s="2"/>
      <c r="AH2128" s="2"/>
      <c r="AI2128" s="2"/>
    </row>
    <row r="2129" spans="2:35">
      <c r="B2129" s="350" t="s">
        <v>265</v>
      </c>
      <c r="C2129" s="350" t="s">
        <v>122</v>
      </c>
      <c r="D2129" s="351">
        <v>36</v>
      </c>
      <c r="E2129" s="351">
        <v>26</v>
      </c>
      <c r="F2129" s="279" t="str">
        <f t="shared" si="33"/>
        <v>SWW013626</v>
      </c>
      <c r="G2129" s="351">
        <v>471.2</v>
      </c>
      <c r="M2129" s="241"/>
      <c r="N2129" s="241"/>
      <c r="O2129" s="229"/>
      <c r="P2129" s="229"/>
      <c r="Q2129" s="234"/>
      <c r="Y2129" s="243"/>
      <c r="Z2129" s="2"/>
      <c r="AA2129" s="2"/>
      <c r="AB2129" s="2"/>
      <c r="AC2129" s="2"/>
      <c r="AD2129" s="2"/>
      <c r="AE2129" s="2"/>
      <c r="AF2129" s="2"/>
      <c r="AG2129" s="2"/>
      <c r="AH2129" s="2"/>
      <c r="AI2129" s="2"/>
    </row>
    <row r="2130" spans="2:35">
      <c r="B2130" s="350" t="s">
        <v>265</v>
      </c>
      <c r="C2130" s="350" t="s">
        <v>122</v>
      </c>
      <c r="D2130" s="351">
        <v>36</v>
      </c>
      <c r="E2130" s="351">
        <v>27</v>
      </c>
      <c r="F2130" s="279" t="str">
        <f t="shared" si="33"/>
        <v>SWW013627</v>
      </c>
      <c r="G2130" s="351">
        <v>499.6</v>
      </c>
      <c r="M2130" s="241"/>
      <c r="N2130" s="241"/>
      <c r="O2130" s="229"/>
      <c r="P2130" s="229"/>
      <c r="Q2130" s="234"/>
      <c r="Y2130" s="243"/>
      <c r="Z2130" s="2"/>
      <c r="AA2130" s="2"/>
      <c r="AB2130" s="2"/>
      <c r="AC2130" s="2"/>
      <c r="AD2130" s="2"/>
      <c r="AE2130" s="2"/>
      <c r="AF2130" s="2"/>
      <c r="AG2130" s="2"/>
      <c r="AH2130" s="2"/>
      <c r="AI2130" s="2"/>
    </row>
    <row r="2131" spans="2:35">
      <c r="B2131" s="350" t="s">
        <v>265</v>
      </c>
      <c r="C2131" s="350" t="s">
        <v>122</v>
      </c>
      <c r="D2131" s="351">
        <v>36</v>
      </c>
      <c r="E2131" s="351">
        <v>28</v>
      </c>
      <c r="F2131" s="279" t="str">
        <f t="shared" si="33"/>
        <v>SWW013628</v>
      </c>
      <c r="G2131" s="351">
        <v>527.4</v>
      </c>
      <c r="M2131" s="241"/>
      <c r="N2131" s="241"/>
      <c r="O2131" s="229"/>
      <c r="P2131" s="229"/>
      <c r="Q2131" s="234"/>
      <c r="Y2131" s="243"/>
      <c r="Z2131" s="2"/>
      <c r="AA2131" s="2"/>
      <c r="AB2131" s="2"/>
      <c r="AC2131" s="2"/>
      <c r="AD2131" s="2"/>
      <c r="AE2131" s="2"/>
      <c r="AF2131" s="2"/>
      <c r="AG2131" s="2"/>
      <c r="AH2131" s="2"/>
      <c r="AI2131" s="2"/>
    </row>
    <row r="2132" spans="2:35">
      <c r="B2132" s="350" t="s">
        <v>265</v>
      </c>
      <c r="C2132" s="350" t="s">
        <v>122</v>
      </c>
      <c r="D2132" s="351">
        <v>36</v>
      </c>
      <c r="E2132" s="351">
        <v>29</v>
      </c>
      <c r="F2132" s="279" t="str">
        <f t="shared" si="33"/>
        <v>SWW013629</v>
      </c>
      <c r="G2132" s="351">
        <v>556.20000000000005</v>
      </c>
      <c r="M2132" s="241"/>
      <c r="N2132" s="241"/>
      <c r="O2132" s="229"/>
      <c r="P2132" s="229"/>
      <c r="Q2132" s="234"/>
      <c r="Y2132" s="243"/>
      <c r="Z2132" s="2"/>
      <c r="AA2132" s="2"/>
      <c r="AB2132" s="2"/>
      <c r="AC2132" s="2"/>
      <c r="AD2132" s="2"/>
      <c r="AE2132" s="2"/>
      <c r="AF2132" s="2"/>
      <c r="AG2132" s="2"/>
      <c r="AH2132" s="2"/>
      <c r="AI2132" s="2"/>
    </row>
    <row r="2133" spans="2:35">
      <c r="B2133" s="350" t="s">
        <v>265</v>
      </c>
      <c r="C2133" s="350" t="s">
        <v>122</v>
      </c>
      <c r="D2133" s="351">
        <v>36</v>
      </c>
      <c r="E2133" s="351">
        <v>30</v>
      </c>
      <c r="F2133" s="279" t="str">
        <f t="shared" si="33"/>
        <v>SWW013630</v>
      </c>
      <c r="G2133" s="351">
        <v>591.1</v>
      </c>
      <c r="M2133" s="241"/>
      <c r="N2133" s="241"/>
      <c r="O2133" s="229"/>
      <c r="P2133" s="229"/>
      <c r="Q2133" s="234"/>
      <c r="Y2133" s="243"/>
      <c r="Z2133" s="2"/>
      <c r="AA2133" s="2"/>
      <c r="AB2133" s="2"/>
      <c r="AC2133" s="2"/>
      <c r="AD2133" s="2"/>
      <c r="AE2133" s="2"/>
      <c r="AF2133" s="2"/>
      <c r="AG2133" s="2"/>
      <c r="AH2133" s="2"/>
      <c r="AI2133" s="2"/>
    </row>
    <row r="2134" spans="2:35">
      <c r="B2134" s="350" t="s">
        <v>265</v>
      </c>
      <c r="C2134" s="350" t="s">
        <v>122</v>
      </c>
      <c r="D2134" s="351">
        <v>36</v>
      </c>
      <c r="E2134" s="351">
        <v>31</v>
      </c>
      <c r="F2134" s="279" t="str">
        <f t="shared" si="33"/>
        <v>SWW013631</v>
      </c>
      <c r="G2134" s="351">
        <v>622.6</v>
      </c>
      <c r="M2134" s="241"/>
      <c r="N2134" s="241"/>
      <c r="O2134" s="229"/>
      <c r="P2134" s="229"/>
      <c r="Q2134" s="234"/>
      <c r="Y2134" s="243"/>
      <c r="Z2134" s="2"/>
      <c r="AA2134" s="2"/>
      <c r="AB2134" s="2"/>
      <c r="AC2134" s="2"/>
      <c r="AD2134" s="2"/>
      <c r="AE2134" s="2"/>
      <c r="AF2134" s="2"/>
      <c r="AG2134" s="2"/>
      <c r="AH2134" s="2"/>
      <c r="AI2134" s="2"/>
    </row>
    <row r="2135" spans="2:35">
      <c r="B2135" s="350" t="s">
        <v>265</v>
      </c>
      <c r="C2135" s="350" t="s">
        <v>122</v>
      </c>
      <c r="D2135" s="351">
        <v>36</v>
      </c>
      <c r="E2135" s="351">
        <v>32</v>
      </c>
      <c r="F2135" s="279" t="str">
        <f t="shared" si="33"/>
        <v>SWW013632</v>
      </c>
      <c r="G2135" s="351">
        <v>656.1</v>
      </c>
      <c r="M2135" s="241"/>
      <c r="N2135" s="241"/>
      <c r="O2135" s="229"/>
      <c r="P2135" s="229"/>
      <c r="Q2135" s="234"/>
      <c r="Y2135" s="243"/>
      <c r="Z2135" s="2"/>
      <c r="AA2135" s="2"/>
      <c r="AB2135" s="2"/>
      <c r="AC2135" s="2"/>
      <c r="AD2135" s="2"/>
      <c r="AE2135" s="2"/>
      <c r="AF2135" s="2"/>
      <c r="AG2135" s="2"/>
      <c r="AH2135" s="2"/>
      <c r="AI2135" s="2"/>
    </row>
    <row r="2136" spans="2:35">
      <c r="B2136" s="350" t="s">
        <v>265</v>
      </c>
      <c r="C2136" s="350" t="s">
        <v>122</v>
      </c>
      <c r="D2136" s="351">
        <v>36</v>
      </c>
      <c r="E2136" s="351">
        <v>33</v>
      </c>
      <c r="F2136" s="279" t="str">
        <f t="shared" si="33"/>
        <v>SWW013633</v>
      </c>
      <c r="G2136" s="351">
        <v>713.5</v>
      </c>
      <c r="M2136" s="241"/>
      <c r="N2136" s="241"/>
      <c r="O2136" s="229"/>
      <c r="P2136" s="229"/>
      <c r="Q2136" s="234"/>
      <c r="Y2136" s="243"/>
      <c r="Z2136" s="2"/>
      <c r="AA2136" s="2"/>
      <c r="AB2136" s="2"/>
      <c r="AC2136" s="2"/>
      <c r="AD2136" s="2"/>
      <c r="AE2136" s="2"/>
      <c r="AF2136" s="2"/>
      <c r="AG2136" s="2"/>
      <c r="AH2136" s="2"/>
      <c r="AI2136" s="2"/>
    </row>
    <row r="2137" spans="2:35">
      <c r="B2137" s="350" t="s">
        <v>265</v>
      </c>
      <c r="C2137" s="350" t="s">
        <v>122</v>
      </c>
      <c r="D2137" s="351">
        <v>36</v>
      </c>
      <c r="E2137" s="351">
        <v>34</v>
      </c>
      <c r="F2137" s="279" t="str">
        <f t="shared" si="33"/>
        <v>SWW013634</v>
      </c>
      <c r="G2137" s="351">
        <v>764.3</v>
      </c>
      <c r="M2137" s="241"/>
      <c r="N2137" s="241"/>
      <c r="O2137" s="229"/>
      <c r="P2137" s="229"/>
      <c r="Q2137" s="234"/>
      <c r="Y2137" s="243"/>
      <c r="Z2137" s="2"/>
      <c r="AA2137" s="2"/>
      <c r="AB2137" s="2"/>
      <c r="AC2137" s="2"/>
      <c r="AD2137" s="2"/>
      <c r="AE2137" s="2"/>
      <c r="AF2137" s="2"/>
      <c r="AG2137" s="2"/>
      <c r="AH2137" s="2"/>
      <c r="AI2137" s="2"/>
    </row>
    <row r="2138" spans="2:35">
      <c r="B2138" s="350" t="s">
        <v>265</v>
      </c>
      <c r="C2138" s="350" t="s">
        <v>122</v>
      </c>
      <c r="D2138" s="351">
        <v>36</v>
      </c>
      <c r="E2138" s="351">
        <v>35</v>
      </c>
      <c r="F2138" s="279" t="str">
        <f t="shared" si="33"/>
        <v>SWW013635</v>
      </c>
      <c r="G2138" s="351">
        <v>828.8</v>
      </c>
      <c r="M2138" s="241"/>
      <c r="N2138" s="241"/>
      <c r="O2138" s="229"/>
      <c r="P2138" s="229"/>
      <c r="Q2138" s="234"/>
      <c r="Y2138" s="243"/>
      <c r="Z2138" s="2"/>
      <c r="AA2138" s="2"/>
      <c r="AB2138" s="2"/>
      <c r="AC2138" s="2"/>
      <c r="AD2138" s="2"/>
      <c r="AE2138" s="2"/>
      <c r="AF2138" s="2"/>
      <c r="AG2138" s="2"/>
      <c r="AH2138" s="2"/>
      <c r="AI2138" s="2"/>
    </row>
    <row r="2139" spans="2:35">
      <c r="B2139" s="350" t="s">
        <v>265</v>
      </c>
      <c r="C2139" s="350" t="s">
        <v>122</v>
      </c>
      <c r="D2139" s="351">
        <v>37</v>
      </c>
      <c r="E2139" s="351">
        <v>1</v>
      </c>
      <c r="F2139" s="279" t="str">
        <f t="shared" si="33"/>
        <v>SWW013701</v>
      </c>
      <c r="G2139" s="351">
        <v>29.3</v>
      </c>
      <c r="M2139" s="241"/>
      <c r="N2139" s="241"/>
      <c r="O2139" s="229"/>
      <c r="P2139" s="229"/>
      <c r="Q2139" s="234"/>
      <c r="Y2139" s="243"/>
      <c r="Z2139" s="2"/>
      <c r="AA2139" s="2"/>
      <c r="AB2139" s="2"/>
      <c r="AC2139" s="2"/>
      <c r="AD2139" s="2"/>
      <c r="AE2139" s="2"/>
      <c r="AF2139" s="2"/>
      <c r="AG2139" s="2"/>
      <c r="AH2139" s="2"/>
      <c r="AI2139" s="2"/>
    </row>
    <row r="2140" spans="2:35">
      <c r="B2140" s="350" t="s">
        <v>265</v>
      </c>
      <c r="C2140" s="350" t="s">
        <v>122</v>
      </c>
      <c r="D2140" s="351">
        <v>37</v>
      </c>
      <c r="E2140" s="351">
        <v>2</v>
      </c>
      <c r="F2140" s="279" t="str">
        <f t="shared" si="33"/>
        <v>SWW013702</v>
      </c>
      <c r="G2140" s="351">
        <v>74.099999999999994</v>
      </c>
      <c r="M2140" s="241"/>
      <c r="N2140" s="241"/>
      <c r="O2140" s="229"/>
      <c r="P2140" s="229"/>
      <c r="Q2140" s="234"/>
      <c r="Y2140" s="243"/>
      <c r="Z2140" s="2"/>
      <c r="AA2140" s="2"/>
      <c r="AB2140" s="2"/>
      <c r="AC2140" s="2"/>
      <c r="AD2140" s="2"/>
      <c r="AE2140" s="2"/>
      <c r="AF2140" s="2"/>
      <c r="AG2140" s="2"/>
      <c r="AH2140" s="2"/>
      <c r="AI2140" s="2"/>
    </row>
    <row r="2141" spans="2:35">
      <c r="B2141" s="350" t="s">
        <v>265</v>
      </c>
      <c r="C2141" s="350" t="s">
        <v>122</v>
      </c>
      <c r="D2141" s="351">
        <v>37</v>
      </c>
      <c r="E2141" s="351">
        <v>3</v>
      </c>
      <c r="F2141" s="279" t="str">
        <f t="shared" si="33"/>
        <v>SWW013703</v>
      </c>
      <c r="G2141" s="351">
        <v>80.099999999999994</v>
      </c>
      <c r="M2141" s="241"/>
      <c r="N2141" s="241"/>
      <c r="O2141" s="229"/>
      <c r="P2141" s="229"/>
      <c r="Q2141" s="234"/>
      <c r="Y2141" s="243"/>
      <c r="Z2141" s="2"/>
      <c r="AA2141" s="2"/>
      <c r="AB2141" s="2"/>
      <c r="AC2141" s="2"/>
      <c r="AD2141" s="2"/>
      <c r="AE2141" s="2"/>
      <c r="AF2141" s="2"/>
      <c r="AG2141" s="2"/>
      <c r="AH2141" s="2"/>
      <c r="AI2141" s="2"/>
    </row>
    <row r="2142" spans="2:35">
      <c r="B2142" s="350" t="s">
        <v>265</v>
      </c>
      <c r="C2142" s="350" t="s">
        <v>122</v>
      </c>
      <c r="D2142" s="351">
        <v>37</v>
      </c>
      <c r="E2142" s="351">
        <v>4</v>
      </c>
      <c r="F2142" s="279" t="str">
        <f t="shared" si="33"/>
        <v>SWW013704</v>
      </c>
      <c r="G2142" s="351">
        <v>86.2</v>
      </c>
      <c r="M2142" s="241"/>
      <c r="N2142" s="241"/>
      <c r="O2142" s="229"/>
      <c r="P2142" s="229"/>
      <c r="Q2142" s="234"/>
      <c r="Y2142" s="243"/>
      <c r="Z2142" s="2"/>
      <c r="AA2142" s="2"/>
      <c r="AB2142" s="2"/>
      <c r="AC2142" s="2"/>
      <c r="AD2142" s="2"/>
      <c r="AE2142" s="2"/>
      <c r="AF2142" s="2"/>
      <c r="AG2142" s="2"/>
      <c r="AH2142" s="2"/>
      <c r="AI2142" s="2"/>
    </row>
    <row r="2143" spans="2:35">
      <c r="B2143" s="350" t="s">
        <v>265</v>
      </c>
      <c r="C2143" s="350" t="s">
        <v>122</v>
      </c>
      <c r="D2143" s="351">
        <v>37</v>
      </c>
      <c r="E2143" s="351">
        <v>5</v>
      </c>
      <c r="F2143" s="279" t="str">
        <f t="shared" si="33"/>
        <v>SWW013705</v>
      </c>
      <c r="G2143" s="351">
        <v>92.8</v>
      </c>
      <c r="M2143" s="241"/>
      <c r="N2143" s="241"/>
      <c r="O2143" s="229"/>
      <c r="P2143" s="229"/>
      <c r="Q2143" s="234"/>
      <c r="Y2143" s="243"/>
      <c r="Z2143" s="2"/>
      <c r="AA2143" s="2"/>
      <c r="AB2143" s="2"/>
      <c r="AC2143" s="2"/>
      <c r="AD2143" s="2"/>
      <c r="AE2143" s="2"/>
      <c r="AF2143" s="2"/>
      <c r="AG2143" s="2"/>
      <c r="AH2143" s="2"/>
      <c r="AI2143" s="2"/>
    </row>
    <row r="2144" spans="2:35">
      <c r="B2144" s="350" t="s">
        <v>265</v>
      </c>
      <c r="C2144" s="350" t="s">
        <v>122</v>
      </c>
      <c r="D2144" s="351">
        <v>37</v>
      </c>
      <c r="E2144" s="351">
        <v>6</v>
      </c>
      <c r="F2144" s="279" t="str">
        <f t="shared" si="33"/>
        <v>SWW013706</v>
      </c>
      <c r="G2144" s="351">
        <v>99.2</v>
      </c>
      <c r="M2144" s="241"/>
      <c r="N2144" s="241"/>
      <c r="O2144" s="229"/>
      <c r="P2144" s="229"/>
      <c r="Q2144" s="234"/>
      <c r="Y2144" s="243"/>
      <c r="Z2144" s="2"/>
      <c r="AA2144" s="2"/>
      <c r="AB2144" s="2"/>
      <c r="AC2144" s="2"/>
      <c r="AD2144" s="2"/>
      <c r="AE2144" s="2"/>
      <c r="AF2144" s="2"/>
      <c r="AG2144" s="2"/>
      <c r="AH2144" s="2"/>
      <c r="AI2144" s="2"/>
    </row>
    <row r="2145" spans="2:35">
      <c r="B2145" s="350" t="s">
        <v>265</v>
      </c>
      <c r="C2145" s="350" t="s">
        <v>122</v>
      </c>
      <c r="D2145" s="351">
        <v>37</v>
      </c>
      <c r="E2145" s="351">
        <v>7</v>
      </c>
      <c r="F2145" s="279" t="str">
        <f t="shared" si="33"/>
        <v>SWW013707</v>
      </c>
      <c r="G2145" s="351">
        <v>109.8</v>
      </c>
      <c r="M2145" s="241"/>
      <c r="N2145" s="241"/>
      <c r="O2145" s="229"/>
      <c r="P2145" s="229"/>
      <c r="Q2145" s="234"/>
      <c r="Y2145" s="243"/>
      <c r="Z2145" s="2"/>
      <c r="AA2145" s="2"/>
      <c r="AB2145" s="2"/>
      <c r="AC2145" s="2"/>
      <c r="AD2145" s="2"/>
      <c r="AE2145" s="2"/>
      <c r="AF2145" s="2"/>
      <c r="AG2145" s="2"/>
      <c r="AH2145" s="2"/>
      <c r="AI2145" s="2"/>
    </row>
    <row r="2146" spans="2:35">
      <c r="B2146" s="350" t="s">
        <v>265</v>
      </c>
      <c r="C2146" s="350" t="s">
        <v>122</v>
      </c>
      <c r="D2146" s="351">
        <v>37</v>
      </c>
      <c r="E2146" s="351">
        <v>8</v>
      </c>
      <c r="F2146" s="279" t="str">
        <f t="shared" si="33"/>
        <v>SWW013708</v>
      </c>
      <c r="G2146" s="351">
        <v>122.2</v>
      </c>
      <c r="M2146" s="241"/>
      <c r="N2146" s="241"/>
      <c r="O2146" s="229"/>
      <c r="P2146" s="229"/>
      <c r="Q2146" s="234"/>
      <c r="Y2146" s="243"/>
      <c r="Z2146" s="2"/>
      <c r="AA2146" s="2"/>
      <c r="AB2146" s="2"/>
      <c r="AC2146" s="2"/>
      <c r="AD2146" s="2"/>
      <c r="AE2146" s="2"/>
      <c r="AF2146" s="2"/>
      <c r="AG2146" s="2"/>
      <c r="AH2146" s="2"/>
      <c r="AI2146" s="2"/>
    </row>
    <row r="2147" spans="2:35">
      <c r="B2147" s="350" t="s">
        <v>265</v>
      </c>
      <c r="C2147" s="350" t="s">
        <v>122</v>
      </c>
      <c r="D2147" s="351">
        <v>37</v>
      </c>
      <c r="E2147" s="351">
        <v>9</v>
      </c>
      <c r="F2147" s="279" t="str">
        <f t="shared" si="33"/>
        <v>SWW013709</v>
      </c>
      <c r="G2147" s="351">
        <v>134.80000000000001</v>
      </c>
      <c r="M2147" s="241"/>
      <c r="N2147" s="241"/>
      <c r="O2147" s="229"/>
      <c r="P2147" s="229"/>
      <c r="Q2147" s="234"/>
      <c r="Y2147" s="243"/>
      <c r="Z2147" s="2"/>
      <c r="AA2147" s="2"/>
      <c r="AB2147" s="2"/>
      <c r="AC2147" s="2"/>
      <c r="AD2147" s="2"/>
      <c r="AE2147" s="2"/>
      <c r="AF2147" s="2"/>
      <c r="AG2147" s="2"/>
      <c r="AH2147" s="2"/>
      <c r="AI2147" s="2"/>
    </row>
    <row r="2148" spans="2:35">
      <c r="B2148" s="350" t="s">
        <v>265</v>
      </c>
      <c r="C2148" s="350" t="s">
        <v>122</v>
      </c>
      <c r="D2148" s="351">
        <v>37</v>
      </c>
      <c r="E2148" s="351">
        <v>10</v>
      </c>
      <c r="F2148" s="279" t="str">
        <f t="shared" si="33"/>
        <v>SWW013710</v>
      </c>
      <c r="G2148" s="351">
        <v>147.80000000000001</v>
      </c>
      <c r="M2148" s="241"/>
      <c r="N2148" s="241"/>
      <c r="O2148" s="229"/>
      <c r="P2148" s="229"/>
      <c r="Q2148" s="234"/>
      <c r="Y2148" s="243"/>
      <c r="Z2148" s="2"/>
      <c r="AA2148" s="2"/>
      <c r="AB2148" s="2"/>
      <c r="AC2148" s="2"/>
      <c r="AD2148" s="2"/>
      <c r="AE2148" s="2"/>
      <c r="AF2148" s="2"/>
      <c r="AG2148" s="2"/>
      <c r="AH2148" s="2"/>
      <c r="AI2148" s="2"/>
    </row>
    <row r="2149" spans="2:35">
      <c r="B2149" s="350" t="s">
        <v>265</v>
      </c>
      <c r="C2149" s="350" t="s">
        <v>122</v>
      </c>
      <c r="D2149" s="351">
        <v>37</v>
      </c>
      <c r="E2149" s="351">
        <v>11</v>
      </c>
      <c r="F2149" s="279" t="str">
        <f t="shared" si="33"/>
        <v>SWW013711</v>
      </c>
      <c r="G2149" s="351">
        <v>161.6</v>
      </c>
      <c r="M2149" s="241"/>
      <c r="N2149" s="241"/>
      <c r="O2149" s="229"/>
      <c r="P2149" s="229"/>
      <c r="Q2149" s="234"/>
      <c r="Y2149" s="243"/>
      <c r="Z2149" s="2"/>
      <c r="AA2149" s="2"/>
      <c r="AB2149" s="2"/>
      <c r="AC2149" s="2"/>
      <c r="AD2149" s="2"/>
      <c r="AE2149" s="2"/>
      <c r="AF2149" s="2"/>
      <c r="AG2149" s="2"/>
      <c r="AH2149" s="2"/>
      <c r="AI2149" s="2"/>
    </row>
    <row r="2150" spans="2:35">
      <c r="B2150" s="350" t="s">
        <v>265</v>
      </c>
      <c r="C2150" s="350" t="s">
        <v>122</v>
      </c>
      <c r="D2150" s="351">
        <v>37</v>
      </c>
      <c r="E2150" s="351">
        <v>12</v>
      </c>
      <c r="F2150" s="279" t="str">
        <f t="shared" si="33"/>
        <v>SWW013712</v>
      </c>
      <c r="G2150" s="351">
        <v>176.8</v>
      </c>
      <c r="M2150" s="241"/>
      <c r="N2150" s="241"/>
      <c r="O2150" s="229"/>
      <c r="P2150" s="229"/>
      <c r="Q2150" s="234"/>
      <c r="Y2150" s="243"/>
      <c r="Z2150" s="2"/>
      <c r="AA2150" s="2"/>
      <c r="AB2150" s="2"/>
      <c r="AC2150" s="2"/>
      <c r="AD2150" s="2"/>
      <c r="AE2150" s="2"/>
      <c r="AF2150" s="2"/>
      <c r="AG2150" s="2"/>
      <c r="AH2150" s="2"/>
      <c r="AI2150" s="2"/>
    </row>
    <row r="2151" spans="2:35">
      <c r="B2151" s="350" t="s">
        <v>265</v>
      </c>
      <c r="C2151" s="350" t="s">
        <v>122</v>
      </c>
      <c r="D2151" s="351">
        <v>37</v>
      </c>
      <c r="E2151" s="351">
        <v>13</v>
      </c>
      <c r="F2151" s="279" t="str">
        <f t="shared" si="33"/>
        <v>SWW013713</v>
      </c>
      <c r="G2151" s="351">
        <v>193.6</v>
      </c>
      <c r="M2151" s="241"/>
      <c r="N2151" s="241"/>
      <c r="O2151" s="229"/>
      <c r="P2151" s="229"/>
      <c r="Q2151" s="234"/>
      <c r="Y2151" s="243"/>
      <c r="Z2151" s="2"/>
      <c r="AA2151" s="2"/>
      <c r="AB2151" s="2"/>
      <c r="AC2151" s="2"/>
      <c r="AD2151" s="2"/>
      <c r="AE2151" s="2"/>
      <c r="AF2151" s="2"/>
      <c r="AG2151" s="2"/>
      <c r="AH2151" s="2"/>
      <c r="AI2151" s="2"/>
    </row>
    <row r="2152" spans="2:35">
      <c r="B2152" s="350" t="s">
        <v>265</v>
      </c>
      <c r="C2152" s="350" t="s">
        <v>122</v>
      </c>
      <c r="D2152" s="351">
        <v>37</v>
      </c>
      <c r="E2152" s="351">
        <v>14</v>
      </c>
      <c r="F2152" s="279" t="str">
        <f t="shared" si="33"/>
        <v>SWW013714</v>
      </c>
      <c r="G2152" s="351">
        <v>212.7</v>
      </c>
      <c r="M2152" s="241"/>
      <c r="N2152" s="241"/>
      <c r="O2152" s="229"/>
      <c r="P2152" s="229"/>
      <c r="Q2152" s="234"/>
      <c r="Y2152" s="243"/>
      <c r="Z2152" s="2"/>
      <c r="AA2152" s="2"/>
      <c r="AB2152" s="2"/>
      <c r="AC2152" s="2"/>
      <c r="AD2152" s="2"/>
      <c r="AE2152" s="2"/>
      <c r="AF2152" s="2"/>
      <c r="AG2152" s="2"/>
      <c r="AH2152" s="2"/>
      <c r="AI2152" s="2"/>
    </row>
    <row r="2153" spans="2:35">
      <c r="B2153" s="350" t="s">
        <v>265</v>
      </c>
      <c r="C2153" s="350" t="s">
        <v>122</v>
      </c>
      <c r="D2153" s="351">
        <v>37</v>
      </c>
      <c r="E2153" s="351">
        <v>15</v>
      </c>
      <c r="F2153" s="279" t="str">
        <f t="shared" si="33"/>
        <v>SWW013715</v>
      </c>
      <c r="G2153" s="351">
        <v>231.6</v>
      </c>
      <c r="M2153" s="241"/>
      <c r="N2153" s="241"/>
      <c r="O2153" s="229"/>
      <c r="P2153" s="229"/>
      <c r="Q2153" s="234"/>
      <c r="Y2153" s="243"/>
      <c r="Z2153" s="2"/>
      <c r="AA2153" s="2"/>
      <c r="AB2153" s="2"/>
      <c r="AC2153" s="2"/>
      <c r="AD2153" s="2"/>
      <c r="AE2153" s="2"/>
      <c r="AF2153" s="2"/>
      <c r="AG2153" s="2"/>
      <c r="AH2153" s="2"/>
      <c r="AI2153" s="2"/>
    </row>
    <row r="2154" spans="2:35">
      <c r="B2154" s="350" t="s">
        <v>265</v>
      </c>
      <c r="C2154" s="350" t="s">
        <v>122</v>
      </c>
      <c r="D2154" s="351">
        <v>37</v>
      </c>
      <c r="E2154" s="351">
        <v>16</v>
      </c>
      <c r="F2154" s="279" t="str">
        <f t="shared" si="33"/>
        <v>SWW013716</v>
      </c>
      <c r="G2154" s="351">
        <v>250.7</v>
      </c>
      <c r="M2154" s="241"/>
      <c r="N2154" s="241"/>
      <c r="O2154" s="229"/>
      <c r="P2154" s="229"/>
      <c r="Q2154" s="234"/>
      <c r="Y2154" s="243"/>
      <c r="Z2154" s="2"/>
      <c r="AA2154" s="2"/>
      <c r="AB2154" s="2"/>
      <c r="AC2154" s="2"/>
      <c r="AD2154" s="2"/>
      <c r="AE2154" s="2"/>
      <c r="AF2154" s="2"/>
      <c r="AG2154" s="2"/>
      <c r="AH2154" s="2"/>
      <c r="AI2154" s="2"/>
    </row>
    <row r="2155" spans="2:35">
      <c r="B2155" s="350" t="s">
        <v>265</v>
      </c>
      <c r="C2155" s="350" t="s">
        <v>122</v>
      </c>
      <c r="D2155" s="351">
        <v>37</v>
      </c>
      <c r="E2155" s="351">
        <v>17</v>
      </c>
      <c r="F2155" s="279" t="str">
        <f t="shared" si="33"/>
        <v>SWW013717</v>
      </c>
      <c r="G2155" s="351">
        <v>266.89999999999998</v>
      </c>
      <c r="M2155" s="241"/>
      <c r="N2155" s="241"/>
      <c r="O2155" s="229"/>
      <c r="P2155" s="229"/>
      <c r="Q2155" s="234"/>
      <c r="Y2155" s="243"/>
      <c r="Z2155" s="2"/>
      <c r="AA2155" s="2"/>
      <c r="AB2155" s="2"/>
      <c r="AC2155" s="2"/>
      <c r="AD2155" s="2"/>
      <c r="AE2155" s="2"/>
      <c r="AF2155" s="2"/>
      <c r="AG2155" s="2"/>
      <c r="AH2155" s="2"/>
      <c r="AI2155" s="2"/>
    </row>
    <row r="2156" spans="2:35">
      <c r="B2156" s="350" t="s">
        <v>265</v>
      </c>
      <c r="C2156" s="350" t="s">
        <v>122</v>
      </c>
      <c r="D2156" s="351">
        <v>37</v>
      </c>
      <c r="E2156" s="351">
        <v>18</v>
      </c>
      <c r="F2156" s="279" t="str">
        <f t="shared" si="33"/>
        <v>SWW013718</v>
      </c>
      <c r="G2156" s="351">
        <v>285.10000000000002</v>
      </c>
      <c r="M2156" s="241"/>
      <c r="N2156" s="241"/>
      <c r="O2156" s="229"/>
      <c r="P2156" s="229"/>
      <c r="Q2156" s="234"/>
      <c r="Y2156" s="243"/>
      <c r="Z2156" s="2"/>
      <c r="AA2156" s="2"/>
      <c r="AB2156" s="2"/>
      <c r="AC2156" s="2"/>
      <c r="AD2156" s="2"/>
      <c r="AE2156" s="2"/>
      <c r="AF2156" s="2"/>
      <c r="AG2156" s="2"/>
      <c r="AH2156" s="2"/>
      <c r="AI2156" s="2"/>
    </row>
    <row r="2157" spans="2:35">
      <c r="B2157" s="350" t="s">
        <v>265</v>
      </c>
      <c r="C2157" s="350" t="s">
        <v>122</v>
      </c>
      <c r="D2157" s="351">
        <v>37</v>
      </c>
      <c r="E2157" s="351">
        <v>19</v>
      </c>
      <c r="F2157" s="279" t="str">
        <f t="shared" si="33"/>
        <v>SWW013719</v>
      </c>
      <c r="G2157" s="351">
        <v>306.10000000000002</v>
      </c>
      <c r="M2157" s="241"/>
      <c r="N2157" s="241"/>
      <c r="O2157" s="229"/>
      <c r="P2157" s="229"/>
      <c r="Q2157" s="234"/>
      <c r="Y2157" s="243"/>
      <c r="Z2157" s="2"/>
      <c r="AA2157" s="2"/>
      <c r="AB2157" s="2"/>
      <c r="AC2157" s="2"/>
      <c r="AD2157" s="2"/>
      <c r="AE2157" s="2"/>
      <c r="AF2157" s="2"/>
      <c r="AG2157" s="2"/>
      <c r="AH2157" s="2"/>
      <c r="AI2157" s="2"/>
    </row>
    <row r="2158" spans="2:35">
      <c r="B2158" s="350" t="s">
        <v>265</v>
      </c>
      <c r="C2158" s="350" t="s">
        <v>122</v>
      </c>
      <c r="D2158" s="351">
        <v>37</v>
      </c>
      <c r="E2158" s="351">
        <v>20</v>
      </c>
      <c r="F2158" s="279" t="str">
        <f t="shared" si="33"/>
        <v>SWW013720</v>
      </c>
      <c r="G2158" s="351">
        <v>330.7</v>
      </c>
      <c r="M2158" s="241"/>
      <c r="N2158" s="241"/>
      <c r="O2158" s="229"/>
      <c r="P2158" s="229"/>
      <c r="Q2158" s="234"/>
      <c r="Y2158" s="243"/>
      <c r="Z2158" s="2"/>
      <c r="AA2158" s="2"/>
      <c r="AB2158" s="2"/>
      <c r="AC2158" s="2"/>
      <c r="AD2158" s="2"/>
      <c r="AE2158" s="2"/>
      <c r="AF2158" s="2"/>
      <c r="AG2158" s="2"/>
      <c r="AH2158" s="2"/>
      <c r="AI2158" s="2"/>
    </row>
    <row r="2159" spans="2:35">
      <c r="B2159" s="350" t="s">
        <v>265</v>
      </c>
      <c r="C2159" s="350" t="s">
        <v>122</v>
      </c>
      <c r="D2159" s="351">
        <v>37</v>
      </c>
      <c r="E2159" s="351">
        <v>21</v>
      </c>
      <c r="F2159" s="279" t="str">
        <f t="shared" si="33"/>
        <v>SWW013721</v>
      </c>
      <c r="G2159" s="351">
        <v>358.3</v>
      </c>
      <c r="M2159" s="241"/>
      <c r="N2159" s="241"/>
      <c r="O2159" s="229"/>
      <c r="P2159" s="229"/>
      <c r="Q2159" s="234"/>
      <c r="Y2159" s="243"/>
      <c r="Z2159" s="2"/>
      <c r="AA2159" s="2"/>
      <c r="AB2159" s="2"/>
      <c r="AC2159" s="2"/>
      <c r="AD2159" s="2"/>
      <c r="AE2159" s="2"/>
      <c r="AF2159" s="2"/>
      <c r="AG2159" s="2"/>
      <c r="AH2159" s="2"/>
      <c r="AI2159" s="2"/>
    </row>
    <row r="2160" spans="2:35">
      <c r="B2160" s="350" t="s">
        <v>265</v>
      </c>
      <c r="C2160" s="350" t="s">
        <v>122</v>
      </c>
      <c r="D2160" s="351">
        <v>37</v>
      </c>
      <c r="E2160" s="351">
        <v>22</v>
      </c>
      <c r="F2160" s="279" t="str">
        <f t="shared" si="33"/>
        <v>SWW013722</v>
      </c>
      <c r="G2160" s="351">
        <v>381.4</v>
      </c>
      <c r="M2160" s="241"/>
      <c r="N2160" s="241"/>
      <c r="O2160" s="229"/>
      <c r="P2160" s="229"/>
      <c r="Q2160" s="234"/>
      <c r="Y2160" s="243"/>
      <c r="Z2160" s="2"/>
      <c r="AA2160" s="2"/>
      <c r="AB2160" s="2"/>
      <c r="AC2160" s="2"/>
      <c r="AD2160" s="2"/>
      <c r="AE2160" s="2"/>
      <c r="AF2160" s="2"/>
      <c r="AG2160" s="2"/>
      <c r="AH2160" s="2"/>
      <c r="AI2160" s="2"/>
    </row>
    <row r="2161" spans="2:35">
      <c r="B2161" s="350" t="s">
        <v>265</v>
      </c>
      <c r="C2161" s="350" t="s">
        <v>122</v>
      </c>
      <c r="D2161" s="351">
        <v>37</v>
      </c>
      <c r="E2161" s="351">
        <v>23</v>
      </c>
      <c r="F2161" s="279" t="str">
        <f t="shared" si="33"/>
        <v>SWW013723</v>
      </c>
      <c r="G2161" s="351">
        <v>407.6</v>
      </c>
      <c r="M2161" s="241"/>
      <c r="N2161" s="241"/>
      <c r="O2161" s="229"/>
      <c r="P2161" s="229"/>
      <c r="Q2161" s="234"/>
      <c r="Y2161" s="243"/>
      <c r="Z2161" s="2"/>
      <c r="AA2161" s="2"/>
      <c r="AB2161" s="2"/>
      <c r="AC2161" s="2"/>
      <c r="AD2161" s="2"/>
      <c r="AE2161" s="2"/>
      <c r="AF2161" s="2"/>
      <c r="AG2161" s="2"/>
      <c r="AH2161" s="2"/>
      <c r="AI2161" s="2"/>
    </row>
    <row r="2162" spans="2:35">
      <c r="B2162" s="350" t="s">
        <v>265</v>
      </c>
      <c r="C2162" s="350" t="s">
        <v>122</v>
      </c>
      <c r="D2162" s="351">
        <v>37</v>
      </c>
      <c r="E2162" s="351">
        <v>24</v>
      </c>
      <c r="F2162" s="279" t="str">
        <f t="shared" si="33"/>
        <v>SWW013724</v>
      </c>
      <c r="G2162" s="351">
        <v>443.6</v>
      </c>
      <c r="M2162" s="241"/>
      <c r="N2162" s="241"/>
      <c r="O2162" s="229"/>
      <c r="P2162" s="229"/>
      <c r="Q2162" s="234"/>
      <c r="Y2162" s="243"/>
      <c r="Z2162" s="2"/>
      <c r="AA2162" s="2"/>
      <c r="AB2162" s="2"/>
      <c r="AC2162" s="2"/>
      <c r="AD2162" s="2"/>
      <c r="AE2162" s="2"/>
      <c r="AF2162" s="2"/>
      <c r="AG2162" s="2"/>
      <c r="AH2162" s="2"/>
      <c r="AI2162" s="2"/>
    </row>
    <row r="2163" spans="2:35">
      <c r="B2163" s="350" t="s">
        <v>265</v>
      </c>
      <c r="C2163" s="350" t="s">
        <v>122</v>
      </c>
      <c r="D2163" s="351">
        <v>37</v>
      </c>
      <c r="E2163" s="351">
        <v>25</v>
      </c>
      <c r="F2163" s="279" t="str">
        <f t="shared" si="33"/>
        <v>SWW013725</v>
      </c>
      <c r="G2163" s="351">
        <v>471.2</v>
      </c>
      <c r="M2163" s="241"/>
      <c r="N2163" s="241"/>
      <c r="O2163" s="229"/>
      <c r="P2163" s="229"/>
      <c r="Q2163" s="234"/>
      <c r="Y2163" s="243"/>
      <c r="Z2163" s="2"/>
      <c r="AA2163" s="2"/>
      <c r="AB2163" s="2"/>
      <c r="AC2163" s="2"/>
      <c r="AD2163" s="2"/>
      <c r="AE2163" s="2"/>
      <c r="AF2163" s="2"/>
      <c r="AG2163" s="2"/>
      <c r="AH2163" s="2"/>
      <c r="AI2163" s="2"/>
    </row>
    <row r="2164" spans="2:35">
      <c r="B2164" s="350" t="s">
        <v>265</v>
      </c>
      <c r="C2164" s="350" t="s">
        <v>122</v>
      </c>
      <c r="D2164" s="351">
        <v>37</v>
      </c>
      <c r="E2164" s="351">
        <v>26</v>
      </c>
      <c r="F2164" s="279" t="str">
        <f t="shared" si="33"/>
        <v>SWW013726</v>
      </c>
      <c r="G2164" s="351">
        <v>499.6</v>
      </c>
      <c r="M2164" s="241"/>
      <c r="N2164" s="241"/>
      <c r="O2164" s="229"/>
      <c r="P2164" s="229"/>
      <c r="Q2164" s="234"/>
      <c r="Y2164" s="243"/>
      <c r="Z2164" s="2"/>
      <c r="AA2164" s="2"/>
      <c r="AB2164" s="2"/>
      <c r="AC2164" s="2"/>
      <c r="AD2164" s="2"/>
      <c r="AE2164" s="2"/>
      <c r="AF2164" s="2"/>
      <c r="AG2164" s="2"/>
      <c r="AH2164" s="2"/>
      <c r="AI2164" s="2"/>
    </row>
    <row r="2165" spans="2:35">
      <c r="B2165" s="350" t="s">
        <v>265</v>
      </c>
      <c r="C2165" s="350" t="s">
        <v>122</v>
      </c>
      <c r="D2165" s="351">
        <v>37</v>
      </c>
      <c r="E2165" s="351">
        <v>27</v>
      </c>
      <c r="F2165" s="279" t="str">
        <f t="shared" si="33"/>
        <v>SWW013727</v>
      </c>
      <c r="G2165" s="351">
        <v>527.4</v>
      </c>
      <c r="M2165" s="241"/>
      <c r="N2165" s="241"/>
      <c r="O2165" s="229"/>
      <c r="P2165" s="229"/>
      <c r="Q2165" s="234"/>
      <c r="Y2165" s="243"/>
      <c r="Z2165" s="2"/>
      <c r="AA2165" s="2"/>
      <c r="AB2165" s="2"/>
      <c r="AC2165" s="2"/>
      <c r="AD2165" s="2"/>
      <c r="AE2165" s="2"/>
      <c r="AF2165" s="2"/>
      <c r="AG2165" s="2"/>
      <c r="AH2165" s="2"/>
      <c r="AI2165" s="2"/>
    </row>
    <row r="2166" spans="2:35">
      <c r="B2166" s="350" t="s">
        <v>265</v>
      </c>
      <c r="C2166" s="350" t="s">
        <v>122</v>
      </c>
      <c r="D2166" s="351">
        <v>37</v>
      </c>
      <c r="E2166" s="351">
        <v>28</v>
      </c>
      <c r="F2166" s="279" t="str">
        <f t="shared" si="33"/>
        <v>SWW013728</v>
      </c>
      <c r="G2166" s="351">
        <v>556.20000000000005</v>
      </c>
      <c r="M2166" s="241"/>
      <c r="N2166" s="241"/>
      <c r="O2166" s="229"/>
      <c r="P2166" s="229"/>
      <c r="Q2166" s="234"/>
      <c r="Y2166" s="243"/>
      <c r="Z2166" s="2"/>
      <c r="AA2166" s="2"/>
      <c r="AB2166" s="2"/>
      <c r="AC2166" s="2"/>
      <c r="AD2166" s="2"/>
      <c r="AE2166" s="2"/>
      <c r="AF2166" s="2"/>
      <c r="AG2166" s="2"/>
      <c r="AH2166" s="2"/>
      <c r="AI2166" s="2"/>
    </row>
    <row r="2167" spans="2:35">
      <c r="B2167" s="350" t="s">
        <v>265</v>
      </c>
      <c r="C2167" s="350" t="s">
        <v>122</v>
      </c>
      <c r="D2167" s="351">
        <v>37</v>
      </c>
      <c r="E2167" s="351">
        <v>29</v>
      </c>
      <c r="F2167" s="279" t="str">
        <f t="shared" si="33"/>
        <v>SWW013729</v>
      </c>
      <c r="G2167" s="351">
        <v>591.1</v>
      </c>
      <c r="M2167" s="241"/>
      <c r="N2167" s="241"/>
      <c r="O2167" s="229"/>
      <c r="P2167" s="229"/>
      <c r="Q2167" s="234"/>
      <c r="Y2167" s="243"/>
      <c r="Z2167" s="2"/>
      <c r="AA2167" s="2"/>
      <c r="AB2167" s="2"/>
      <c r="AC2167" s="2"/>
      <c r="AD2167" s="2"/>
      <c r="AE2167" s="2"/>
      <c r="AF2167" s="2"/>
      <c r="AG2167" s="2"/>
      <c r="AH2167" s="2"/>
      <c r="AI2167" s="2"/>
    </row>
    <row r="2168" spans="2:35">
      <c r="B2168" s="350" t="s">
        <v>265</v>
      </c>
      <c r="C2168" s="350" t="s">
        <v>122</v>
      </c>
      <c r="D2168" s="351">
        <v>37</v>
      </c>
      <c r="E2168" s="351">
        <v>30</v>
      </c>
      <c r="F2168" s="279" t="str">
        <f t="shared" si="33"/>
        <v>SWW013730</v>
      </c>
      <c r="G2168" s="351">
        <v>622.6</v>
      </c>
      <c r="M2168" s="241"/>
      <c r="N2168" s="241"/>
      <c r="O2168" s="229"/>
      <c r="P2168" s="229"/>
      <c r="Q2168" s="234"/>
      <c r="Y2168" s="243"/>
      <c r="Z2168" s="2"/>
      <c r="AA2168" s="2"/>
      <c r="AB2168" s="2"/>
      <c r="AC2168" s="2"/>
      <c r="AD2168" s="2"/>
      <c r="AE2168" s="2"/>
      <c r="AF2168" s="2"/>
      <c r="AG2168" s="2"/>
      <c r="AH2168" s="2"/>
      <c r="AI2168" s="2"/>
    </row>
    <row r="2169" spans="2:35">
      <c r="B2169" s="350" t="s">
        <v>265</v>
      </c>
      <c r="C2169" s="350" t="s">
        <v>122</v>
      </c>
      <c r="D2169" s="351">
        <v>37</v>
      </c>
      <c r="E2169" s="351">
        <v>31</v>
      </c>
      <c r="F2169" s="279" t="str">
        <f t="shared" si="33"/>
        <v>SWW013731</v>
      </c>
      <c r="G2169" s="351">
        <v>656.1</v>
      </c>
      <c r="M2169" s="241"/>
      <c r="N2169" s="241"/>
      <c r="O2169" s="229"/>
      <c r="P2169" s="229"/>
      <c r="Q2169" s="234"/>
      <c r="Y2169" s="243"/>
      <c r="Z2169" s="2"/>
      <c r="AA2169" s="2"/>
      <c r="AB2169" s="2"/>
      <c r="AC2169" s="2"/>
      <c r="AD2169" s="2"/>
      <c r="AE2169" s="2"/>
      <c r="AF2169" s="2"/>
      <c r="AG2169" s="2"/>
      <c r="AH2169" s="2"/>
      <c r="AI2169" s="2"/>
    </row>
    <row r="2170" spans="2:35">
      <c r="B2170" s="350" t="s">
        <v>265</v>
      </c>
      <c r="C2170" s="350" t="s">
        <v>122</v>
      </c>
      <c r="D2170" s="351">
        <v>37</v>
      </c>
      <c r="E2170" s="351">
        <v>32</v>
      </c>
      <c r="F2170" s="279" t="str">
        <f t="shared" si="33"/>
        <v>SWW013732</v>
      </c>
      <c r="G2170" s="351">
        <v>713.5</v>
      </c>
      <c r="M2170" s="241"/>
      <c r="N2170" s="241"/>
      <c r="O2170" s="229"/>
      <c r="P2170" s="229"/>
      <c r="Q2170" s="234"/>
      <c r="Y2170" s="243"/>
      <c r="Z2170" s="2"/>
      <c r="AA2170" s="2"/>
      <c r="AB2170" s="2"/>
      <c r="AC2170" s="2"/>
      <c r="AD2170" s="2"/>
      <c r="AE2170" s="2"/>
      <c r="AF2170" s="2"/>
      <c r="AG2170" s="2"/>
      <c r="AH2170" s="2"/>
      <c r="AI2170" s="2"/>
    </row>
    <row r="2171" spans="2:35">
      <c r="B2171" s="350" t="s">
        <v>265</v>
      </c>
      <c r="C2171" s="350" t="s">
        <v>122</v>
      </c>
      <c r="D2171" s="351">
        <v>37</v>
      </c>
      <c r="E2171" s="351">
        <v>33</v>
      </c>
      <c r="F2171" s="279" t="str">
        <f t="shared" si="33"/>
        <v>SWW013733</v>
      </c>
      <c r="G2171" s="351">
        <v>764.3</v>
      </c>
      <c r="M2171" s="241"/>
      <c r="N2171" s="241"/>
      <c r="O2171" s="229"/>
      <c r="P2171" s="229"/>
      <c r="Q2171" s="234"/>
      <c r="Y2171" s="243"/>
      <c r="Z2171" s="2"/>
      <c r="AA2171" s="2"/>
      <c r="AB2171" s="2"/>
      <c r="AC2171" s="2"/>
      <c r="AD2171" s="2"/>
      <c r="AE2171" s="2"/>
      <c r="AF2171" s="2"/>
      <c r="AG2171" s="2"/>
      <c r="AH2171" s="2"/>
      <c r="AI2171" s="2"/>
    </row>
    <row r="2172" spans="2:35">
      <c r="B2172" s="350" t="s">
        <v>265</v>
      </c>
      <c r="C2172" s="350" t="s">
        <v>122</v>
      </c>
      <c r="D2172" s="351">
        <v>37</v>
      </c>
      <c r="E2172" s="351">
        <v>34</v>
      </c>
      <c r="F2172" s="279" t="str">
        <f t="shared" si="33"/>
        <v>SWW013734</v>
      </c>
      <c r="G2172" s="351">
        <v>828.8</v>
      </c>
      <c r="M2172" s="241"/>
      <c r="N2172" s="241"/>
      <c r="O2172" s="229"/>
      <c r="P2172" s="229"/>
      <c r="Q2172" s="234"/>
      <c r="Y2172" s="243"/>
      <c r="Z2172" s="2"/>
      <c r="AA2172" s="2"/>
      <c r="AB2172" s="2"/>
      <c r="AC2172" s="2"/>
      <c r="AD2172" s="2"/>
      <c r="AE2172" s="2"/>
      <c r="AF2172" s="2"/>
      <c r="AG2172" s="2"/>
      <c r="AH2172" s="2"/>
      <c r="AI2172" s="2"/>
    </row>
    <row r="2173" spans="2:35">
      <c r="B2173" s="350" t="s">
        <v>265</v>
      </c>
      <c r="C2173" s="350" t="s">
        <v>122</v>
      </c>
      <c r="D2173" s="351">
        <v>38</v>
      </c>
      <c r="E2173" s="351">
        <v>1</v>
      </c>
      <c r="F2173" s="279" t="str">
        <f t="shared" si="33"/>
        <v>SWW013801</v>
      </c>
      <c r="G2173" s="351">
        <v>31.2</v>
      </c>
      <c r="M2173" s="241"/>
      <c r="N2173" s="241"/>
      <c r="O2173" s="229"/>
      <c r="P2173" s="229"/>
      <c r="Q2173" s="234"/>
      <c r="Y2173" s="243"/>
      <c r="Z2173" s="2"/>
      <c r="AA2173" s="2"/>
      <c r="AB2173" s="2"/>
      <c r="AC2173" s="2"/>
      <c r="AD2173" s="2"/>
      <c r="AE2173" s="2"/>
      <c r="AF2173" s="2"/>
      <c r="AG2173" s="2"/>
      <c r="AH2173" s="2"/>
      <c r="AI2173" s="2"/>
    </row>
    <row r="2174" spans="2:35">
      <c r="B2174" s="350" t="s">
        <v>265</v>
      </c>
      <c r="C2174" s="350" t="s">
        <v>122</v>
      </c>
      <c r="D2174" s="351">
        <v>38</v>
      </c>
      <c r="E2174" s="351">
        <v>2</v>
      </c>
      <c r="F2174" s="279" t="str">
        <f t="shared" si="33"/>
        <v>SWW013802</v>
      </c>
      <c r="G2174" s="351">
        <v>80.099999999999994</v>
      </c>
      <c r="M2174" s="241"/>
      <c r="N2174" s="241"/>
      <c r="O2174" s="229"/>
      <c r="P2174" s="229"/>
      <c r="Q2174" s="234"/>
      <c r="Y2174" s="243"/>
      <c r="Z2174" s="2"/>
      <c r="AA2174" s="2"/>
      <c r="AB2174" s="2"/>
      <c r="AC2174" s="2"/>
      <c r="AD2174" s="2"/>
      <c r="AE2174" s="2"/>
      <c r="AF2174" s="2"/>
      <c r="AG2174" s="2"/>
      <c r="AH2174" s="2"/>
      <c r="AI2174" s="2"/>
    </row>
    <row r="2175" spans="2:35">
      <c r="B2175" s="350" t="s">
        <v>265</v>
      </c>
      <c r="C2175" s="350" t="s">
        <v>122</v>
      </c>
      <c r="D2175" s="351">
        <v>38</v>
      </c>
      <c r="E2175" s="351">
        <v>3</v>
      </c>
      <c r="F2175" s="279" t="str">
        <f t="shared" si="33"/>
        <v>SWW013803</v>
      </c>
      <c r="G2175" s="351">
        <v>86.2</v>
      </c>
      <c r="M2175" s="241"/>
      <c r="N2175" s="241"/>
      <c r="O2175" s="229"/>
      <c r="P2175" s="229"/>
      <c r="Q2175" s="234"/>
      <c r="Y2175" s="243"/>
      <c r="Z2175" s="2"/>
      <c r="AA2175" s="2"/>
      <c r="AB2175" s="2"/>
      <c r="AC2175" s="2"/>
      <c r="AD2175" s="2"/>
      <c r="AE2175" s="2"/>
      <c r="AF2175" s="2"/>
      <c r="AG2175" s="2"/>
      <c r="AH2175" s="2"/>
      <c r="AI2175" s="2"/>
    </row>
    <row r="2176" spans="2:35">
      <c r="B2176" s="350" t="s">
        <v>265</v>
      </c>
      <c r="C2176" s="350" t="s">
        <v>122</v>
      </c>
      <c r="D2176" s="351">
        <v>38</v>
      </c>
      <c r="E2176" s="351">
        <v>4</v>
      </c>
      <c r="F2176" s="279" t="str">
        <f t="shared" si="33"/>
        <v>SWW013804</v>
      </c>
      <c r="G2176" s="351">
        <v>92.8</v>
      </c>
      <c r="M2176" s="241"/>
      <c r="N2176" s="241"/>
      <c r="O2176" s="229"/>
      <c r="P2176" s="229"/>
      <c r="Q2176" s="234"/>
      <c r="Y2176" s="243"/>
      <c r="Z2176" s="2"/>
      <c r="AA2176" s="2"/>
      <c r="AB2176" s="2"/>
      <c r="AC2176" s="2"/>
      <c r="AD2176" s="2"/>
      <c r="AE2176" s="2"/>
      <c r="AF2176" s="2"/>
      <c r="AG2176" s="2"/>
      <c r="AH2176" s="2"/>
      <c r="AI2176" s="2"/>
    </row>
    <row r="2177" spans="2:35">
      <c r="B2177" s="350" t="s">
        <v>265</v>
      </c>
      <c r="C2177" s="350" t="s">
        <v>122</v>
      </c>
      <c r="D2177" s="351">
        <v>38</v>
      </c>
      <c r="E2177" s="351">
        <v>5</v>
      </c>
      <c r="F2177" s="279" t="str">
        <f t="shared" si="33"/>
        <v>SWW013805</v>
      </c>
      <c r="G2177" s="351">
        <v>99.2</v>
      </c>
      <c r="M2177" s="241"/>
      <c r="N2177" s="241"/>
      <c r="O2177" s="229"/>
      <c r="P2177" s="229"/>
      <c r="Q2177" s="234"/>
      <c r="Y2177" s="243"/>
      <c r="Z2177" s="2"/>
      <c r="AA2177" s="2"/>
      <c r="AB2177" s="2"/>
      <c r="AC2177" s="2"/>
      <c r="AD2177" s="2"/>
      <c r="AE2177" s="2"/>
      <c r="AF2177" s="2"/>
      <c r="AG2177" s="2"/>
      <c r="AH2177" s="2"/>
      <c r="AI2177" s="2"/>
    </row>
    <row r="2178" spans="2:35">
      <c r="B2178" s="350" t="s">
        <v>265</v>
      </c>
      <c r="C2178" s="350" t="s">
        <v>122</v>
      </c>
      <c r="D2178" s="351">
        <v>38</v>
      </c>
      <c r="E2178" s="351">
        <v>6</v>
      </c>
      <c r="F2178" s="279" t="str">
        <f t="shared" si="33"/>
        <v>SWW013806</v>
      </c>
      <c r="G2178" s="351">
        <v>109.8</v>
      </c>
      <c r="M2178" s="241"/>
      <c r="N2178" s="241"/>
      <c r="O2178" s="229"/>
      <c r="P2178" s="229"/>
      <c r="Q2178" s="234"/>
      <c r="Y2178" s="243"/>
      <c r="Z2178" s="2"/>
      <c r="AA2178" s="2"/>
      <c r="AB2178" s="2"/>
      <c r="AC2178" s="2"/>
      <c r="AD2178" s="2"/>
      <c r="AE2178" s="2"/>
      <c r="AF2178" s="2"/>
      <c r="AG2178" s="2"/>
      <c r="AH2178" s="2"/>
      <c r="AI2178" s="2"/>
    </row>
    <row r="2179" spans="2:35">
      <c r="B2179" s="350" t="s">
        <v>265</v>
      </c>
      <c r="C2179" s="350" t="s">
        <v>122</v>
      </c>
      <c r="D2179" s="351">
        <v>38</v>
      </c>
      <c r="E2179" s="351">
        <v>7</v>
      </c>
      <c r="F2179" s="279" t="str">
        <f t="shared" si="33"/>
        <v>SWW013807</v>
      </c>
      <c r="G2179" s="351">
        <v>122.2</v>
      </c>
      <c r="M2179" s="241"/>
      <c r="N2179" s="241"/>
      <c r="O2179" s="229"/>
      <c r="P2179" s="229"/>
      <c r="Q2179" s="234"/>
      <c r="Y2179" s="243"/>
      <c r="Z2179" s="2"/>
      <c r="AA2179" s="2"/>
      <c r="AB2179" s="2"/>
      <c r="AC2179" s="2"/>
      <c r="AD2179" s="2"/>
      <c r="AE2179" s="2"/>
      <c r="AF2179" s="2"/>
      <c r="AG2179" s="2"/>
      <c r="AH2179" s="2"/>
      <c r="AI2179" s="2"/>
    </row>
    <row r="2180" spans="2:35">
      <c r="B2180" s="350" t="s">
        <v>265</v>
      </c>
      <c r="C2180" s="350" t="s">
        <v>122</v>
      </c>
      <c r="D2180" s="351">
        <v>38</v>
      </c>
      <c r="E2180" s="351">
        <v>8</v>
      </c>
      <c r="F2180" s="279" t="str">
        <f t="shared" si="33"/>
        <v>SWW013808</v>
      </c>
      <c r="G2180" s="351">
        <v>134.80000000000001</v>
      </c>
      <c r="M2180" s="241"/>
      <c r="N2180" s="241"/>
      <c r="O2180" s="229"/>
      <c r="P2180" s="229"/>
      <c r="Q2180" s="234"/>
      <c r="Y2180" s="243"/>
      <c r="Z2180" s="2"/>
      <c r="AA2180" s="2"/>
      <c r="AB2180" s="2"/>
      <c r="AC2180" s="2"/>
      <c r="AD2180" s="2"/>
      <c r="AE2180" s="2"/>
      <c r="AF2180" s="2"/>
      <c r="AG2180" s="2"/>
      <c r="AH2180" s="2"/>
      <c r="AI2180" s="2"/>
    </row>
    <row r="2181" spans="2:35">
      <c r="B2181" s="350" t="s">
        <v>265</v>
      </c>
      <c r="C2181" s="350" t="s">
        <v>122</v>
      </c>
      <c r="D2181" s="351">
        <v>38</v>
      </c>
      <c r="E2181" s="351">
        <v>9</v>
      </c>
      <c r="F2181" s="279" t="str">
        <f t="shared" si="33"/>
        <v>SWW013809</v>
      </c>
      <c r="G2181" s="351">
        <v>147.80000000000001</v>
      </c>
      <c r="M2181" s="241"/>
      <c r="N2181" s="241"/>
      <c r="O2181" s="229"/>
      <c r="P2181" s="229"/>
      <c r="Q2181" s="234"/>
      <c r="Y2181" s="243"/>
      <c r="Z2181" s="2"/>
      <c r="AA2181" s="2"/>
      <c r="AB2181" s="2"/>
      <c r="AC2181" s="2"/>
      <c r="AD2181" s="2"/>
      <c r="AE2181" s="2"/>
      <c r="AF2181" s="2"/>
      <c r="AG2181" s="2"/>
      <c r="AH2181" s="2"/>
      <c r="AI2181" s="2"/>
    </row>
    <row r="2182" spans="2:35">
      <c r="B2182" s="350" t="s">
        <v>265</v>
      </c>
      <c r="C2182" s="350" t="s">
        <v>122</v>
      </c>
      <c r="D2182" s="351">
        <v>38</v>
      </c>
      <c r="E2182" s="351">
        <v>10</v>
      </c>
      <c r="F2182" s="279" t="str">
        <f t="shared" si="33"/>
        <v>SWW013810</v>
      </c>
      <c r="G2182" s="351">
        <v>161.6</v>
      </c>
      <c r="M2182" s="241"/>
      <c r="N2182" s="241"/>
      <c r="O2182" s="229"/>
      <c r="P2182" s="229"/>
      <c r="Q2182" s="234"/>
      <c r="Y2182" s="243"/>
      <c r="Z2182" s="2"/>
      <c r="AA2182" s="2"/>
      <c r="AB2182" s="2"/>
      <c r="AC2182" s="2"/>
      <c r="AD2182" s="2"/>
      <c r="AE2182" s="2"/>
      <c r="AF2182" s="2"/>
      <c r="AG2182" s="2"/>
      <c r="AH2182" s="2"/>
      <c r="AI2182" s="2"/>
    </row>
    <row r="2183" spans="2:35">
      <c r="B2183" s="350" t="s">
        <v>265</v>
      </c>
      <c r="C2183" s="350" t="s">
        <v>122</v>
      </c>
      <c r="D2183" s="351">
        <v>38</v>
      </c>
      <c r="E2183" s="351">
        <v>11</v>
      </c>
      <c r="F2183" s="279" t="str">
        <f t="shared" si="33"/>
        <v>SWW013811</v>
      </c>
      <c r="G2183" s="351">
        <v>176.8</v>
      </c>
      <c r="M2183" s="241"/>
      <c r="N2183" s="241"/>
      <c r="O2183" s="229"/>
      <c r="P2183" s="229"/>
      <c r="Q2183" s="234"/>
      <c r="Y2183" s="243"/>
      <c r="Z2183" s="2"/>
      <c r="AA2183" s="2"/>
      <c r="AB2183" s="2"/>
      <c r="AC2183" s="2"/>
      <c r="AD2183" s="2"/>
      <c r="AE2183" s="2"/>
      <c r="AF2183" s="2"/>
      <c r="AG2183" s="2"/>
      <c r="AH2183" s="2"/>
      <c r="AI2183" s="2"/>
    </row>
    <row r="2184" spans="2:35">
      <c r="B2184" s="350" t="s">
        <v>265</v>
      </c>
      <c r="C2184" s="350" t="s">
        <v>122</v>
      </c>
      <c r="D2184" s="351">
        <v>38</v>
      </c>
      <c r="E2184" s="351">
        <v>12</v>
      </c>
      <c r="F2184" s="279" t="str">
        <f t="shared" ref="F2184:F2247" si="34">B2184&amp;TEXT(C2184,"00")&amp;TEXT(D2184,"00")&amp;TEXT(E2184,"00")</f>
        <v>SWW013812</v>
      </c>
      <c r="G2184" s="351">
        <v>193.6</v>
      </c>
      <c r="M2184" s="241"/>
      <c r="N2184" s="241"/>
      <c r="O2184" s="229"/>
      <c r="P2184" s="229"/>
      <c r="Q2184" s="234"/>
      <c r="Y2184" s="243"/>
      <c r="Z2184" s="2"/>
      <c r="AA2184" s="2"/>
      <c r="AB2184" s="2"/>
      <c r="AC2184" s="2"/>
      <c r="AD2184" s="2"/>
      <c r="AE2184" s="2"/>
      <c r="AF2184" s="2"/>
      <c r="AG2184" s="2"/>
      <c r="AH2184" s="2"/>
      <c r="AI2184" s="2"/>
    </row>
    <row r="2185" spans="2:35">
      <c r="B2185" s="350" t="s">
        <v>265</v>
      </c>
      <c r="C2185" s="350" t="s">
        <v>122</v>
      </c>
      <c r="D2185" s="351">
        <v>38</v>
      </c>
      <c r="E2185" s="351">
        <v>13</v>
      </c>
      <c r="F2185" s="279" t="str">
        <f t="shared" si="34"/>
        <v>SWW013813</v>
      </c>
      <c r="G2185" s="351">
        <v>212.7</v>
      </c>
      <c r="M2185" s="241"/>
      <c r="N2185" s="241"/>
      <c r="O2185" s="229"/>
      <c r="P2185" s="229"/>
      <c r="Q2185" s="234"/>
      <c r="Y2185" s="243"/>
      <c r="Z2185" s="2"/>
      <c r="AA2185" s="2"/>
      <c r="AB2185" s="2"/>
      <c r="AC2185" s="2"/>
      <c r="AD2185" s="2"/>
      <c r="AE2185" s="2"/>
      <c r="AF2185" s="2"/>
      <c r="AG2185" s="2"/>
      <c r="AH2185" s="2"/>
      <c r="AI2185" s="2"/>
    </row>
    <row r="2186" spans="2:35">
      <c r="B2186" s="350" t="s">
        <v>265</v>
      </c>
      <c r="C2186" s="350" t="s">
        <v>122</v>
      </c>
      <c r="D2186" s="351">
        <v>38</v>
      </c>
      <c r="E2186" s="351">
        <v>14</v>
      </c>
      <c r="F2186" s="279" t="str">
        <f t="shared" si="34"/>
        <v>SWW013814</v>
      </c>
      <c r="G2186" s="351">
        <v>231.6</v>
      </c>
      <c r="M2186" s="241"/>
      <c r="N2186" s="241"/>
      <c r="O2186" s="229"/>
      <c r="P2186" s="229"/>
      <c r="Q2186" s="234"/>
      <c r="Y2186" s="243"/>
      <c r="Z2186" s="2"/>
      <c r="AA2186" s="2"/>
      <c r="AB2186" s="2"/>
      <c r="AC2186" s="2"/>
      <c r="AD2186" s="2"/>
      <c r="AE2186" s="2"/>
      <c r="AF2186" s="2"/>
      <c r="AG2186" s="2"/>
      <c r="AH2186" s="2"/>
      <c r="AI2186" s="2"/>
    </row>
    <row r="2187" spans="2:35">
      <c r="B2187" s="350" t="s">
        <v>265</v>
      </c>
      <c r="C2187" s="350" t="s">
        <v>122</v>
      </c>
      <c r="D2187" s="351">
        <v>38</v>
      </c>
      <c r="E2187" s="351">
        <v>15</v>
      </c>
      <c r="F2187" s="279" t="str">
        <f t="shared" si="34"/>
        <v>SWW013815</v>
      </c>
      <c r="G2187" s="351">
        <v>250.7</v>
      </c>
      <c r="M2187" s="241"/>
      <c r="N2187" s="241"/>
      <c r="O2187" s="229"/>
      <c r="P2187" s="229"/>
      <c r="Q2187" s="234"/>
      <c r="Y2187" s="243"/>
      <c r="Z2187" s="2"/>
      <c r="AA2187" s="2"/>
      <c r="AB2187" s="2"/>
      <c r="AC2187" s="2"/>
      <c r="AD2187" s="2"/>
      <c r="AE2187" s="2"/>
      <c r="AF2187" s="2"/>
      <c r="AG2187" s="2"/>
      <c r="AH2187" s="2"/>
      <c r="AI2187" s="2"/>
    </row>
    <row r="2188" spans="2:35">
      <c r="B2188" s="350" t="s">
        <v>265</v>
      </c>
      <c r="C2188" s="350" t="s">
        <v>122</v>
      </c>
      <c r="D2188" s="351">
        <v>38</v>
      </c>
      <c r="E2188" s="351">
        <v>16</v>
      </c>
      <c r="F2188" s="279" t="str">
        <f t="shared" si="34"/>
        <v>SWW013816</v>
      </c>
      <c r="G2188" s="351">
        <v>266.89999999999998</v>
      </c>
      <c r="M2188" s="241"/>
      <c r="N2188" s="241"/>
      <c r="O2188" s="229"/>
      <c r="P2188" s="229"/>
      <c r="Q2188" s="234"/>
      <c r="Y2188" s="243"/>
      <c r="Z2188" s="2"/>
      <c r="AA2188" s="2"/>
      <c r="AB2188" s="2"/>
      <c r="AC2188" s="2"/>
      <c r="AD2188" s="2"/>
      <c r="AE2188" s="2"/>
      <c r="AF2188" s="2"/>
      <c r="AG2188" s="2"/>
      <c r="AH2188" s="2"/>
      <c r="AI2188" s="2"/>
    </row>
    <row r="2189" spans="2:35">
      <c r="B2189" s="350" t="s">
        <v>265</v>
      </c>
      <c r="C2189" s="350" t="s">
        <v>122</v>
      </c>
      <c r="D2189" s="351">
        <v>38</v>
      </c>
      <c r="E2189" s="351">
        <v>17</v>
      </c>
      <c r="F2189" s="279" t="str">
        <f t="shared" si="34"/>
        <v>SWW013817</v>
      </c>
      <c r="G2189" s="351">
        <v>285.10000000000002</v>
      </c>
      <c r="M2189" s="241"/>
      <c r="N2189" s="241"/>
      <c r="O2189" s="229"/>
      <c r="P2189" s="229"/>
      <c r="Q2189" s="234"/>
      <c r="Y2189" s="243"/>
      <c r="Z2189" s="2"/>
      <c r="AA2189" s="2"/>
      <c r="AB2189" s="2"/>
      <c r="AC2189" s="2"/>
      <c r="AD2189" s="2"/>
      <c r="AE2189" s="2"/>
      <c r="AF2189" s="2"/>
      <c r="AG2189" s="2"/>
      <c r="AH2189" s="2"/>
      <c r="AI2189" s="2"/>
    </row>
    <row r="2190" spans="2:35">
      <c r="B2190" s="350" t="s">
        <v>265</v>
      </c>
      <c r="C2190" s="350" t="s">
        <v>122</v>
      </c>
      <c r="D2190" s="351">
        <v>38</v>
      </c>
      <c r="E2190" s="351">
        <v>18</v>
      </c>
      <c r="F2190" s="279" t="str">
        <f t="shared" si="34"/>
        <v>SWW013818</v>
      </c>
      <c r="G2190" s="351">
        <v>306.10000000000002</v>
      </c>
      <c r="M2190" s="241"/>
      <c r="N2190" s="241"/>
      <c r="O2190" s="229"/>
      <c r="P2190" s="229"/>
      <c r="Q2190" s="234"/>
      <c r="Y2190" s="243"/>
      <c r="Z2190" s="2"/>
      <c r="AA2190" s="2"/>
      <c r="AB2190" s="2"/>
      <c r="AC2190" s="2"/>
      <c r="AD2190" s="2"/>
      <c r="AE2190" s="2"/>
      <c r="AF2190" s="2"/>
      <c r="AG2190" s="2"/>
      <c r="AH2190" s="2"/>
      <c r="AI2190" s="2"/>
    </row>
    <row r="2191" spans="2:35">
      <c r="B2191" s="350" t="s">
        <v>265</v>
      </c>
      <c r="C2191" s="350" t="s">
        <v>122</v>
      </c>
      <c r="D2191" s="351">
        <v>38</v>
      </c>
      <c r="E2191" s="351">
        <v>19</v>
      </c>
      <c r="F2191" s="279" t="str">
        <f t="shared" si="34"/>
        <v>SWW013819</v>
      </c>
      <c r="G2191" s="351">
        <v>330.7</v>
      </c>
      <c r="M2191" s="241"/>
      <c r="N2191" s="241"/>
      <c r="O2191" s="229"/>
      <c r="P2191" s="229"/>
      <c r="Q2191" s="234"/>
      <c r="Y2191" s="243"/>
      <c r="Z2191" s="2"/>
      <c r="AA2191" s="2"/>
      <c r="AB2191" s="2"/>
      <c r="AC2191" s="2"/>
      <c r="AD2191" s="2"/>
      <c r="AE2191" s="2"/>
      <c r="AF2191" s="2"/>
      <c r="AG2191" s="2"/>
      <c r="AH2191" s="2"/>
      <c r="AI2191" s="2"/>
    </row>
    <row r="2192" spans="2:35">
      <c r="B2192" s="350" t="s">
        <v>265</v>
      </c>
      <c r="C2192" s="350" t="s">
        <v>122</v>
      </c>
      <c r="D2192" s="351">
        <v>38</v>
      </c>
      <c r="E2192" s="351">
        <v>20</v>
      </c>
      <c r="F2192" s="279" t="str">
        <f t="shared" si="34"/>
        <v>SWW013820</v>
      </c>
      <c r="G2192" s="351">
        <v>358.3</v>
      </c>
      <c r="M2192" s="241"/>
      <c r="N2192" s="241"/>
      <c r="O2192" s="229"/>
      <c r="P2192" s="229"/>
      <c r="Q2192" s="234"/>
      <c r="Y2192" s="243"/>
      <c r="Z2192" s="2"/>
      <c r="AA2192" s="2"/>
      <c r="AB2192" s="2"/>
      <c r="AC2192" s="2"/>
      <c r="AD2192" s="2"/>
      <c r="AE2192" s="2"/>
      <c r="AF2192" s="2"/>
      <c r="AG2192" s="2"/>
      <c r="AH2192" s="2"/>
      <c r="AI2192" s="2"/>
    </row>
    <row r="2193" spans="2:35">
      <c r="B2193" s="350" t="s">
        <v>265</v>
      </c>
      <c r="C2193" s="350" t="s">
        <v>122</v>
      </c>
      <c r="D2193" s="351">
        <v>38</v>
      </c>
      <c r="E2193" s="351">
        <v>21</v>
      </c>
      <c r="F2193" s="279" t="str">
        <f t="shared" si="34"/>
        <v>SWW013821</v>
      </c>
      <c r="G2193" s="351">
        <v>381.4</v>
      </c>
      <c r="M2193" s="241"/>
      <c r="N2193" s="241"/>
      <c r="O2193" s="229"/>
      <c r="P2193" s="229"/>
      <c r="Q2193" s="234"/>
      <c r="Y2193" s="243"/>
      <c r="Z2193" s="2"/>
      <c r="AA2193" s="2"/>
      <c r="AB2193" s="2"/>
      <c r="AC2193" s="2"/>
      <c r="AD2193" s="2"/>
      <c r="AE2193" s="2"/>
      <c r="AF2193" s="2"/>
      <c r="AG2193" s="2"/>
      <c r="AH2193" s="2"/>
      <c r="AI2193" s="2"/>
    </row>
    <row r="2194" spans="2:35">
      <c r="B2194" s="350" t="s">
        <v>265</v>
      </c>
      <c r="C2194" s="350" t="s">
        <v>122</v>
      </c>
      <c r="D2194" s="351">
        <v>38</v>
      </c>
      <c r="E2194" s="351">
        <v>22</v>
      </c>
      <c r="F2194" s="279" t="str">
        <f t="shared" si="34"/>
        <v>SWW013822</v>
      </c>
      <c r="G2194" s="351">
        <v>407.6</v>
      </c>
      <c r="M2194" s="241"/>
      <c r="N2194" s="241"/>
      <c r="O2194" s="229"/>
      <c r="P2194" s="229"/>
      <c r="Q2194" s="234"/>
      <c r="Y2194" s="243"/>
      <c r="Z2194" s="2"/>
      <c r="AA2194" s="2"/>
      <c r="AB2194" s="2"/>
      <c r="AC2194" s="2"/>
      <c r="AD2194" s="2"/>
      <c r="AE2194" s="2"/>
      <c r="AF2194" s="2"/>
      <c r="AG2194" s="2"/>
      <c r="AH2194" s="2"/>
      <c r="AI2194" s="2"/>
    </row>
    <row r="2195" spans="2:35">
      <c r="B2195" s="350" t="s">
        <v>265</v>
      </c>
      <c r="C2195" s="350" t="s">
        <v>122</v>
      </c>
      <c r="D2195" s="351">
        <v>38</v>
      </c>
      <c r="E2195" s="351">
        <v>23</v>
      </c>
      <c r="F2195" s="279" t="str">
        <f t="shared" si="34"/>
        <v>SWW013823</v>
      </c>
      <c r="G2195" s="351">
        <v>443.6</v>
      </c>
      <c r="M2195" s="241"/>
      <c r="N2195" s="241"/>
      <c r="O2195" s="229"/>
      <c r="P2195" s="229"/>
      <c r="Q2195" s="234"/>
      <c r="Y2195" s="243"/>
      <c r="Z2195" s="2"/>
      <c r="AA2195" s="2"/>
      <c r="AB2195" s="2"/>
      <c r="AC2195" s="2"/>
      <c r="AD2195" s="2"/>
      <c r="AE2195" s="2"/>
      <c r="AF2195" s="2"/>
      <c r="AG2195" s="2"/>
      <c r="AH2195" s="2"/>
      <c r="AI2195" s="2"/>
    </row>
    <row r="2196" spans="2:35">
      <c r="B2196" s="350" t="s">
        <v>265</v>
      </c>
      <c r="C2196" s="350" t="s">
        <v>122</v>
      </c>
      <c r="D2196" s="351">
        <v>38</v>
      </c>
      <c r="E2196" s="351">
        <v>24</v>
      </c>
      <c r="F2196" s="279" t="str">
        <f t="shared" si="34"/>
        <v>SWW013824</v>
      </c>
      <c r="G2196" s="351">
        <v>471.2</v>
      </c>
      <c r="M2196" s="241"/>
      <c r="N2196" s="241"/>
      <c r="O2196" s="229"/>
      <c r="P2196" s="229"/>
      <c r="Q2196" s="234"/>
      <c r="Y2196" s="243"/>
      <c r="Z2196" s="2"/>
      <c r="AA2196" s="2"/>
      <c r="AB2196" s="2"/>
      <c r="AC2196" s="2"/>
      <c r="AD2196" s="2"/>
      <c r="AE2196" s="2"/>
      <c r="AF2196" s="2"/>
      <c r="AG2196" s="2"/>
      <c r="AH2196" s="2"/>
      <c r="AI2196" s="2"/>
    </row>
    <row r="2197" spans="2:35">
      <c r="B2197" s="350" t="s">
        <v>265</v>
      </c>
      <c r="C2197" s="350" t="s">
        <v>122</v>
      </c>
      <c r="D2197" s="351">
        <v>38</v>
      </c>
      <c r="E2197" s="351">
        <v>25</v>
      </c>
      <c r="F2197" s="279" t="str">
        <f t="shared" si="34"/>
        <v>SWW013825</v>
      </c>
      <c r="G2197" s="351">
        <v>499.6</v>
      </c>
      <c r="M2197" s="241"/>
      <c r="N2197" s="241"/>
      <c r="O2197" s="229"/>
      <c r="P2197" s="229"/>
      <c r="Q2197" s="234"/>
      <c r="Y2197" s="243"/>
      <c r="Z2197" s="2"/>
      <c r="AA2197" s="2"/>
      <c r="AB2197" s="2"/>
      <c r="AC2197" s="2"/>
      <c r="AD2197" s="2"/>
      <c r="AE2197" s="2"/>
      <c r="AF2197" s="2"/>
      <c r="AG2197" s="2"/>
      <c r="AH2197" s="2"/>
      <c r="AI2197" s="2"/>
    </row>
    <row r="2198" spans="2:35">
      <c r="B2198" s="350" t="s">
        <v>265</v>
      </c>
      <c r="C2198" s="350" t="s">
        <v>122</v>
      </c>
      <c r="D2198" s="351">
        <v>38</v>
      </c>
      <c r="E2198" s="351">
        <v>26</v>
      </c>
      <c r="F2198" s="279" t="str">
        <f t="shared" si="34"/>
        <v>SWW013826</v>
      </c>
      <c r="G2198" s="351">
        <v>527.4</v>
      </c>
      <c r="M2198" s="241"/>
      <c r="N2198" s="241"/>
      <c r="O2198" s="229"/>
      <c r="P2198" s="229"/>
      <c r="Q2198" s="234"/>
      <c r="Y2198" s="243"/>
      <c r="Z2198" s="2"/>
      <c r="AA2198" s="2"/>
      <c r="AB2198" s="2"/>
      <c r="AC2198" s="2"/>
      <c r="AD2198" s="2"/>
      <c r="AE2198" s="2"/>
      <c r="AF2198" s="2"/>
      <c r="AG2198" s="2"/>
      <c r="AH2198" s="2"/>
      <c r="AI2198" s="2"/>
    </row>
    <row r="2199" spans="2:35">
      <c r="B2199" s="350" t="s">
        <v>265</v>
      </c>
      <c r="C2199" s="350" t="s">
        <v>122</v>
      </c>
      <c r="D2199" s="351">
        <v>38</v>
      </c>
      <c r="E2199" s="351">
        <v>27</v>
      </c>
      <c r="F2199" s="279" t="str">
        <f t="shared" si="34"/>
        <v>SWW013827</v>
      </c>
      <c r="G2199" s="351">
        <v>556.20000000000005</v>
      </c>
      <c r="M2199" s="241"/>
      <c r="N2199" s="241"/>
      <c r="O2199" s="229"/>
      <c r="P2199" s="229"/>
      <c r="Q2199" s="234"/>
      <c r="Y2199" s="243"/>
      <c r="Z2199" s="2"/>
      <c r="AA2199" s="2"/>
      <c r="AB2199" s="2"/>
      <c r="AC2199" s="2"/>
      <c r="AD2199" s="2"/>
      <c r="AE2199" s="2"/>
      <c r="AF2199" s="2"/>
      <c r="AG2199" s="2"/>
      <c r="AH2199" s="2"/>
      <c r="AI2199" s="2"/>
    </row>
    <row r="2200" spans="2:35">
      <c r="B2200" s="350" t="s">
        <v>265</v>
      </c>
      <c r="C2200" s="350" t="s">
        <v>122</v>
      </c>
      <c r="D2200" s="351">
        <v>38</v>
      </c>
      <c r="E2200" s="351">
        <v>28</v>
      </c>
      <c r="F2200" s="279" t="str">
        <f t="shared" si="34"/>
        <v>SWW013828</v>
      </c>
      <c r="G2200" s="351">
        <v>591.1</v>
      </c>
      <c r="M2200" s="241"/>
      <c r="N2200" s="241"/>
      <c r="O2200" s="229"/>
      <c r="P2200" s="229"/>
      <c r="Q2200" s="234"/>
      <c r="Y2200" s="243"/>
      <c r="Z2200" s="2"/>
      <c r="AA2200" s="2"/>
      <c r="AB2200" s="2"/>
      <c r="AC2200" s="2"/>
      <c r="AD2200" s="2"/>
      <c r="AE2200" s="2"/>
      <c r="AF2200" s="2"/>
      <c r="AG2200" s="2"/>
      <c r="AH2200" s="2"/>
      <c r="AI2200" s="2"/>
    </row>
    <row r="2201" spans="2:35">
      <c r="B2201" s="350" t="s">
        <v>265</v>
      </c>
      <c r="C2201" s="350" t="s">
        <v>122</v>
      </c>
      <c r="D2201" s="351">
        <v>38</v>
      </c>
      <c r="E2201" s="351">
        <v>29</v>
      </c>
      <c r="F2201" s="279" t="str">
        <f t="shared" si="34"/>
        <v>SWW013829</v>
      </c>
      <c r="G2201" s="351">
        <v>622.6</v>
      </c>
      <c r="M2201" s="241"/>
      <c r="N2201" s="241"/>
      <c r="O2201" s="229"/>
      <c r="P2201" s="229"/>
      <c r="Q2201" s="234"/>
      <c r="Y2201" s="243"/>
      <c r="Z2201" s="2"/>
      <c r="AA2201" s="2"/>
      <c r="AB2201" s="2"/>
      <c r="AC2201" s="2"/>
      <c r="AD2201" s="2"/>
      <c r="AE2201" s="2"/>
      <c r="AF2201" s="2"/>
      <c r="AG2201" s="2"/>
      <c r="AH2201" s="2"/>
      <c r="AI2201" s="2"/>
    </row>
    <row r="2202" spans="2:35">
      <c r="B2202" s="350" t="s">
        <v>265</v>
      </c>
      <c r="C2202" s="350" t="s">
        <v>122</v>
      </c>
      <c r="D2202" s="351">
        <v>38</v>
      </c>
      <c r="E2202" s="351">
        <v>30</v>
      </c>
      <c r="F2202" s="279" t="str">
        <f t="shared" si="34"/>
        <v>SWW013830</v>
      </c>
      <c r="G2202" s="351">
        <v>656.1</v>
      </c>
      <c r="M2202" s="241"/>
      <c r="N2202" s="241"/>
      <c r="O2202" s="229"/>
      <c r="P2202" s="229"/>
      <c r="Q2202" s="234"/>
      <c r="Y2202" s="243"/>
      <c r="Z2202" s="2"/>
      <c r="AA2202" s="2"/>
      <c r="AB2202" s="2"/>
      <c r="AC2202" s="2"/>
      <c r="AD2202" s="2"/>
      <c r="AE2202" s="2"/>
      <c r="AF2202" s="2"/>
      <c r="AG2202" s="2"/>
      <c r="AH2202" s="2"/>
      <c r="AI2202" s="2"/>
    </row>
    <row r="2203" spans="2:35">
      <c r="B2203" s="350" t="s">
        <v>265</v>
      </c>
      <c r="C2203" s="350" t="s">
        <v>122</v>
      </c>
      <c r="D2203" s="351">
        <v>38</v>
      </c>
      <c r="E2203" s="351">
        <v>31</v>
      </c>
      <c r="F2203" s="279" t="str">
        <f t="shared" si="34"/>
        <v>SWW013831</v>
      </c>
      <c r="G2203" s="351">
        <v>713.5</v>
      </c>
      <c r="M2203" s="241"/>
      <c r="N2203" s="241"/>
      <c r="O2203" s="229"/>
      <c r="P2203" s="229"/>
      <c r="Q2203" s="234"/>
      <c r="Y2203" s="243"/>
      <c r="Z2203" s="2"/>
      <c r="AA2203" s="2"/>
      <c r="AB2203" s="2"/>
      <c r="AC2203" s="2"/>
      <c r="AD2203" s="2"/>
      <c r="AE2203" s="2"/>
      <c r="AF2203" s="2"/>
      <c r="AG2203" s="2"/>
      <c r="AH2203" s="2"/>
      <c r="AI2203" s="2"/>
    </row>
    <row r="2204" spans="2:35">
      <c r="B2204" s="350" t="s">
        <v>265</v>
      </c>
      <c r="C2204" s="350" t="s">
        <v>122</v>
      </c>
      <c r="D2204" s="351">
        <v>38</v>
      </c>
      <c r="E2204" s="351">
        <v>32</v>
      </c>
      <c r="F2204" s="279" t="str">
        <f t="shared" si="34"/>
        <v>SWW013832</v>
      </c>
      <c r="G2204" s="351">
        <v>764.3</v>
      </c>
      <c r="M2204" s="241"/>
      <c r="N2204" s="241"/>
      <c r="O2204" s="229"/>
      <c r="P2204" s="229"/>
      <c r="Q2204" s="234"/>
      <c r="Y2204" s="243"/>
      <c r="Z2204" s="2"/>
      <c r="AA2204" s="2"/>
      <c r="AB2204" s="2"/>
      <c r="AC2204" s="2"/>
      <c r="AD2204" s="2"/>
      <c r="AE2204" s="2"/>
      <c r="AF2204" s="2"/>
      <c r="AG2204" s="2"/>
      <c r="AH2204" s="2"/>
      <c r="AI2204" s="2"/>
    </row>
    <row r="2205" spans="2:35">
      <c r="B2205" s="350" t="s">
        <v>265</v>
      </c>
      <c r="C2205" s="350" t="s">
        <v>122</v>
      </c>
      <c r="D2205" s="351">
        <v>38</v>
      </c>
      <c r="E2205" s="351">
        <v>33</v>
      </c>
      <c r="F2205" s="279" t="str">
        <f t="shared" si="34"/>
        <v>SWW013833</v>
      </c>
      <c r="G2205" s="351">
        <v>828.8</v>
      </c>
      <c r="M2205" s="241"/>
      <c r="N2205" s="241"/>
      <c r="O2205" s="229"/>
      <c r="P2205" s="229"/>
      <c r="Q2205" s="234"/>
      <c r="Y2205" s="243"/>
      <c r="Z2205" s="2"/>
      <c r="AA2205" s="2"/>
      <c r="AB2205" s="2"/>
      <c r="AC2205" s="2"/>
      <c r="AD2205" s="2"/>
      <c r="AE2205" s="2"/>
      <c r="AF2205" s="2"/>
      <c r="AG2205" s="2"/>
      <c r="AH2205" s="2"/>
      <c r="AI2205" s="2"/>
    </row>
    <row r="2206" spans="2:35">
      <c r="B2206" s="350" t="s">
        <v>265</v>
      </c>
      <c r="C2206" s="350" t="s">
        <v>122</v>
      </c>
      <c r="D2206" s="351">
        <v>39</v>
      </c>
      <c r="E2206" s="351">
        <v>1</v>
      </c>
      <c r="F2206" s="279" t="str">
        <f t="shared" si="34"/>
        <v>SWW013901</v>
      </c>
      <c r="G2206" s="351">
        <v>33.200000000000003</v>
      </c>
      <c r="M2206" s="241"/>
      <c r="N2206" s="241"/>
      <c r="O2206" s="229"/>
      <c r="P2206" s="229"/>
      <c r="Q2206" s="234"/>
      <c r="Y2206" s="243"/>
      <c r="Z2206" s="2"/>
      <c r="AA2206" s="2"/>
      <c r="AB2206" s="2"/>
      <c r="AC2206" s="2"/>
      <c r="AD2206" s="2"/>
      <c r="AE2206" s="2"/>
      <c r="AF2206" s="2"/>
      <c r="AG2206" s="2"/>
      <c r="AH2206" s="2"/>
      <c r="AI2206" s="2"/>
    </row>
    <row r="2207" spans="2:35">
      <c r="B2207" s="350" t="s">
        <v>265</v>
      </c>
      <c r="C2207" s="350" t="s">
        <v>122</v>
      </c>
      <c r="D2207" s="351">
        <v>39</v>
      </c>
      <c r="E2207" s="351">
        <v>2</v>
      </c>
      <c r="F2207" s="279" t="str">
        <f t="shared" si="34"/>
        <v>SWW013902</v>
      </c>
      <c r="G2207" s="351">
        <v>86.2</v>
      </c>
      <c r="M2207" s="241"/>
      <c r="N2207" s="241"/>
      <c r="O2207" s="229"/>
      <c r="P2207" s="229"/>
      <c r="Q2207" s="234"/>
      <c r="Y2207" s="243"/>
      <c r="Z2207" s="2"/>
      <c r="AA2207" s="2"/>
      <c r="AB2207" s="2"/>
      <c r="AC2207" s="2"/>
      <c r="AD2207" s="2"/>
      <c r="AE2207" s="2"/>
      <c r="AF2207" s="2"/>
      <c r="AG2207" s="2"/>
      <c r="AH2207" s="2"/>
      <c r="AI2207" s="2"/>
    </row>
    <row r="2208" spans="2:35">
      <c r="B2208" s="350" t="s">
        <v>265</v>
      </c>
      <c r="C2208" s="350" t="s">
        <v>122</v>
      </c>
      <c r="D2208" s="351">
        <v>39</v>
      </c>
      <c r="E2208" s="351">
        <v>3</v>
      </c>
      <c r="F2208" s="279" t="str">
        <f t="shared" si="34"/>
        <v>SWW013903</v>
      </c>
      <c r="G2208" s="351">
        <v>92.8</v>
      </c>
      <c r="M2208" s="241"/>
      <c r="N2208" s="241"/>
      <c r="O2208" s="229"/>
      <c r="P2208" s="229"/>
      <c r="Q2208" s="234"/>
      <c r="Y2208" s="243"/>
      <c r="Z2208" s="2"/>
      <c r="AA2208" s="2"/>
      <c r="AB2208" s="2"/>
      <c r="AC2208" s="2"/>
      <c r="AD2208" s="2"/>
      <c r="AE2208" s="2"/>
      <c r="AF2208" s="2"/>
      <c r="AG2208" s="2"/>
      <c r="AH2208" s="2"/>
      <c r="AI2208" s="2"/>
    </row>
    <row r="2209" spans="2:35">
      <c r="B2209" s="350" t="s">
        <v>265</v>
      </c>
      <c r="C2209" s="350" t="s">
        <v>122</v>
      </c>
      <c r="D2209" s="351">
        <v>39</v>
      </c>
      <c r="E2209" s="351">
        <v>4</v>
      </c>
      <c r="F2209" s="279" t="str">
        <f t="shared" si="34"/>
        <v>SWW013904</v>
      </c>
      <c r="G2209" s="351">
        <v>99.2</v>
      </c>
      <c r="M2209" s="241"/>
      <c r="N2209" s="241"/>
      <c r="O2209" s="229"/>
      <c r="P2209" s="229"/>
      <c r="Q2209" s="234"/>
      <c r="Y2209" s="243"/>
      <c r="Z2209" s="2"/>
      <c r="AA2209" s="2"/>
      <c r="AB2209" s="2"/>
      <c r="AC2209" s="2"/>
      <c r="AD2209" s="2"/>
      <c r="AE2209" s="2"/>
      <c r="AF2209" s="2"/>
      <c r="AG2209" s="2"/>
      <c r="AH2209" s="2"/>
      <c r="AI2209" s="2"/>
    </row>
    <row r="2210" spans="2:35">
      <c r="B2210" s="350" t="s">
        <v>265</v>
      </c>
      <c r="C2210" s="350" t="s">
        <v>122</v>
      </c>
      <c r="D2210" s="351">
        <v>39</v>
      </c>
      <c r="E2210" s="351">
        <v>5</v>
      </c>
      <c r="F2210" s="279" t="str">
        <f t="shared" si="34"/>
        <v>SWW013905</v>
      </c>
      <c r="G2210" s="351">
        <v>109.8</v>
      </c>
      <c r="M2210" s="241"/>
      <c r="N2210" s="241"/>
      <c r="O2210" s="229"/>
      <c r="P2210" s="229"/>
      <c r="Q2210" s="234"/>
      <c r="Y2210" s="243"/>
      <c r="Z2210" s="2"/>
      <c r="AA2210" s="2"/>
      <c r="AB2210" s="2"/>
      <c r="AC2210" s="2"/>
      <c r="AD2210" s="2"/>
      <c r="AE2210" s="2"/>
      <c r="AF2210" s="2"/>
      <c r="AG2210" s="2"/>
      <c r="AH2210" s="2"/>
      <c r="AI2210" s="2"/>
    </row>
    <row r="2211" spans="2:35">
      <c r="B2211" s="350" t="s">
        <v>265</v>
      </c>
      <c r="C2211" s="350" t="s">
        <v>122</v>
      </c>
      <c r="D2211" s="351">
        <v>39</v>
      </c>
      <c r="E2211" s="351">
        <v>6</v>
      </c>
      <c r="F2211" s="279" t="str">
        <f t="shared" si="34"/>
        <v>SWW013906</v>
      </c>
      <c r="G2211" s="351">
        <v>122.2</v>
      </c>
      <c r="M2211" s="241"/>
      <c r="N2211" s="241"/>
      <c r="O2211" s="229"/>
      <c r="P2211" s="229"/>
      <c r="Q2211" s="234"/>
      <c r="Y2211" s="243"/>
      <c r="Z2211" s="2"/>
      <c r="AA2211" s="2"/>
      <c r="AB2211" s="2"/>
      <c r="AC2211" s="2"/>
      <c r="AD2211" s="2"/>
      <c r="AE2211" s="2"/>
      <c r="AF2211" s="2"/>
      <c r="AG2211" s="2"/>
      <c r="AH2211" s="2"/>
      <c r="AI2211" s="2"/>
    </row>
    <row r="2212" spans="2:35">
      <c r="B2212" s="350" t="s">
        <v>265</v>
      </c>
      <c r="C2212" s="350" t="s">
        <v>122</v>
      </c>
      <c r="D2212" s="351">
        <v>39</v>
      </c>
      <c r="E2212" s="351">
        <v>7</v>
      </c>
      <c r="F2212" s="279" t="str">
        <f t="shared" si="34"/>
        <v>SWW013907</v>
      </c>
      <c r="G2212" s="351">
        <v>134.80000000000001</v>
      </c>
      <c r="M2212" s="241"/>
      <c r="N2212" s="241"/>
      <c r="O2212" s="229"/>
      <c r="P2212" s="229"/>
      <c r="Q2212" s="234"/>
      <c r="Y2212" s="243"/>
      <c r="Z2212" s="2"/>
      <c r="AA2212" s="2"/>
      <c r="AB2212" s="2"/>
      <c r="AC2212" s="2"/>
      <c r="AD2212" s="2"/>
      <c r="AE2212" s="2"/>
      <c r="AF2212" s="2"/>
      <c r="AG2212" s="2"/>
      <c r="AH2212" s="2"/>
      <c r="AI2212" s="2"/>
    </row>
    <row r="2213" spans="2:35">
      <c r="B2213" s="350" t="s">
        <v>265</v>
      </c>
      <c r="C2213" s="350" t="s">
        <v>122</v>
      </c>
      <c r="D2213" s="351">
        <v>39</v>
      </c>
      <c r="E2213" s="351">
        <v>8</v>
      </c>
      <c r="F2213" s="279" t="str">
        <f t="shared" si="34"/>
        <v>SWW013908</v>
      </c>
      <c r="G2213" s="351">
        <v>147.80000000000001</v>
      </c>
      <c r="M2213" s="241"/>
      <c r="N2213" s="241"/>
      <c r="O2213" s="229"/>
      <c r="P2213" s="229"/>
      <c r="Q2213" s="234"/>
      <c r="Y2213" s="243"/>
      <c r="Z2213" s="2"/>
      <c r="AA2213" s="2"/>
      <c r="AB2213" s="2"/>
      <c r="AC2213" s="2"/>
      <c r="AD2213" s="2"/>
      <c r="AE2213" s="2"/>
      <c r="AF2213" s="2"/>
      <c r="AG2213" s="2"/>
      <c r="AH2213" s="2"/>
      <c r="AI2213" s="2"/>
    </row>
    <row r="2214" spans="2:35">
      <c r="B2214" s="350" t="s">
        <v>265</v>
      </c>
      <c r="C2214" s="350" t="s">
        <v>122</v>
      </c>
      <c r="D2214" s="351">
        <v>39</v>
      </c>
      <c r="E2214" s="351">
        <v>9</v>
      </c>
      <c r="F2214" s="279" t="str">
        <f t="shared" si="34"/>
        <v>SWW013909</v>
      </c>
      <c r="G2214" s="351">
        <v>161.6</v>
      </c>
      <c r="M2214" s="241"/>
      <c r="N2214" s="241"/>
      <c r="O2214" s="229"/>
      <c r="P2214" s="229"/>
      <c r="Q2214" s="234"/>
      <c r="Y2214" s="243"/>
      <c r="Z2214" s="2"/>
      <c r="AA2214" s="2"/>
      <c r="AB2214" s="2"/>
      <c r="AC2214" s="2"/>
      <c r="AD2214" s="2"/>
      <c r="AE2214" s="2"/>
      <c r="AF2214" s="2"/>
      <c r="AG2214" s="2"/>
      <c r="AH2214" s="2"/>
      <c r="AI2214" s="2"/>
    </row>
    <row r="2215" spans="2:35">
      <c r="B2215" s="350" t="s">
        <v>265</v>
      </c>
      <c r="C2215" s="350" t="s">
        <v>122</v>
      </c>
      <c r="D2215" s="351">
        <v>39</v>
      </c>
      <c r="E2215" s="351">
        <v>10</v>
      </c>
      <c r="F2215" s="279" t="str">
        <f t="shared" si="34"/>
        <v>SWW013910</v>
      </c>
      <c r="G2215" s="351">
        <v>176.8</v>
      </c>
      <c r="M2215" s="241"/>
      <c r="N2215" s="241"/>
      <c r="O2215" s="229"/>
      <c r="P2215" s="229"/>
      <c r="Q2215" s="234"/>
      <c r="Y2215" s="243"/>
      <c r="Z2215" s="2"/>
      <c r="AA2215" s="2"/>
      <c r="AB2215" s="2"/>
      <c r="AC2215" s="2"/>
      <c r="AD2215" s="2"/>
      <c r="AE2215" s="2"/>
      <c r="AF2215" s="2"/>
      <c r="AG2215" s="2"/>
      <c r="AH2215" s="2"/>
      <c r="AI2215" s="2"/>
    </row>
    <row r="2216" spans="2:35">
      <c r="B2216" s="350" t="s">
        <v>265</v>
      </c>
      <c r="C2216" s="350" t="s">
        <v>122</v>
      </c>
      <c r="D2216" s="351">
        <v>39</v>
      </c>
      <c r="E2216" s="351">
        <v>11</v>
      </c>
      <c r="F2216" s="279" t="str">
        <f t="shared" si="34"/>
        <v>SWW013911</v>
      </c>
      <c r="G2216" s="351">
        <v>193.6</v>
      </c>
      <c r="M2216" s="241"/>
      <c r="N2216" s="241"/>
      <c r="O2216" s="229"/>
      <c r="P2216" s="229"/>
      <c r="Q2216" s="234"/>
      <c r="Y2216" s="243"/>
      <c r="Z2216" s="2"/>
      <c r="AA2216" s="2"/>
      <c r="AB2216" s="2"/>
      <c r="AC2216" s="2"/>
      <c r="AD2216" s="2"/>
      <c r="AE2216" s="2"/>
      <c r="AF2216" s="2"/>
      <c r="AG2216" s="2"/>
      <c r="AH2216" s="2"/>
      <c r="AI2216" s="2"/>
    </row>
    <row r="2217" spans="2:35">
      <c r="B2217" s="350" t="s">
        <v>265</v>
      </c>
      <c r="C2217" s="350" t="s">
        <v>122</v>
      </c>
      <c r="D2217" s="351">
        <v>39</v>
      </c>
      <c r="E2217" s="351">
        <v>12</v>
      </c>
      <c r="F2217" s="279" t="str">
        <f t="shared" si="34"/>
        <v>SWW013912</v>
      </c>
      <c r="G2217" s="351">
        <v>212.7</v>
      </c>
      <c r="M2217" s="241"/>
      <c r="N2217" s="241"/>
      <c r="O2217" s="229"/>
      <c r="P2217" s="229"/>
      <c r="Q2217" s="234"/>
      <c r="Y2217" s="243"/>
      <c r="Z2217" s="2"/>
      <c r="AA2217" s="2"/>
      <c r="AB2217" s="2"/>
      <c r="AC2217" s="2"/>
      <c r="AD2217" s="2"/>
      <c r="AE2217" s="2"/>
      <c r="AF2217" s="2"/>
      <c r="AG2217" s="2"/>
      <c r="AH2217" s="2"/>
      <c r="AI2217" s="2"/>
    </row>
    <row r="2218" spans="2:35">
      <c r="B2218" s="350" t="s">
        <v>265</v>
      </c>
      <c r="C2218" s="350" t="s">
        <v>122</v>
      </c>
      <c r="D2218" s="351">
        <v>39</v>
      </c>
      <c r="E2218" s="351">
        <v>13</v>
      </c>
      <c r="F2218" s="279" t="str">
        <f t="shared" si="34"/>
        <v>SWW013913</v>
      </c>
      <c r="G2218" s="351">
        <v>231.6</v>
      </c>
      <c r="M2218" s="241"/>
      <c r="N2218" s="241"/>
      <c r="O2218" s="229"/>
      <c r="P2218" s="229"/>
      <c r="Q2218" s="234"/>
      <c r="Y2218" s="243"/>
      <c r="Z2218" s="2"/>
      <c r="AA2218" s="2"/>
      <c r="AB2218" s="2"/>
      <c r="AC2218" s="2"/>
      <c r="AD2218" s="2"/>
      <c r="AE2218" s="2"/>
      <c r="AF2218" s="2"/>
      <c r="AG2218" s="2"/>
      <c r="AH2218" s="2"/>
      <c r="AI2218" s="2"/>
    </row>
    <row r="2219" spans="2:35">
      <c r="B2219" s="350" t="s">
        <v>265</v>
      </c>
      <c r="C2219" s="350" t="s">
        <v>122</v>
      </c>
      <c r="D2219" s="351">
        <v>39</v>
      </c>
      <c r="E2219" s="351">
        <v>14</v>
      </c>
      <c r="F2219" s="279" t="str">
        <f t="shared" si="34"/>
        <v>SWW013914</v>
      </c>
      <c r="G2219" s="351">
        <v>250.7</v>
      </c>
      <c r="M2219" s="241"/>
      <c r="N2219" s="241"/>
      <c r="O2219" s="229"/>
      <c r="P2219" s="229"/>
      <c r="Q2219" s="234"/>
      <c r="Y2219" s="243"/>
      <c r="Z2219" s="2"/>
      <c r="AA2219" s="2"/>
      <c r="AB2219" s="2"/>
      <c r="AC2219" s="2"/>
      <c r="AD2219" s="2"/>
      <c r="AE2219" s="2"/>
      <c r="AF2219" s="2"/>
      <c r="AG2219" s="2"/>
      <c r="AH2219" s="2"/>
      <c r="AI2219" s="2"/>
    </row>
    <row r="2220" spans="2:35">
      <c r="B2220" s="350" t="s">
        <v>265</v>
      </c>
      <c r="C2220" s="350" t="s">
        <v>122</v>
      </c>
      <c r="D2220" s="351">
        <v>39</v>
      </c>
      <c r="E2220" s="351">
        <v>15</v>
      </c>
      <c r="F2220" s="279" t="str">
        <f t="shared" si="34"/>
        <v>SWW013915</v>
      </c>
      <c r="G2220" s="351">
        <v>266.89999999999998</v>
      </c>
      <c r="M2220" s="241"/>
      <c r="N2220" s="241"/>
      <c r="O2220" s="229"/>
      <c r="P2220" s="229"/>
      <c r="Q2220" s="234"/>
      <c r="Y2220" s="243"/>
      <c r="Z2220" s="2"/>
      <c r="AA2220" s="2"/>
      <c r="AB2220" s="2"/>
      <c r="AC2220" s="2"/>
      <c r="AD2220" s="2"/>
      <c r="AE2220" s="2"/>
      <c r="AF2220" s="2"/>
      <c r="AG2220" s="2"/>
      <c r="AH2220" s="2"/>
      <c r="AI2220" s="2"/>
    </row>
    <row r="2221" spans="2:35">
      <c r="B2221" s="350" t="s">
        <v>265</v>
      </c>
      <c r="C2221" s="350" t="s">
        <v>122</v>
      </c>
      <c r="D2221" s="351">
        <v>39</v>
      </c>
      <c r="E2221" s="351">
        <v>16</v>
      </c>
      <c r="F2221" s="279" t="str">
        <f t="shared" si="34"/>
        <v>SWW013916</v>
      </c>
      <c r="G2221" s="351">
        <v>285.10000000000002</v>
      </c>
      <c r="M2221" s="241"/>
      <c r="N2221" s="241"/>
      <c r="O2221" s="229"/>
      <c r="P2221" s="229"/>
      <c r="Q2221" s="234"/>
      <c r="Y2221" s="243"/>
      <c r="Z2221" s="2"/>
      <c r="AA2221" s="2"/>
      <c r="AB2221" s="2"/>
      <c r="AC2221" s="2"/>
      <c r="AD2221" s="2"/>
      <c r="AE2221" s="2"/>
      <c r="AF2221" s="2"/>
      <c r="AG2221" s="2"/>
      <c r="AH2221" s="2"/>
      <c r="AI2221" s="2"/>
    </row>
    <row r="2222" spans="2:35">
      <c r="B2222" s="350" t="s">
        <v>265</v>
      </c>
      <c r="C2222" s="350" t="s">
        <v>122</v>
      </c>
      <c r="D2222" s="351">
        <v>39</v>
      </c>
      <c r="E2222" s="351">
        <v>17</v>
      </c>
      <c r="F2222" s="279" t="str">
        <f t="shared" si="34"/>
        <v>SWW013917</v>
      </c>
      <c r="G2222" s="351">
        <v>306.10000000000002</v>
      </c>
      <c r="M2222" s="241"/>
      <c r="N2222" s="241"/>
      <c r="O2222" s="229"/>
      <c r="P2222" s="229"/>
      <c r="Q2222" s="234"/>
      <c r="Y2222" s="243"/>
      <c r="Z2222" s="2"/>
      <c r="AA2222" s="2"/>
      <c r="AB2222" s="2"/>
      <c r="AC2222" s="2"/>
      <c r="AD2222" s="2"/>
      <c r="AE2222" s="2"/>
      <c r="AF2222" s="2"/>
      <c r="AG2222" s="2"/>
      <c r="AH2222" s="2"/>
      <c r="AI2222" s="2"/>
    </row>
    <row r="2223" spans="2:35">
      <c r="B2223" s="350" t="s">
        <v>265</v>
      </c>
      <c r="C2223" s="350" t="s">
        <v>122</v>
      </c>
      <c r="D2223" s="351">
        <v>39</v>
      </c>
      <c r="E2223" s="351">
        <v>18</v>
      </c>
      <c r="F2223" s="279" t="str">
        <f t="shared" si="34"/>
        <v>SWW013918</v>
      </c>
      <c r="G2223" s="351">
        <v>330.7</v>
      </c>
      <c r="M2223" s="241"/>
      <c r="N2223" s="241"/>
      <c r="O2223" s="229"/>
      <c r="P2223" s="229"/>
      <c r="Q2223" s="234"/>
      <c r="Y2223" s="243"/>
      <c r="Z2223" s="2"/>
      <c r="AA2223" s="2"/>
      <c r="AB2223" s="2"/>
      <c r="AC2223" s="2"/>
      <c r="AD2223" s="2"/>
      <c r="AE2223" s="2"/>
      <c r="AF2223" s="2"/>
      <c r="AG2223" s="2"/>
      <c r="AH2223" s="2"/>
      <c r="AI2223" s="2"/>
    </row>
    <row r="2224" spans="2:35">
      <c r="B2224" s="350" t="s">
        <v>265</v>
      </c>
      <c r="C2224" s="350" t="s">
        <v>122</v>
      </c>
      <c r="D2224" s="351">
        <v>39</v>
      </c>
      <c r="E2224" s="351">
        <v>19</v>
      </c>
      <c r="F2224" s="279" t="str">
        <f t="shared" si="34"/>
        <v>SWW013919</v>
      </c>
      <c r="G2224" s="351">
        <v>358.3</v>
      </c>
      <c r="M2224" s="241"/>
      <c r="N2224" s="241"/>
      <c r="O2224" s="229"/>
      <c r="P2224" s="229"/>
      <c r="Q2224" s="234"/>
      <c r="Y2224" s="243"/>
      <c r="Z2224" s="2"/>
      <c r="AA2224" s="2"/>
      <c r="AB2224" s="2"/>
      <c r="AC2224" s="2"/>
      <c r="AD2224" s="2"/>
      <c r="AE2224" s="2"/>
      <c r="AF2224" s="2"/>
      <c r="AG2224" s="2"/>
      <c r="AH2224" s="2"/>
      <c r="AI2224" s="2"/>
    </row>
    <row r="2225" spans="2:35">
      <c r="B2225" s="350" t="s">
        <v>265</v>
      </c>
      <c r="C2225" s="350" t="s">
        <v>122</v>
      </c>
      <c r="D2225" s="351">
        <v>39</v>
      </c>
      <c r="E2225" s="351">
        <v>20</v>
      </c>
      <c r="F2225" s="279" t="str">
        <f t="shared" si="34"/>
        <v>SWW013920</v>
      </c>
      <c r="G2225" s="351">
        <v>381.4</v>
      </c>
      <c r="M2225" s="241"/>
      <c r="N2225" s="241"/>
      <c r="O2225" s="229"/>
      <c r="P2225" s="229"/>
      <c r="Q2225" s="234"/>
      <c r="Y2225" s="243"/>
      <c r="Z2225" s="2"/>
      <c r="AA2225" s="2"/>
      <c r="AB2225" s="2"/>
      <c r="AC2225" s="2"/>
      <c r="AD2225" s="2"/>
      <c r="AE2225" s="2"/>
      <c r="AF2225" s="2"/>
      <c r="AG2225" s="2"/>
      <c r="AH2225" s="2"/>
      <c r="AI2225" s="2"/>
    </row>
    <row r="2226" spans="2:35">
      <c r="B2226" s="350" t="s">
        <v>265</v>
      </c>
      <c r="C2226" s="350" t="s">
        <v>122</v>
      </c>
      <c r="D2226" s="351">
        <v>39</v>
      </c>
      <c r="E2226" s="351">
        <v>21</v>
      </c>
      <c r="F2226" s="279" t="str">
        <f t="shared" si="34"/>
        <v>SWW013921</v>
      </c>
      <c r="G2226" s="351">
        <v>407.6</v>
      </c>
      <c r="M2226" s="241"/>
      <c r="N2226" s="241"/>
      <c r="O2226" s="229"/>
      <c r="P2226" s="229"/>
      <c r="Q2226" s="234"/>
      <c r="Y2226" s="243"/>
      <c r="Z2226" s="2"/>
      <c r="AA2226" s="2"/>
      <c r="AB2226" s="2"/>
      <c r="AC2226" s="2"/>
      <c r="AD2226" s="2"/>
      <c r="AE2226" s="2"/>
      <c r="AF2226" s="2"/>
      <c r="AG2226" s="2"/>
      <c r="AH2226" s="2"/>
      <c r="AI2226" s="2"/>
    </row>
    <row r="2227" spans="2:35">
      <c r="B2227" s="350" t="s">
        <v>265</v>
      </c>
      <c r="C2227" s="350" t="s">
        <v>122</v>
      </c>
      <c r="D2227" s="351">
        <v>39</v>
      </c>
      <c r="E2227" s="351">
        <v>22</v>
      </c>
      <c r="F2227" s="279" t="str">
        <f t="shared" si="34"/>
        <v>SWW013922</v>
      </c>
      <c r="G2227" s="351">
        <v>443.6</v>
      </c>
      <c r="M2227" s="241"/>
      <c r="N2227" s="241"/>
      <c r="O2227" s="229"/>
      <c r="P2227" s="229"/>
      <c r="Q2227" s="234"/>
      <c r="Y2227" s="243"/>
      <c r="Z2227" s="2"/>
      <c r="AA2227" s="2"/>
      <c r="AB2227" s="2"/>
      <c r="AC2227" s="2"/>
      <c r="AD2227" s="2"/>
      <c r="AE2227" s="2"/>
      <c r="AF2227" s="2"/>
      <c r="AG2227" s="2"/>
      <c r="AH2227" s="2"/>
      <c r="AI2227" s="2"/>
    </row>
    <row r="2228" spans="2:35">
      <c r="B2228" s="350" t="s">
        <v>265</v>
      </c>
      <c r="C2228" s="350" t="s">
        <v>122</v>
      </c>
      <c r="D2228" s="351">
        <v>39</v>
      </c>
      <c r="E2228" s="351">
        <v>23</v>
      </c>
      <c r="F2228" s="279" t="str">
        <f t="shared" si="34"/>
        <v>SWW013923</v>
      </c>
      <c r="G2228" s="351">
        <v>471.2</v>
      </c>
      <c r="M2228" s="241"/>
      <c r="N2228" s="241"/>
      <c r="O2228" s="229"/>
      <c r="P2228" s="229"/>
      <c r="Q2228" s="234"/>
      <c r="Y2228" s="243"/>
      <c r="Z2228" s="2"/>
      <c r="AA2228" s="2"/>
      <c r="AB2228" s="2"/>
      <c r="AC2228" s="2"/>
      <c r="AD2228" s="2"/>
      <c r="AE2228" s="2"/>
      <c r="AF2228" s="2"/>
      <c r="AG2228" s="2"/>
      <c r="AH2228" s="2"/>
      <c r="AI2228" s="2"/>
    </row>
    <row r="2229" spans="2:35">
      <c r="B2229" s="350" t="s">
        <v>265</v>
      </c>
      <c r="C2229" s="350" t="s">
        <v>122</v>
      </c>
      <c r="D2229" s="351">
        <v>39</v>
      </c>
      <c r="E2229" s="351">
        <v>24</v>
      </c>
      <c r="F2229" s="279" t="str">
        <f t="shared" si="34"/>
        <v>SWW013924</v>
      </c>
      <c r="G2229" s="351">
        <v>499.6</v>
      </c>
      <c r="M2229" s="241"/>
      <c r="N2229" s="241"/>
      <c r="O2229" s="229"/>
      <c r="P2229" s="229"/>
      <c r="Q2229" s="234"/>
      <c r="Y2229" s="243"/>
      <c r="Z2229" s="2"/>
      <c r="AA2229" s="2"/>
      <c r="AB2229" s="2"/>
      <c r="AC2229" s="2"/>
      <c r="AD2229" s="2"/>
      <c r="AE2229" s="2"/>
      <c r="AF2229" s="2"/>
      <c r="AG2229" s="2"/>
      <c r="AH2229" s="2"/>
      <c r="AI2229" s="2"/>
    </row>
    <row r="2230" spans="2:35">
      <c r="B2230" s="350" t="s">
        <v>265</v>
      </c>
      <c r="C2230" s="350" t="s">
        <v>122</v>
      </c>
      <c r="D2230" s="351">
        <v>39</v>
      </c>
      <c r="E2230" s="351">
        <v>25</v>
      </c>
      <c r="F2230" s="279" t="str">
        <f t="shared" si="34"/>
        <v>SWW013925</v>
      </c>
      <c r="G2230" s="351">
        <v>527.4</v>
      </c>
      <c r="M2230" s="241"/>
      <c r="N2230" s="241"/>
      <c r="O2230" s="229"/>
      <c r="P2230" s="229"/>
      <c r="Q2230" s="234"/>
      <c r="Y2230" s="243"/>
      <c r="Z2230" s="2"/>
      <c r="AA2230" s="2"/>
      <c r="AB2230" s="2"/>
      <c r="AC2230" s="2"/>
      <c r="AD2230" s="2"/>
      <c r="AE2230" s="2"/>
      <c r="AF2230" s="2"/>
      <c r="AG2230" s="2"/>
      <c r="AH2230" s="2"/>
      <c r="AI2230" s="2"/>
    </row>
    <row r="2231" spans="2:35">
      <c r="B2231" s="350" t="s">
        <v>265</v>
      </c>
      <c r="C2231" s="350" t="s">
        <v>122</v>
      </c>
      <c r="D2231" s="351">
        <v>39</v>
      </c>
      <c r="E2231" s="351">
        <v>26</v>
      </c>
      <c r="F2231" s="279" t="str">
        <f t="shared" si="34"/>
        <v>SWW013926</v>
      </c>
      <c r="G2231" s="351">
        <v>556.20000000000005</v>
      </c>
      <c r="M2231" s="241"/>
      <c r="N2231" s="241"/>
      <c r="O2231" s="229"/>
      <c r="P2231" s="229"/>
      <c r="Q2231" s="234"/>
      <c r="Y2231" s="243"/>
      <c r="Z2231" s="2"/>
      <c r="AA2231" s="2"/>
      <c r="AB2231" s="2"/>
      <c r="AC2231" s="2"/>
      <c r="AD2231" s="2"/>
      <c r="AE2231" s="2"/>
      <c r="AF2231" s="2"/>
      <c r="AG2231" s="2"/>
      <c r="AH2231" s="2"/>
      <c r="AI2231" s="2"/>
    </row>
    <row r="2232" spans="2:35">
      <c r="B2232" s="350" t="s">
        <v>265</v>
      </c>
      <c r="C2232" s="350" t="s">
        <v>122</v>
      </c>
      <c r="D2232" s="351">
        <v>39</v>
      </c>
      <c r="E2232" s="351">
        <v>27</v>
      </c>
      <c r="F2232" s="279" t="str">
        <f t="shared" si="34"/>
        <v>SWW013927</v>
      </c>
      <c r="G2232" s="351">
        <v>591.1</v>
      </c>
      <c r="M2232" s="241"/>
      <c r="N2232" s="241"/>
      <c r="O2232" s="229"/>
      <c r="P2232" s="229"/>
      <c r="Q2232" s="234"/>
      <c r="Y2232" s="243"/>
      <c r="Z2232" s="2"/>
      <c r="AA2232" s="2"/>
      <c r="AB2232" s="2"/>
      <c r="AC2232" s="2"/>
      <c r="AD2232" s="2"/>
      <c r="AE2232" s="2"/>
      <c r="AF2232" s="2"/>
      <c r="AG2232" s="2"/>
      <c r="AH2232" s="2"/>
      <c r="AI2232" s="2"/>
    </row>
    <row r="2233" spans="2:35">
      <c r="B2233" s="350" t="s">
        <v>265</v>
      </c>
      <c r="C2233" s="350" t="s">
        <v>122</v>
      </c>
      <c r="D2233" s="351">
        <v>39</v>
      </c>
      <c r="E2233" s="351">
        <v>28</v>
      </c>
      <c r="F2233" s="279" t="str">
        <f t="shared" si="34"/>
        <v>SWW013928</v>
      </c>
      <c r="G2233" s="351">
        <v>622.6</v>
      </c>
      <c r="M2233" s="241"/>
      <c r="N2233" s="241"/>
      <c r="O2233" s="229"/>
      <c r="P2233" s="229"/>
      <c r="Q2233" s="234"/>
      <c r="Y2233" s="243"/>
      <c r="Z2233" s="2"/>
      <c r="AA2233" s="2"/>
      <c r="AB2233" s="2"/>
      <c r="AC2233" s="2"/>
      <c r="AD2233" s="2"/>
      <c r="AE2233" s="2"/>
      <c r="AF2233" s="2"/>
      <c r="AG2233" s="2"/>
      <c r="AH2233" s="2"/>
      <c r="AI2233" s="2"/>
    </row>
    <row r="2234" spans="2:35">
      <c r="B2234" s="350" t="s">
        <v>265</v>
      </c>
      <c r="C2234" s="350" t="s">
        <v>122</v>
      </c>
      <c r="D2234" s="351">
        <v>39</v>
      </c>
      <c r="E2234" s="351">
        <v>29</v>
      </c>
      <c r="F2234" s="279" t="str">
        <f t="shared" si="34"/>
        <v>SWW013929</v>
      </c>
      <c r="G2234" s="351">
        <v>656.1</v>
      </c>
      <c r="M2234" s="241"/>
      <c r="N2234" s="241"/>
      <c r="O2234" s="229"/>
      <c r="P2234" s="229"/>
      <c r="Q2234" s="234"/>
      <c r="Y2234" s="243"/>
      <c r="Z2234" s="2"/>
      <c r="AA2234" s="2"/>
      <c r="AB2234" s="2"/>
      <c r="AC2234" s="2"/>
      <c r="AD2234" s="2"/>
      <c r="AE2234" s="2"/>
      <c r="AF2234" s="2"/>
      <c r="AG2234" s="2"/>
      <c r="AH2234" s="2"/>
      <c r="AI2234" s="2"/>
    </row>
    <row r="2235" spans="2:35">
      <c r="B2235" s="350" t="s">
        <v>265</v>
      </c>
      <c r="C2235" s="350" t="s">
        <v>122</v>
      </c>
      <c r="D2235" s="351">
        <v>39</v>
      </c>
      <c r="E2235" s="351">
        <v>30</v>
      </c>
      <c r="F2235" s="279" t="str">
        <f t="shared" si="34"/>
        <v>SWW013930</v>
      </c>
      <c r="G2235" s="351">
        <v>713.5</v>
      </c>
      <c r="M2235" s="241"/>
      <c r="N2235" s="241"/>
      <c r="O2235" s="229"/>
      <c r="P2235" s="229"/>
      <c r="Q2235" s="234"/>
      <c r="Y2235" s="243"/>
      <c r="Z2235" s="2"/>
      <c r="AA2235" s="2"/>
      <c r="AB2235" s="2"/>
      <c r="AC2235" s="2"/>
      <c r="AD2235" s="2"/>
      <c r="AE2235" s="2"/>
      <c r="AF2235" s="2"/>
      <c r="AG2235" s="2"/>
      <c r="AH2235" s="2"/>
      <c r="AI2235" s="2"/>
    </row>
    <row r="2236" spans="2:35">
      <c r="B2236" s="350" t="s">
        <v>265</v>
      </c>
      <c r="C2236" s="350" t="s">
        <v>122</v>
      </c>
      <c r="D2236" s="351">
        <v>39</v>
      </c>
      <c r="E2236" s="351">
        <v>31</v>
      </c>
      <c r="F2236" s="279" t="str">
        <f t="shared" si="34"/>
        <v>SWW013931</v>
      </c>
      <c r="G2236" s="351">
        <v>764.3</v>
      </c>
      <c r="M2236" s="241"/>
      <c r="N2236" s="241"/>
      <c r="O2236" s="229"/>
      <c r="P2236" s="229"/>
      <c r="Q2236" s="234"/>
      <c r="Y2236" s="243"/>
      <c r="Z2236" s="2"/>
      <c r="AA2236" s="2"/>
      <c r="AB2236" s="2"/>
      <c r="AC2236" s="2"/>
      <c r="AD2236" s="2"/>
      <c r="AE2236" s="2"/>
      <c r="AF2236" s="2"/>
      <c r="AG2236" s="2"/>
      <c r="AH2236" s="2"/>
      <c r="AI2236" s="2"/>
    </row>
    <row r="2237" spans="2:35">
      <c r="B2237" s="350" t="s">
        <v>265</v>
      </c>
      <c r="C2237" s="350" t="s">
        <v>122</v>
      </c>
      <c r="D2237" s="351">
        <v>39</v>
      </c>
      <c r="E2237" s="351">
        <v>32</v>
      </c>
      <c r="F2237" s="279" t="str">
        <f t="shared" si="34"/>
        <v>SWW013932</v>
      </c>
      <c r="G2237" s="351">
        <v>828.8</v>
      </c>
      <c r="M2237" s="241"/>
      <c r="N2237" s="241"/>
      <c r="O2237" s="229"/>
      <c r="P2237" s="229"/>
      <c r="Q2237" s="234"/>
      <c r="Y2237" s="243"/>
      <c r="Z2237" s="2"/>
      <c r="AA2237" s="2"/>
      <c r="AB2237" s="2"/>
      <c r="AC2237" s="2"/>
      <c r="AD2237" s="2"/>
      <c r="AE2237" s="2"/>
      <c r="AF2237" s="2"/>
      <c r="AG2237" s="2"/>
      <c r="AH2237" s="2"/>
      <c r="AI2237" s="2"/>
    </row>
    <row r="2238" spans="2:35">
      <c r="B2238" s="350" t="s">
        <v>265</v>
      </c>
      <c r="C2238" s="350" t="s">
        <v>122</v>
      </c>
      <c r="D2238" s="351">
        <v>40</v>
      </c>
      <c r="E2238" s="351">
        <v>1</v>
      </c>
      <c r="F2238" s="279" t="str">
        <f t="shared" si="34"/>
        <v>SWW014001</v>
      </c>
      <c r="G2238" s="351">
        <v>34.9</v>
      </c>
      <c r="M2238" s="241"/>
      <c r="N2238" s="241"/>
      <c r="O2238" s="229"/>
      <c r="P2238" s="229"/>
      <c r="Q2238" s="234"/>
      <c r="Y2238" s="243"/>
      <c r="Z2238" s="2"/>
      <c r="AA2238" s="2"/>
      <c r="AB2238" s="2"/>
      <c r="AC2238" s="2"/>
      <c r="AD2238" s="2"/>
      <c r="AE2238" s="2"/>
      <c r="AF2238" s="2"/>
      <c r="AG2238" s="2"/>
      <c r="AH2238" s="2"/>
      <c r="AI2238" s="2"/>
    </row>
    <row r="2239" spans="2:35">
      <c r="B2239" s="350" t="s">
        <v>265</v>
      </c>
      <c r="C2239" s="350" t="s">
        <v>122</v>
      </c>
      <c r="D2239" s="351">
        <v>40</v>
      </c>
      <c r="E2239" s="351">
        <v>2</v>
      </c>
      <c r="F2239" s="279" t="str">
        <f t="shared" si="34"/>
        <v>SWW014002</v>
      </c>
      <c r="G2239" s="351">
        <v>92.8</v>
      </c>
      <c r="M2239" s="241"/>
      <c r="N2239" s="241"/>
      <c r="O2239" s="229"/>
      <c r="P2239" s="229"/>
      <c r="Q2239" s="234"/>
      <c r="Y2239" s="243"/>
      <c r="Z2239" s="2"/>
      <c r="AA2239" s="2"/>
      <c r="AB2239" s="2"/>
      <c r="AC2239" s="2"/>
      <c r="AD2239" s="2"/>
      <c r="AE2239" s="2"/>
      <c r="AF2239" s="2"/>
      <c r="AG2239" s="2"/>
      <c r="AH2239" s="2"/>
      <c r="AI2239" s="2"/>
    </row>
    <row r="2240" spans="2:35">
      <c r="B2240" s="350" t="s">
        <v>265</v>
      </c>
      <c r="C2240" s="350" t="s">
        <v>122</v>
      </c>
      <c r="D2240" s="351">
        <v>40</v>
      </c>
      <c r="E2240" s="351">
        <v>3</v>
      </c>
      <c r="F2240" s="279" t="str">
        <f t="shared" si="34"/>
        <v>SWW014003</v>
      </c>
      <c r="G2240" s="351">
        <v>99.2</v>
      </c>
      <c r="M2240" s="241"/>
      <c r="N2240" s="241"/>
      <c r="O2240" s="229"/>
      <c r="P2240" s="229"/>
      <c r="Q2240" s="234"/>
      <c r="Y2240" s="243"/>
      <c r="Z2240" s="2"/>
      <c r="AA2240" s="2"/>
      <c r="AB2240" s="2"/>
      <c r="AC2240" s="2"/>
      <c r="AD2240" s="2"/>
      <c r="AE2240" s="2"/>
      <c r="AF2240" s="2"/>
      <c r="AG2240" s="2"/>
      <c r="AH2240" s="2"/>
      <c r="AI2240" s="2"/>
    </row>
    <row r="2241" spans="2:35">
      <c r="B2241" s="350" t="s">
        <v>265</v>
      </c>
      <c r="C2241" s="350" t="s">
        <v>122</v>
      </c>
      <c r="D2241" s="351">
        <v>40</v>
      </c>
      <c r="E2241" s="351">
        <v>4</v>
      </c>
      <c r="F2241" s="279" t="str">
        <f t="shared" si="34"/>
        <v>SWW014004</v>
      </c>
      <c r="G2241" s="351">
        <v>109.8</v>
      </c>
      <c r="M2241" s="241"/>
      <c r="N2241" s="241"/>
      <c r="O2241" s="229"/>
      <c r="P2241" s="229"/>
      <c r="Q2241" s="234"/>
      <c r="Y2241" s="243"/>
      <c r="Z2241" s="2"/>
      <c r="AA2241" s="2"/>
      <c r="AB2241" s="2"/>
      <c r="AC2241" s="2"/>
      <c r="AD2241" s="2"/>
      <c r="AE2241" s="2"/>
      <c r="AF2241" s="2"/>
      <c r="AG2241" s="2"/>
      <c r="AH2241" s="2"/>
      <c r="AI2241" s="2"/>
    </row>
    <row r="2242" spans="2:35">
      <c r="B2242" s="350" t="s">
        <v>265</v>
      </c>
      <c r="C2242" s="350" t="s">
        <v>122</v>
      </c>
      <c r="D2242" s="351">
        <v>40</v>
      </c>
      <c r="E2242" s="351">
        <v>5</v>
      </c>
      <c r="F2242" s="279" t="str">
        <f t="shared" si="34"/>
        <v>SWW014005</v>
      </c>
      <c r="G2242" s="351">
        <v>122.2</v>
      </c>
      <c r="M2242" s="241"/>
      <c r="N2242" s="241"/>
      <c r="O2242" s="229"/>
      <c r="P2242" s="229"/>
      <c r="Q2242" s="234"/>
      <c r="Y2242" s="243"/>
      <c r="Z2242" s="2"/>
      <c r="AA2242" s="2"/>
      <c r="AB2242" s="2"/>
      <c r="AC2242" s="2"/>
      <c r="AD2242" s="2"/>
      <c r="AE2242" s="2"/>
      <c r="AF2242" s="2"/>
      <c r="AG2242" s="2"/>
      <c r="AH2242" s="2"/>
      <c r="AI2242" s="2"/>
    </row>
    <row r="2243" spans="2:35">
      <c r="B2243" s="350" t="s">
        <v>265</v>
      </c>
      <c r="C2243" s="350" t="s">
        <v>122</v>
      </c>
      <c r="D2243" s="351">
        <v>40</v>
      </c>
      <c r="E2243" s="351">
        <v>6</v>
      </c>
      <c r="F2243" s="279" t="str">
        <f t="shared" si="34"/>
        <v>SWW014006</v>
      </c>
      <c r="G2243" s="351">
        <v>134.80000000000001</v>
      </c>
      <c r="M2243" s="241"/>
      <c r="N2243" s="241"/>
      <c r="O2243" s="229"/>
      <c r="P2243" s="229"/>
      <c r="Q2243" s="234"/>
      <c r="Y2243" s="243"/>
      <c r="Z2243" s="2"/>
      <c r="AA2243" s="2"/>
      <c r="AB2243" s="2"/>
      <c r="AC2243" s="2"/>
      <c r="AD2243" s="2"/>
      <c r="AE2243" s="2"/>
      <c r="AF2243" s="2"/>
      <c r="AG2243" s="2"/>
      <c r="AH2243" s="2"/>
      <c r="AI2243" s="2"/>
    </row>
    <row r="2244" spans="2:35">
      <c r="B2244" s="350" t="s">
        <v>265</v>
      </c>
      <c r="C2244" s="350" t="s">
        <v>122</v>
      </c>
      <c r="D2244" s="351">
        <v>40</v>
      </c>
      <c r="E2244" s="351">
        <v>7</v>
      </c>
      <c r="F2244" s="279" t="str">
        <f t="shared" si="34"/>
        <v>SWW014007</v>
      </c>
      <c r="G2244" s="351">
        <v>147.80000000000001</v>
      </c>
      <c r="M2244" s="241"/>
      <c r="N2244" s="241"/>
      <c r="O2244" s="229"/>
      <c r="P2244" s="229"/>
      <c r="Q2244" s="234"/>
      <c r="Y2244" s="243"/>
      <c r="Z2244" s="2"/>
      <c r="AA2244" s="2"/>
      <c r="AB2244" s="2"/>
      <c r="AC2244" s="2"/>
      <c r="AD2244" s="2"/>
      <c r="AE2244" s="2"/>
      <c r="AF2244" s="2"/>
      <c r="AG2244" s="2"/>
      <c r="AH2244" s="2"/>
      <c r="AI2244" s="2"/>
    </row>
    <row r="2245" spans="2:35">
      <c r="B2245" s="350" t="s">
        <v>265</v>
      </c>
      <c r="C2245" s="350" t="s">
        <v>122</v>
      </c>
      <c r="D2245" s="351">
        <v>40</v>
      </c>
      <c r="E2245" s="351">
        <v>8</v>
      </c>
      <c r="F2245" s="279" t="str">
        <f t="shared" si="34"/>
        <v>SWW014008</v>
      </c>
      <c r="G2245" s="351">
        <v>161.6</v>
      </c>
      <c r="M2245" s="241"/>
      <c r="N2245" s="241"/>
      <c r="O2245" s="229"/>
      <c r="P2245" s="229"/>
      <c r="Q2245" s="234"/>
      <c r="Y2245" s="243"/>
      <c r="Z2245" s="2"/>
      <c r="AA2245" s="2"/>
      <c r="AB2245" s="2"/>
      <c r="AC2245" s="2"/>
      <c r="AD2245" s="2"/>
      <c r="AE2245" s="2"/>
      <c r="AF2245" s="2"/>
      <c r="AG2245" s="2"/>
      <c r="AH2245" s="2"/>
      <c r="AI2245" s="2"/>
    </row>
    <row r="2246" spans="2:35">
      <c r="B2246" s="350" t="s">
        <v>265</v>
      </c>
      <c r="C2246" s="350" t="s">
        <v>122</v>
      </c>
      <c r="D2246" s="351">
        <v>40</v>
      </c>
      <c r="E2246" s="351">
        <v>9</v>
      </c>
      <c r="F2246" s="279" t="str">
        <f t="shared" si="34"/>
        <v>SWW014009</v>
      </c>
      <c r="G2246" s="351">
        <v>176.8</v>
      </c>
      <c r="M2246" s="241"/>
      <c r="N2246" s="241"/>
      <c r="O2246" s="229"/>
      <c r="P2246" s="229"/>
      <c r="Q2246" s="234"/>
      <c r="Y2246" s="243"/>
      <c r="Z2246" s="2"/>
      <c r="AA2246" s="2"/>
      <c r="AB2246" s="2"/>
      <c r="AC2246" s="2"/>
      <c r="AD2246" s="2"/>
      <c r="AE2246" s="2"/>
      <c r="AF2246" s="2"/>
      <c r="AG2246" s="2"/>
      <c r="AH2246" s="2"/>
      <c r="AI2246" s="2"/>
    </row>
    <row r="2247" spans="2:35">
      <c r="B2247" s="350" t="s">
        <v>265</v>
      </c>
      <c r="C2247" s="350" t="s">
        <v>122</v>
      </c>
      <c r="D2247" s="351">
        <v>40</v>
      </c>
      <c r="E2247" s="351">
        <v>10</v>
      </c>
      <c r="F2247" s="279" t="str">
        <f t="shared" si="34"/>
        <v>SWW014010</v>
      </c>
      <c r="G2247" s="351">
        <v>193.6</v>
      </c>
      <c r="M2247" s="241"/>
      <c r="N2247" s="241"/>
      <c r="O2247" s="229"/>
      <c r="P2247" s="229"/>
      <c r="Q2247" s="234"/>
      <c r="Y2247" s="243"/>
      <c r="Z2247" s="2"/>
      <c r="AA2247" s="2"/>
      <c r="AB2247" s="2"/>
      <c r="AC2247" s="2"/>
      <c r="AD2247" s="2"/>
      <c r="AE2247" s="2"/>
      <c r="AF2247" s="2"/>
      <c r="AG2247" s="2"/>
      <c r="AH2247" s="2"/>
      <c r="AI2247" s="2"/>
    </row>
    <row r="2248" spans="2:35">
      <c r="B2248" s="350" t="s">
        <v>265</v>
      </c>
      <c r="C2248" s="350" t="s">
        <v>122</v>
      </c>
      <c r="D2248" s="351">
        <v>40</v>
      </c>
      <c r="E2248" s="351">
        <v>11</v>
      </c>
      <c r="F2248" s="279" t="str">
        <f t="shared" ref="F2248:F2311" si="35">B2248&amp;TEXT(C2248,"00")&amp;TEXT(D2248,"00")&amp;TEXT(E2248,"00")</f>
        <v>SWW014011</v>
      </c>
      <c r="G2248" s="351">
        <v>212.7</v>
      </c>
      <c r="M2248" s="241"/>
      <c r="N2248" s="241"/>
      <c r="O2248" s="229"/>
      <c r="P2248" s="229"/>
      <c r="Q2248" s="234"/>
      <c r="Y2248" s="243"/>
      <c r="Z2248" s="2"/>
      <c r="AA2248" s="2"/>
      <c r="AB2248" s="2"/>
      <c r="AC2248" s="2"/>
      <c r="AD2248" s="2"/>
      <c r="AE2248" s="2"/>
      <c r="AF2248" s="2"/>
      <c r="AG2248" s="2"/>
      <c r="AH2248" s="2"/>
      <c r="AI2248" s="2"/>
    </row>
    <row r="2249" spans="2:35">
      <c r="B2249" s="350" t="s">
        <v>265</v>
      </c>
      <c r="C2249" s="350" t="s">
        <v>122</v>
      </c>
      <c r="D2249" s="351">
        <v>40</v>
      </c>
      <c r="E2249" s="351">
        <v>12</v>
      </c>
      <c r="F2249" s="279" t="str">
        <f t="shared" si="35"/>
        <v>SWW014012</v>
      </c>
      <c r="G2249" s="351">
        <v>231.6</v>
      </c>
      <c r="M2249" s="241"/>
      <c r="N2249" s="241"/>
      <c r="O2249" s="229"/>
      <c r="P2249" s="229"/>
      <c r="Q2249" s="234"/>
      <c r="Y2249" s="243"/>
      <c r="Z2249" s="2"/>
      <c r="AA2249" s="2"/>
      <c r="AB2249" s="2"/>
      <c r="AC2249" s="2"/>
      <c r="AD2249" s="2"/>
      <c r="AE2249" s="2"/>
      <c r="AF2249" s="2"/>
      <c r="AG2249" s="2"/>
      <c r="AH2249" s="2"/>
      <c r="AI2249" s="2"/>
    </row>
    <row r="2250" spans="2:35">
      <c r="B2250" s="350" t="s">
        <v>265</v>
      </c>
      <c r="C2250" s="350" t="s">
        <v>122</v>
      </c>
      <c r="D2250" s="351">
        <v>40</v>
      </c>
      <c r="E2250" s="351">
        <v>13</v>
      </c>
      <c r="F2250" s="279" t="str">
        <f t="shared" si="35"/>
        <v>SWW014013</v>
      </c>
      <c r="G2250" s="351">
        <v>250.7</v>
      </c>
      <c r="M2250" s="241"/>
      <c r="N2250" s="241"/>
      <c r="O2250" s="229"/>
      <c r="P2250" s="229"/>
      <c r="Q2250" s="234"/>
      <c r="Y2250" s="243"/>
      <c r="Z2250" s="2"/>
      <c r="AA2250" s="2"/>
      <c r="AB2250" s="2"/>
      <c r="AC2250" s="2"/>
      <c r="AD2250" s="2"/>
      <c r="AE2250" s="2"/>
      <c r="AF2250" s="2"/>
      <c r="AG2250" s="2"/>
      <c r="AH2250" s="2"/>
      <c r="AI2250" s="2"/>
    </row>
    <row r="2251" spans="2:35">
      <c r="B2251" s="350" t="s">
        <v>265</v>
      </c>
      <c r="C2251" s="350" t="s">
        <v>122</v>
      </c>
      <c r="D2251" s="351">
        <v>40</v>
      </c>
      <c r="E2251" s="351">
        <v>14</v>
      </c>
      <c r="F2251" s="279" t="str">
        <f t="shared" si="35"/>
        <v>SWW014014</v>
      </c>
      <c r="G2251" s="351">
        <v>266.89999999999998</v>
      </c>
      <c r="M2251" s="241"/>
      <c r="N2251" s="241"/>
      <c r="O2251" s="229"/>
      <c r="P2251" s="229"/>
      <c r="Q2251" s="234"/>
      <c r="Y2251" s="243"/>
      <c r="Z2251" s="2"/>
      <c r="AA2251" s="2"/>
      <c r="AB2251" s="2"/>
      <c r="AC2251" s="2"/>
      <c r="AD2251" s="2"/>
      <c r="AE2251" s="2"/>
      <c r="AF2251" s="2"/>
      <c r="AG2251" s="2"/>
      <c r="AH2251" s="2"/>
      <c r="AI2251" s="2"/>
    </row>
    <row r="2252" spans="2:35">
      <c r="B2252" s="350" t="s">
        <v>265</v>
      </c>
      <c r="C2252" s="350" t="s">
        <v>122</v>
      </c>
      <c r="D2252" s="351">
        <v>40</v>
      </c>
      <c r="E2252" s="351">
        <v>15</v>
      </c>
      <c r="F2252" s="279" t="str">
        <f t="shared" si="35"/>
        <v>SWW014015</v>
      </c>
      <c r="G2252" s="351">
        <v>285.10000000000002</v>
      </c>
      <c r="M2252" s="241"/>
      <c r="N2252" s="241"/>
      <c r="O2252" s="229"/>
      <c r="P2252" s="229"/>
      <c r="Q2252" s="234"/>
      <c r="Y2252" s="243"/>
      <c r="Z2252" s="2"/>
      <c r="AA2252" s="2"/>
      <c r="AB2252" s="2"/>
      <c r="AC2252" s="2"/>
      <c r="AD2252" s="2"/>
      <c r="AE2252" s="2"/>
      <c r="AF2252" s="2"/>
      <c r="AG2252" s="2"/>
      <c r="AH2252" s="2"/>
      <c r="AI2252" s="2"/>
    </row>
    <row r="2253" spans="2:35">
      <c r="B2253" s="350" t="s">
        <v>265</v>
      </c>
      <c r="C2253" s="350" t="s">
        <v>122</v>
      </c>
      <c r="D2253" s="351">
        <v>40</v>
      </c>
      <c r="E2253" s="351">
        <v>16</v>
      </c>
      <c r="F2253" s="279" t="str">
        <f t="shared" si="35"/>
        <v>SWW014016</v>
      </c>
      <c r="G2253" s="351">
        <v>306.10000000000002</v>
      </c>
      <c r="M2253" s="241"/>
      <c r="N2253" s="241"/>
      <c r="O2253" s="229"/>
      <c r="P2253" s="229"/>
      <c r="Q2253" s="234"/>
      <c r="Y2253" s="243"/>
      <c r="Z2253" s="2"/>
      <c r="AA2253" s="2"/>
      <c r="AB2253" s="2"/>
      <c r="AC2253" s="2"/>
      <c r="AD2253" s="2"/>
      <c r="AE2253" s="2"/>
      <c r="AF2253" s="2"/>
      <c r="AG2253" s="2"/>
      <c r="AH2253" s="2"/>
      <c r="AI2253" s="2"/>
    </row>
    <row r="2254" spans="2:35">
      <c r="B2254" s="350" t="s">
        <v>265</v>
      </c>
      <c r="C2254" s="350" t="s">
        <v>122</v>
      </c>
      <c r="D2254" s="351">
        <v>40</v>
      </c>
      <c r="E2254" s="351">
        <v>17</v>
      </c>
      <c r="F2254" s="279" t="str">
        <f t="shared" si="35"/>
        <v>SWW014017</v>
      </c>
      <c r="G2254" s="351">
        <v>330.7</v>
      </c>
      <c r="M2254" s="241"/>
      <c r="N2254" s="241"/>
      <c r="O2254" s="229"/>
      <c r="P2254" s="229"/>
      <c r="Q2254" s="234"/>
      <c r="Y2254" s="243"/>
      <c r="Z2254" s="2"/>
      <c r="AA2254" s="2"/>
      <c r="AB2254" s="2"/>
      <c r="AC2254" s="2"/>
      <c r="AD2254" s="2"/>
      <c r="AE2254" s="2"/>
      <c r="AF2254" s="2"/>
      <c r="AG2254" s="2"/>
      <c r="AH2254" s="2"/>
      <c r="AI2254" s="2"/>
    </row>
    <row r="2255" spans="2:35">
      <c r="B2255" s="350" t="s">
        <v>265</v>
      </c>
      <c r="C2255" s="350" t="s">
        <v>122</v>
      </c>
      <c r="D2255" s="351">
        <v>40</v>
      </c>
      <c r="E2255" s="351">
        <v>18</v>
      </c>
      <c r="F2255" s="279" t="str">
        <f t="shared" si="35"/>
        <v>SWW014018</v>
      </c>
      <c r="G2255" s="351">
        <v>358.3</v>
      </c>
      <c r="M2255" s="241"/>
      <c r="N2255" s="241"/>
      <c r="O2255" s="229"/>
      <c r="P2255" s="229"/>
      <c r="Q2255" s="234"/>
      <c r="Y2255" s="243"/>
      <c r="Z2255" s="2"/>
      <c r="AA2255" s="2"/>
      <c r="AB2255" s="2"/>
      <c r="AC2255" s="2"/>
      <c r="AD2255" s="2"/>
      <c r="AE2255" s="2"/>
      <c r="AF2255" s="2"/>
      <c r="AG2255" s="2"/>
      <c r="AH2255" s="2"/>
      <c r="AI2255" s="2"/>
    </row>
    <row r="2256" spans="2:35">
      <c r="B2256" s="350" t="s">
        <v>265</v>
      </c>
      <c r="C2256" s="350" t="s">
        <v>122</v>
      </c>
      <c r="D2256" s="351">
        <v>40</v>
      </c>
      <c r="E2256" s="351">
        <v>19</v>
      </c>
      <c r="F2256" s="279" t="str">
        <f t="shared" si="35"/>
        <v>SWW014019</v>
      </c>
      <c r="G2256" s="351">
        <v>381.4</v>
      </c>
      <c r="M2256" s="241"/>
      <c r="N2256" s="241"/>
      <c r="O2256" s="229"/>
      <c r="P2256" s="229"/>
      <c r="Q2256" s="234"/>
      <c r="Y2256" s="243"/>
      <c r="Z2256" s="2"/>
      <c r="AA2256" s="2"/>
      <c r="AB2256" s="2"/>
      <c r="AC2256" s="2"/>
      <c r="AD2256" s="2"/>
      <c r="AE2256" s="2"/>
      <c r="AF2256" s="2"/>
      <c r="AG2256" s="2"/>
      <c r="AH2256" s="2"/>
      <c r="AI2256" s="2"/>
    </row>
    <row r="2257" spans="2:35">
      <c r="B2257" s="350" t="s">
        <v>265</v>
      </c>
      <c r="C2257" s="350" t="s">
        <v>122</v>
      </c>
      <c r="D2257" s="351">
        <v>40</v>
      </c>
      <c r="E2257" s="351">
        <v>20</v>
      </c>
      <c r="F2257" s="279" t="str">
        <f t="shared" si="35"/>
        <v>SWW014020</v>
      </c>
      <c r="G2257" s="351">
        <v>407.6</v>
      </c>
      <c r="M2257" s="241"/>
      <c r="N2257" s="241"/>
      <c r="O2257" s="229"/>
      <c r="P2257" s="229"/>
      <c r="Q2257" s="234"/>
      <c r="Y2257" s="243"/>
      <c r="Z2257" s="2"/>
      <c r="AA2257" s="2"/>
      <c r="AB2257" s="2"/>
      <c r="AC2257" s="2"/>
      <c r="AD2257" s="2"/>
      <c r="AE2257" s="2"/>
      <c r="AF2257" s="2"/>
      <c r="AG2257" s="2"/>
      <c r="AH2257" s="2"/>
      <c r="AI2257" s="2"/>
    </row>
    <row r="2258" spans="2:35">
      <c r="B2258" s="350" t="s">
        <v>265</v>
      </c>
      <c r="C2258" s="350" t="s">
        <v>122</v>
      </c>
      <c r="D2258" s="351">
        <v>40</v>
      </c>
      <c r="E2258" s="351">
        <v>21</v>
      </c>
      <c r="F2258" s="279" t="str">
        <f t="shared" si="35"/>
        <v>SWW014021</v>
      </c>
      <c r="G2258" s="351">
        <v>443.6</v>
      </c>
      <c r="M2258" s="241"/>
      <c r="N2258" s="241"/>
      <c r="O2258" s="229"/>
      <c r="P2258" s="229"/>
      <c r="Q2258" s="234"/>
      <c r="Y2258" s="243"/>
      <c r="Z2258" s="2"/>
      <c r="AA2258" s="2"/>
      <c r="AB2258" s="2"/>
      <c r="AC2258" s="2"/>
      <c r="AD2258" s="2"/>
      <c r="AE2258" s="2"/>
      <c r="AF2258" s="2"/>
      <c r="AG2258" s="2"/>
      <c r="AH2258" s="2"/>
      <c r="AI2258" s="2"/>
    </row>
    <row r="2259" spans="2:35">
      <c r="B2259" s="350" t="s">
        <v>265</v>
      </c>
      <c r="C2259" s="350" t="s">
        <v>122</v>
      </c>
      <c r="D2259" s="351">
        <v>40</v>
      </c>
      <c r="E2259" s="351">
        <v>22</v>
      </c>
      <c r="F2259" s="279" t="str">
        <f t="shared" si="35"/>
        <v>SWW014022</v>
      </c>
      <c r="G2259" s="351">
        <v>471.2</v>
      </c>
      <c r="M2259" s="241"/>
      <c r="N2259" s="241"/>
      <c r="O2259" s="229"/>
      <c r="P2259" s="229"/>
      <c r="Q2259" s="234"/>
      <c r="Y2259" s="243"/>
      <c r="Z2259" s="2"/>
      <c r="AA2259" s="2"/>
      <c r="AB2259" s="2"/>
      <c r="AC2259" s="2"/>
      <c r="AD2259" s="2"/>
      <c r="AE2259" s="2"/>
      <c r="AF2259" s="2"/>
      <c r="AG2259" s="2"/>
      <c r="AH2259" s="2"/>
      <c r="AI2259" s="2"/>
    </row>
    <row r="2260" spans="2:35">
      <c r="B2260" s="350" t="s">
        <v>265</v>
      </c>
      <c r="C2260" s="350" t="s">
        <v>122</v>
      </c>
      <c r="D2260" s="351">
        <v>40</v>
      </c>
      <c r="E2260" s="351">
        <v>23</v>
      </c>
      <c r="F2260" s="279" t="str">
        <f t="shared" si="35"/>
        <v>SWW014023</v>
      </c>
      <c r="G2260" s="351">
        <v>499.6</v>
      </c>
      <c r="M2260" s="241"/>
      <c r="N2260" s="241"/>
      <c r="O2260" s="229"/>
      <c r="P2260" s="229"/>
      <c r="Q2260" s="234"/>
      <c r="Y2260" s="243"/>
      <c r="Z2260" s="2"/>
      <c r="AA2260" s="2"/>
      <c r="AB2260" s="2"/>
      <c r="AC2260" s="2"/>
      <c r="AD2260" s="2"/>
      <c r="AE2260" s="2"/>
      <c r="AF2260" s="2"/>
      <c r="AG2260" s="2"/>
      <c r="AH2260" s="2"/>
      <c r="AI2260" s="2"/>
    </row>
    <row r="2261" spans="2:35">
      <c r="B2261" s="350" t="s">
        <v>265</v>
      </c>
      <c r="C2261" s="350" t="s">
        <v>122</v>
      </c>
      <c r="D2261" s="351">
        <v>40</v>
      </c>
      <c r="E2261" s="351">
        <v>24</v>
      </c>
      <c r="F2261" s="279" t="str">
        <f t="shared" si="35"/>
        <v>SWW014024</v>
      </c>
      <c r="G2261" s="351">
        <v>527.4</v>
      </c>
      <c r="M2261" s="241"/>
      <c r="N2261" s="241"/>
      <c r="O2261" s="229"/>
      <c r="P2261" s="229"/>
      <c r="Q2261" s="234"/>
      <c r="Y2261" s="243"/>
      <c r="Z2261" s="2"/>
      <c r="AA2261" s="2"/>
      <c r="AB2261" s="2"/>
      <c r="AC2261" s="2"/>
      <c r="AD2261" s="2"/>
      <c r="AE2261" s="2"/>
      <c r="AF2261" s="2"/>
      <c r="AG2261" s="2"/>
      <c r="AH2261" s="2"/>
      <c r="AI2261" s="2"/>
    </row>
    <row r="2262" spans="2:35">
      <c r="B2262" s="350" t="s">
        <v>265</v>
      </c>
      <c r="C2262" s="350" t="s">
        <v>122</v>
      </c>
      <c r="D2262" s="351">
        <v>40</v>
      </c>
      <c r="E2262" s="351">
        <v>25</v>
      </c>
      <c r="F2262" s="279" t="str">
        <f t="shared" si="35"/>
        <v>SWW014025</v>
      </c>
      <c r="G2262" s="351">
        <v>556.20000000000005</v>
      </c>
      <c r="M2262" s="241"/>
      <c r="N2262" s="241"/>
      <c r="O2262" s="229"/>
      <c r="P2262" s="229"/>
      <c r="Q2262" s="234"/>
      <c r="Y2262" s="243"/>
      <c r="Z2262" s="2"/>
      <c r="AA2262" s="2"/>
      <c r="AB2262" s="2"/>
      <c r="AC2262" s="2"/>
      <c r="AD2262" s="2"/>
      <c r="AE2262" s="2"/>
      <c r="AF2262" s="2"/>
      <c r="AG2262" s="2"/>
      <c r="AH2262" s="2"/>
      <c r="AI2262" s="2"/>
    </row>
    <row r="2263" spans="2:35">
      <c r="B2263" s="350" t="s">
        <v>265</v>
      </c>
      <c r="C2263" s="350" t="s">
        <v>122</v>
      </c>
      <c r="D2263" s="351">
        <v>40</v>
      </c>
      <c r="E2263" s="351">
        <v>26</v>
      </c>
      <c r="F2263" s="279" t="str">
        <f t="shared" si="35"/>
        <v>SWW014026</v>
      </c>
      <c r="G2263" s="351">
        <v>591.1</v>
      </c>
      <c r="M2263" s="241"/>
      <c r="N2263" s="241"/>
      <c r="O2263" s="229"/>
      <c r="P2263" s="229"/>
      <c r="Q2263" s="234"/>
      <c r="Y2263" s="243"/>
      <c r="Z2263" s="2"/>
      <c r="AA2263" s="2"/>
      <c r="AB2263" s="2"/>
      <c r="AC2263" s="2"/>
      <c r="AD2263" s="2"/>
      <c r="AE2263" s="2"/>
      <c r="AF2263" s="2"/>
      <c r="AG2263" s="2"/>
      <c r="AH2263" s="2"/>
      <c r="AI2263" s="2"/>
    </row>
    <row r="2264" spans="2:35">
      <c r="B2264" s="350" t="s">
        <v>265</v>
      </c>
      <c r="C2264" s="350" t="s">
        <v>122</v>
      </c>
      <c r="D2264" s="351">
        <v>40</v>
      </c>
      <c r="E2264" s="351">
        <v>27</v>
      </c>
      <c r="F2264" s="279" t="str">
        <f t="shared" si="35"/>
        <v>SWW014027</v>
      </c>
      <c r="G2264" s="351">
        <v>622.6</v>
      </c>
      <c r="M2264" s="241"/>
      <c r="N2264" s="241"/>
      <c r="O2264" s="229"/>
      <c r="P2264" s="229"/>
      <c r="Q2264" s="234"/>
      <c r="Y2264" s="243"/>
      <c r="Z2264" s="2"/>
      <c r="AA2264" s="2"/>
      <c r="AB2264" s="2"/>
      <c r="AC2264" s="2"/>
      <c r="AD2264" s="2"/>
      <c r="AE2264" s="2"/>
      <c r="AF2264" s="2"/>
      <c r="AG2264" s="2"/>
      <c r="AH2264" s="2"/>
      <c r="AI2264" s="2"/>
    </row>
    <row r="2265" spans="2:35">
      <c r="B2265" s="350" t="s">
        <v>265</v>
      </c>
      <c r="C2265" s="350" t="s">
        <v>122</v>
      </c>
      <c r="D2265" s="351">
        <v>40</v>
      </c>
      <c r="E2265" s="351">
        <v>28</v>
      </c>
      <c r="F2265" s="279" t="str">
        <f t="shared" si="35"/>
        <v>SWW014028</v>
      </c>
      <c r="G2265" s="351">
        <v>656.1</v>
      </c>
      <c r="M2265" s="241"/>
      <c r="N2265" s="241"/>
      <c r="O2265" s="229"/>
      <c r="P2265" s="229"/>
      <c r="Q2265" s="234"/>
      <c r="Y2265" s="243"/>
      <c r="Z2265" s="2"/>
      <c r="AA2265" s="2"/>
      <c r="AB2265" s="2"/>
      <c r="AC2265" s="2"/>
      <c r="AD2265" s="2"/>
      <c r="AE2265" s="2"/>
      <c r="AF2265" s="2"/>
      <c r="AG2265" s="2"/>
      <c r="AH2265" s="2"/>
      <c r="AI2265" s="2"/>
    </row>
    <row r="2266" spans="2:35">
      <c r="B2266" s="350" t="s">
        <v>265</v>
      </c>
      <c r="C2266" s="350" t="s">
        <v>122</v>
      </c>
      <c r="D2266" s="351">
        <v>40</v>
      </c>
      <c r="E2266" s="351">
        <v>29</v>
      </c>
      <c r="F2266" s="279" t="str">
        <f t="shared" si="35"/>
        <v>SWW014029</v>
      </c>
      <c r="G2266" s="351">
        <v>713.5</v>
      </c>
      <c r="M2266" s="241"/>
      <c r="N2266" s="241"/>
      <c r="O2266" s="229"/>
      <c r="P2266" s="229"/>
      <c r="Q2266" s="234"/>
      <c r="Y2266" s="243"/>
      <c r="Z2266" s="2"/>
      <c r="AA2266" s="2"/>
      <c r="AB2266" s="2"/>
      <c r="AC2266" s="2"/>
      <c r="AD2266" s="2"/>
      <c r="AE2266" s="2"/>
      <c r="AF2266" s="2"/>
      <c r="AG2266" s="2"/>
      <c r="AH2266" s="2"/>
      <c r="AI2266" s="2"/>
    </row>
    <row r="2267" spans="2:35">
      <c r="B2267" s="350" t="s">
        <v>265</v>
      </c>
      <c r="C2267" s="350" t="s">
        <v>122</v>
      </c>
      <c r="D2267" s="351">
        <v>40</v>
      </c>
      <c r="E2267" s="351">
        <v>30</v>
      </c>
      <c r="F2267" s="279" t="str">
        <f t="shared" si="35"/>
        <v>SWW014030</v>
      </c>
      <c r="G2267" s="351">
        <v>764.3</v>
      </c>
      <c r="M2267" s="241"/>
      <c r="N2267" s="241"/>
      <c r="O2267" s="229"/>
      <c r="P2267" s="229"/>
      <c r="Q2267" s="234"/>
      <c r="Y2267" s="243"/>
      <c r="Z2267" s="2"/>
      <c r="AA2267" s="2"/>
      <c r="AB2267" s="2"/>
      <c r="AC2267" s="2"/>
      <c r="AD2267" s="2"/>
      <c r="AE2267" s="2"/>
      <c r="AF2267" s="2"/>
      <c r="AG2267" s="2"/>
      <c r="AH2267" s="2"/>
      <c r="AI2267" s="2"/>
    </row>
    <row r="2268" spans="2:35">
      <c r="B2268" s="350" t="s">
        <v>265</v>
      </c>
      <c r="C2268" s="350" t="s">
        <v>122</v>
      </c>
      <c r="D2268" s="351">
        <v>40</v>
      </c>
      <c r="E2268" s="351">
        <v>31</v>
      </c>
      <c r="F2268" s="279" t="str">
        <f t="shared" si="35"/>
        <v>SWW014031</v>
      </c>
      <c r="G2268" s="351">
        <v>828.8</v>
      </c>
      <c r="M2268" s="241"/>
      <c r="N2268" s="241"/>
      <c r="O2268" s="229"/>
      <c r="P2268" s="229"/>
      <c r="Q2268" s="234"/>
      <c r="Y2268" s="243"/>
      <c r="Z2268" s="2"/>
      <c r="AA2268" s="2"/>
      <c r="AB2268" s="2"/>
      <c r="AC2268" s="2"/>
      <c r="AD2268" s="2"/>
      <c r="AE2268" s="2"/>
      <c r="AF2268" s="2"/>
      <c r="AG2268" s="2"/>
      <c r="AH2268" s="2"/>
      <c r="AI2268" s="2"/>
    </row>
    <row r="2269" spans="2:35">
      <c r="B2269" s="350" t="s">
        <v>265</v>
      </c>
      <c r="C2269" s="350" t="s">
        <v>122</v>
      </c>
      <c r="D2269" s="351">
        <v>41</v>
      </c>
      <c r="E2269" s="351">
        <v>1</v>
      </c>
      <c r="F2269" s="279" t="str">
        <f t="shared" si="35"/>
        <v>SWW014101</v>
      </c>
      <c r="G2269" s="351">
        <v>37.6</v>
      </c>
      <c r="M2269" s="241"/>
      <c r="N2269" s="241"/>
      <c r="O2269" s="229"/>
      <c r="P2269" s="229"/>
      <c r="Q2269" s="234"/>
      <c r="Y2269" s="243"/>
      <c r="Z2269" s="2"/>
      <c r="AA2269" s="2"/>
      <c r="AB2269" s="2"/>
      <c r="AC2269" s="2"/>
      <c r="AD2269" s="2"/>
      <c r="AE2269" s="2"/>
      <c r="AF2269" s="2"/>
      <c r="AG2269" s="2"/>
      <c r="AH2269" s="2"/>
      <c r="AI2269" s="2"/>
    </row>
    <row r="2270" spans="2:35">
      <c r="B2270" s="350" t="s">
        <v>265</v>
      </c>
      <c r="C2270" s="350" t="s">
        <v>122</v>
      </c>
      <c r="D2270" s="351">
        <v>41</v>
      </c>
      <c r="E2270" s="351">
        <v>2</v>
      </c>
      <c r="F2270" s="279" t="str">
        <f t="shared" si="35"/>
        <v>SWW014102</v>
      </c>
      <c r="G2270" s="351">
        <v>99.2</v>
      </c>
      <c r="M2270" s="241"/>
      <c r="N2270" s="241"/>
      <c r="O2270" s="229"/>
      <c r="P2270" s="229"/>
      <c r="Q2270" s="234"/>
      <c r="Y2270" s="243"/>
      <c r="Z2270" s="2"/>
      <c r="AA2270" s="2"/>
      <c r="AB2270" s="2"/>
      <c r="AC2270" s="2"/>
      <c r="AD2270" s="2"/>
      <c r="AE2270" s="2"/>
      <c r="AF2270" s="2"/>
      <c r="AG2270" s="2"/>
      <c r="AH2270" s="2"/>
      <c r="AI2270" s="2"/>
    </row>
    <row r="2271" spans="2:35">
      <c r="B2271" s="350" t="s">
        <v>265</v>
      </c>
      <c r="C2271" s="350" t="s">
        <v>122</v>
      </c>
      <c r="D2271" s="351">
        <v>41</v>
      </c>
      <c r="E2271" s="351">
        <v>3</v>
      </c>
      <c r="F2271" s="279" t="str">
        <f t="shared" si="35"/>
        <v>SWW014103</v>
      </c>
      <c r="G2271" s="351">
        <v>109.8</v>
      </c>
      <c r="M2271" s="241"/>
      <c r="N2271" s="241"/>
      <c r="O2271" s="229"/>
      <c r="P2271" s="229"/>
      <c r="Q2271" s="234"/>
      <c r="Y2271" s="243"/>
      <c r="Z2271" s="2"/>
      <c r="AA2271" s="2"/>
      <c r="AB2271" s="2"/>
      <c r="AC2271" s="2"/>
      <c r="AD2271" s="2"/>
      <c r="AE2271" s="2"/>
      <c r="AF2271" s="2"/>
      <c r="AG2271" s="2"/>
      <c r="AH2271" s="2"/>
      <c r="AI2271" s="2"/>
    </row>
    <row r="2272" spans="2:35">
      <c r="B2272" s="350" t="s">
        <v>265</v>
      </c>
      <c r="C2272" s="350" t="s">
        <v>122</v>
      </c>
      <c r="D2272" s="351">
        <v>41</v>
      </c>
      <c r="E2272" s="351">
        <v>4</v>
      </c>
      <c r="F2272" s="279" t="str">
        <f t="shared" si="35"/>
        <v>SWW014104</v>
      </c>
      <c r="G2272" s="351">
        <v>122.2</v>
      </c>
      <c r="M2272" s="241"/>
      <c r="N2272" s="241"/>
      <c r="O2272" s="229"/>
      <c r="P2272" s="229"/>
      <c r="Q2272" s="234"/>
      <c r="Y2272" s="243"/>
      <c r="Z2272" s="2"/>
      <c r="AA2272" s="2"/>
      <c r="AB2272" s="2"/>
      <c r="AC2272" s="2"/>
      <c r="AD2272" s="2"/>
      <c r="AE2272" s="2"/>
      <c r="AF2272" s="2"/>
      <c r="AG2272" s="2"/>
      <c r="AH2272" s="2"/>
      <c r="AI2272" s="2"/>
    </row>
    <row r="2273" spans="2:35">
      <c r="B2273" s="350" t="s">
        <v>265</v>
      </c>
      <c r="C2273" s="350" t="s">
        <v>122</v>
      </c>
      <c r="D2273" s="351">
        <v>41</v>
      </c>
      <c r="E2273" s="351">
        <v>5</v>
      </c>
      <c r="F2273" s="279" t="str">
        <f t="shared" si="35"/>
        <v>SWW014105</v>
      </c>
      <c r="G2273" s="351">
        <v>134.80000000000001</v>
      </c>
      <c r="M2273" s="241"/>
      <c r="N2273" s="241"/>
      <c r="O2273" s="229"/>
      <c r="P2273" s="229"/>
      <c r="Q2273" s="234"/>
      <c r="Y2273" s="243"/>
      <c r="Z2273" s="2"/>
      <c r="AA2273" s="2"/>
      <c r="AB2273" s="2"/>
      <c r="AC2273" s="2"/>
      <c r="AD2273" s="2"/>
      <c r="AE2273" s="2"/>
      <c r="AF2273" s="2"/>
      <c r="AG2273" s="2"/>
      <c r="AH2273" s="2"/>
      <c r="AI2273" s="2"/>
    </row>
    <row r="2274" spans="2:35">
      <c r="B2274" s="350" t="s">
        <v>265</v>
      </c>
      <c r="C2274" s="350" t="s">
        <v>122</v>
      </c>
      <c r="D2274" s="351">
        <v>41</v>
      </c>
      <c r="E2274" s="351">
        <v>6</v>
      </c>
      <c r="F2274" s="279" t="str">
        <f t="shared" si="35"/>
        <v>SWW014106</v>
      </c>
      <c r="G2274" s="351">
        <v>147.80000000000001</v>
      </c>
      <c r="M2274" s="241"/>
      <c r="N2274" s="241"/>
      <c r="O2274" s="229"/>
      <c r="P2274" s="229"/>
      <c r="Q2274" s="234"/>
      <c r="Y2274" s="243"/>
      <c r="Z2274" s="2"/>
      <c r="AA2274" s="2"/>
      <c r="AB2274" s="2"/>
      <c r="AC2274" s="2"/>
      <c r="AD2274" s="2"/>
      <c r="AE2274" s="2"/>
      <c r="AF2274" s="2"/>
      <c r="AG2274" s="2"/>
      <c r="AH2274" s="2"/>
      <c r="AI2274" s="2"/>
    </row>
    <row r="2275" spans="2:35">
      <c r="B2275" s="350" t="s">
        <v>265</v>
      </c>
      <c r="C2275" s="350" t="s">
        <v>122</v>
      </c>
      <c r="D2275" s="351">
        <v>41</v>
      </c>
      <c r="E2275" s="351">
        <v>7</v>
      </c>
      <c r="F2275" s="279" t="str">
        <f t="shared" si="35"/>
        <v>SWW014107</v>
      </c>
      <c r="G2275" s="351">
        <v>161.6</v>
      </c>
      <c r="M2275" s="241"/>
      <c r="N2275" s="241"/>
      <c r="O2275" s="229"/>
      <c r="P2275" s="229"/>
      <c r="Q2275" s="234"/>
      <c r="Y2275" s="243"/>
      <c r="Z2275" s="2"/>
      <c r="AA2275" s="2"/>
      <c r="AB2275" s="2"/>
      <c r="AC2275" s="2"/>
      <c r="AD2275" s="2"/>
      <c r="AE2275" s="2"/>
      <c r="AF2275" s="2"/>
      <c r="AG2275" s="2"/>
      <c r="AH2275" s="2"/>
      <c r="AI2275" s="2"/>
    </row>
    <row r="2276" spans="2:35">
      <c r="B2276" s="350" t="s">
        <v>265</v>
      </c>
      <c r="C2276" s="350" t="s">
        <v>122</v>
      </c>
      <c r="D2276" s="351">
        <v>41</v>
      </c>
      <c r="E2276" s="351">
        <v>8</v>
      </c>
      <c r="F2276" s="279" t="str">
        <f t="shared" si="35"/>
        <v>SWW014108</v>
      </c>
      <c r="G2276" s="351">
        <v>176.8</v>
      </c>
      <c r="M2276" s="241"/>
      <c r="N2276" s="241"/>
      <c r="O2276" s="229"/>
      <c r="P2276" s="229"/>
      <c r="Q2276" s="234"/>
      <c r="Y2276" s="243"/>
      <c r="Z2276" s="2"/>
      <c r="AA2276" s="2"/>
      <c r="AB2276" s="2"/>
      <c r="AC2276" s="2"/>
      <c r="AD2276" s="2"/>
      <c r="AE2276" s="2"/>
      <c r="AF2276" s="2"/>
      <c r="AG2276" s="2"/>
      <c r="AH2276" s="2"/>
      <c r="AI2276" s="2"/>
    </row>
    <row r="2277" spans="2:35">
      <c r="B2277" s="350" t="s">
        <v>265</v>
      </c>
      <c r="C2277" s="350" t="s">
        <v>122</v>
      </c>
      <c r="D2277" s="351">
        <v>41</v>
      </c>
      <c r="E2277" s="351">
        <v>9</v>
      </c>
      <c r="F2277" s="279" t="str">
        <f t="shared" si="35"/>
        <v>SWW014109</v>
      </c>
      <c r="G2277" s="351">
        <v>193.6</v>
      </c>
      <c r="M2277" s="241"/>
      <c r="N2277" s="241"/>
      <c r="O2277" s="229"/>
      <c r="P2277" s="229"/>
      <c r="Q2277" s="234"/>
      <c r="Y2277" s="243"/>
      <c r="Z2277" s="2"/>
      <c r="AA2277" s="2"/>
      <c r="AB2277" s="2"/>
      <c r="AC2277" s="2"/>
      <c r="AD2277" s="2"/>
      <c r="AE2277" s="2"/>
      <c r="AF2277" s="2"/>
      <c r="AG2277" s="2"/>
      <c r="AH2277" s="2"/>
      <c r="AI2277" s="2"/>
    </row>
    <row r="2278" spans="2:35">
      <c r="B2278" s="350" t="s">
        <v>265</v>
      </c>
      <c r="C2278" s="350" t="s">
        <v>122</v>
      </c>
      <c r="D2278" s="351">
        <v>41</v>
      </c>
      <c r="E2278" s="351">
        <v>10</v>
      </c>
      <c r="F2278" s="279" t="str">
        <f t="shared" si="35"/>
        <v>SWW014110</v>
      </c>
      <c r="G2278" s="351">
        <v>212.7</v>
      </c>
      <c r="M2278" s="241"/>
      <c r="N2278" s="241"/>
      <c r="O2278" s="229"/>
      <c r="P2278" s="229"/>
      <c r="Q2278" s="234"/>
      <c r="Y2278" s="243"/>
      <c r="Z2278" s="2"/>
      <c r="AA2278" s="2"/>
      <c r="AB2278" s="2"/>
      <c r="AC2278" s="2"/>
      <c r="AD2278" s="2"/>
      <c r="AE2278" s="2"/>
      <c r="AF2278" s="2"/>
      <c r="AG2278" s="2"/>
      <c r="AH2278" s="2"/>
      <c r="AI2278" s="2"/>
    </row>
    <row r="2279" spans="2:35">
      <c r="B2279" s="350" t="s">
        <v>265</v>
      </c>
      <c r="C2279" s="350" t="s">
        <v>122</v>
      </c>
      <c r="D2279" s="351">
        <v>41</v>
      </c>
      <c r="E2279" s="351">
        <v>11</v>
      </c>
      <c r="F2279" s="279" t="str">
        <f t="shared" si="35"/>
        <v>SWW014111</v>
      </c>
      <c r="G2279" s="351">
        <v>231.6</v>
      </c>
      <c r="M2279" s="241"/>
      <c r="N2279" s="241"/>
      <c r="O2279" s="229"/>
      <c r="P2279" s="229"/>
      <c r="Q2279" s="234"/>
      <c r="Y2279" s="243"/>
      <c r="Z2279" s="2"/>
      <c r="AA2279" s="2"/>
      <c r="AB2279" s="2"/>
      <c r="AC2279" s="2"/>
      <c r="AD2279" s="2"/>
      <c r="AE2279" s="2"/>
      <c r="AF2279" s="2"/>
      <c r="AG2279" s="2"/>
      <c r="AH2279" s="2"/>
      <c r="AI2279" s="2"/>
    </row>
    <row r="2280" spans="2:35">
      <c r="B2280" s="350" t="s">
        <v>265</v>
      </c>
      <c r="C2280" s="350" t="s">
        <v>122</v>
      </c>
      <c r="D2280" s="351">
        <v>41</v>
      </c>
      <c r="E2280" s="351">
        <v>12</v>
      </c>
      <c r="F2280" s="279" t="str">
        <f t="shared" si="35"/>
        <v>SWW014112</v>
      </c>
      <c r="G2280" s="351">
        <v>250.7</v>
      </c>
      <c r="M2280" s="241"/>
      <c r="N2280" s="241"/>
      <c r="O2280" s="229"/>
      <c r="P2280" s="229"/>
      <c r="Q2280" s="234"/>
      <c r="Y2280" s="243"/>
      <c r="Z2280" s="2"/>
      <c r="AA2280" s="2"/>
      <c r="AB2280" s="2"/>
      <c r="AC2280" s="2"/>
      <c r="AD2280" s="2"/>
      <c r="AE2280" s="2"/>
      <c r="AF2280" s="2"/>
      <c r="AG2280" s="2"/>
      <c r="AH2280" s="2"/>
      <c r="AI2280" s="2"/>
    </row>
    <row r="2281" spans="2:35">
      <c r="B2281" s="350" t="s">
        <v>265</v>
      </c>
      <c r="C2281" s="350" t="s">
        <v>122</v>
      </c>
      <c r="D2281" s="351">
        <v>41</v>
      </c>
      <c r="E2281" s="351">
        <v>13</v>
      </c>
      <c r="F2281" s="279" t="str">
        <f t="shared" si="35"/>
        <v>SWW014113</v>
      </c>
      <c r="G2281" s="351">
        <v>266.89999999999998</v>
      </c>
      <c r="M2281" s="241"/>
      <c r="N2281" s="241"/>
      <c r="O2281" s="229"/>
      <c r="P2281" s="229"/>
      <c r="Q2281" s="234"/>
      <c r="Y2281" s="243"/>
      <c r="Z2281" s="2"/>
      <c r="AA2281" s="2"/>
      <c r="AB2281" s="2"/>
      <c r="AC2281" s="2"/>
      <c r="AD2281" s="2"/>
      <c r="AE2281" s="2"/>
      <c r="AF2281" s="2"/>
      <c r="AG2281" s="2"/>
      <c r="AH2281" s="2"/>
      <c r="AI2281" s="2"/>
    </row>
    <row r="2282" spans="2:35">
      <c r="B2282" s="350" t="s">
        <v>265</v>
      </c>
      <c r="C2282" s="350" t="s">
        <v>122</v>
      </c>
      <c r="D2282" s="351">
        <v>41</v>
      </c>
      <c r="E2282" s="351">
        <v>14</v>
      </c>
      <c r="F2282" s="279" t="str">
        <f t="shared" si="35"/>
        <v>SWW014114</v>
      </c>
      <c r="G2282" s="351">
        <v>285.10000000000002</v>
      </c>
      <c r="M2282" s="241"/>
      <c r="N2282" s="241"/>
      <c r="O2282" s="229"/>
      <c r="P2282" s="229"/>
      <c r="Q2282" s="234"/>
      <c r="Y2282" s="243"/>
      <c r="Z2282" s="2"/>
      <c r="AA2282" s="2"/>
      <c r="AB2282" s="2"/>
      <c r="AC2282" s="2"/>
      <c r="AD2282" s="2"/>
      <c r="AE2282" s="2"/>
      <c r="AF2282" s="2"/>
      <c r="AG2282" s="2"/>
      <c r="AH2282" s="2"/>
      <c r="AI2282" s="2"/>
    </row>
    <row r="2283" spans="2:35">
      <c r="B2283" s="350" t="s">
        <v>265</v>
      </c>
      <c r="C2283" s="350" t="s">
        <v>122</v>
      </c>
      <c r="D2283" s="351">
        <v>41</v>
      </c>
      <c r="E2283" s="351">
        <v>15</v>
      </c>
      <c r="F2283" s="279" t="str">
        <f t="shared" si="35"/>
        <v>SWW014115</v>
      </c>
      <c r="G2283" s="351">
        <v>306.10000000000002</v>
      </c>
      <c r="M2283" s="241"/>
      <c r="N2283" s="241"/>
      <c r="O2283" s="229"/>
      <c r="P2283" s="229"/>
      <c r="Q2283" s="234"/>
      <c r="Y2283" s="243"/>
      <c r="Z2283" s="2"/>
      <c r="AA2283" s="2"/>
      <c r="AB2283" s="2"/>
      <c r="AC2283" s="2"/>
      <c r="AD2283" s="2"/>
      <c r="AE2283" s="2"/>
      <c r="AF2283" s="2"/>
      <c r="AG2283" s="2"/>
      <c r="AH2283" s="2"/>
      <c r="AI2283" s="2"/>
    </row>
    <row r="2284" spans="2:35">
      <c r="B2284" s="350" t="s">
        <v>265</v>
      </c>
      <c r="C2284" s="350" t="s">
        <v>122</v>
      </c>
      <c r="D2284" s="351">
        <v>41</v>
      </c>
      <c r="E2284" s="351">
        <v>16</v>
      </c>
      <c r="F2284" s="279" t="str">
        <f t="shared" si="35"/>
        <v>SWW014116</v>
      </c>
      <c r="G2284" s="351">
        <v>330.7</v>
      </c>
      <c r="M2284" s="241"/>
      <c r="N2284" s="241"/>
      <c r="O2284" s="229"/>
      <c r="P2284" s="229"/>
      <c r="Q2284" s="234"/>
      <c r="Y2284" s="243"/>
      <c r="Z2284" s="2"/>
      <c r="AA2284" s="2"/>
      <c r="AB2284" s="2"/>
      <c r="AC2284" s="2"/>
      <c r="AD2284" s="2"/>
      <c r="AE2284" s="2"/>
      <c r="AF2284" s="2"/>
      <c r="AG2284" s="2"/>
      <c r="AH2284" s="2"/>
      <c r="AI2284" s="2"/>
    </row>
    <row r="2285" spans="2:35">
      <c r="B2285" s="350" t="s">
        <v>265</v>
      </c>
      <c r="C2285" s="350" t="s">
        <v>122</v>
      </c>
      <c r="D2285" s="351">
        <v>41</v>
      </c>
      <c r="E2285" s="351">
        <v>17</v>
      </c>
      <c r="F2285" s="279" t="str">
        <f t="shared" si="35"/>
        <v>SWW014117</v>
      </c>
      <c r="G2285" s="351">
        <v>358.3</v>
      </c>
      <c r="M2285" s="241"/>
      <c r="N2285" s="241"/>
      <c r="O2285" s="229"/>
      <c r="P2285" s="229"/>
      <c r="Q2285" s="234"/>
      <c r="Y2285" s="243"/>
      <c r="Z2285" s="2"/>
      <c r="AA2285" s="2"/>
      <c r="AB2285" s="2"/>
      <c r="AC2285" s="2"/>
      <c r="AD2285" s="2"/>
      <c r="AE2285" s="2"/>
      <c r="AF2285" s="2"/>
      <c r="AG2285" s="2"/>
      <c r="AH2285" s="2"/>
      <c r="AI2285" s="2"/>
    </row>
    <row r="2286" spans="2:35">
      <c r="B2286" s="350" t="s">
        <v>265</v>
      </c>
      <c r="C2286" s="350" t="s">
        <v>122</v>
      </c>
      <c r="D2286" s="351">
        <v>41</v>
      </c>
      <c r="E2286" s="351">
        <v>18</v>
      </c>
      <c r="F2286" s="279" t="str">
        <f t="shared" si="35"/>
        <v>SWW014118</v>
      </c>
      <c r="G2286" s="351">
        <v>381.4</v>
      </c>
      <c r="M2286" s="241"/>
      <c r="N2286" s="241"/>
      <c r="O2286" s="229"/>
      <c r="P2286" s="229"/>
      <c r="Q2286" s="234"/>
      <c r="Y2286" s="243"/>
      <c r="Z2286" s="2"/>
      <c r="AA2286" s="2"/>
      <c r="AB2286" s="2"/>
      <c r="AC2286" s="2"/>
      <c r="AD2286" s="2"/>
      <c r="AE2286" s="2"/>
      <c r="AF2286" s="2"/>
      <c r="AG2286" s="2"/>
      <c r="AH2286" s="2"/>
      <c r="AI2286" s="2"/>
    </row>
    <row r="2287" spans="2:35">
      <c r="B2287" s="350" t="s">
        <v>265</v>
      </c>
      <c r="C2287" s="350" t="s">
        <v>122</v>
      </c>
      <c r="D2287" s="351">
        <v>41</v>
      </c>
      <c r="E2287" s="351">
        <v>19</v>
      </c>
      <c r="F2287" s="279" t="str">
        <f t="shared" si="35"/>
        <v>SWW014119</v>
      </c>
      <c r="G2287" s="351">
        <v>407.6</v>
      </c>
      <c r="M2287" s="241"/>
      <c r="N2287" s="241"/>
      <c r="O2287" s="229"/>
      <c r="P2287" s="229"/>
      <c r="Q2287" s="234"/>
      <c r="Y2287" s="243"/>
      <c r="Z2287" s="2"/>
      <c r="AA2287" s="2"/>
      <c r="AB2287" s="2"/>
      <c r="AC2287" s="2"/>
      <c r="AD2287" s="2"/>
      <c r="AE2287" s="2"/>
      <c r="AF2287" s="2"/>
      <c r="AG2287" s="2"/>
      <c r="AH2287" s="2"/>
      <c r="AI2287" s="2"/>
    </row>
    <row r="2288" spans="2:35">
      <c r="B2288" s="350" t="s">
        <v>265</v>
      </c>
      <c r="C2288" s="350" t="s">
        <v>122</v>
      </c>
      <c r="D2288" s="351">
        <v>41</v>
      </c>
      <c r="E2288" s="351">
        <v>20</v>
      </c>
      <c r="F2288" s="279" t="str">
        <f t="shared" si="35"/>
        <v>SWW014120</v>
      </c>
      <c r="G2288" s="351">
        <v>443.6</v>
      </c>
      <c r="M2288" s="241"/>
      <c r="N2288" s="241"/>
      <c r="O2288" s="229"/>
      <c r="P2288" s="229"/>
      <c r="Q2288" s="234"/>
      <c r="Y2288" s="243"/>
      <c r="Z2288" s="2"/>
      <c r="AA2288" s="2"/>
      <c r="AB2288" s="2"/>
      <c r="AC2288" s="2"/>
      <c r="AD2288" s="2"/>
      <c r="AE2288" s="2"/>
      <c r="AF2288" s="2"/>
      <c r="AG2288" s="2"/>
      <c r="AH2288" s="2"/>
      <c r="AI2288" s="2"/>
    </row>
    <row r="2289" spans="2:35">
      <c r="B2289" s="350" t="s">
        <v>265</v>
      </c>
      <c r="C2289" s="350" t="s">
        <v>122</v>
      </c>
      <c r="D2289" s="351">
        <v>41</v>
      </c>
      <c r="E2289" s="351">
        <v>21</v>
      </c>
      <c r="F2289" s="279" t="str">
        <f t="shared" si="35"/>
        <v>SWW014121</v>
      </c>
      <c r="G2289" s="351">
        <v>471.2</v>
      </c>
      <c r="M2289" s="241"/>
      <c r="N2289" s="241"/>
      <c r="O2289" s="229"/>
      <c r="P2289" s="229"/>
      <c r="Q2289" s="234"/>
      <c r="Y2289" s="243"/>
      <c r="Z2289" s="2"/>
      <c r="AA2289" s="2"/>
      <c r="AB2289" s="2"/>
      <c r="AC2289" s="2"/>
      <c r="AD2289" s="2"/>
      <c r="AE2289" s="2"/>
      <c r="AF2289" s="2"/>
      <c r="AG2289" s="2"/>
      <c r="AH2289" s="2"/>
      <c r="AI2289" s="2"/>
    </row>
    <row r="2290" spans="2:35">
      <c r="B2290" s="350" t="s">
        <v>265</v>
      </c>
      <c r="C2290" s="350" t="s">
        <v>122</v>
      </c>
      <c r="D2290" s="351">
        <v>41</v>
      </c>
      <c r="E2290" s="351">
        <v>22</v>
      </c>
      <c r="F2290" s="279" t="str">
        <f t="shared" si="35"/>
        <v>SWW014122</v>
      </c>
      <c r="G2290" s="351">
        <v>499.6</v>
      </c>
      <c r="M2290" s="241"/>
      <c r="N2290" s="241"/>
      <c r="O2290" s="229"/>
      <c r="P2290" s="229"/>
      <c r="Q2290" s="234"/>
      <c r="Y2290" s="243"/>
      <c r="Z2290" s="2"/>
      <c r="AA2290" s="2"/>
      <c r="AB2290" s="2"/>
      <c r="AC2290" s="2"/>
      <c r="AD2290" s="2"/>
      <c r="AE2290" s="2"/>
      <c r="AF2290" s="2"/>
      <c r="AG2290" s="2"/>
      <c r="AH2290" s="2"/>
      <c r="AI2290" s="2"/>
    </row>
    <row r="2291" spans="2:35">
      <c r="B2291" s="350" t="s">
        <v>265</v>
      </c>
      <c r="C2291" s="350" t="s">
        <v>122</v>
      </c>
      <c r="D2291" s="351">
        <v>41</v>
      </c>
      <c r="E2291" s="351">
        <v>23</v>
      </c>
      <c r="F2291" s="279" t="str">
        <f t="shared" si="35"/>
        <v>SWW014123</v>
      </c>
      <c r="G2291" s="351">
        <v>527.4</v>
      </c>
      <c r="M2291" s="241"/>
      <c r="N2291" s="241"/>
      <c r="O2291" s="229"/>
      <c r="P2291" s="229"/>
      <c r="Q2291" s="234"/>
      <c r="Y2291" s="243"/>
      <c r="Z2291" s="2"/>
      <c r="AA2291" s="2"/>
      <c r="AB2291" s="2"/>
      <c r="AC2291" s="2"/>
      <c r="AD2291" s="2"/>
      <c r="AE2291" s="2"/>
      <c r="AF2291" s="2"/>
      <c r="AG2291" s="2"/>
      <c r="AH2291" s="2"/>
      <c r="AI2291" s="2"/>
    </row>
    <row r="2292" spans="2:35">
      <c r="B2292" s="350" t="s">
        <v>265</v>
      </c>
      <c r="C2292" s="350" t="s">
        <v>122</v>
      </c>
      <c r="D2292" s="351">
        <v>41</v>
      </c>
      <c r="E2292" s="351">
        <v>24</v>
      </c>
      <c r="F2292" s="279" t="str">
        <f t="shared" si="35"/>
        <v>SWW014124</v>
      </c>
      <c r="G2292" s="351">
        <v>556.20000000000005</v>
      </c>
      <c r="M2292" s="241"/>
      <c r="N2292" s="241"/>
      <c r="O2292" s="229"/>
      <c r="P2292" s="229"/>
      <c r="Q2292" s="234"/>
      <c r="Y2292" s="243"/>
      <c r="Z2292" s="2"/>
      <c r="AA2292" s="2"/>
      <c r="AB2292" s="2"/>
      <c r="AC2292" s="2"/>
      <c r="AD2292" s="2"/>
      <c r="AE2292" s="2"/>
      <c r="AF2292" s="2"/>
      <c r="AG2292" s="2"/>
      <c r="AH2292" s="2"/>
      <c r="AI2292" s="2"/>
    </row>
    <row r="2293" spans="2:35">
      <c r="B2293" s="350" t="s">
        <v>265</v>
      </c>
      <c r="C2293" s="350" t="s">
        <v>122</v>
      </c>
      <c r="D2293" s="351">
        <v>41</v>
      </c>
      <c r="E2293" s="351">
        <v>25</v>
      </c>
      <c r="F2293" s="279" t="str">
        <f t="shared" si="35"/>
        <v>SWW014125</v>
      </c>
      <c r="G2293" s="351">
        <v>591.1</v>
      </c>
      <c r="M2293" s="241"/>
      <c r="N2293" s="241"/>
      <c r="O2293" s="229"/>
      <c r="P2293" s="229"/>
      <c r="Q2293" s="234"/>
      <c r="Y2293" s="243"/>
      <c r="Z2293" s="2"/>
      <c r="AA2293" s="2"/>
      <c r="AB2293" s="2"/>
      <c r="AC2293" s="2"/>
      <c r="AD2293" s="2"/>
      <c r="AE2293" s="2"/>
      <c r="AF2293" s="2"/>
      <c r="AG2293" s="2"/>
      <c r="AH2293" s="2"/>
      <c r="AI2293" s="2"/>
    </row>
    <row r="2294" spans="2:35">
      <c r="B2294" s="350" t="s">
        <v>265</v>
      </c>
      <c r="C2294" s="350" t="s">
        <v>122</v>
      </c>
      <c r="D2294" s="351">
        <v>41</v>
      </c>
      <c r="E2294" s="351">
        <v>26</v>
      </c>
      <c r="F2294" s="279" t="str">
        <f t="shared" si="35"/>
        <v>SWW014126</v>
      </c>
      <c r="G2294" s="351">
        <v>622.6</v>
      </c>
      <c r="M2294" s="241"/>
      <c r="N2294" s="241"/>
      <c r="O2294" s="229"/>
      <c r="P2294" s="229"/>
      <c r="Q2294" s="234"/>
      <c r="Y2294" s="243"/>
      <c r="Z2294" s="2"/>
      <c r="AA2294" s="2"/>
      <c r="AB2294" s="2"/>
      <c r="AC2294" s="2"/>
      <c r="AD2294" s="2"/>
      <c r="AE2294" s="2"/>
      <c r="AF2294" s="2"/>
      <c r="AG2294" s="2"/>
      <c r="AH2294" s="2"/>
      <c r="AI2294" s="2"/>
    </row>
    <row r="2295" spans="2:35">
      <c r="B2295" s="350" t="s">
        <v>265</v>
      </c>
      <c r="C2295" s="350" t="s">
        <v>122</v>
      </c>
      <c r="D2295" s="351">
        <v>41</v>
      </c>
      <c r="E2295" s="351">
        <v>27</v>
      </c>
      <c r="F2295" s="279" t="str">
        <f t="shared" si="35"/>
        <v>SWW014127</v>
      </c>
      <c r="G2295" s="351">
        <v>656.1</v>
      </c>
      <c r="M2295" s="241"/>
      <c r="N2295" s="241"/>
      <c r="O2295" s="229"/>
      <c r="P2295" s="229"/>
      <c r="Q2295" s="234"/>
      <c r="Y2295" s="243"/>
      <c r="Z2295" s="2"/>
      <c r="AA2295" s="2"/>
      <c r="AB2295" s="2"/>
      <c r="AC2295" s="2"/>
      <c r="AD2295" s="2"/>
      <c r="AE2295" s="2"/>
      <c r="AF2295" s="2"/>
      <c r="AG2295" s="2"/>
      <c r="AH2295" s="2"/>
      <c r="AI2295" s="2"/>
    </row>
    <row r="2296" spans="2:35">
      <c r="B2296" s="350" t="s">
        <v>265</v>
      </c>
      <c r="C2296" s="350" t="s">
        <v>122</v>
      </c>
      <c r="D2296" s="351">
        <v>41</v>
      </c>
      <c r="E2296" s="351">
        <v>28</v>
      </c>
      <c r="F2296" s="279" t="str">
        <f t="shared" si="35"/>
        <v>SWW014128</v>
      </c>
      <c r="G2296" s="351">
        <v>713.5</v>
      </c>
      <c r="M2296" s="241"/>
      <c r="N2296" s="241"/>
      <c r="O2296" s="229"/>
      <c r="P2296" s="229"/>
      <c r="Q2296" s="234"/>
      <c r="Y2296" s="243"/>
      <c r="Z2296" s="2"/>
      <c r="AA2296" s="2"/>
      <c r="AB2296" s="2"/>
      <c r="AC2296" s="2"/>
      <c r="AD2296" s="2"/>
      <c r="AE2296" s="2"/>
      <c r="AF2296" s="2"/>
      <c r="AG2296" s="2"/>
      <c r="AH2296" s="2"/>
      <c r="AI2296" s="2"/>
    </row>
    <row r="2297" spans="2:35">
      <c r="B2297" s="350" t="s">
        <v>265</v>
      </c>
      <c r="C2297" s="350" t="s">
        <v>122</v>
      </c>
      <c r="D2297" s="351">
        <v>41</v>
      </c>
      <c r="E2297" s="351">
        <v>29</v>
      </c>
      <c r="F2297" s="279" t="str">
        <f t="shared" si="35"/>
        <v>SWW014129</v>
      </c>
      <c r="G2297" s="351">
        <v>764.3</v>
      </c>
      <c r="M2297" s="241"/>
      <c r="N2297" s="241"/>
      <c r="O2297" s="229"/>
      <c r="P2297" s="229"/>
      <c r="Q2297" s="234"/>
      <c r="Y2297" s="243"/>
      <c r="Z2297" s="2"/>
      <c r="AA2297" s="2"/>
      <c r="AB2297" s="2"/>
      <c r="AC2297" s="2"/>
      <c r="AD2297" s="2"/>
      <c r="AE2297" s="2"/>
      <c r="AF2297" s="2"/>
      <c r="AG2297" s="2"/>
      <c r="AH2297" s="2"/>
      <c r="AI2297" s="2"/>
    </row>
    <row r="2298" spans="2:35">
      <c r="B2298" s="350" t="s">
        <v>265</v>
      </c>
      <c r="C2298" s="350" t="s">
        <v>122</v>
      </c>
      <c r="D2298" s="351">
        <v>41</v>
      </c>
      <c r="E2298" s="351">
        <v>30</v>
      </c>
      <c r="F2298" s="279" t="str">
        <f t="shared" si="35"/>
        <v>SWW014130</v>
      </c>
      <c r="G2298" s="351">
        <v>828.8</v>
      </c>
      <c r="M2298" s="241"/>
      <c r="N2298" s="241"/>
      <c r="O2298" s="229"/>
      <c r="P2298" s="229"/>
      <c r="Q2298" s="234"/>
      <c r="Y2298" s="243"/>
      <c r="Z2298" s="2"/>
      <c r="AA2298" s="2"/>
      <c r="AB2298" s="2"/>
      <c r="AC2298" s="2"/>
      <c r="AD2298" s="2"/>
      <c r="AE2298" s="2"/>
      <c r="AF2298" s="2"/>
      <c r="AG2298" s="2"/>
      <c r="AH2298" s="2"/>
      <c r="AI2298" s="2"/>
    </row>
    <row r="2299" spans="2:35">
      <c r="B2299" s="350" t="s">
        <v>265</v>
      </c>
      <c r="C2299" s="350" t="s">
        <v>122</v>
      </c>
      <c r="D2299" s="351">
        <v>42</v>
      </c>
      <c r="E2299" s="351">
        <v>1</v>
      </c>
      <c r="F2299" s="279" t="str">
        <f t="shared" si="35"/>
        <v>SWW014201</v>
      </c>
      <c r="G2299" s="351">
        <v>39.799999999999997</v>
      </c>
      <c r="M2299" s="241"/>
      <c r="N2299" s="241"/>
      <c r="O2299" s="229"/>
      <c r="P2299" s="229"/>
      <c r="Q2299" s="234"/>
      <c r="Y2299" s="243"/>
      <c r="Z2299" s="2"/>
      <c r="AA2299" s="2"/>
      <c r="AB2299" s="2"/>
      <c r="AC2299" s="2"/>
      <c r="AD2299" s="2"/>
      <c r="AE2299" s="2"/>
      <c r="AF2299" s="2"/>
      <c r="AG2299" s="2"/>
      <c r="AH2299" s="2"/>
      <c r="AI2299" s="2"/>
    </row>
    <row r="2300" spans="2:35">
      <c r="B2300" s="350" t="s">
        <v>265</v>
      </c>
      <c r="C2300" s="350" t="s">
        <v>122</v>
      </c>
      <c r="D2300" s="351">
        <v>42</v>
      </c>
      <c r="E2300" s="351">
        <v>2</v>
      </c>
      <c r="F2300" s="279" t="str">
        <f t="shared" si="35"/>
        <v>SWW014202</v>
      </c>
      <c r="G2300" s="351">
        <v>109.8</v>
      </c>
      <c r="M2300" s="241"/>
      <c r="N2300" s="241"/>
      <c r="O2300" s="229"/>
      <c r="P2300" s="229"/>
      <c r="Q2300" s="234"/>
      <c r="Y2300" s="243"/>
      <c r="Z2300" s="2"/>
      <c r="AA2300" s="2"/>
      <c r="AB2300" s="2"/>
      <c r="AC2300" s="2"/>
      <c r="AD2300" s="2"/>
      <c r="AE2300" s="2"/>
      <c r="AF2300" s="2"/>
      <c r="AG2300" s="2"/>
      <c r="AH2300" s="2"/>
      <c r="AI2300" s="2"/>
    </row>
    <row r="2301" spans="2:35">
      <c r="B2301" s="350" t="s">
        <v>265</v>
      </c>
      <c r="C2301" s="350" t="s">
        <v>122</v>
      </c>
      <c r="D2301" s="351">
        <v>42</v>
      </c>
      <c r="E2301" s="351">
        <v>3</v>
      </c>
      <c r="F2301" s="279" t="str">
        <f t="shared" si="35"/>
        <v>SWW014203</v>
      </c>
      <c r="G2301" s="351">
        <v>122.2</v>
      </c>
      <c r="M2301" s="241"/>
      <c r="N2301" s="241"/>
      <c r="O2301" s="229"/>
      <c r="P2301" s="229"/>
      <c r="Q2301" s="234"/>
      <c r="Y2301" s="243"/>
      <c r="Z2301" s="2"/>
      <c r="AA2301" s="2"/>
      <c r="AB2301" s="2"/>
      <c r="AC2301" s="2"/>
      <c r="AD2301" s="2"/>
      <c r="AE2301" s="2"/>
      <c r="AF2301" s="2"/>
      <c r="AG2301" s="2"/>
      <c r="AH2301" s="2"/>
      <c r="AI2301" s="2"/>
    </row>
    <row r="2302" spans="2:35">
      <c r="B2302" s="350" t="s">
        <v>265</v>
      </c>
      <c r="C2302" s="350" t="s">
        <v>122</v>
      </c>
      <c r="D2302" s="351">
        <v>42</v>
      </c>
      <c r="E2302" s="351">
        <v>4</v>
      </c>
      <c r="F2302" s="279" t="str">
        <f t="shared" si="35"/>
        <v>SWW014204</v>
      </c>
      <c r="G2302" s="351">
        <v>134.80000000000001</v>
      </c>
      <c r="M2302" s="241"/>
      <c r="N2302" s="241"/>
      <c r="O2302" s="229"/>
      <c r="P2302" s="229"/>
      <c r="Q2302" s="234"/>
      <c r="Y2302" s="243"/>
      <c r="Z2302" s="2"/>
      <c r="AA2302" s="2"/>
      <c r="AB2302" s="2"/>
      <c r="AC2302" s="2"/>
      <c r="AD2302" s="2"/>
      <c r="AE2302" s="2"/>
      <c r="AF2302" s="2"/>
      <c r="AG2302" s="2"/>
      <c r="AH2302" s="2"/>
      <c r="AI2302" s="2"/>
    </row>
    <row r="2303" spans="2:35">
      <c r="B2303" s="350" t="s">
        <v>265</v>
      </c>
      <c r="C2303" s="350" t="s">
        <v>122</v>
      </c>
      <c r="D2303" s="351">
        <v>42</v>
      </c>
      <c r="E2303" s="351">
        <v>5</v>
      </c>
      <c r="F2303" s="279" t="str">
        <f t="shared" si="35"/>
        <v>SWW014205</v>
      </c>
      <c r="G2303" s="351">
        <v>147.80000000000001</v>
      </c>
      <c r="M2303" s="241"/>
      <c r="N2303" s="241"/>
      <c r="O2303" s="229"/>
      <c r="P2303" s="229"/>
      <c r="Q2303" s="234"/>
      <c r="Y2303" s="243"/>
      <c r="Z2303" s="2"/>
      <c r="AA2303" s="2"/>
      <c r="AB2303" s="2"/>
      <c r="AC2303" s="2"/>
      <c r="AD2303" s="2"/>
      <c r="AE2303" s="2"/>
      <c r="AF2303" s="2"/>
      <c r="AG2303" s="2"/>
      <c r="AH2303" s="2"/>
      <c r="AI2303" s="2"/>
    </row>
    <row r="2304" spans="2:35">
      <c r="B2304" s="350" t="s">
        <v>265</v>
      </c>
      <c r="C2304" s="350" t="s">
        <v>122</v>
      </c>
      <c r="D2304" s="351">
        <v>42</v>
      </c>
      <c r="E2304" s="351">
        <v>6</v>
      </c>
      <c r="F2304" s="279" t="str">
        <f t="shared" si="35"/>
        <v>SWW014206</v>
      </c>
      <c r="G2304" s="351">
        <v>161.6</v>
      </c>
      <c r="M2304" s="241"/>
      <c r="N2304" s="241"/>
      <c r="O2304" s="229"/>
      <c r="P2304" s="229"/>
      <c r="Q2304" s="234"/>
      <c r="Y2304" s="243"/>
      <c r="Z2304" s="2"/>
      <c r="AA2304" s="2"/>
      <c r="AB2304" s="2"/>
      <c r="AC2304" s="2"/>
      <c r="AD2304" s="2"/>
      <c r="AE2304" s="2"/>
      <c r="AF2304" s="2"/>
      <c r="AG2304" s="2"/>
      <c r="AH2304" s="2"/>
      <c r="AI2304" s="2"/>
    </row>
    <row r="2305" spans="2:35">
      <c r="B2305" s="350" t="s">
        <v>265</v>
      </c>
      <c r="C2305" s="350" t="s">
        <v>122</v>
      </c>
      <c r="D2305" s="351">
        <v>42</v>
      </c>
      <c r="E2305" s="351">
        <v>7</v>
      </c>
      <c r="F2305" s="279" t="str">
        <f t="shared" si="35"/>
        <v>SWW014207</v>
      </c>
      <c r="G2305" s="351">
        <v>176.8</v>
      </c>
      <c r="M2305" s="241"/>
      <c r="N2305" s="241"/>
      <c r="O2305" s="229"/>
      <c r="P2305" s="229"/>
      <c r="Q2305" s="234"/>
      <c r="Y2305" s="243"/>
      <c r="Z2305" s="2"/>
      <c r="AA2305" s="2"/>
      <c r="AB2305" s="2"/>
      <c r="AC2305" s="2"/>
      <c r="AD2305" s="2"/>
      <c r="AE2305" s="2"/>
      <c r="AF2305" s="2"/>
      <c r="AG2305" s="2"/>
      <c r="AH2305" s="2"/>
      <c r="AI2305" s="2"/>
    </row>
    <row r="2306" spans="2:35">
      <c r="B2306" s="350" t="s">
        <v>265</v>
      </c>
      <c r="C2306" s="350" t="s">
        <v>122</v>
      </c>
      <c r="D2306" s="351">
        <v>42</v>
      </c>
      <c r="E2306" s="351">
        <v>8</v>
      </c>
      <c r="F2306" s="279" t="str">
        <f t="shared" si="35"/>
        <v>SWW014208</v>
      </c>
      <c r="G2306" s="351">
        <v>193.6</v>
      </c>
      <c r="M2306" s="241"/>
      <c r="N2306" s="241"/>
      <c r="O2306" s="229"/>
      <c r="P2306" s="229"/>
      <c r="Q2306" s="234"/>
      <c r="Y2306" s="243"/>
      <c r="Z2306" s="2"/>
      <c r="AA2306" s="2"/>
      <c r="AB2306" s="2"/>
      <c r="AC2306" s="2"/>
      <c r="AD2306" s="2"/>
      <c r="AE2306" s="2"/>
      <c r="AF2306" s="2"/>
      <c r="AG2306" s="2"/>
      <c r="AH2306" s="2"/>
      <c r="AI2306" s="2"/>
    </row>
    <row r="2307" spans="2:35">
      <c r="B2307" s="350" t="s">
        <v>265</v>
      </c>
      <c r="C2307" s="350" t="s">
        <v>122</v>
      </c>
      <c r="D2307" s="351">
        <v>42</v>
      </c>
      <c r="E2307" s="351">
        <v>9</v>
      </c>
      <c r="F2307" s="279" t="str">
        <f t="shared" si="35"/>
        <v>SWW014209</v>
      </c>
      <c r="G2307" s="351">
        <v>212.7</v>
      </c>
      <c r="M2307" s="241"/>
      <c r="N2307" s="241"/>
      <c r="O2307" s="229"/>
      <c r="P2307" s="229"/>
      <c r="Q2307" s="234"/>
      <c r="Y2307" s="243"/>
      <c r="Z2307" s="2"/>
      <c r="AA2307" s="2"/>
      <c r="AB2307" s="2"/>
      <c r="AC2307" s="2"/>
      <c r="AD2307" s="2"/>
      <c r="AE2307" s="2"/>
      <c r="AF2307" s="2"/>
      <c r="AG2307" s="2"/>
      <c r="AH2307" s="2"/>
      <c r="AI2307" s="2"/>
    </row>
    <row r="2308" spans="2:35">
      <c r="B2308" s="350" t="s">
        <v>265</v>
      </c>
      <c r="C2308" s="350" t="s">
        <v>122</v>
      </c>
      <c r="D2308" s="351">
        <v>42</v>
      </c>
      <c r="E2308" s="351">
        <v>10</v>
      </c>
      <c r="F2308" s="279" t="str">
        <f t="shared" si="35"/>
        <v>SWW014210</v>
      </c>
      <c r="G2308" s="351">
        <v>231.6</v>
      </c>
      <c r="M2308" s="241"/>
      <c r="N2308" s="241"/>
      <c r="O2308" s="229"/>
      <c r="P2308" s="229"/>
      <c r="Q2308" s="234"/>
      <c r="Y2308" s="243"/>
      <c r="Z2308" s="2"/>
      <c r="AA2308" s="2"/>
      <c r="AB2308" s="2"/>
      <c r="AC2308" s="2"/>
      <c r="AD2308" s="2"/>
      <c r="AE2308" s="2"/>
      <c r="AF2308" s="2"/>
      <c r="AG2308" s="2"/>
      <c r="AH2308" s="2"/>
      <c r="AI2308" s="2"/>
    </row>
    <row r="2309" spans="2:35">
      <c r="B2309" s="350" t="s">
        <v>265</v>
      </c>
      <c r="C2309" s="350" t="s">
        <v>122</v>
      </c>
      <c r="D2309" s="351">
        <v>42</v>
      </c>
      <c r="E2309" s="351">
        <v>11</v>
      </c>
      <c r="F2309" s="279" t="str">
        <f t="shared" si="35"/>
        <v>SWW014211</v>
      </c>
      <c r="G2309" s="351">
        <v>250.7</v>
      </c>
      <c r="M2309" s="241"/>
      <c r="N2309" s="241"/>
      <c r="O2309" s="229"/>
      <c r="P2309" s="229"/>
      <c r="Q2309" s="234"/>
      <c r="Y2309" s="243"/>
      <c r="Z2309" s="2"/>
      <c r="AA2309" s="2"/>
      <c r="AB2309" s="2"/>
      <c r="AC2309" s="2"/>
      <c r="AD2309" s="2"/>
      <c r="AE2309" s="2"/>
      <c r="AF2309" s="2"/>
      <c r="AG2309" s="2"/>
      <c r="AH2309" s="2"/>
      <c r="AI2309" s="2"/>
    </row>
    <row r="2310" spans="2:35">
      <c r="B2310" s="350" t="s">
        <v>265</v>
      </c>
      <c r="C2310" s="350" t="s">
        <v>122</v>
      </c>
      <c r="D2310" s="351">
        <v>42</v>
      </c>
      <c r="E2310" s="351">
        <v>12</v>
      </c>
      <c r="F2310" s="279" t="str">
        <f t="shared" si="35"/>
        <v>SWW014212</v>
      </c>
      <c r="G2310" s="351">
        <v>266.89999999999998</v>
      </c>
      <c r="M2310" s="241"/>
      <c r="N2310" s="241"/>
      <c r="O2310" s="229"/>
      <c r="P2310" s="229"/>
      <c r="Q2310" s="234"/>
      <c r="Y2310" s="243"/>
      <c r="Z2310" s="2"/>
      <c r="AA2310" s="2"/>
      <c r="AB2310" s="2"/>
      <c r="AC2310" s="2"/>
      <c r="AD2310" s="2"/>
      <c r="AE2310" s="2"/>
      <c r="AF2310" s="2"/>
      <c r="AG2310" s="2"/>
      <c r="AH2310" s="2"/>
      <c r="AI2310" s="2"/>
    </row>
    <row r="2311" spans="2:35">
      <c r="B2311" s="350" t="s">
        <v>265</v>
      </c>
      <c r="C2311" s="350" t="s">
        <v>122</v>
      </c>
      <c r="D2311" s="351">
        <v>42</v>
      </c>
      <c r="E2311" s="351">
        <v>13</v>
      </c>
      <c r="F2311" s="279" t="str">
        <f t="shared" si="35"/>
        <v>SWW014213</v>
      </c>
      <c r="G2311" s="351">
        <v>285.10000000000002</v>
      </c>
      <c r="M2311" s="241"/>
      <c r="N2311" s="241"/>
      <c r="O2311" s="229"/>
      <c r="P2311" s="229"/>
      <c r="Q2311" s="234"/>
      <c r="Y2311" s="243"/>
      <c r="Z2311" s="2"/>
      <c r="AA2311" s="2"/>
      <c r="AB2311" s="2"/>
      <c r="AC2311" s="2"/>
      <c r="AD2311" s="2"/>
      <c r="AE2311" s="2"/>
      <c r="AF2311" s="2"/>
      <c r="AG2311" s="2"/>
      <c r="AH2311" s="2"/>
      <c r="AI2311" s="2"/>
    </row>
    <row r="2312" spans="2:35">
      <c r="B2312" s="350" t="s">
        <v>265</v>
      </c>
      <c r="C2312" s="350" t="s">
        <v>122</v>
      </c>
      <c r="D2312" s="351">
        <v>42</v>
      </c>
      <c r="E2312" s="351">
        <v>14</v>
      </c>
      <c r="F2312" s="279" t="str">
        <f t="shared" ref="F2312:F2375" si="36">B2312&amp;TEXT(C2312,"00")&amp;TEXT(D2312,"00")&amp;TEXT(E2312,"00")</f>
        <v>SWW014214</v>
      </c>
      <c r="G2312" s="351">
        <v>306.10000000000002</v>
      </c>
      <c r="M2312" s="241"/>
      <c r="N2312" s="241"/>
      <c r="O2312" s="229"/>
      <c r="P2312" s="229"/>
      <c r="Q2312" s="234"/>
      <c r="Y2312" s="243"/>
      <c r="Z2312" s="2"/>
      <c r="AA2312" s="2"/>
      <c r="AB2312" s="2"/>
      <c r="AC2312" s="2"/>
      <c r="AD2312" s="2"/>
      <c r="AE2312" s="2"/>
      <c r="AF2312" s="2"/>
      <c r="AG2312" s="2"/>
      <c r="AH2312" s="2"/>
      <c r="AI2312" s="2"/>
    </row>
    <row r="2313" spans="2:35">
      <c r="B2313" s="350" t="s">
        <v>265</v>
      </c>
      <c r="C2313" s="350" t="s">
        <v>122</v>
      </c>
      <c r="D2313" s="351">
        <v>42</v>
      </c>
      <c r="E2313" s="351">
        <v>15</v>
      </c>
      <c r="F2313" s="279" t="str">
        <f t="shared" si="36"/>
        <v>SWW014215</v>
      </c>
      <c r="G2313" s="351">
        <v>330.7</v>
      </c>
      <c r="M2313" s="241"/>
      <c r="N2313" s="241"/>
      <c r="O2313" s="229"/>
      <c r="P2313" s="229"/>
      <c r="Q2313" s="234"/>
      <c r="Y2313" s="243"/>
      <c r="Z2313" s="2"/>
      <c r="AA2313" s="2"/>
      <c r="AB2313" s="2"/>
      <c r="AC2313" s="2"/>
      <c r="AD2313" s="2"/>
      <c r="AE2313" s="2"/>
      <c r="AF2313" s="2"/>
      <c r="AG2313" s="2"/>
      <c r="AH2313" s="2"/>
      <c r="AI2313" s="2"/>
    </row>
    <row r="2314" spans="2:35">
      <c r="B2314" s="350" t="s">
        <v>265</v>
      </c>
      <c r="C2314" s="350" t="s">
        <v>122</v>
      </c>
      <c r="D2314" s="351">
        <v>42</v>
      </c>
      <c r="E2314" s="351">
        <v>16</v>
      </c>
      <c r="F2314" s="279" t="str">
        <f t="shared" si="36"/>
        <v>SWW014216</v>
      </c>
      <c r="G2314" s="351">
        <v>358.3</v>
      </c>
      <c r="M2314" s="241"/>
      <c r="N2314" s="241"/>
      <c r="O2314" s="229"/>
      <c r="P2314" s="229"/>
      <c r="Q2314" s="234"/>
      <c r="Y2314" s="243"/>
      <c r="Z2314" s="2"/>
      <c r="AA2314" s="2"/>
      <c r="AB2314" s="2"/>
      <c r="AC2314" s="2"/>
      <c r="AD2314" s="2"/>
      <c r="AE2314" s="2"/>
      <c r="AF2314" s="2"/>
      <c r="AG2314" s="2"/>
      <c r="AH2314" s="2"/>
      <c r="AI2314" s="2"/>
    </row>
    <row r="2315" spans="2:35">
      <c r="B2315" s="350" t="s">
        <v>265</v>
      </c>
      <c r="C2315" s="350" t="s">
        <v>122</v>
      </c>
      <c r="D2315" s="351">
        <v>42</v>
      </c>
      <c r="E2315" s="351">
        <v>17</v>
      </c>
      <c r="F2315" s="279" t="str">
        <f t="shared" si="36"/>
        <v>SWW014217</v>
      </c>
      <c r="G2315" s="351">
        <v>381.4</v>
      </c>
      <c r="M2315" s="241"/>
      <c r="N2315" s="241"/>
      <c r="O2315" s="229"/>
      <c r="P2315" s="229"/>
      <c r="Q2315" s="234"/>
      <c r="Y2315" s="243"/>
      <c r="Z2315" s="2"/>
      <c r="AA2315" s="2"/>
      <c r="AB2315" s="2"/>
      <c r="AC2315" s="2"/>
      <c r="AD2315" s="2"/>
      <c r="AE2315" s="2"/>
      <c r="AF2315" s="2"/>
      <c r="AG2315" s="2"/>
      <c r="AH2315" s="2"/>
      <c r="AI2315" s="2"/>
    </row>
    <row r="2316" spans="2:35">
      <c r="B2316" s="350" t="s">
        <v>265</v>
      </c>
      <c r="C2316" s="350" t="s">
        <v>122</v>
      </c>
      <c r="D2316" s="351">
        <v>42</v>
      </c>
      <c r="E2316" s="351">
        <v>18</v>
      </c>
      <c r="F2316" s="279" t="str">
        <f t="shared" si="36"/>
        <v>SWW014218</v>
      </c>
      <c r="G2316" s="351">
        <v>407.6</v>
      </c>
      <c r="M2316" s="241"/>
      <c r="N2316" s="241"/>
      <c r="O2316" s="229"/>
      <c r="P2316" s="229"/>
      <c r="Q2316" s="234"/>
      <c r="Y2316" s="243"/>
      <c r="Z2316" s="2"/>
      <c r="AA2316" s="2"/>
      <c r="AB2316" s="2"/>
      <c r="AC2316" s="2"/>
      <c r="AD2316" s="2"/>
      <c r="AE2316" s="2"/>
      <c r="AF2316" s="2"/>
      <c r="AG2316" s="2"/>
      <c r="AH2316" s="2"/>
      <c r="AI2316" s="2"/>
    </row>
    <row r="2317" spans="2:35">
      <c r="B2317" s="350" t="s">
        <v>265</v>
      </c>
      <c r="C2317" s="350" t="s">
        <v>122</v>
      </c>
      <c r="D2317" s="351">
        <v>42</v>
      </c>
      <c r="E2317" s="351">
        <v>19</v>
      </c>
      <c r="F2317" s="279" t="str">
        <f t="shared" si="36"/>
        <v>SWW014219</v>
      </c>
      <c r="G2317" s="351">
        <v>443.6</v>
      </c>
      <c r="M2317" s="241"/>
      <c r="N2317" s="241"/>
      <c r="O2317" s="229"/>
      <c r="P2317" s="229"/>
      <c r="Q2317" s="234"/>
      <c r="Y2317" s="243"/>
      <c r="Z2317" s="2"/>
      <c r="AA2317" s="2"/>
      <c r="AB2317" s="2"/>
      <c r="AC2317" s="2"/>
      <c r="AD2317" s="2"/>
      <c r="AE2317" s="2"/>
      <c r="AF2317" s="2"/>
      <c r="AG2317" s="2"/>
      <c r="AH2317" s="2"/>
      <c r="AI2317" s="2"/>
    </row>
    <row r="2318" spans="2:35">
      <c r="B2318" s="350" t="s">
        <v>265</v>
      </c>
      <c r="C2318" s="350" t="s">
        <v>122</v>
      </c>
      <c r="D2318" s="351">
        <v>42</v>
      </c>
      <c r="E2318" s="351">
        <v>20</v>
      </c>
      <c r="F2318" s="279" t="str">
        <f t="shared" si="36"/>
        <v>SWW014220</v>
      </c>
      <c r="G2318" s="351">
        <v>471.2</v>
      </c>
      <c r="M2318" s="241"/>
      <c r="N2318" s="241"/>
      <c r="O2318" s="229"/>
      <c r="P2318" s="229"/>
      <c r="Q2318" s="234"/>
      <c r="Y2318" s="243"/>
      <c r="Z2318" s="2"/>
      <c r="AA2318" s="2"/>
      <c r="AB2318" s="2"/>
      <c r="AC2318" s="2"/>
      <c r="AD2318" s="2"/>
      <c r="AE2318" s="2"/>
      <c r="AF2318" s="2"/>
      <c r="AG2318" s="2"/>
      <c r="AH2318" s="2"/>
      <c r="AI2318" s="2"/>
    </row>
    <row r="2319" spans="2:35">
      <c r="B2319" s="350" t="s">
        <v>265</v>
      </c>
      <c r="C2319" s="350" t="s">
        <v>122</v>
      </c>
      <c r="D2319" s="351">
        <v>42</v>
      </c>
      <c r="E2319" s="351">
        <v>21</v>
      </c>
      <c r="F2319" s="279" t="str">
        <f t="shared" si="36"/>
        <v>SWW014221</v>
      </c>
      <c r="G2319" s="351">
        <v>499.6</v>
      </c>
      <c r="M2319" s="241"/>
      <c r="N2319" s="241"/>
      <c r="O2319" s="229"/>
      <c r="P2319" s="229"/>
      <c r="Q2319" s="234"/>
      <c r="Y2319" s="243"/>
      <c r="Z2319" s="2"/>
      <c r="AA2319" s="2"/>
      <c r="AB2319" s="2"/>
      <c r="AC2319" s="2"/>
      <c r="AD2319" s="2"/>
      <c r="AE2319" s="2"/>
      <c r="AF2319" s="2"/>
      <c r="AG2319" s="2"/>
      <c r="AH2319" s="2"/>
      <c r="AI2319" s="2"/>
    </row>
    <row r="2320" spans="2:35">
      <c r="B2320" s="350" t="s">
        <v>265</v>
      </c>
      <c r="C2320" s="350" t="s">
        <v>122</v>
      </c>
      <c r="D2320" s="351">
        <v>42</v>
      </c>
      <c r="E2320" s="351">
        <v>22</v>
      </c>
      <c r="F2320" s="279" t="str">
        <f t="shared" si="36"/>
        <v>SWW014222</v>
      </c>
      <c r="G2320" s="351">
        <v>527.4</v>
      </c>
      <c r="M2320" s="241"/>
      <c r="N2320" s="241"/>
      <c r="O2320" s="229"/>
      <c r="P2320" s="229"/>
      <c r="Q2320" s="234"/>
      <c r="Y2320" s="243"/>
      <c r="Z2320" s="2"/>
      <c r="AA2320" s="2"/>
      <c r="AB2320" s="2"/>
      <c r="AC2320" s="2"/>
      <c r="AD2320" s="2"/>
      <c r="AE2320" s="2"/>
      <c r="AF2320" s="2"/>
      <c r="AG2320" s="2"/>
      <c r="AH2320" s="2"/>
      <c r="AI2320" s="2"/>
    </row>
    <row r="2321" spans="2:35">
      <c r="B2321" s="350" t="s">
        <v>265</v>
      </c>
      <c r="C2321" s="350" t="s">
        <v>122</v>
      </c>
      <c r="D2321" s="351">
        <v>42</v>
      </c>
      <c r="E2321" s="351">
        <v>23</v>
      </c>
      <c r="F2321" s="279" t="str">
        <f t="shared" si="36"/>
        <v>SWW014223</v>
      </c>
      <c r="G2321" s="351">
        <v>556.20000000000005</v>
      </c>
      <c r="M2321" s="241"/>
      <c r="N2321" s="241"/>
      <c r="O2321" s="229"/>
      <c r="P2321" s="229"/>
      <c r="Q2321" s="234"/>
      <c r="Y2321" s="243"/>
      <c r="Z2321" s="2"/>
      <c r="AA2321" s="2"/>
      <c r="AB2321" s="2"/>
      <c r="AC2321" s="2"/>
      <c r="AD2321" s="2"/>
      <c r="AE2321" s="2"/>
      <c r="AF2321" s="2"/>
      <c r="AG2321" s="2"/>
      <c r="AH2321" s="2"/>
      <c r="AI2321" s="2"/>
    </row>
    <row r="2322" spans="2:35">
      <c r="B2322" s="350" t="s">
        <v>265</v>
      </c>
      <c r="C2322" s="350" t="s">
        <v>122</v>
      </c>
      <c r="D2322" s="351">
        <v>42</v>
      </c>
      <c r="E2322" s="351">
        <v>24</v>
      </c>
      <c r="F2322" s="279" t="str">
        <f t="shared" si="36"/>
        <v>SWW014224</v>
      </c>
      <c r="G2322" s="351">
        <v>591.1</v>
      </c>
      <c r="M2322" s="241"/>
      <c r="N2322" s="241"/>
      <c r="O2322" s="229"/>
      <c r="P2322" s="229"/>
      <c r="Q2322" s="234"/>
      <c r="Y2322" s="243"/>
      <c r="Z2322" s="2"/>
      <c r="AA2322" s="2"/>
      <c r="AB2322" s="2"/>
      <c r="AC2322" s="2"/>
      <c r="AD2322" s="2"/>
      <c r="AE2322" s="2"/>
      <c r="AF2322" s="2"/>
      <c r="AG2322" s="2"/>
      <c r="AH2322" s="2"/>
      <c r="AI2322" s="2"/>
    </row>
    <row r="2323" spans="2:35">
      <c r="B2323" s="350" t="s">
        <v>265</v>
      </c>
      <c r="C2323" s="350" t="s">
        <v>122</v>
      </c>
      <c r="D2323" s="351">
        <v>42</v>
      </c>
      <c r="E2323" s="351">
        <v>25</v>
      </c>
      <c r="F2323" s="279" t="str">
        <f t="shared" si="36"/>
        <v>SWW014225</v>
      </c>
      <c r="G2323" s="351">
        <v>622.6</v>
      </c>
      <c r="M2323" s="241"/>
      <c r="N2323" s="241"/>
      <c r="O2323" s="229"/>
      <c r="P2323" s="229"/>
      <c r="Q2323" s="234"/>
      <c r="Y2323" s="243"/>
      <c r="Z2323" s="2"/>
      <c r="AA2323" s="2"/>
      <c r="AB2323" s="2"/>
      <c r="AC2323" s="2"/>
      <c r="AD2323" s="2"/>
      <c r="AE2323" s="2"/>
      <c r="AF2323" s="2"/>
      <c r="AG2323" s="2"/>
      <c r="AH2323" s="2"/>
      <c r="AI2323" s="2"/>
    </row>
    <row r="2324" spans="2:35">
      <c r="B2324" s="350" t="s">
        <v>265</v>
      </c>
      <c r="C2324" s="350" t="s">
        <v>122</v>
      </c>
      <c r="D2324" s="351">
        <v>42</v>
      </c>
      <c r="E2324" s="351">
        <v>26</v>
      </c>
      <c r="F2324" s="279" t="str">
        <f t="shared" si="36"/>
        <v>SWW014226</v>
      </c>
      <c r="G2324" s="351">
        <v>656.1</v>
      </c>
      <c r="M2324" s="241"/>
      <c r="N2324" s="241"/>
      <c r="O2324" s="229"/>
      <c r="P2324" s="229"/>
      <c r="Q2324" s="234"/>
      <c r="Y2324" s="243"/>
      <c r="Z2324" s="2"/>
      <c r="AA2324" s="2"/>
      <c r="AB2324" s="2"/>
      <c r="AC2324" s="2"/>
      <c r="AD2324" s="2"/>
      <c r="AE2324" s="2"/>
      <c r="AF2324" s="2"/>
      <c r="AG2324" s="2"/>
      <c r="AH2324" s="2"/>
      <c r="AI2324" s="2"/>
    </row>
    <row r="2325" spans="2:35">
      <c r="B2325" s="350" t="s">
        <v>265</v>
      </c>
      <c r="C2325" s="350" t="s">
        <v>122</v>
      </c>
      <c r="D2325" s="351">
        <v>42</v>
      </c>
      <c r="E2325" s="351">
        <v>27</v>
      </c>
      <c r="F2325" s="279" t="str">
        <f t="shared" si="36"/>
        <v>SWW014227</v>
      </c>
      <c r="G2325" s="351">
        <v>713.5</v>
      </c>
      <c r="M2325" s="241"/>
      <c r="N2325" s="241"/>
      <c r="O2325" s="229"/>
      <c r="P2325" s="229"/>
      <c r="Q2325" s="234"/>
      <c r="Y2325" s="243"/>
      <c r="Z2325" s="2"/>
      <c r="AA2325" s="2"/>
      <c r="AB2325" s="2"/>
      <c r="AC2325" s="2"/>
      <c r="AD2325" s="2"/>
      <c r="AE2325" s="2"/>
      <c r="AF2325" s="2"/>
      <c r="AG2325" s="2"/>
      <c r="AH2325" s="2"/>
      <c r="AI2325" s="2"/>
    </row>
    <row r="2326" spans="2:35">
      <c r="B2326" s="350" t="s">
        <v>265</v>
      </c>
      <c r="C2326" s="350" t="s">
        <v>122</v>
      </c>
      <c r="D2326" s="351">
        <v>42</v>
      </c>
      <c r="E2326" s="351">
        <v>28</v>
      </c>
      <c r="F2326" s="279" t="str">
        <f t="shared" si="36"/>
        <v>SWW014228</v>
      </c>
      <c r="G2326" s="351">
        <v>764.3</v>
      </c>
      <c r="M2326" s="241"/>
      <c r="N2326" s="241"/>
      <c r="O2326" s="229"/>
      <c r="P2326" s="229"/>
      <c r="Q2326" s="234"/>
      <c r="Y2326" s="243"/>
      <c r="Z2326" s="2"/>
      <c r="AA2326" s="2"/>
      <c r="AB2326" s="2"/>
      <c r="AC2326" s="2"/>
      <c r="AD2326" s="2"/>
      <c r="AE2326" s="2"/>
      <c r="AF2326" s="2"/>
      <c r="AG2326" s="2"/>
      <c r="AH2326" s="2"/>
      <c r="AI2326" s="2"/>
    </row>
    <row r="2327" spans="2:35">
      <c r="B2327" s="350" t="s">
        <v>265</v>
      </c>
      <c r="C2327" s="350" t="s">
        <v>122</v>
      </c>
      <c r="D2327" s="351">
        <v>42</v>
      </c>
      <c r="E2327" s="351">
        <v>29</v>
      </c>
      <c r="F2327" s="279" t="str">
        <f t="shared" si="36"/>
        <v>SWW014229</v>
      </c>
      <c r="G2327" s="351">
        <v>828.8</v>
      </c>
      <c r="M2327" s="241"/>
      <c r="N2327" s="241"/>
      <c r="O2327" s="229"/>
      <c r="P2327" s="229"/>
      <c r="Q2327" s="234"/>
      <c r="Y2327" s="243"/>
      <c r="Z2327" s="2"/>
      <c r="AA2327" s="2"/>
      <c r="AB2327" s="2"/>
      <c r="AC2327" s="2"/>
      <c r="AD2327" s="2"/>
      <c r="AE2327" s="2"/>
      <c r="AF2327" s="2"/>
      <c r="AG2327" s="2"/>
      <c r="AH2327" s="2"/>
      <c r="AI2327" s="2"/>
    </row>
    <row r="2328" spans="2:35">
      <c r="B2328" s="350" t="s">
        <v>265</v>
      </c>
      <c r="C2328" s="350" t="s">
        <v>122</v>
      </c>
      <c r="D2328" s="351">
        <v>43</v>
      </c>
      <c r="E2328" s="351">
        <v>1</v>
      </c>
      <c r="F2328" s="279" t="str">
        <f t="shared" si="36"/>
        <v>SWW014301</v>
      </c>
      <c r="G2328" s="351">
        <v>43.7</v>
      </c>
      <c r="M2328" s="241"/>
      <c r="N2328" s="241"/>
      <c r="O2328" s="229"/>
      <c r="P2328" s="229"/>
      <c r="Q2328" s="234"/>
      <c r="Y2328" s="243"/>
      <c r="Z2328" s="2"/>
      <c r="AA2328" s="2"/>
      <c r="AB2328" s="2"/>
      <c r="AC2328" s="2"/>
      <c r="AD2328" s="2"/>
      <c r="AE2328" s="2"/>
      <c r="AF2328" s="2"/>
      <c r="AG2328" s="2"/>
      <c r="AH2328" s="2"/>
      <c r="AI2328" s="2"/>
    </row>
    <row r="2329" spans="2:35">
      <c r="B2329" s="350" t="s">
        <v>265</v>
      </c>
      <c r="C2329" s="350" t="s">
        <v>122</v>
      </c>
      <c r="D2329" s="351">
        <v>43</v>
      </c>
      <c r="E2329" s="351">
        <v>2</v>
      </c>
      <c r="F2329" s="279" t="str">
        <f t="shared" si="36"/>
        <v>SWW014302</v>
      </c>
      <c r="G2329" s="351">
        <v>122.2</v>
      </c>
      <c r="M2329" s="241"/>
      <c r="N2329" s="241"/>
      <c r="O2329" s="229"/>
      <c r="P2329" s="229"/>
      <c r="Q2329" s="234"/>
      <c r="Y2329" s="243"/>
      <c r="Z2329" s="2"/>
      <c r="AA2329" s="2"/>
      <c r="AB2329" s="2"/>
      <c r="AC2329" s="2"/>
      <c r="AD2329" s="2"/>
      <c r="AE2329" s="2"/>
      <c r="AF2329" s="2"/>
      <c r="AG2329" s="2"/>
      <c r="AH2329" s="2"/>
      <c r="AI2329" s="2"/>
    </row>
    <row r="2330" spans="2:35">
      <c r="B2330" s="350" t="s">
        <v>265</v>
      </c>
      <c r="C2330" s="350" t="s">
        <v>122</v>
      </c>
      <c r="D2330" s="351">
        <v>43</v>
      </c>
      <c r="E2330" s="351">
        <v>3</v>
      </c>
      <c r="F2330" s="279" t="str">
        <f t="shared" si="36"/>
        <v>SWW014303</v>
      </c>
      <c r="G2330" s="351">
        <v>134.80000000000001</v>
      </c>
      <c r="M2330" s="241"/>
      <c r="N2330" s="241"/>
      <c r="O2330" s="229"/>
      <c r="P2330" s="229"/>
      <c r="Q2330" s="234"/>
      <c r="Y2330" s="243"/>
      <c r="Z2330" s="2"/>
      <c r="AA2330" s="2"/>
      <c r="AB2330" s="2"/>
      <c r="AC2330" s="2"/>
      <c r="AD2330" s="2"/>
      <c r="AE2330" s="2"/>
      <c r="AF2330" s="2"/>
      <c r="AG2330" s="2"/>
      <c r="AH2330" s="2"/>
      <c r="AI2330" s="2"/>
    </row>
    <row r="2331" spans="2:35">
      <c r="B2331" s="350" t="s">
        <v>265</v>
      </c>
      <c r="C2331" s="350" t="s">
        <v>122</v>
      </c>
      <c r="D2331" s="351">
        <v>43</v>
      </c>
      <c r="E2331" s="351">
        <v>4</v>
      </c>
      <c r="F2331" s="279" t="str">
        <f t="shared" si="36"/>
        <v>SWW014304</v>
      </c>
      <c r="G2331" s="351">
        <v>147.80000000000001</v>
      </c>
      <c r="M2331" s="241"/>
      <c r="N2331" s="241"/>
      <c r="O2331" s="229"/>
      <c r="P2331" s="229"/>
      <c r="Q2331" s="234"/>
      <c r="Y2331" s="243"/>
      <c r="Z2331" s="2"/>
      <c r="AA2331" s="2"/>
      <c r="AB2331" s="2"/>
      <c r="AC2331" s="2"/>
      <c r="AD2331" s="2"/>
      <c r="AE2331" s="2"/>
      <c r="AF2331" s="2"/>
      <c r="AG2331" s="2"/>
      <c r="AH2331" s="2"/>
      <c r="AI2331" s="2"/>
    </row>
    <row r="2332" spans="2:35">
      <c r="B2332" s="350" t="s">
        <v>265</v>
      </c>
      <c r="C2332" s="350" t="s">
        <v>122</v>
      </c>
      <c r="D2332" s="351">
        <v>43</v>
      </c>
      <c r="E2332" s="351">
        <v>5</v>
      </c>
      <c r="F2332" s="279" t="str">
        <f t="shared" si="36"/>
        <v>SWW014305</v>
      </c>
      <c r="G2332" s="351">
        <v>161.6</v>
      </c>
      <c r="M2332" s="241"/>
      <c r="N2332" s="241"/>
      <c r="O2332" s="229"/>
      <c r="P2332" s="229"/>
      <c r="Q2332" s="234"/>
      <c r="Y2332" s="243"/>
      <c r="Z2332" s="2"/>
      <c r="AA2332" s="2"/>
      <c r="AB2332" s="2"/>
      <c r="AC2332" s="2"/>
      <c r="AD2332" s="2"/>
      <c r="AE2332" s="2"/>
      <c r="AF2332" s="2"/>
      <c r="AG2332" s="2"/>
      <c r="AH2332" s="2"/>
      <c r="AI2332" s="2"/>
    </row>
    <row r="2333" spans="2:35">
      <c r="B2333" s="350" t="s">
        <v>265</v>
      </c>
      <c r="C2333" s="350" t="s">
        <v>122</v>
      </c>
      <c r="D2333" s="351">
        <v>43</v>
      </c>
      <c r="E2333" s="351">
        <v>6</v>
      </c>
      <c r="F2333" s="279" t="str">
        <f t="shared" si="36"/>
        <v>SWW014306</v>
      </c>
      <c r="G2333" s="351">
        <v>176.8</v>
      </c>
      <c r="M2333" s="241"/>
      <c r="N2333" s="241"/>
      <c r="O2333" s="229"/>
      <c r="P2333" s="229"/>
      <c r="Q2333" s="234"/>
      <c r="Y2333" s="243"/>
      <c r="Z2333" s="2"/>
      <c r="AA2333" s="2"/>
      <c r="AB2333" s="2"/>
      <c r="AC2333" s="2"/>
      <c r="AD2333" s="2"/>
      <c r="AE2333" s="2"/>
      <c r="AF2333" s="2"/>
      <c r="AG2333" s="2"/>
      <c r="AH2333" s="2"/>
      <c r="AI2333" s="2"/>
    </row>
    <row r="2334" spans="2:35">
      <c r="B2334" s="350" t="s">
        <v>265</v>
      </c>
      <c r="C2334" s="350" t="s">
        <v>122</v>
      </c>
      <c r="D2334" s="351">
        <v>43</v>
      </c>
      <c r="E2334" s="351">
        <v>7</v>
      </c>
      <c r="F2334" s="279" t="str">
        <f t="shared" si="36"/>
        <v>SWW014307</v>
      </c>
      <c r="G2334" s="351">
        <v>193.6</v>
      </c>
      <c r="M2334" s="241"/>
      <c r="N2334" s="241"/>
      <c r="O2334" s="229"/>
      <c r="P2334" s="229"/>
      <c r="Q2334" s="234"/>
      <c r="Y2334" s="243"/>
      <c r="Z2334" s="2"/>
      <c r="AA2334" s="2"/>
      <c r="AB2334" s="2"/>
      <c r="AC2334" s="2"/>
      <c r="AD2334" s="2"/>
      <c r="AE2334" s="2"/>
      <c r="AF2334" s="2"/>
      <c r="AG2334" s="2"/>
      <c r="AH2334" s="2"/>
      <c r="AI2334" s="2"/>
    </row>
    <row r="2335" spans="2:35">
      <c r="B2335" s="350" t="s">
        <v>265</v>
      </c>
      <c r="C2335" s="350" t="s">
        <v>122</v>
      </c>
      <c r="D2335" s="351">
        <v>43</v>
      </c>
      <c r="E2335" s="351">
        <v>8</v>
      </c>
      <c r="F2335" s="279" t="str">
        <f t="shared" si="36"/>
        <v>SWW014308</v>
      </c>
      <c r="G2335" s="351">
        <v>212.7</v>
      </c>
      <c r="M2335" s="241"/>
      <c r="N2335" s="241"/>
      <c r="O2335" s="229"/>
      <c r="P2335" s="229"/>
      <c r="Q2335" s="234"/>
      <c r="Y2335" s="243"/>
      <c r="Z2335" s="2"/>
      <c r="AA2335" s="2"/>
      <c r="AB2335" s="2"/>
      <c r="AC2335" s="2"/>
      <c r="AD2335" s="2"/>
      <c r="AE2335" s="2"/>
      <c r="AF2335" s="2"/>
      <c r="AG2335" s="2"/>
      <c r="AH2335" s="2"/>
      <c r="AI2335" s="2"/>
    </row>
    <row r="2336" spans="2:35">
      <c r="B2336" s="350" t="s">
        <v>265</v>
      </c>
      <c r="C2336" s="350" t="s">
        <v>122</v>
      </c>
      <c r="D2336" s="351">
        <v>43</v>
      </c>
      <c r="E2336" s="351">
        <v>9</v>
      </c>
      <c r="F2336" s="279" t="str">
        <f t="shared" si="36"/>
        <v>SWW014309</v>
      </c>
      <c r="G2336" s="351">
        <v>231.6</v>
      </c>
      <c r="M2336" s="241"/>
      <c r="N2336" s="241"/>
      <c r="O2336" s="229"/>
      <c r="P2336" s="229"/>
      <c r="Q2336" s="234"/>
      <c r="Y2336" s="243"/>
      <c r="Z2336" s="2"/>
      <c r="AA2336" s="2"/>
      <c r="AB2336" s="2"/>
      <c r="AC2336" s="2"/>
      <c r="AD2336" s="2"/>
      <c r="AE2336" s="2"/>
      <c r="AF2336" s="2"/>
      <c r="AG2336" s="2"/>
      <c r="AH2336" s="2"/>
      <c r="AI2336" s="2"/>
    </row>
    <row r="2337" spans="2:35">
      <c r="B2337" s="350" t="s">
        <v>265</v>
      </c>
      <c r="C2337" s="350" t="s">
        <v>122</v>
      </c>
      <c r="D2337" s="351">
        <v>43</v>
      </c>
      <c r="E2337" s="351">
        <v>10</v>
      </c>
      <c r="F2337" s="279" t="str">
        <f t="shared" si="36"/>
        <v>SWW014310</v>
      </c>
      <c r="G2337" s="351">
        <v>250.7</v>
      </c>
      <c r="M2337" s="241"/>
      <c r="N2337" s="241"/>
      <c r="O2337" s="229"/>
      <c r="P2337" s="229"/>
      <c r="Q2337" s="234"/>
      <c r="Y2337" s="243"/>
      <c r="Z2337" s="2"/>
      <c r="AA2337" s="2"/>
      <c r="AB2337" s="2"/>
      <c r="AC2337" s="2"/>
      <c r="AD2337" s="2"/>
      <c r="AE2337" s="2"/>
      <c r="AF2337" s="2"/>
      <c r="AG2337" s="2"/>
      <c r="AH2337" s="2"/>
      <c r="AI2337" s="2"/>
    </row>
    <row r="2338" spans="2:35">
      <c r="B2338" s="350" t="s">
        <v>265</v>
      </c>
      <c r="C2338" s="350" t="s">
        <v>122</v>
      </c>
      <c r="D2338" s="351">
        <v>43</v>
      </c>
      <c r="E2338" s="351">
        <v>11</v>
      </c>
      <c r="F2338" s="279" t="str">
        <f t="shared" si="36"/>
        <v>SWW014311</v>
      </c>
      <c r="G2338" s="351">
        <v>266.89999999999998</v>
      </c>
      <c r="M2338" s="241"/>
      <c r="N2338" s="241"/>
      <c r="O2338" s="229"/>
      <c r="P2338" s="229"/>
      <c r="Q2338" s="234"/>
      <c r="Y2338" s="243"/>
      <c r="Z2338" s="2"/>
      <c r="AA2338" s="2"/>
      <c r="AB2338" s="2"/>
      <c r="AC2338" s="2"/>
      <c r="AD2338" s="2"/>
      <c r="AE2338" s="2"/>
      <c r="AF2338" s="2"/>
      <c r="AG2338" s="2"/>
      <c r="AH2338" s="2"/>
      <c r="AI2338" s="2"/>
    </row>
    <row r="2339" spans="2:35">
      <c r="B2339" s="350" t="s">
        <v>265</v>
      </c>
      <c r="C2339" s="350" t="s">
        <v>122</v>
      </c>
      <c r="D2339" s="351">
        <v>43</v>
      </c>
      <c r="E2339" s="351">
        <v>12</v>
      </c>
      <c r="F2339" s="279" t="str">
        <f t="shared" si="36"/>
        <v>SWW014312</v>
      </c>
      <c r="G2339" s="351">
        <v>285.10000000000002</v>
      </c>
      <c r="M2339" s="241"/>
      <c r="N2339" s="241"/>
      <c r="O2339" s="229"/>
      <c r="P2339" s="229"/>
      <c r="Q2339" s="234"/>
      <c r="Y2339" s="243"/>
      <c r="Z2339" s="2"/>
      <c r="AA2339" s="2"/>
      <c r="AB2339" s="2"/>
      <c r="AC2339" s="2"/>
      <c r="AD2339" s="2"/>
      <c r="AE2339" s="2"/>
      <c r="AF2339" s="2"/>
      <c r="AG2339" s="2"/>
      <c r="AH2339" s="2"/>
      <c r="AI2339" s="2"/>
    </row>
    <row r="2340" spans="2:35">
      <c r="B2340" s="350" t="s">
        <v>265</v>
      </c>
      <c r="C2340" s="350" t="s">
        <v>122</v>
      </c>
      <c r="D2340" s="351">
        <v>43</v>
      </c>
      <c r="E2340" s="351">
        <v>13</v>
      </c>
      <c r="F2340" s="279" t="str">
        <f t="shared" si="36"/>
        <v>SWW014313</v>
      </c>
      <c r="G2340" s="351">
        <v>306.10000000000002</v>
      </c>
      <c r="M2340" s="241"/>
      <c r="N2340" s="241"/>
      <c r="O2340" s="229"/>
      <c r="P2340" s="229"/>
      <c r="Q2340" s="234"/>
      <c r="Y2340" s="243"/>
      <c r="Z2340" s="2"/>
      <c r="AA2340" s="2"/>
      <c r="AB2340" s="2"/>
      <c r="AC2340" s="2"/>
      <c r="AD2340" s="2"/>
      <c r="AE2340" s="2"/>
      <c r="AF2340" s="2"/>
      <c r="AG2340" s="2"/>
      <c r="AH2340" s="2"/>
      <c r="AI2340" s="2"/>
    </row>
    <row r="2341" spans="2:35">
      <c r="B2341" s="350" t="s">
        <v>265</v>
      </c>
      <c r="C2341" s="350" t="s">
        <v>122</v>
      </c>
      <c r="D2341" s="351">
        <v>43</v>
      </c>
      <c r="E2341" s="351">
        <v>14</v>
      </c>
      <c r="F2341" s="279" t="str">
        <f t="shared" si="36"/>
        <v>SWW014314</v>
      </c>
      <c r="G2341" s="351">
        <v>330.7</v>
      </c>
      <c r="M2341" s="241"/>
      <c r="N2341" s="241"/>
      <c r="O2341" s="229"/>
      <c r="P2341" s="229"/>
      <c r="Q2341" s="234"/>
      <c r="Y2341" s="243"/>
      <c r="Z2341" s="2"/>
      <c r="AA2341" s="2"/>
      <c r="AB2341" s="2"/>
      <c r="AC2341" s="2"/>
      <c r="AD2341" s="2"/>
      <c r="AE2341" s="2"/>
      <c r="AF2341" s="2"/>
      <c r="AG2341" s="2"/>
      <c r="AH2341" s="2"/>
      <c r="AI2341" s="2"/>
    </row>
    <row r="2342" spans="2:35">
      <c r="B2342" s="350" t="s">
        <v>265</v>
      </c>
      <c r="C2342" s="350" t="s">
        <v>122</v>
      </c>
      <c r="D2342" s="351">
        <v>43</v>
      </c>
      <c r="E2342" s="351">
        <v>15</v>
      </c>
      <c r="F2342" s="279" t="str">
        <f t="shared" si="36"/>
        <v>SWW014315</v>
      </c>
      <c r="G2342" s="351">
        <v>358.3</v>
      </c>
      <c r="M2342" s="241"/>
      <c r="N2342" s="241"/>
      <c r="O2342" s="229"/>
      <c r="P2342" s="229"/>
      <c r="Q2342" s="234"/>
      <c r="Y2342" s="243"/>
      <c r="Z2342" s="2"/>
      <c r="AA2342" s="2"/>
      <c r="AB2342" s="2"/>
      <c r="AC2342" s="2"/>
      <c r="AD2342" s="2"/>
      <c r="AE2342" s="2"/>
      <c r="AF2342" s="2"/>
      <c r="AG2342" s="2"/>
      <c r="AH2342" s="2"/>
      <c r="AI2342" s="2"/>
    </row>
    <row r="2343" spans="2:35">
      <c r="B2343" s="350" t="s">
        <v>265</v>
      </c>
      <c r="C2343" s="350" t="s">
        <v>122</v>
      </c>
      <c r="D2343" s="351">
        <v>43</v>
      </c>
      <c r="E2343" s="351">
        <v>16</v>
      </c>
      <c r="F2343" s="279" t="str">
        <f t="shared" si="36"/>
        <v>SWW014316</v>
      </c>
      <c r="G2343" s="351">
        <v>381.4</v>
      </c>
      <c r="M2343" s="241"/>
      <c r="N2343" s="241"/>
      <c r="O2343" s="229"/>
      <c r="P2343" s="229"/>
      <c r="Q2343" s="234"/>
      <c r="Y2343" s="243"/>
      <c r="Z2343" s="2"/>
      <c r="AA2343" s="2"/>
      <c r="AB2343" s="2"/>
      <c r="AC2343" s="2"/>
      <c r="AD2343" s="2"/>
      <c r="AE2343" s="2"/>
      <c r="AF2343" s="2"/>
      <c r="AG2343" s="2"/>
      <c r="AH2343" s="2"/>
      <c r="AI2343" s="2"/>
    </row>
    <row r="2344" spans="2:35">
      <c r="B2344" s="350" t="s">
        <v>265</v>
      </c>
      <c r="C2344" s="350" t="s">
        <v>122</v>
      </c>
      <c r="D2344" s="351">
        <v>43</v>
      </c>
      <c r="E2344" s="351">
        <v>17</v>
      </c>
      <c r="F2344" s="279" t="str">
        <f t="shared" si="36"/>
        <v>SWW014317</v>
      </c>
      <c r="G2344" s="351">
        <v>407.6</v>
      </c>
      <c r="M2344" s="241"/>
      <c r="N2344" s="241"/>
      <c r="O2344" s="229"/>
      <c r="P2344" s="229"/>
      <c r="Q2344" s="234"/>
      <c r="Y2344" s="243"/>
      <c r="Z2344" s="2"/>
      <c r="AA2344" s="2"/>
      <c r="AB2344" s="2"/>
      <c r="AC2344" s="2"/>
      <c r="AD2344" s="2"/>
      <c r="AE2344" s="2"/>
      <c r="AF2344" s="2"/>
      <c r="AG2344" s="2"/>
      <c r="AH2344" s="2"/>
      <c r="AI2344" s="2"/>
    </row>
    <row r="2345" spans="2:35">
      <c r="B2345" s="350" t="s">
        <v>265</v>
      </c>
      <c r="C2345" s="350" t="s">
        <v>122</v>
      </c>
      <c r="D2345" s="351">
        <v>43</v>
      </c>
      <c r="E2345" s="351">
        <v>18</v>
      </c>
      <c r="F2345" s="279" t="str">
        <f t="shared" si="36"/>
        <v>SWW014318</v>
      </c>
      <c r="G2345" s="351">
        <v>443.6</v>
      </c>
      <c r="M2345" s="241"/>
      <c r="N2345" s="241"/>
      <c r="O2345" s="229"/>
      <c r="P2345" s="229"/>
      <c r="Q2345" s="234"/>
      <c r="Y2345" s="243"/>
      <c r="Z2345" s="2"/>
      <c r="AA2345" s="2"/>
      <c r="AB2345" s="2"/>
      <c r="AC2345" s="2"/>
      <c r="AD2345" s="2"/>
      <c r="AE2345" s="2"/>
      <c r="AF2345" s="2"/>
      <c r="AG2345" s="2"/>
      <c r="AH2345" s="2"/>
      <c r="AI2345" s="2"/>
    </row>
    <row r="2346" spans="2:35">
      <c r="B2346" s="350" t="s">
        <v>265</v>
      </c>
      <c r="C2346" s="350" t="s">
        <v>122</v>
      </c>
      <c r="D2346" s="351">
        <v>43</v>
      </c>
      <c r="E2346" s="351">
        <v>19</v>
      </c>
      <c r="F2346" s="279" t="str">
        <f t="shared" si="36"/>
        <v>SWW014319</v>
      </c>
      <c r="G2346" s="351">
        <v>471.2</v>
      </c>
      <c r="M2346" s="241"/>
      <c r="N2346" s="241"/>
      <c r="O2346" s="229"/>
      <c r="P2346" s="229"/>
      <c r="Q2346" s="234"/>
      <c r="Y2346" s="243"/>
      <c r="Z2346" s="2"/>
      <c r="AA2346" s="2"/>
      <c r="AB2346" s="2"/>
      <c r="AC2346" s="2"/>
      <c r="AD2346" s="2"/>
      <c r="AE2346" s="2"/>
      <c r="AF2346" s="2"/>
      <c r="AG2346" s="2"/>
      <c r="AH2346" s="2"/>
      <c r="AI2346" s="2"/>
    </row>
    <row r="2347" spans="2:35">
      <c r="B2347" s="350" t="s">
        <v>265</v>
      </c>
      <c r="C2347" s="350" t="s">
        <v>122</v>
      </c>
      <c r="D2347" s="351">
        <v>43</v>
      </c>
      <c r="E2347" s="351">
        <v>20</v>
      </c>
      <c r="F2347" s="279" t="str">
        <f t="shared" si="36"/>
        <v>SWW014320</v>
      </c>
      <c r="G2347" s="351">
        <v>499.6</v>
      </c>
      <c r="M2347" s="241"/>
      <c r="N2347" s="241"/>
      <c r="O2347" s="229"/>
      <c r="P2347" s="229"/>
      <c r="Q2347" s="234"/>
      <c r="Y2347" s="243"/>
      <c r="Z2347" s="2"/>
      <c r="AA2347" s="2"/>
      <c r="AB2347" s="2"/>
      <c r="AC2347" s="2"/>
      <c r="AD2347" s="2"/>
      <c r="AE2347" s="2"/>
      <c r="AF2347" s="2"/>
      <c r="AG2347" s="2"/>
      <c r="AH2347" s="2"/>
      <c r="AI2347" s="2"/>
    </row>
    <row r="2348" spans="2:35">
      <c r="B2348" s="350" t="s">
        <v>265</v>
      </c>
      <c r="C2348" s="350" t="s">
        <v>122</v>
      </c>
      <c r="D2348" s="351">
        <v>43</v>
      </c>
      <c r="E2348" s="351">
        <v>21</v>
      </c>
      <c r="F2348" s="279" t="str">
        <f t="shared" si="36"/>
        <v>SWW014321</v>
      </c>
      <c r="G2348" s="351">
        <v>527.4</v>
      </c>
      <c r="M2348" s="241"/>
      <c r="N2348" s="241"/>
      <c r="O2348" s="229"/>
      <c r="P2348" s="229"/>
      <c r="Q2348" s="234"/>
      <c r="Y2348" s="243"/>
      <c r="Z2348" s="2"/>
      <c r="AA2348" s="2"/>
      <c r="AB2348" s="2"/>
      <c r="AC2348" s="2"/>
      <c r="AD2348" s="2"/>
      <c r="AE2348" s="2"/>
      <c r="AF2348" s="2"/>
      <c r="AG2348" s="2"/>
      <c r="AH2348" s="2"/>
      <c r="AI2348" s="2"/>
    </row>
    <row r="2349" spans="2:35">
      <c r="B2349" s="350" t="s">
        <v>265</v>
      </c>
      <c r="C2349" s="350" t="s">
        <v>122</v>
      </c>
      <c r="D2349" s="351">
        <v>43</v>
      </c>
      <c r="E2349" s="351">
        <v>22</v>
      </c>
      <c r="F2349" s="279" t="str">
        <f t="shared" si="36"/>
        <v>SWW014322</v>
      </c>
      <c r="G2349" s="351">
        <v>556.20000000000005</v>
      </c>
      <c r="M2349" s="241"/>
      <c r="N2349" s="241"/>
      <c r="O2349" s="229"/>
      <c r="P2349" s="229"/>
      <c r="Q2349" s="234"/>
      <c r="Y2349" s="243"/>
      <c r="Z2349" s="2"/>
      <c r="AA2349" s="2"/>
      <c r="AB2349" s="2"/>
      <c r="AC2349" s="2"/>
      <c r="AD2349" s="2"/>
      <c r="AE2349" s="2"/>
      <c r="AF2349" s="2"/>
      <c r="AG2349" s="2"/>
      <c r="AH2349" s="2"/>
      <c r="AI2349" s="2"/>
    </row>
    <row r="2350" spans="2:35">
      <c r="B2350" s="350" t="s">
        <v>265</v>
      </c>
      <c r="C2350" s="350" t="s">
        <v>122</v>
      </c>
      <c r="D2350" s="351">
        <v>43</v>
      </c>
      <c r="E2350" s="351">
        <v>23</v>
      </c>
      <c r="F2350" s="279" t="str">
        <f t="shared" si="36"/>
        <v>SWW014323</v>
      </c>
      <c r="G2350" s="351">
        <v>591.1</v>
      </c>
      <c r="M2350" s="241"/>
      <c r="N2350" s="241"/>
      <c r="O2350" s="229"/>
      <c r="P2350" s="229"/>
      <c r="Q2350" s="234"/>
      <c r="Y2350" s="243"/>
      <c r="Z2350" s="2"/>
      <c r="AA2350" s="2"/>
      <c r="AB2350" s="2"/>
      <c r="AC2350" s="2"/>
      <c r="AD2350" s="2"/>
      <c r="AE2350" s="2"/>
      <c r="AF2350" s="2"/>
      <c r="AG2350" s="2"/>
      <c r="AH2350" s="2"/>
      <c r="AI2350" s="2"/>
    </row>
    <row r="2351" spans="2:35">
      <c r="B2351" s="350" t="s">
        <v>265</v>
      </c>
      <c r="C2351" s="350" t="s">
        <v>122</v>
      </c>
      <c r="D2351" s="351">
        <v>43</v>
      </c>
      <c r="E2351" s="351">
        <v>24</v>
      </c>
      <c r="F2351" s="279" t="str">
        <f t="shared" si="36"/>
        <v>SWW014324</v>
      </c>
      <c r="G2351" s="351">
        <v>622.6</v>
      </c>
      <c r="M2351" s="241"/>
      <c r="N2351" s="241"/>
      <c r="O2351" s="229"/>
      <c r="P2351" s="229"/>
      <c r="Q2351" s="234"/>
      <c r="Y2351" s="243"/>
      <c r="Z2351" s="2"/>
      <c r="AA2351" s="2"/>
      <c r="AB2351" s="2"/>
      <c r="AC2351" s="2"/>
      <c r="AD2351" s="2"/>
      <c r="AE2351" s="2"/>
      <c r="AF2351" s="2"/>
      <c r="AG2351" s="2"/>
      <c r="AH2351" s="2"/>
      <c r="AI2351" s="2"/>
    </row>
    <row r="2352" spans="2:35">
      <c r="B2352" s="350" t="s">
        <v>265</v>
      </c>
      <c r="C2352" s="350" t="s">
        <v>122</v>
      </c>
      <c r="D2352" s="351">
        <v>43</v>
      </c>
      <c r="E2352" s="351">
        <v>25</v>
      </c>
      <c r="F2352" s="279" t="str">
        <f t="shared" si="36"/>
        <v>SWW014325</v>
      </c>
      <c r="G2352" s="351">
        <v>656.1</v>
      </c>
      <c r="M2352" s="241"/>
      <c r="N2352" s="241"/>
      <c r="O2352" s="229"/>
      <c r="P2352" s="229"/>
      <c r="Q2352" s="234"/>
      <c r="Y2352" s="243"/>
      <c r="Z2352" s="2"/>
      <c r="AA2352" s="2"/>
      <c r="AB2352" s="2"/>
      <c r="AC2352" s="2"/>
      <c r="AD2352" s="2"/>
      <c r="AE2352" s="2"/>
      <c r="AF2352" s="2"/>
      <c r="AG2352" s="2"/>
      <c r="AH2352" s="2"/>
      <c r="AI2352" s="2"/>
    </row>
    <row r="2353" spans="2:35">
      <c r="B2353" s="350" t="s">
        <v>265</v>
      </c>
      <c r="C2353" s="350" t="s">
        <v>122</v>
      </c>
      <c r="D2353" s="351">
        <v>43</v>
      </c>
      <c r="E2353" s="351">
        <v>26</v>
      </c>
      <c r="F2353" s="279" t="str">
        <f t="shared" si="36"/>
        <v>SWW014326</v>
      </c>
      <c r="G2353" s="351">
        <v>713.5</v>
      </c>
      <c r="M2353" s="241"/>
      <c r="N2353" s="241"/>
      <c r="O2353" s="229"/>
      <c r="P2353" s="229"/>
      <c r="Q2353" s="234"/>
      <c r="Y2353" s="243"/>
      <c r="Z2353" s="2"/>
      <c r="AA2353" s="2"/>
      <c r="AB2353" s="2"/>
      <c r="AC2353" s="2"/>
      <c r="AD2353" s="2"/>
      <c r="AE2353" s="2"/>
      <c r="AF2353" s="2"/>
      <c r="AG2353" s="2"/>
      <c r="AH2353" s="2"/>
      <c r="AI2353" s="2"/>
    </row>
    <row r="2354" spans="2:35">
      <c r="B2354" s="350" t="s">
        <v>265</v>
      </c>
      <c r="C2354" s="350" t="s">
        <v>122</v>
      </c>
      <c r="D2354" s="351">
        <v>43</v>
      </c>
      <c r="E2354" s="351">
        <v>27</v>
      </c>
      <c r="F2354" s="279" t="str">
        <f t="shared" si="36"/>
        <v>SWW014327</v>
      </c>
      <c r="G2354" s="351">
        <v>764.3</v>
      </c>
      <c r="M2354" s="241"/>
      <c r="N2354" s="241"/>
      <c r="O2354" s="229"/>
      <c r="P2354" s="229"/>
      <c r="Q2354" s="234"/>
      <c r="Y2354" s="243"/>
      <c r="Z2354" s="2"/>
      <c r="AA2354" s="2"/>
      <c r="AB2354" s="2"/>
      <c r="AC2354" s="2"/>
      <c r="AD2354" s="2"/>
      <c r="AE2354" s="2"/>
      <c r="AF2354" s="2"/>
      <c r="AG2354" s="2"/>
      <c r="AH2354" s="2"/>
      <c r="AI2354" s="2"/>
    </row>
    <row r="2355" spans="2:35">
      <c r="B2355" s="350" t="s">
        <v>265</v>
      </c>
      <c r="C2355" s="350" t="s">
        <v>122</v>
      </c>
      <c r="D2355" s="351">
        <v>43</v>
      </c>
      <c r="E2355" s="351">
        <v>28</v>
      </c>
      <c r="F2355" s="279" t="str">
        <f t="shared" si="36"/>
        <v>SWW014328</v>
      </c>
      <c r="G2355" s="351">
        <v>828.8</v>
      </c>
      <c r="M2355" s="241"/>
      <c r="N2355" s="241"/>
      <c r="O2355" s="229"/>
      <c r="P2355" s="229"/>
      <c r="Q2355" s="234"/>
      <c r="Y2355" s="243"/>
      <c r="Z2355" s="2"/>
      <c r="AA2355" s="2"/>
      <c r="AB2355" s="2"/>
      <c r="AC2355" s="2"/>
      <c r="AD2355" s="2"/>
      <c r="AE2355" s="2"/>
      <c r="AF2355" s="2"/>
      <c r="AG2355" s="2"/>
      <c r="AH2355" s="2"/>
      <c r="AI2355" s="2"/>
    </row>
    <row r="2356" spans="2:35">
      <c r="B2356" s="350" t="s">
        <v>265</v>
      </c>
      <c r="C2356" s="350" t="s">
        <v>122</v>
      </c>
      <c r="D2356" s="351">
        <v>44</v>
      </c>
      <c r="E2356" s="351">
        <v>1</v>
      </c>
      <c r="F2356" s="279" t="str">
        <f t="shared" si="36"/>
        <v>SWW014401</v>
      </c>
      <c r="G2356" s="351">
        <v>48.3</v>
      </c>
      <c r="M2356" s="241"/>
      <c r="N2356" s="241"/>
      <c r="O2356" s="229"/>
      <c r="P2356" s="229"/>
      <c r="Q2356" s="234"/>
      <c r="Y2356" s="243"/>
      <c r="Z2356" s="2"/>
      <c r="AA2356" s="2"/>
      <c r="AB2356" s="2"/>
      <c r="AC2356" s="2"/>
      <c r="AD2356" s="2"/>
      <c r="AE2356" s="2"/>
      <c r="AF2356" s="2"/>
      <c r="AG2356" s="2"/>
      <c r="AH2356" s="2"/>
      <c r="AI2356" s="2"/>
    </row>
    <row r="2357" spans="2:35">
      <c r="B2357" s="350" t="s">
        <v>265</v>
      </c>
      <c r="C2357" s="350" t="s">
        <v>122</v>
      </c>
      <c r="D2357" s="351">
        <v>44</v>
      </c>
      <c r="E2357" s="351">
        <v>2</v>
      </c>
      <c r="F2357" s="279" t="str">
        <f t="shared" si="36"/>
        <v>SWW014402</v>
      </c>
      <c r="G2357" s="351">
        <v>134.80000000000001</v>
      </c>
      <c r="M2357" s="241"/>
      <c r="N2357" s="241"/>
      <c r="O2357" s="229"/>
      <c r="P2357" s="229"/>
      <c r="Q2357" s="234"/>
      <c r="Y2357" s="243"/>
      <c r="Z2357" s="2"/>
      <c r="AA2357" s="2"/>
      <c r="AB2357" s="2"/>
      <c r="AC2357" s="2"/>
      <c r="AD2357" s="2"/>
      <c r="AE2357" s="2"/>
      <c r="AF2357" s="2"/>
      <c r="AG2357" s="2"/>
      <c r="AH2357" s="2"/>
      <c r="AI2357" s="2"/>
    </row>
    <row r="2358" spans="2:35">
      <c r="B2358" s="350" t="s">
        <v>265</v>
      </c>
      <c r="C2358" s="350" t="s">
        <v>122</v>
      </c>
      <c r="D2358" s="351">
        <v>44</v>
      </c>
      <c r="E2358" s="351">
        <v>3</v>
      </c>
      <c r="F2358" s="279" t="str">
        <f t="shared" si="36"/>
        <v>SWW014403</v>
      </c>
      <c r="G2358" s="351">
        <v>147.80000000000001</v>
      </c>
      <c r="M2358" s="241"/>
      <c r="N2358" s="241"/>
      <c r="O2358" s="229"/>
      <c r="P2358" s="229"/>
      <c r="Q2358" s="234"/>
      <c r="Y2358" s="243"/>
      <c r="Z2358" s="2"/>
      <c r="AA2358" s="2"/>
      <c r="AB2358" s="2"/>
      <c r="AC2358" s="2"/>
      <c r="AD2358" s="2"/>
      <c r="AE2358" s="2"/>
      <c r="AF2358" s="2"/>
      <c r="AG2358" s="2"/>
      <c r="AH2358" s="2"/>
      <c r="AI2358" s="2"/>
    </row>
    <row r="2359" spans="2:35">
      <c r="B2359" s="350" t="s">
        <v>265</v>
      </c>
      <c r="C2359" s="350" t="s">
        <v>122</v>
      </c>
      <c r="D2359" s="351">
        <v>44</v>
      </c>
      <c r="E2359" s="351">
        <v>4</v>
      </c>
      <c r="F2359" s="279" t="str">
        <f t="shared" si="36"/>
        <v>SWW014404</v>
      </c>
      <c r="G2359" s="351">
        <v>161.6</v>
      </c>
      <c r="M2359" s="241"/>
      <c r="N2359" s="241"/>
      <c r="O2359" s="229"/>
      <c r="P2359" s="229"/>
      <c r="Q2359" s="234"/>
      <c r="Y2359" s="243"/>
      <c r="Z2359" s="2"/>
      <c r="AA2359" s="2"/>
      <c r="AB2359" s="2"/>
      <c r="AC2359" s="2"/>
      <c r="AD2359" s="2"/>
      <c r="AE2359" s="2"/>
      <c r="AF2359" s="2"/>
      <c r="AG2359" s="2"/>
      <c r="AH2359" s="2"/>
      <c r="AI2359" s="2"/>
    </row>
    <row r="2360" spans="2:35">
      <c r="B2360" s="350" t="s">
        <v>265</v>
      </c>
      <c r="C2360" s="350" t="s">
        <v>122</v>
      </c>
      <c r="D2360" s="351">
        <v>44</v>
      </c>
      <c r="E2360" s="351">
        <v>5</v>
      </c>
      <c r="F2360" s="279" t="str">
        <f t="shared" si="36"/>
        <v>SWW014405</v>
      </c>
      <c r="G2360" s="351">
        <v>176.8</v>
      </c>
      <c r="M2360" s="241"/>
      <c r="N2360" s="241"/>
      <c r="O2360" s="229"/>
      <c r="P2360" s="229"/>
      <c r="Q2360" s="234"/>
      <c r="Y2360" s="243"/>
      <c r="Z2360" s="2"/>
      <c r="AA2360" s="2"/>
      <c r="AB2360" s="2"/>
      <c r="AC2360" s="2"/>
      <c r="AD2360" s="2"/>
      <c r="AE2360" s="2"/>
      <c r="AF2360" s="2"/>
      <c r="AG2360" s="2"/>
      <c r="AH2360" s="2"/>
      <c r="AI2360" s="2"/>
    </row>
    <row r="2361" spans="2:35">
      <c r="B2361" s="350" t="s">
        <v>265</v>
      </c>
      <c r="C2361" s="350" t="s">
        <v>122</v>
      </c>
      <c r="D2361" s="351">
        <v>44</v>
      </c>
      <c r="E2361" s="351">
        <v>6</v>
      </c>
      <c r="F2361" s="279" t="str">
        <f t="shared" si="36"/>
        <v>SWW014406</v>
      </c>
      <c r="G2361" s="351">
        <v>193.6</v>
      </c>
      <c r="M2361" s="241"/>
      <c r="N2361" s="241"/>
      <c r="O2361" s="229"/>
      <c r="P2361" s="229"/>
      <c r="Q2361" s="234"/>
      <c r="Y2361" s="243"/>
      <c r="Z2361" s="2"/>
      <c r="AA2361" s="2"/>
      <c r="AB2361" s="2"/>
      <c r="AC2361" s="2"/>
      <c r="AD2361" s="2"/>
      <c r="AE2361" s="2"/>
      <c r="AF2361" s="2"/>
      <c r="AG2361" s="2"/>
      <c r="AH2361" s="2"/>
      <c r="AI2361" s="2"/>
    </row>
    <row r="2362" spans="2:35">
      <c r="B2362" s="350" t="s">
        <v>265</v>
      </c>
      <c r="C2362" s="350" t="s">
        <v>122</v>
      </c>
      <c r="D2362" s="351">
        <v>44</v>
      </c>
      <c r="E2362" s="351">
        <v>7</v>
      </c>
      <c r="F2362" s="279" t="str">
        <f t="shared" si="36"/>
        <v>SWW014407</v>
      </c>
      <c r="G2362" s="351">
        <v>212.7</v>
      </c>
      <c r="M2362" s="241"/>
      <c r="N2362" s="241"/>
      <c r="O2362" s="229"/>
      <c r="P2362" s="229"/>
      <c r="Q2362" s="234"/>
      <c r="Y2362" s="243"/>
      <c r="Z2362" s="2"/>
      <c r="AA2362" s="2"/>
      <c r="AB2362" s="2"/>
      <c r="AC2362" s="2"/>
      <c r="AD2362" s="2"/>
      <c r="AE2362" s="2"/>
      <c r="AF2362" s="2"/>
      <c r="AG2362" s="2"/>
      <c r="AH2362" s="2"/>
      <c r="AI2362" s="2"/>
    </row>
    <row r="2363" spans="2:35">
      <c r="B2363" s="350" t="s">
        <v>265</v>
      </c>
      <c r="C2363" s="350" t="s">
        <v>122</v>
      </c>
      <c r="D2363" s="351">
        <v>44</v>
      </c>
      <c r="E2363" s="351">
        <v>8</v>
      </c>
      <c r="F2363" s="279" t="str">
        <f t="shared" si="36"/>
        <v>SWW014408</v>
      </c>
      <c r="G2363" s="351">
        <v>231.6</v>
      </c>
      <c r="M2363" s="241"/>
      <c r="N2363" s="241"/>
      <c r="O2363" s="229"/>
      <c r="P2363" s="229"/>
      <c r="Q2363" s="234"/>
      <c r="Y2363" s="243"/>
      <c r="Z2363" s="2"/>
      <c r="AA2363" s="2"/>
      <c r="AB2363" s="2"/>
      <c r="AC2363" s="2"/>
      <c r="AD2363" s="2"/>
      <c r="AE2363" s="2"/>
      <c r="AF2363" s="2"/>
      <c r="AG2363" s="2"/>
      <c r="AH2363" s="2"/>
      <c r="AI2363" s="2"/>
    </row>
    <row r="2364" spans="2:35">
      <c r="B2364" s="350" t="s">
        <v>265</v>
      </c>
      <c r="C2364" s="350" t="s">
        <v>122</v>
      </c>
      <c r="D2364" s="351">
        <v>44</v>
      </c>
      <c r="E2364" s="351">
        <v>9</v>
      </c>
      <c r="F2364" s="279" t="str">
        <f t="shared" si="36"/>
        <v>SWW014409</v>
      </c>
      <c r="G2364" s="351">
        <v>250.7</v>
      </c>
      <c r="M2364" s="241"/>
      <c r="N2364" s="241"/>
      <c r="O2364" s="229"/>
      <c r="P2364" s="229"/>
      <c r="Q2364" s="234"/>
      <c r="Y2364" s="243"/>
      <c r="Z2364" s="2"/>
      <c r="AA2364" s="2"/>
      <c r="AB2364" s="2"/>
      <c r="AC2364" s="2"/>
      <c r="AD2364" s="2"/>
      <c r="AE2364" s="2"/>
      <c r="AF2364" s="2"/>
      <c r="AG2364" s="2"/>
      <c r="AH2364" s="2"/>
      <c r="AI2364" s="2"/>
    </row>
    <row r="2365" spans="2:35">
      <c r="B2365" s="350" t="s">
        <v>265</v>
      </c>
      <c r="C2365" s="350" t="s">
        <v>122</v>
      </c>
      <c r="D2365" s="351">
        <v>44</v>
      </c>
      <c r="E2365" s="351">
        <v>10</v>
      </c>
      <c r="F2365" s="279" t="str">
        <f t="shared" si="36"/>
        <v>SWW014410</v>
      </c>
      <c r="G2365" s="351">
        <v>266.89999999999998</v>
      </c>
      <c r="M2365" s="241"/>
      <c r="N2365" s="241"/>
      <c r="O2365" s="229"/>
      <c r="P2365" s="229"/>
      <c r="Q2365" s="234"/>
      <c r="Y2365" s="243"/>
      <c r="Z2365" s="2"/>
      <c r="AA2365" s="2"/>
      <c r="AB2365" s="2"/>
      <c r="AC2365" s="2"/>
      <c r="AD2365" s="2"/>
      <c r="AE2365" s="2"/>
      <c r="AF2365" s="2"/>
      <c r="AG2365" s="2"/>
      <c r="AH2365" s="2"/>
      <c r="AI2365" s="2"/>
    </row>
    <row r="2366" spans="2:35">
      <c r="B2366" s="350" t="s">
        <v>265</v>
      </c>
      <c r="C2366" s="350" t="s">
        <v>122</v>
      </c>
      <c r="D2366" s="351">
        <v>44</v>
      </c>
      <c r="E2366" s="351">
        <v>11</v>
      </c>
      <c r="F2366" s="279" t="str">
        <f t="shared" si="36"/>
        <v>SWW014411</v>
      </c>
      <c r="G2366" s="351">
        <v>285.10000000000002</v>
      </c>
      <c r="M2366" s="241"/>
      <c r="N2366" s="241"/>
      <c r="O2366" s="229"/>
      <c r="P2366" s="229"/>
      <c r="Q2366" s="234"/>
      <c r="Y2366" s="243"/>
      <c r="Z2366" s="2"/>
      <c r="AA2366" s="2"/>
      <c r="AB2366" s="2"/>
      <c r="AC2366" s="2"/>
      <c r="AD2366" s="2"/>
      <c r="AE2366" s="2"/>
      <c r="AF2366" s="2"/>
      <c r="AG2366" s="2"/>
      <c r="AH2366" s="2"/>
      <c r="AI2366" s="2"/>
    </row>
    <row r="2367" spans="2:35">
      <c r="B2367" s="350" t="s">
        <v>265</v>
      </c>
      <c r="C2367" s="350" t="s">
        <v>122</v>
      </c>
      <c r="D2367" s="351">
        <v>44</v>
      </c>
      <c r="E2367" s="351">
        <v>12</v>
      </c>
      <c r="F2367" s="279" t="str">
        <f t="shared" si="36"/>
        <v>SWW014412</v>
      </c>
      <c r="G2367" s="351">
        <v>306.10000000000002</v>
      </c>
      <c r="M2367" s="241"/>
      <c r="N2367" s="241"/>
      <c r="O2367" s="229"/>
      <c r="P2367" s="229"/>
      <c r="Q2367" s="234"/>
      <c r="Y2367" s="243"/>
      <c r="Z2367" s="2"/>
      <c r="AA2367" s="2"/>
      <c r="AB2367" s="2"/>
      <c r="AC2367" s="2"/>
      <c r="AD2367" s="2"/>
      <c r="AE2367" s="2"/>
      <c r="AF2367" s="2"/>
      <c r="AG2367" s="2"/>
      <c r="AH2367" s="2"/>
      <c r="AI2367" s="2"/>
    </row>
    <row r="2368" spans="2:35">
      <c r="B2368" s="350" t="s">
        <v>265</v>
      </c>
      <c r="C2368" s="350" t="s">
        <v>122</v>
      </c>
      <c r="D2368" s="351">
        <v>44</v>
      </c>
      <c r="E2368" s="351">
        <v>13</v>
      </c>
      <c r="F2368" s="279" t="str">
        <f t="shared" si="36"/>
        <v>SWW014413</v>
      </c>
      <c r="G2368" s="351">
        <v>330.7</v>
      </c>
      <c r="M2368" s="241"/>
      <c r="N2368" s="241"/>
      <c r="O2368" s="229"/>
      <c r="P2368" s="229"/>
      <c r="Q2368" s="234"/>
      <c r="Y2368" s="243"/>
      <c r="Z2368" s="2"/>
      <c r="AA2368" s="2"/>
      <c r="AB2368" s="2"/>
      <c r="AC2368" s="2"/>
      <c r="AD2368" s="2"/>
      <c r="AE2368" s="2"/>
      <c r="AF2368" s="2"/>
      <c r="AG2368" s="2"/>
      <c r="AH2368" s="2"/>
      <c r="AI2368" s="2"/>
    </row>
    <row r="2369" spans="2:35">
      <c r="B2369" s="350" t="s">
        <v>265</v>
      </c>
      <c r="C2369" s="350" t="s">
        <v>122</v>
      </c>
      <c r="D2369" s="351">
        <v>44</v>
      </c>
      <c r="E2369" s="351">
        <v>14</v>
      </c>
      <c r="F2369" s="279" t="str">
        <f t="shared" si="36"/>
        <v>SWW014414</v>
      </c>
      <c r="G2369" s="351">
        <v>358.3</v>
      </c>
      <c r="M2369" s="241"/>
      <c r="N2369" s="241"/>
      <c r="O2369" s="229"/>
      <c r="P2369" s="229"/>
      <c r="Q2369" s="234"/>
      <c r="Y2369" s="243"/>
      <c r="Z2369" s="2"/>
      <c r="AA2369" s="2"/>
      <c r="AB2369" s="2"/>
      <c r="AC2369" s="2"/>
      <c r="AD2369" s="2"/>
      <c r="AE2369" s="2"/>
      <c r="AF2369" s="2"/>
      <c r="AG2369" s="2"/>
      <c r="AH2369" s="2"/>
      <c r="AI2369" s="2"/>
    </row>
    <row r="2370" spans="2:35">
      <c r="B2370" s="350" t="s">
        <v>265</v>
      </c>
      <c r="C2370" s="350" t="s">
        <v>122</v>
      </c>
      <c r="D2370" s="351">
        <v>44</v>
      </c>
      <c r="E2370" s="351">
        <v>15</v>
      </c>
      <c r="F2370" s="279" t="str">
        <f t="shared" si="36"/>
        <v>SWW014415</v>
      </c>
      <c r="G2370" s="351">
        <v>381.4</v>
      </c>
      <c r="M2370" s="241"/>
      <c r="N2370" s="241"/>
      <c r="O2370" s="229"/>
      <c r="P2370" s="229"/>
      <c r="Q2370" s="234"/>
      <c r="Y2370" s="243"/>
      <c r="Z2370" s="2"/>
      <c r="AA2370" s="2"/>
      <c r="AB2370" s="2"/>
      <c r="AC2370" s="2"/>
      <c r="AD2370" s="2"/>
      <c r="AE2370" s="2"/>
      <c r="AF2370" s="2"/>
      <c r="AG2370" s="2"/>
      <c r="AH2370" s="2"/>
      <c r="AI2370" s="2"/>
    </row>
    <row r="2371" spans="2:35">
      <c r="B2371" s="350" t="s">
        <v>265</v>
      </c>
      <c r="C2371" s="350" t="s">
        <v>122</v>
      </c>
      <c r="D2371" s="351">
        <v>44</v>
      </c>
      <c r="E2371" s="351">
        <v>16</v>
      </c>
      <c r="F2371" s="279" t="str">
        <f t="shared" si="36"/>
        <v>SWW014416</v>
      </c>
      <c r="G2371" s="351">
        <v>407.6</v>
      </c>
      <c r="M2371" s="241"/>
      <c r="N2371" s="241"/>
      <c r="O2371" s="229"/>
      <c r="P2371" s="229"/>
      <c r="Q2371" s="234"/>
      <c r="Y2371" s="243"/>
      <c r="Z2371" s="2"/>
      <c r="AA2371" s="2"/>
      <c r="AB2371" s="2"/>
      <c r="AC2371" s="2"/>
      <c r="AD2371" s="2"/>
      <c r="AE2371" s="2"/>
      <c r="AF2371" s="2"/>
      <c r="AG2371" s="2"/>
      <c r="AH2371" s="2"/>
      <c r="AI2371" s="2"/>
    </row>
    <row r="2372" spans="2:35">
      <c r="B2372" s="350" t="s">
        <v>265</v>
      </c>
      <c r="C2372" s="350" t="s">
        <v>122</v>
      </c>
      <c r="D2372" s="351">
        <v>44</v>
      </c>
      <c r="E2372" s="351">
        <v>17</v>
      </c>
      <c r="F2372" s="279" t="str">
        <f t="shared" si="36"/>
        <v>SWW014417</v>
      </c>
      <c r="G2372" s="351">
        <v>443.6</v>
      </c>
      <c r="M2372" s="241"/>
      <c r="N2372" s="241"/>
      <c r="O2372" s="229"/>
      <c r="P2372" s="229"/>
      <c r="Q2372" s="234"/>
      <c r="Y2372" s="243"/>
      <c r="Z2372" s="2"/>
      <c r="AA2372" s="2"/>
      <c r="AB2372" s="2"/>
      <c r="AC2372" s="2"/>
      <c r="AD2372" s="2"/>
      <c r="AE2372" s="2"/>
      <c r="AF2372" s="2"/>
      <c r="AG2372" s="2"/>
      <c r="AH2372" s="2"/>
      <c r="AI2372" s="2"/>
    </row>
    <row r="2373" spans="2:35">
      <c r="B2373" s="350" t="s">
        <v>265</v>
      </c>
      <c r="C2373" s="350" t="s">
        <v>122</v>
      </c>
      <c r="D2373" s="351">
        <v>44</v>
      </c>
      <c r="E2373" s="351">
        <v>18</v>
      </c>
      <c r="F2373" s="279" t="str">
        <f t="shared" si="36"/>
        <v>SWW014418</v>
      </c>
      <c r="G2373" s="351">
        <v>471.2</v>
      </c>
      <c r="M2373" s="241"/>
      <c r="N2373" s="241"/>
      <c r="O2373" s="229"/>
      <c r="P2373" s="229"/>
      <c r="Q2373" s="234"/>
      <c r="Y2373" s="243"/>
      <c r="Z2373" s="2"/>
      <c r="AA2373" s="2"/>
      <c r="AB2373" s="2"/>
      <c r="AC2373" s="2"/>
      <c r="AD2373" s="2"/>
      <c r="AE2373" s="2"/>
      <c r="AF2373" s="2"/>
      <c r="AG2373" s="2"/>
      <c r="AH2373" s="2"/>
      <c r="AI2373" s="2"/>
    </row>
    <row r="2374" spans="2:35">
      <c r="B2374" s="350" t="s">
        <v>265</v>
      </c>
      <c r="C2374" s="350" t="s">
        <v>122</v>
      </c>
      <c r="D2374" s="351">
        <v>44</v>
      </c>
      <c r="E2374" s="351">
        <v>19</v>
      </c>
      <c r="F2374" s="279" t="str">
        <f t="shared" si="36"/>
        <v>SWW014419</v>
      </c>
      <c r="G2374" s="351">
        <v>499.6</v>
      </c>
      <c r="M2374" s="241"/>
      <c r="N2374" s="241"/>
      <c r="O2374" s="229"/>
      <c r="P2374" s="229"/>
      <c r="Q2374" s="234"/>
      <c r="Y2374" s="243"/>
      <c r="Z2374" s="2"/>
      <c r="AA2374" s="2"/>
      <c r="AB2374" s="2"/>
      <c r="AC2374" s="2"/>
      <c r="AD2374" s="2"/>
      <c r="AE2374" s="2"/>
      <c r="AF2374" s="2"/>
      <c r="AG2374" s="2"/>
      <c r="AH2374" s="2"/>
      <c r="AI2374" s="2"/>
    </row>
    <row r="2375" spans="2:35">
      <c r="B2375" s="350" t="s">
        <v>265</v>
      </c>
      <c r="C2375" s="350" t="s">
        <v>122</v>
      </c>
      <c r="D2375" s="351">
        <v>44</v>
      </c>
      <c r="E2375" s="351">
        <v>20</v>
      </c>
      <c r="F2375" s="279" t="str">
        <f t="shared" si="36"/>
        <v>SWW014420</v>
      </c>
      <c r="G2375" s="351">
        <v>527.4</v>
      </c>
      <c r="M2375" s="241"/>
      <c r="N2375" s="241"/>
      <c r="O2375" s="229"/>
      <c r="P2375" s="229"/>
      <c r="Q2375" s="234"/>
      <c r="Y2375" s="243"/>
      <c r="Z2375" s="2"/>
      <c r="AA2375" s="2"/>
      <c r="AB2375" s="2"/>
      <c r="AC2375" s="2"/>
      <c r="AD2375" s="2"/>
      <c r="AE2375" s="2"/>
      <c r="AF2375" s="2"/>
      <c r="AG2375" s="2"/>
      <c r="AH2375" s="2"/>
      <c r="AI2375" s="2"/>
    </row>
    <row r="2376" spans="2:35">
      <c r="B2376" s="350" t="s">
        <v>265</v>
      </c>
      <c r="C2376" s="350" t="s">
        <v>122</v>
      </c>
      <c r="D2376" s="351">
        <v>44</v>
      </c>
      <c r="E2376" s="351">
        <v>21</v>
      </c>
      <c r="F2376" s="279" t="str">
        <f t="shared" ref="F2376:F2439" si="37">B2376&amp;TEXT(C2376,"00")&amp;TEXT(D2376,"00")&amp;TEXT(E2376,"00")</f>
        <v>SWW014421</v>
      </c>
      <c r="G2376" s="351">
        <v>556.20000000000005</v>
      </c>
      <c r="M2376" s="241"/>
      <c r="N2376" s="241"/>
      <c r="O2376" s="229"/>
      <c r="P2376" s="229"/>
      <c r="Q2376" s="234"/>
      <c r="Y2376" s="243"/>
      <c r="Z2376" s="2"/>
      <c r="AA2376" s="2"/>
      <c r="AB2376" s="2"/>
      <c r="AC2376" s="2"/>
      <c r="AD2376" s="2"/>
      <c r="AE2376" s="2"/>
      <c r="AF2376" s="2"/>
      <c r="AG2376" s="2"/>
      <c r="AH2376" s="2"/>
      <c r="AI2376" s="2"/>
    </row>
    <row r="2377" spans="2:35">
      <c r="B2377" s="350" t="s">
        <v>265</v>
      </c>
      <c r="C2377" s="350" t="s">
        <v>122</v>
      </c>
      <c r="D2377" s="351">
        <v>44</v>
      </c>
      <c r="E2377" s="351">
        <v>22</v>
      </c>
      <c r="F2377" s="279" t="str">
        <f t="shared" si="37"/>
        <v>SWW014422</v>
      </c>
      <c r="G2377" s="351">
        <v>591.1</v>
      </c>
      <c r="M2377" s="241"/>
      <c r="N2377" s="241"/>
      <c r="O2377" s="229"/>
      <c r="P2377" s="229"/>
      <c r="Q2377" s="234"/>
      <c r="Y2377" s="243"/>
      <c r="Z2377" s="2"/>
      <c r="AA2377" s="2"/>
      <c r="AB2377" s="2"/>
      <c r="AC2377" s="2"/>
      <c r="AD2377" s="2"/>
      <c r="AE2377" s="2"/>
      <c r="AF2377" s="2"/>
      <c r="AG2377" s="2"/>
      <c r="AH2377" s="2"/>
      <c r="AI2377" s="2"/>
    </row>
    <row r="2378" spans="2:35">
      <c r="B2378" s="350" t="s">
        <v>265</v>
      </c>
      <c r="C2378" s="350" t="s">
        <v>122</v>
      </c>
      <c r="D2378" s="351">
        <v>44</v>
      </c>
      <c r="E2378" s="351">
        <v>23</v>
      </c>
      <c r="F2378" s="279" t="str">
        <f t="shared" si="37"/>
        <v>SWW014423</v>
      </c>
      <c r="G2378" s="351">
        <v>622.6</v>
      </c>
      <c r="M2378" s="241"/>
      <c r="N2378" s="241"/>
      <c r="O2378" s="229"/>
      <c r="P2378" s="229"/>
      <c r="Q2378" s="234"/>
      <c r="Y2378" s="243"/>
      <c r="Z2378" s="2"/>
      <c r="AA2378" s="2"/>
      <c r="AB2378" s="2"/>
      <c r="AC2378" s="2"/>
      <c r="AD2378" s="2"/>
      <c r="AE2378" s="2"/>
      <c r="AF2378" s="2"/>
      <c r="AG2378" s="2"/>
      <c r="AH2378" s="2"/>
      <c r="AI2378" s="2"/>
    </row>
    <row r="2379" spans="2:35">
      <c r="B2379" s="350" t="s">
        <v>265</v>
      </c>
      <c r="C2379" s="350" t="s">
        <v>122</v>
      </c>
      <c r="D2379" s="351">
        <v>44</v>
      </c>
      <c r="E2379" s="351">
        <v>24</v>
      </c>
      <c r="F2379" s="279" t="str">
        <f t="shared" si="37"/>
        <v>SWW014424</v>
      </c>
      <c r="G2379" s="351">
        <v>656.1</v>
      </c>
      <c r="M2379" s="241"/>
      <c r="N2379" s="241"/>
      <c r="O2379" s="229"/>
      <c r="P2379" s="229"/>
      <c r="Q2379" s="234"/>
      <c r="Y2379" s="243"/>
      <c r="Z2379" s="2"/>
      <c r="AA2379" s="2"/>
      <c r="AB2379" s="2"/>
      <c r="AC2379" s="2"/>
      <c r="AD2379" s="2"/>
      <c r="AE2379" s="2"/>
      <c r="AF2379" s="2"/>
      <c r="AG2379" s="2"/>
      <c r="AH2379" s="2"/>
      <c r="AI2379" s="2"/>
    </row>
    <row r="2380" spans="2:35">
      <c r="B2380" s="350" t="s">
        <v>265</v>
      </c>
      <c r="C2380" s="350" t="s">
        <v>122</v>
      </c>
      <c r="D2380" s="351">
        <v>44</v>
      </c>
      <c r="E2380" s="351">
        <v>25</v>
      </c>
      <c r="F2380" s="279" t="str">
        <f t="shared" si="37"/>
        <v>SWW014425</v>
      </c>
      <c r="G2380" s="351">
        <v>713.5</v>
      </c>
      <c r="M2380" s="241"/>
      <c r="N2380" s="241"/>
      <c r="O2380" s="229"/>
      <c r="P2380" s="229"/>
      <c r="Q2380" s="234"/>
      <c r="Y2380" s="243"/>
      <c r="Z2380" s="2"/>
      <c r="AA2380" s="2"/>
      <c r="AB2380" s="2"/>
      <c r="AC2380" s="2"/>
      <c r="AD2380" s="2"/>
      <c r="AE2380" s="2"/>
      <c r="AF2380" s="2"/>
      <c r="AG2380" s="2"/>
      <c r="AH2380" s="2"/>
      <c r="AI2380" s="2"/>
    </row>
    <row r="2381" spans="2:35">
      <c r="B2381" s="350" t="s">
        <v>265</v>
      </c>
      <c r="C2381" s="350" t="s">
        <v>122</v>
      </c>
      <c r="D2381" s="351">
        <v>44</v>
      </c>
      <c r="E2381" s="351">
        <v>26</v>
      </c>
      <c r="F2381" s="279" t="str">
        <f t="shared" si="37"/>
        <v>SWW014426</v>
      </c>
      <c r="G2381" s="351">
        <v>764.3</v>
      </c>
      <c r="M2381" s="241"/>
      <c r="N2381" s="241"/>
      <c r="O2381" s="229"/>
      <c r="P2381" s="229"/>
      <c r="Q2381" s="234"/>
      <c r="Y2381" s="243"/>
      <c r="Z2381" s="2"/>
      <c r="AA2381" s="2"/>
      <c r="AB2381" s="2"/>
      <c r="AC2381" s="2"/>
      <c r="AD2381" s="2"/>
      <c r="AE2381" s="2"/>
      <c r="AF2381" s="2"/>
      <c r="AG2381" s="2"/>
      <c r="AH2381" s="2"/>
      <c r="AI2381" s="2"/>
    </row>
    <row r="2382" spans="2:35">
      <c r="B2382" s="350" t="s">
        <v>265</v>
      </c>
      <c r="C2382" s="350" t="s">
        <v>122</v>
      </c>
      <c r="D2382" s="351">
        <v>44</v>
      </c>
      <c r="E2382" s="351">
        <v>27</v>
      </c>
      <c r="F2382" s="279" t="str">
        <f t="shared" si="37"/>
        <v>SWW014427</v>
      </c>
      <c r="G2382" s="351">
        <v>828.8</v>
      </c>
      <c r="M2382" s="241"/>
      <c r="N2382" s="241"/>
      <c r="O2382" s="229"/>
      <c r="P2382" s="229"/>
      <c r="Q2382" s="234"/>
      <c r="Y2382" s="243"/>
      <c r="Z2382" s="2"/>
      <c r="AA2382" s="2"/>
      <c r="AB2382" s="2"/>
      <c r="AC2382" s="2"/>
      <c r="AD2382" s="2"/>
      <c r="AE2382" s="2"/>
      <c r="AF2382" s="2"/>
      <c r="AG2382" s="2"/>
      <c r="AH2382" s="2"/>
      <c r="AI2382" s="2"/>
    </row>
    <row r="2383" spans="2:35">
      <c r="B2383" s="350" t="s">
        <v>265</v>
      </c>
      <c r="C2383" s="350" t="s">
        <v>122</v>
      </c>
      <c r="D2383" s="351">
        <v>45</v>
      </c>
      <c r="E2383" s="351">
        <v>1</v>
      </c>
      <c r="F2383" s="279" t="str">
        <f t="shared" si="37"/>
        <v>SWW014501</v>
      </c>
      <c r="G2383" s="351">
        <v>55.1</v>
      </c>
      <c r="M2383" s="241"/>
      <c r="N2383" s="241"/>
      <c r="O2383" s="229"/>
      <c r="P2383" s="229"/>
      <c r="Q2383" s="234"/>
      <c r="Y2383" s="243"/>
      <c r="Z2383" s="2"/>
      <c r="AA2383" s="2"/>
      <c r="AB2383" s="2"/>
      <c r="AC2383" s="2"/>
      <c r="AD2383" s="2"/>
      <c r="AE2383" s="2"/>
      <c r="AF2383" s="2"/>
      <c r="AG2383" s="2"/>
      <c r="AH2383" s="2"/>
      <c r="AI2383" s="2"/>
    </row>
    <row r="2384" spans="2:35">
      <c r="B2384" s="350" t="s">
        <v>265</v>
      </c>
      <c r="C2384" s="350" t="s">
        <v>122</v>
      </c>
      <c r="D2384" s="351">
        <v>45</v>
      </c>
      <c r="E2384" s="351">
        <v>2</v>
      </c>
      <c r="F2384" s="279" t="str">
        <f t="shared" si="37"/>
        <v>SWW014502</v>
      </c>
      <c r="G2384" s="351">
        <v>147.80000000000001</v>
      </c>
      <c r="M2384" s="241"/>
      <c r="N2384" s="241"/>
      <c r="O2384" s="229"/>
      <c r="P2384" s="229"/>
      <c r="Q2384" s="234"/>
      <c r="Y2384" s="243"/>
      <c r="Z2384" s="2"/>
      <c r="AA2384" s="2"/>
      <c r="AB2384" s="2"/>
      <c r="AC2384" s="2"/>
      <c r="AD2384" s="2"/>
      <c r="AE2384" s="2"/>
      <c r="AF2384" s="2"/>
      <c r="AG2384" s="2"/>
      <c r="AH2384" s="2"/>
      <c r="AI2384" s="2"/>
    </row>
    <row r="2385" spans="2:35">
      <c r="B2385" s="350" t="s">
        <v>265</v>
      </c>
      <c r="C2385" s="350" t="s">
        <v>122</v>
      </c>
      <c r="D2385" s="351">
        <v>45</v>
      </c>
      <c r="E2385" s="351">
        <v>3</v>
      </c>
      <c r="F2385" s="279" t="str">
        <f t="shared" si="37"/>
        <v>SWW014503</v>
      </c>
      <c r="G2385" s="351">
        <v>161.6</v>
      </c>
      <c r="M2385" s="241"/>
      <c r="N2385" s="241"/>
      <c r="O2385" s="229"/>
      <c r="P2385" s="229"/>
      <c r="Q2385" s="234"/>
      <c r="Y2385" s="243"/>
      <c r="Z2385" s="2"/>
      <c r="AA2385" s="2"/>
      <c r="AB2385" s="2"/>
      <c r="AC2385" s="2"/>
      <c r="AD2385" s="2"/>
      <c r="AE2385" s="2"/>
      <c r="AF2385" s="2"/>
      <c r="AG2385" s="2"/>
      <c r="AH2385" s="2"/>
      <c r="AI2385" s="2"/>
    </row>
    <row r="2386" spans="2:35">
      <c r="B2386" s="350" t="s">
        <v>265</v>
      </c>
      <c r="C2386" s="350" t="s">
        <v>122</v>
      </c>
      <c r="D2386" s="351">
        <v>45</v>
      </c>
      <c r="E2386" s="351">
        <v>4</v>
      </c>
      <c r="F2386" s="279" t="str">
        <f t="shared" si="37"/>
        <v>SWW014504</v>
      </c>
      <c r="G2386" s="351">
        <v>176.8</v>
      </c>
      <c r="M2386" s="241"/>
      <c r="N2386" s="241"/>
      <c r="O2386" s="229"/>
      <c r="P2386" s="229"/>
      <c r="Q2386" s="234"/>
      <c r="Y2386" s="243"/>
      <c r="Z2386" s="2"/>
      <c r="AA2386" s="2"/>
      <c r="AB2386" s="2"/>
      <c r="AC2386" s="2"/>
      <c r="AD2386" s="2"/>
      <c r="AE2386" s="2"/>
      <c r="AF2386" s="2"/>
      <c r="AG2386" s="2"/>
      <c r="AH2386" s="2"/>
      <c r="AI2386" s="2"/>
    </row>
    <row r="2387" spans="2:35">
      <c r="B2387" s="350" t="s">
        <v>265</v>
      </c>
      <c r="C2387" s="350" t="s">
        <v>122</v>
      </c>
      <c r="D2387" s="351">
        <v>45</v>
      </c>
      <c r="E2387" s="351">
        <v>5</v>
      </c>
      <c r="F2387" s="279" t="str">
        <f t="shared" si="37"/>
        <v>SWW014505</v>
      </c>
      <c r="G2387" s="351">
        <v>193.6</v>
      </c>
      <c r="M2387" s="241"/>
      <c r="N2387" s="241"/>
      <c r="O2387" s="229"/>
      <c r="P2387" s="229"/>
      <c r="Q2387" s="234"/>
      <c r="Y2387" s="243"/>
      <c r="Z2387" s="2"/>
      <c r="AA2387" s="2"/>
      <c r="AB2387" s="2"/>
      <c r="AC2387" s="2"/>
      <c r="AD2387" s="2"/>
      <c r="AE2387" s="2"/>
      <c r="AF2387" s="2"/>
      <c r="AG2387" s="2"/>
      <c r="AH2387" s="2"/>
      <c r="AI2387" s="2"/>
    </row>
    <row r="2388" spans="2:35">
      <c r="B2388" s="350" t="s">
        <v>265</v>
      </c>
      <c r="C2388" s="350" t="s">
        <v>122</v>
      </c>
      <c r="D2388" s="351">
        <v>45</v>
      </c>
      <c r="E2388" s="351">
        <v>6</v>
      </c>
      <c r="F2388" s="279" t="str">
        <f t="shared" si="37"/>
        <v>SWW014506</v>
      </c>
      <c r="G2388" s="351">
        <v>212.7</v>
      </c>
      <c r="M2388" s="241"/>
      <c r="N2388" s="241"/>
      <c r="O2388" s="229"/>
      <c r="P2388" s="229"/>
      <c r="Q2388" s="234"/>
      <c r="Y2388" s="243"/>
      <c r="Z2388" s="2"/>
      <c r="AA2388" s="2"/>
      <c r="AB2388" s="2"/>
      <c r="AC2388" s="2"/>
      <c r="AD2388" s="2"/>
      <c r="AE2388" s="2"/>
      <c r="AF2388" s="2"/>
      <c r="AG2388" s="2"/>
      <c r="AH2388" s="2"/>
      <c r="AI2388" s="2"/>
    </row>
    <row r="2389" spans="2:35">
      <c r="B2389" s="350" t="s">
        <v>265</v>
      </c>
      <c r="C2389" s="350" t="s">
        <v>122</v>
      </c>
      <c r="D2389" s="351">
        <v>45</v>
      </c>
      <c r="E2389" s="351">
        <v>7</v>
      </c>
      <c r="F2389" s="279" t="str">
        <f t="shared" si="37"/>
        <v>SWW014507</v>
      </c>
      <c r="G2389" s="351">
        <v>231.6</v>
      </c>
      <c r="M2389" s="241"/>
      <c r="N2389" s="241"/>
      <c r="O2389" s="229"/>
      <c r="P2389" s="229"/>
      <c r="Q2389" s="234"/>
      <c r="Y2389" s="243"/>
      <c r="Z2389" s="2"/>
      <c r="AA2389" s="2"/>
      <c r="AB2389" s="2"/>
      <c r="AC2389" s="2"/>
      <c r="AD2389" s="2"/>
      <c r="AE2389" s="2"/>
      <c r="AF2389" s="2"/>
      <c r="AG2389" s="2"/>
      <c r="AH2389" s="2"/>
      <c r="AI2389" s="2"/>
    </row>
    <row r="2390" spans="2:35">
      <c r="B2390" s="350" t="s">
        <v>265</v>
      </c>
      <c r="C2390" s="350" t="s">
        <v>122</v>
      </c>
      <c r="D2390" s="351">
        <v>45</v>
      </c>
      <c r="E2390" s="351">
        <v>8</v>
      </c>
      <c r="F2390" s="279" t="str">
        <f t="shared" si="37"/>
        <v>SWW014508</v>
      </c>
      <c r="G2390" s="351">
        <v>250.7</v>
      </c>
      <c r="M2390" s="241"/>
      <c r="N2390" s="241"/>
      <c r="O2390" s="229"/>
      <c r="P2390" s="229"/>
      <c r="Q2390" s="234"/>
      <c r="Y2390" s="243"/>
      <c r="Z2390" s="2"/>
      <c r="AA2390" s="2"/>
      <c r="AB2390" s="2"/>
      <c r="AC2390" s="2"/>
      <c r="AD2390" s="2"/>
      <c r="AE2390" s="2"/>
      <c r="AF2390" s="2"/>
      <c r="AG2390" s="2"/>
      <c r="AH2390" s="2"/>
      <c r="AI2390" s="2"/>
    </row>
    <row r="2391" spans="2:35">
      <c r="B2391" s="350" t="s">
        <v>265</v>
      </c>
      <c r="C2391" s="350" t="s">
        <v>122</v>
      </c>
      <c r="D2391" s="351">
        <v>45</v>
      </c>
      <c r="E2391" s="351">
        <v>9</v>
      </c>
      <c r="F2391" s="279" t="str">
        <f t="shared" si="37"/>
        <v>SWW014509</v>
      </c>
      <c r="G2391" s="351">
        <v>266.89999999999998</v>
      </c>
      <c r="M2391" s="241"/>
      <c r="N2391" s="241"/>
      <c r="O2391" s="229"/>
      <c r="P2391" s="229"/>
      <c r="Q2391" s="234"/>
      <c r="Y2391" s="243"/>
      <c r="Z2391" s="2"/>
      <c r="AA2391" s="2"/>
      <c r="AB2391" s="2"/>
      <c r="AC2391" s="2"/>
      <c r="AD2391" s="2"/>
      <c r="AE2391" s="2"/>
      <c r="AF2391" s="2"/>
      <c r="AG2391" s="2"/>
      <c r="AH2391" s="2"/>
      <c r="AI2391" s="2"/>
    </row>
    <row r="2392" spans="2:35">
      <c r="B2392" s="350" t="s">
        <v>265</v>
      </c>
      <c r="C2392" s="350" t="s">
        <v>122</v>
      </c>
      <c r="D2392" s="351">
        <v>45</v>
      </c>
      <c r="E2392" s="351">
        <v>10</v>
      </c>
      <c r="F2392" s="279" t="str">
        <f t="shared" si="37"/>
        <v>SWW014510</v>
      </c>
      <c r="G2392" s="351">
        <v>285.10000000000002</v>
      </c>
      <c r="M2392" s="241"/>
      <c r="N2392" s="241"/>
      <c r="O2392" s="229"/>
      <c r="P2392" s="229"/>
      <c r="Q2392" s="234"/>
      <c r="Y2392" s="243"/>
      <c r="Z2392" s="2"/>
      <c r="AA2392" s="2"/>
      <c r="AB2392" s="2"/>
      <c r="AC2392" s="2"/>
      <c r="AD2392" s="2"/>
      <c r="AE2392" s="2"/>
      <c r="AF2392" s="2"/>
      <c r="AG2392" s="2"/>
      <c r="AH2392" s="2"/>
      <c r="AI2392" s="2"/>
    </row>
    <row r="2393" spans="2:35">
      <c r="B2393" s="350" t="s">
        <v>265</v>
      </c>
      <c r="C2393" s="350" t="s">
        <v>122</v>
      </c>
      <c r="D2393" s="351">
        <v>45</v>
      </c>
      <c r="E2393" s="351">
        <v>11</v>
      </c>
      <c r="F2393" s="279" t="str">
        <f t="shared" si="37"/>
        <v>SWW014511</v>
      </c>
      <c r="G2393" s="351">
        <v>306.10000000000002</v>
      </c>
      <c r="M2393" s="241"/>
      <c r="N2393" s="241"/>
      <c r="O2393" s="229"/>
      <c r="P2393" s="229"/>
      <c r="Q2393" s="234"/>
      <c r="Y2393" s="243"/>
      <c r="Z2393" s="2"/>
      <c r="AA2393" s="2"/>
      <c r="AB2393" s="2"/>
      <c r="AC2393" s="2"/>
      <c r="AD2393" s="2"/>
      <c r="AE2393" s="2"/>
      <c r="AF2393" s="2"/>
      <c r="AG2393" s="2"/>
      <c r="AH2393" s="2"/>
      <c r="AI2393" s="2"/>
    </row>
    <row r="2394" spans="2:35">
      <c r="B2394" s="350" t="s">
        <v>265</v>
      </c>
      <c r="C2394" s="350" t="s">
        <v>122</v>
      </c>
      <c r="D2394" s="351">
        <v>45</v>
      </c>
      <c r="E2394" s="351">
        <v>12</v>
      </c>
      <c r="F2394" s="279" t="str">
        <f t="shared" si="37"/>
        <v>SWW014512</v>
      </c>
      <c r="G2394" s="351">
        <v>330.7</v>
      </c>
      <c r="M2394" s="241"/>
      <c r="N2394" s="241"/>
      <c r="O2394" s="229"/>
      <c r="P2394" s="229"/>
      <c r="Q2394" s="234"/>
      <c r="Y2394" s="243"/>
      <c r="Z2394" s="2"/>
      <c r="AA2394" s="2"/>
      <c r="AB2394" s="2"/>
      <c r="AC2394" s="2"/>
      <c r="AD2394" s="2"/>
      <c r="AE2394" s="2"/>
      <c r="AF2394" s="2"/>
      <c r="AG2394" s="2"/>
      <c r="AH2394" s="2"/>
      <c r="AI2394" s="2"/>
    </row>
    <row r="2395" spans="2:35">
      <c r="B2395" s="350" t="s">
        <v>265</v>
      </c>
      <c r="C2395" s="350" t="s">
        <v>122</v>
      </c>
      <c r="D2395" s="351">
        <v>45</v>
      </c>
      <c r="E2395" s="351">
        <v>13</v>
      </c>
      <c r="F2395" s="279" t="str">
        <f t="shared" si="37"/>
        <v>SWW014513</v>
      </c>
      <c r="G2395" s="351">
        <v>358.3</v>
      </c>
      <c r="M2395" s="241"/>
      <c r="N2395" s="241"/>
      <c r="O2395" s="229"/>
      <c r="P2395" s="229"/>
      <c r="Q2395" s="234"/>
      <c r="Y2395" s="243"/>
      <c r="Z2395" s="2"/>
      <c r="AA2395" s="2"/>
      <c r="AB2395" s="2"/>
      <c r="AC2395" s="2"/>
      <c r="AD2395" s="2"/>
      <c r="AE2395" s="2"/>
      <c r="AF2395" s="2"/>
      <c r="AG2395" s="2"/>
      <c r="AH2395" s="2"/>
      <c r="AI2395" s="2"/>
    </row>
    <row r="2396" spans="2:35">
      <c r="B2396" s="350" t="s">
        <v>265</v>
      </c>
      <c r="C2396" s="350" t="s">
        <v>122</v>
      </c>
      <c r="D2396" s="351">
        <v>45</v>
      </c>
      <c r="E2396" s="351">
        <v>14</v>
      </c>
      <c r="F2396" s="279" t="str">
        <f t="shared" si="37"/>
        <v>SWW014514</v>
      </c>
      <c r="G2396" s="351">
        <v>381.4</v>
      </c>
      <c r="M2396" s="241"/>
      <c r="N2396" s="241"/>
      <c r="O2396" s="229"/>
      <c r="P2396" s="229"/>
      <c r="Q2396" s="234"/>
      <c r="Y2396" s="243"/>
      <c r="Z2396" s="2"/>
      <c r="AA2396" s="2"/>
      <c r="AB2396" s="2"/>
      <c r="AC2396" s="2"/>
      <c r="AD2396" s="2"/>
      <c r="AE2396" s="2"/>
      <c r="AF2396" s="2"/>
      <c r="AG2396" s="2"/>
      <c r="AH2396" s="2"/>
      <c r="AI2396" s="2"/>
    </row>
    <row r="2397" spans="2:35">
      <c r="B2397" s="350" t="s">
        <v>265</v>
      </c>
      <c r="C2397" s="350" t="s">
        <v>122</v>
      </c>
      <c r="D2397" s="351">
        <v>45</v>
      </c>
      <c r="E2397" s="351">
        <v>15</v>
      </c>
      <c r="F2397" s="279" t="str">
        <f t="shared" si="37"/>
        <v>SWW014515</v>
      </c>
      <c r="G2397" s="351">
        <v>407.6</v>
      </c>
      <c r="M2397" s="241"/>
      <c r="N2397" s="241"/>
      <c r="O2397" s="229"/>
      <c r="P2397" s="229"/>
      <c r="Q2397" s="234"/>
      <c r="Y2397" s="243"/>
      <c r="Z2397" s="2"/>
      <c r="AA2397" s="2"/>
      <c r="AB2397" s="2"/>
      <c r="AC2397" s="2"/>
      <c r="AD2397" s="2"/>
      <c r="AE2397" s="2"/>
      <c r="AF2397" s="2"/>
      <c r="AG2397" s="2"/>
      <c r="AH2397" s="2"/>
      <c r="AI2397" s="2"/>
    </row>
    <row r="2398" spans="2:35">
      <c r="B2398" s="350" t="s">
        <v>265</v>
      </c>
      <c r="C2398" s="350" t="s">
        <v>122</v>
      </c>
      <c r="D2398" s="351">
        <v>45</v>
      </c>
      <c r="E2398" s="351">
        <v>16</v>
      </c>
      <c r="F2398" s="279" t="str">
        <f t="shared" si="37"/>
        <v>SWW014516</v>
      </c>
      <c r="G2398" s="351">
        <v>443.6</v>
      </c>
      <c r="M2398" s="241"/>
      <c r="N2398" s="241"/>
      <c r="O2398" s="229"/>
      <c r="P2398" s="229"/>
      <c r="Q2398" s="234"/>
      <c r="Y2398" s="243"/>
      <c r="Z2398" s="2"/>
      <c r="AA2398" s="2"/>
      <c r="AB2398" s="2"/>
      <c r="AC2398" s="2"/>
      <c r="AD2398" s="2"/>
      <c r="AE2398" s="2"/>
      <c r="AF2398" s="2"/>
      <c r="AG2398" s="2"/>
      <c r="AH2398" s="2"/>
      <c r="AI2398" s="2"/>
    </row>
    <row r="2399" spans="2:35">
      <c r="B2399" s="350" t="s">
        <v>265</v>
      </c>
      <c r="C2399" s="350" t="s">
        <v>122</v>
      </c>
      <c r="D2399" s="351">
        <v>45</v>
      </c>
      <c r="E2399" s="351">
        <v>17</v>
      </c>
      <c r="F2399" s="279" t="str">
        <f t="shared" si="37"/>
        <v>SWW014517</v>
      </c>
      <c r="G2399" s="351">
        <v>471.2</v>
      </c>
      <c r="M2399" s="241"/>
      <c r="N2399" s="241"/>
      <c r="O2399" s="229"/>
      <c r="P2399" s="229"/>
      <c r="Q2399" s="234"/>
      <c r="Y2399" s="243"/>
      <c r="Z2399" s="2"/>
      <c r="AA2399" s="2"/>
      <c r="AB2399" s="2"/>
      <c r="AC2399" s="2"/>
      <c r="AD2399" s="2"/>
      <c r="AE2399" s="2"/>
      <c r="AF2399" s="2"/>
      <c r="AG2399" s="2"/>
      <c r="AH2399" s="2"/>
      <c r="AI2399" s="2"/>
    </row>
    <row r="2400" spans="2:35">
      <c r="B2400" s="350" t="s">
        <v>265</v>
      </c>
      <c r="C2400" s="350" t="s">
        <v>122</v>
      </c>
      <c r="D2400" s="351">
        <v>45</v>
      </c>
      <c r="E2400" s="351">
        <v>18</v>
      </c>
      <c r="F2400" s="279" t="str">
        <f t="shared" si="37"/>
        <v>SWW014518</v>
      </c>
      <c r="G2400" s="351">
        <v>499.6</v>
      </c>
      <c r="M2400" s="241"/>
      <c r="N2400" s="241"/>
      <c r="O2400" s="229"/>
      <c r="P2400" s="229"/>
      <c r="Q2400" s="234"/>
      <c r="Y2400" s="243"/>
      <c r="Z2400" s="2"/>
      <c r="AA2400" s="2"/>
      <c r="AB2400" s="2"/>
      <c r="AC2400" s="2"/>
      <c r="AD2400" s="2"/>
      <c r="AE2400" s="2"/>
      <c r="AF2400" s="2"/>
      <c r="AG2400" s="2"/>
      <c r="AH2400" s="2"/>
      <c r="AI2400" s="2"/>
    </row>
    <row r="2401" spans="2:35">
      <c r="B2401" s="350" t="s">
        <v>265</v>
      </c>
      <c r="C2401" s="350" t="s">
        <v>122</v>
      </c>
      <c r="D2401" s="351">
        <v>45</v>
      </c>
      <c r="E2401" s="351">
        <v>19</v>
      </c>
      <c r="F2401" s="279" t="str">
        <f t="shared" si="37"/>
        <v>SWW014519</v>
      </c>
      <c r="G2401" s="351">
        <v>527.4</v>
      </c>
      <c r="M2401" s="241"/>
      <c r="N2401" s="241"/>
      <c r="O2401" s="229"/>
      <c r="P2401" s="229"/>
      <c r="Q2401" s="234"/>
      <c r="Y2401" s="243"/>
      <c r="Z2401" s="2"/>
      <c r="AA2401" s="2"/>
      <c r="AB2401" s="2"/>
      <c r="AC2401" s="2"/>
      <c r="AD2401" s="2"/>
      <c r="AE2401" s="2"/>
      <c r="AF2401" s="2"/>
      <c r="AG2401" s="2"/>
      <c r="AH2401" s="2"/>
      <c r="AI2401" s="2"/>
    </row>
    <row r="2402" spans="2:35">
      <c r="B2402" s="350" t="s">
        <v>265</v>
      </c>
      <c r="C2402" s="350" t="s">
        <v>122</v>
      </c>
      <c r="D2402" s="351">
        <v>45</v>
      </c>
      <c r="E2402" s="351">
        <v>20</v>
      </c>
      <c r="F2402" s="279" t="str">
        <f t="shared" si="37"/>
        <v>SWW014520</v>
      </c>
      <c r="G2402" s="351">
        <v>556.20000000000005</v>
      </c>
      <c r="M2402" s="241"/>
      <c r="N2402" s="241"/>
      <c r="O2402" s="229"/>
      <c r="P2402" s="229"/>
      <c r="Q2402" s="234"/>
      <c r="Y2402" s="243"/>
      <c r="Z2402" s="2"/>
      <c r="AA2402" s="2"/>
      <c r="AB2402" s="2"/>
      <c r="AC2402" s="2"/>
      <c r="AD2402" s="2"/>
      <c r="AE2402" s="2"/>
      <c r="AF2402" s="2"/>
      <c r="AG2402" s="2"/>
      <c r="AH2402" s="2"/>
      <c r="AI2402" s="2"/>
    </row>
    <row r="2403" spans="2:35">
      <c r="B2403" s="350" t="s">
        <v>265</v>
      </c>
      <c r="C2403" s="350" t="s">
        <v>122</v>
      </c>
      <c r="D2403" s="351">
        <v>45</v>
      </c>
      <c r="E2403" s="351">
        <v>21</v>
      </c>
      <c r="F2403" s="279" t="str">
        <f t="shared" si="37"/>
        <v>SWW014521</v>
      </c>
      <c r="G2403" s="351">
        <v>591.1</v>
      </c>
      <c r="M2403" s="241"/>
      <c r="N2403" s="241"/>
      <c r="O2403" s="229"/>
      <c r="P2403" s="229"/>
      <c r="Q2403" s="234"/>
      <c r="Y2403" s="243"/>
      <c r="Z2403" s="2"/>
      <c r="AA2403" s="2"/>
      <c r="AB2403" s="2"/>
      <c r="AC2403" s="2"/>
      <c r="AD2403" s="2"/>
      <c r="AE2403" s="2"/>
      <c r="AF2403" s="2"/>
      <c r="AG2403" s="2"/>
      <c r="AH2403" s="2"/>
      <c r="AI2403" s="2"/>
    </row>
    <row r="2404" spans="2:35">
      <c r="B2404" s="350" t="s">
        <v>265</v>
      </c>
      <c r="C2404" s="350" t="s">
        <v>122</v>
      </c>
      <c r="D2404" s="351">
        <v>45</v>
      </c>
      <c r="E2404" s="351">
        <v>22</v>
      </c>
      <c r="F2404" s="279" t="str">
        <f t="shared" si="37"/>
        <v>SWW014522</v>
      </c>
      <c r="G2404" s="351">
        <v>622.6</v>
      </c>
      <c r="M2404" s="241"/>
      <c r="N2404" s="241"/>
      <c r="O2404" s="229"/>
      <c r="P2404" s="229"/>
      <c r="Q2404" s="234"/>
      <c r="Y2404" s="243"/>
      <c r="Z2404" s="2"/>
      <c r="AA2404" s="2"/>
      <c r="AB2404" s="2"/>
      <c r="AC2404" s="2"/>
      <c r="AD2404" s="2"/>
      <c r="AE2404" s="2"/>
      <c r="AF2404" s="2"/>
      <c r="AG2404" s="2"/>
      <c r="AH2404" s="2"/>
      <c r="AI2404" s="2"/>
    </row>
    <row r="2405" spans="2:35">
      <c r="B2405" s="350" t="s">
        <v>265</v>
      </c>
      <c r="C2405" s="350" t="s">
        <v>122</v>
      </c>
      <c r="D2405" s="351">
        <v>45</v>
      </c>
      <c r="E2405" s="351">
        <v>23</v>
      </c>
      <c r="F2405" s="279" t="str">
        <f t="shared" si="37"/>
        <v>SWW014523</v>
      </c>
      <c r="G2405" s="351">
        <v>656.1</v>
      </c>
      <c r="M2405" s="241"/>
      <c r="N2405" s="241"/>
      <c r="O2405" s="229"/>
      <c r="P2405" s="229"/>
      <c r="Q2405" s="234"/>
      <c r="Y2405" s="243"/>
      <c r="Z2405" s="2"/>
      <c r="AA2405" s="2"/>
      <c r="AB2405" s="2"/>
      <c r="AC2405" s="2"/>
      <c r="AD2405" s="2"/>
      <c r="AE2405" s="2"/>
      <c r="AF2405" s="2"/>
      <c r="AG2405" s="2"/>
      <c r="AH2405" s="2"/>
      <c r="AI2405" s="2"/>
    </row>
    <row r="2406" spans="2:35">
      <c r="B2406" s="350" t="s">
        <v>265</v>
      </c>
      <c r="C2406" s="350" t="s">
        <v>122</v>
      </c>
      <c r="D2406" s="351">
        <v>45</v>
      </c>
      <c r="E2406" s="351">
        <v>24</v>
      </c>
      <c r="F2406" s="279" t="str">
        <f t="shared" si="37"/>
        <v>SWW014524</v>
      </c>
      <c r="G2406" s="351">
        <v>713.5</v>
      </c>
      <c r="M2406" s="241"/>
      <c r="N2406" s="241"/>
      <c r="O2406" s="229"/>
      <c r="P2406" s="229"/>
      <c r="Q2406" s="234"/>
      <c r="Y2406" s="243"/>
      <c r="Z2406" s="2"/>
      <c r="AA2406" s="2"/>
      <c r="AB2406" s="2"/>
      <c r="AC2406" s="2"/>
      <c r="AD2406" s="2"/>
      <c r="AE2406" s="2"/>
      <c r="AF2406" s="2"/>
      <c r="AG2406" s="2"/>
      <c r="AH2406" s="2"/>
      <c r="AI2406" s="2"/>
    </row>
    <row r="2407" spans="2:35">
      <c r="B2407" s="350" t="s">
        <v>265</v>
      </c>
      <c r="C2407" s="350" t="s">
        <v>122</v>
      </c>
      <c r="D2407" s="351">
        <v>45</v>
      </c>
      <c r="E2407" s="351">
        <v>25</v>
      </c>
      <c r="F2407" s="279" t="str">
        <f t="shared" si="37"/>
        <v>SWW014525</v>
      </c>
      <c r="G2407" s="351">
        <v>764.3</v>
      </c>
      <c r="M2407" s="241"/>
      <c r="N2407" s="241"/>
      <c r="O2407" s="229"/>
      <c r="P2407" s="229"/>
      <c r="Q2407" s="234"/>
      <c r="Y2407" s="243"/>
      <c r="Z2407" s="2"/>
      <c r="AA2407" s="2"/>
      <c r="AB2407" s="2"/>
      <c r="AC2407" s="2"/>
      <c r="AD2407" s="2"/>
      <c r="AE2407" s="2"/>
      <c r="AF2407" s="2"/>
      <c r="AG2407" s="2"/>
      <c r="AH2407" s="2"/>
      <c r="AI2407" s="2"/>
    </row>
    <row r="2408" spans="2:35">
      <c r="B2408" s="350" t="s">
        <v>265</v>
      </c>
      <c r="C2408" s="350" t="s">
        <v>122</v>
      </c>
      <c r="D2408" s="351">
        <v>45</v>
      </c>
      <c r="E2408" s="351">
        <v>26</v>
      </c>
      <c r="F2408" s="279" t="str">
        <f t="shared" si="37"/>
        <v>SWW014526</v>
      </c>
      <c r="G2408" s="351">
        <v>828.8</v>
      </c>
      <c r="M2408" s="241"/>
      <c r="N2408" s="241"/>
      <c r="O2408" s="229"/>
      <c r="P2408" s="229"/>
      <c r="Q2408" s="234"/>
      <c r="Y2408" s="243"/>
      <c r="Z2408" s="2"/>
      <c r="AA2408" s="2"/>
      <c r="AB2408" s="2"/>
      <c r="AC2408" s="2"/>
      <c r="AD2408" s="2"/>
      <c r="AE2408" s="2"/>
      <c r="AF2408" s="2"/>
      <c r="AG2408" s="2"/>
      <c r="AH2408" s="2"/>
      <c r="AI2408" s="2"/>
    </row>
    <row r="2409" spans="2:35">
      <c r="B2409" s="350" t="s">
        <v>265</v>
      </c>
      <c r="C2409" s="350" t="s">
        <v>122</v>
      </c>
      <c r="D2409" s="351">
        <v>46</v>
      </c>
      <c r="E2409" s="351">
        <v>1</v>
      </c>
      <c r="F2409" s="279" t="str">
        <f t="shared" si="37"/>
        <v>SWW014601</v>
      </c>
      <c r="G2409" s="351">
        <v>59.3</v>
      </c>
      <c r="M2409" s="241"/>
      <c r="N2409" s="241"/>
      <c r="O2409" s="229"/>
      <c r="P2409" s="229"/>
      <c r="Q2409" s="234"/>
      <c r="Y2409" s="243"/>
      <c r="Z2409" s="2"/>
      <c r="AA2409" s="2"/>
      <c r="AB2409" s="2"/>
      <c r="AC2409" s="2"/>
      <c r="AD2409" s="2"/>
      <c r="AE2409" s="2"/>
      <c r="AF2409" s="2"/>
      <c r="AG2409" s="2"/>
      <c r="AH2409" s="2"/>
      <c r="AI2409" s="2"/>
    </row>
    <row r="2410" spans="2:35">
      <c r="B2410" s="350" t="s">
        <v>265</v>
      </c>
      <c r="C2410" s="350" t="s">
        <v>122</v>
      </c>
      <c r="D2410" s="351">
        <v>46</v>
      </c>
      <c r="E2410" s="351">
        <v>2</v>
      </c>
      <c r="F2410" s="279" t="str">
        <f t="shared" si="37"/>
        <v>SWW014602</v>
      </c>
      <c r="G2410" s="351">
        <v>161.6</v>
      </c>
      <c r="M2410" s="241"/>
      <c r="N2410" s="241"/>
      <c r="O2410" s="229"/>
      <c r="P2410" s="229"/>
      <c r="Q2410" s="234"/>
      <c r="Y2410" s="243"/>
      <c r="Z2410" s="2"/>
      <c r="AA2410" s="2"/>
      <c r="AB2410" s="2"/>
      <c r="AC2410" s="2"/>
      <c r="AD2410" s="2"/>
      <c r="AE2410" s="2"/>
      <c r="AF2410" s="2"/>
      <c r="AG2410" s="2"/>
      <c r="AH2410" s="2"/>
      <c r="AI2410" s="2"/>
    </row>
    <row r="2411" spans="2:35">
      <c r="B2411" s="350" t="s">
        <v>265</v>
      </c>
      <c r="C2411" s="350" t="s">
        <v>122</v>
      </c>
      <c r="D2411" s="351">
        <v>46</v>
      </c>
      <c r="E2411" s="351">
        <v>3</v>
      </c>
      <c r="F2411" s="279" t="str">
        <f t="shared" si="37"/>
        <v>SWW014603</v>
      </c>
      <c r="G2411" s="351">
        <v>176.8</v>
      </c>
      <c r="M2411" s="241"/>
      <c r="N2411" s="241"/>
      <c r="O2411" s="229"/>
      <c r="P2411" s="229"/>
      <c r="Q2411" s="234"/>
      <c r="Y2411" s="243"/>
      <c r="Z2411" s="2"/>
      <c r="AA2411" s="2"/>
      <c r="AB2411" s="2"/>
      <c r="AC2411" s="2"/>
      <c r="AD2411" s="2"/>
      <c r="AE2411" s="2"/>
      <c r="AF2411" s="2"/>
      <c r="AG2411" s="2"/>
      <c r="AH2411" s="2"/>
      <c r="AI2411" s="2"/>
    </row>
    <row r="2412" spans="2:35">
      <c r="B2412" s="350" t="s">
        <v>265</v>
      </c>
      <c r="C2412" s="350" t="s">
        <v>122</v>
      </c>
      <c r="D2412" s="351">
        <v>46</v>
      </c>
      <c r="E2412" s="351">
        <v>4</v>
      </c>
      <c r="F2412" s="279" t="str">
        <f t="shared" si="37"/>
        <v>SWW014604</v>
      </c>
      <c r="G2412" s="351">
        <v>193.6</v>
      </c>
      <c r="M2412" s="241"/>
      <c r="N2412" s="241"/>
      <c r="O2412" s="229"/>
      <c r="P2412" s="229"/>
      <c r="Q2412" s="234"/>
      <c r="Y2412" s="243"/>
      <c r="Z2412" s="2"/>
      <c r="AA2412" s="2"/>
      <c r="AB2412" s="2"/>
      <c r="AC2412" s="2"/>
      <c r="AD2412" s="2"/>
      <c r="AE2412" s="2"/>
      <c r="AF2412" s="2"/>
      <c r="AG2412" s="2"/>
      <c r="AH2412" s="2"/>
      <c r="AI2412" s="2"/>
    </row>
    <row r="2413" spans="2:35">
      <c r="B2413" s="350" t="s">
        <v>265</v>
      </c>
      <c r="C2413" s="350" t="s">
        <v>122</v>
      </c>
      <c r="D2413" s="351">
        <v>46</v>
      </c>
      <c r="E2413" s="351">
        <v>5</v>
      </c>
      <c r="F2413" s="279" t="str">
        <f t="shared" si="37"/>
        <v>SWW014605</v>
      </c>
      <c r="G2413" s="351">
        <v>212.7</v>
      </c>
      <c r="M2413" s="241"/>
      <c r="N2413" s="241"/>
      <c r="O2413" s="229"/>
      <c r="P2413" s="229"/>
      <c r="Q2413" s="234"/>
      <c r="Y2413" s="243"/>
      <c r="Z2413" s="2"/>
      <c r="AA2413" s="2"/>
      <c r="AB2413" s="2"/>
      <c r="AC2413" s="2"/>
      <c r="AD2413" s="2"/>
      <c r="AE2413" s="2"/>
      <c r="AF2413" s="2"/>
      <c r="AG2413" s="2"/>
      <c r="AH2413" s="2"/>
      <c r="AI2413" s="2"/>
    </row>
    <row r="2414" spans="2:35">
      <c r="B2414" s="350" t="s">
        <v>265</v>
      </c>
      <c r="C2414" s="350" t="s">
        <v>122</v>
      </c>
      <c r="D2414" s="351">
        <v>46</v>
      </c>
      <c r="E2414" s="351">
        <v>6</v>
      </c>
      <c r="F2414" s="279" t="str">
        <f t="shared" si="37"/>
        <v>SWW014606</v>
      </c>
      <c r="G2414" s="351">
        <v>231.6</v>
      </c>
      <c r="M2414" s="241"/>
      <c r="N2414" s="241"/>
      <c r="O2414" s="229"/>
      <c r="P2414" s="229"/>
      <c r="Q2414" s="234"/>
      <c r="Y2414" s="243"/>
      <c r="Z2414" s="2"/>
      <c r="AA2414" s="2"/>
      <c r="AB2414" s="2"/>
      <c r="AC2414" s="2"/>
      <c r="AD2414" s="2"/>
      <c r="AE2414" s="2"/>
      <c r="AF2414" s="2"/>
      <c r="AG2414" s="2"/>
      <c r="AH2414" s="2"/>
      <c r="AI2414" s="2"/>
    </row>
    <row r="2415" spans="2:35">
      <c r="B2415" s="350" t="s">
        <v>265</v>
      </c>
      <c r="C2415" s="350" t="s">
        <v>122</v>
      </c>
      <c r="D2415" s="351">
        <v>46</v>
      </c>
      <c r="E2415" s="351">
        <v>7</v>
      </c>
      <c r="F2415" s="279" t="str">
        <f t="shared" si="37"/>
        <v>SWW014607</v>
      </c>
      <c r="G2415" s="351">
        <v>250.7</v>
      </c>
      <c r="M2415" s="241"/>
      <c r="N2415" s="241"/>
      <c r="O2415" s="229"/>
      <c r="P2415" s="229"/>
      <c r="Q2415" s="234"/>
      <c r="Y2415" s="243"/>
      <c r="Z2415" s="2"/>
      <c r="AA2415" s="2"/>
      <c r="AB2415" s="2"/>
      <c r="AC2415" s="2"/>
      <c r="AD2415" s="2"/>
      <c r="AE2415" s="2"/>
      <c r="AF2415" s="2"/>
      <c r="AG2415" s="2"/>
      <c r="AH2415" s="2"/>
      <c r="AI2415" s="2"/>
    </row>
    <row r="2416" spans="2:35">
      <c r="B2416" s="350" t="s">
        <v>265</v>
      </c>
      <c r="C2416" s="350" t="s">
        <v>122</v>
      </c>
      <c r="D2416" s="351">
        <v>46</v>
      </c>
      <c r="E2416" s="351">
        <v>8</v>
      </c>
      <c r="F2416" s="279" t="str">
        <f t="shared" si="37"/>
        <v>SWW014608</v>
      </c>
      <c r="G2416" s="351">
        <v>266.89999999999998</v>
      </c>
      <c r="M2416" s="241"/>
      <c r="N2416" s="241"/>
      <c r="O2416" s="229"/>
      <c r="P2416" s="229"/>
      <c r="Q2416" s="234"/>
      <c r="Y2416" s="243"/>
      <c r="Z2416" s="2"/>
      <c r="AA2416" s="2"/>
      <c r="AB2416" s="2"/>
      <c r="AC2416" s="2"/>
      <c r="AD2416" s="2"/>
      <c r="AE2416" s="2"/>
      <c r="AF2416" s="2"/>
      <c r="AG2416" s="2"/>
      <c r="AH2416" s="2"/>
      <c r="AI2416" s="2"/>
    </row>
    <row r="2417" spans="2:35">
      <c r="B2417" s="350" t="s">
        <v>265</v>
      </c>
      <c r="C2417" s="350" t="s">
        <v>122</v>
      </c>
      <c r="D2417" s="351">
        <v>46</v>
      </c>
      <c r="E2417" s="351">
        <v>9</v>
      </c>
      <c r="F2417" s="279" t="str">
        <f t="shared" si="37"/>
        <v>SWW014609</v>
      </c>
      <c r="G2417" s="351">
        <v>285.10000000000002</v>
      </c>
      <c r="M2417" s="241"/>
      <c r="N2417" s="241"/>
      <c r="O2417" s="229"/>
      <c r="P2417" s="229"/>
      <c r="Q2417" s="234"/>
      <c r="Y2417" s="243"/>
      <c r="Z2417" s="2"/>
      <c r="AA2417" s="2"/>
      <c r="AB2417" s="2"/>
      <c r="AC2417" s="2"/>
      <c r="AD2417" s="2"/>
      <c r="AE2417" s="2"/>
      <c r="AF2417" s="2"/>
      <c r="AG2417" s="2"/>
      <c r="AH2417" s="2"/>
      <c r="AI2417" s="2"/>
    </row>
    <row r="2418" spans="2:35">
      <c r="B2418" s="350" t="s">
        <v>265</v>
      </c>
      <c r="C2418" s="350" t="s">
        <v>122</v>
      </c>
      <c r="D2418" s="351">
        <v>46</v>
      </c>
      <c r="E2418" s="351">
        <v>10</v>
      </c>
      <c r="F2418" s="279" t="str">
        <f t="shared" si="37"/>
        <v>SWW014610</v>
      </c>
      <c r="G2418" s="351">
        <v>306.10000000000002</v>
      </c>
      <c r="M2418" s="241"/>
      <c r="N2418" s="241"/>
      <c r="O2418" s="229"/>
      <c r="P2418" s="229"/>
      <c r="Q2418" s="234"/>
      <c r="Y2418" s="243"/>
      <c r="Z2418" s="2"/>
      <c r="AA2418" s="2"/>
      <c r="AB2418" s="2"/>
      <c r="AC2418" s="2"/>
      <c r="AD2418" s="2"/>
      <c r="AE2418" s="2"/>
      <c r="AF2418" s="2"/>
      <c r="AG2418" s="2"/>
      <c r="AH2418" s="2"/>
      <c r="AI2418" s="2"/>
    </row>
    <row r="2419" spans="2:35">
      <c r="B2419" s="350" t="s">
        <v>265</v>
      </c>
      <c r="C2419" s="350" t="s">
        <v>122</v>
      </c>
      <c r="D2419" s="351">
        <v>46</v>
      </c>
      <c r="E2419" s="351">
        <v>11</v>
      </c>
      <c r="F2419" s="279" t="str">
        <f t="shared" si="37"/>
        <v>SWW014611</v>
      </c>
      <c r="G2419" s="351">
        <v>330.7</v>
      </c>
      <c r="M2419" s="241"/>
      <c r="N2419" s="241"/>
      <c r="O2419" s="229"/>
      <c r="P2419" s="229"/>
      <c r="Q2419" s="234"/>
      <c r="Y2419" s="243"/>
      <c r="Z2419" s="2"/>
      <c r="AA2419" s="2"/>
      <c r="AB2419" s="2"/>
      <c r="AC2419" s="2"/>
      <c r="AD2419" s="2"/>
      <c r="AE2419" s="2"/>
      <c r="AF2419" s="2"/>
      <c r="AG2419" s="2"/>
      <c r="AH2419" s="2"/>
      <c r="AI2419" s="2"/>
    </row>
    <row r="2420" spans="2:35">
      <c r="B2420" s="350" t="s">
        <v>265</v>
      </c>
      <c r="C2420" s="350" t="s">
        <v>122</v>
      </c>
      <c r="D2420" s="351">
        <v>46</v>
      </c>
      <c r="E2420" s="351">
        <v>12</v>
      </c>
      <c r="F2420" s="279" t="str">
        <f t="shared" si="37"/>
        <v>SWW014612</v>
      </c>
      <c r="G2420" s="351">
        <v>358.3</v>
      </c>
      <c r="M2420" s="241"/>
      <c r="N2420" s="241"/>
      <c r="O2420" s="229"/>
      <c r="P2420" s="229"/>
      <c r="Q2420" s="234"/>
      <c r="Y2420" s="243"/>
      <c r="Z2420" s="2"/>
      <c r="AA2420" s="2"/>
      <c r="AB2420" s="2"/>
      <c r="AC2420" s="2"/>
      <c r="AD2420" s="2"/>
      <c r="AE2420" s="2"/>
      <c r="AF2420" s="2"/>
      <c r="AG2420" s="2"/>
      <c r="AH2420" s="2"/>
      <c r="AI2420" s="2"/>
    </row>
    <row r="2421" spans="2:35">
      <c r="B2421" s="350" t="s">
        <v>265</v>
      </c>
      <c r="C2421" s="350" t="s">
        <v>122</v>
      </c>
      <c r="D2421" s="351">
        <v>46</v>
      </c>
      <c r="E2421" s="351">
        <v>13</v>
      </c>
      <c r="F2421" s="279" t="str">
        <f t="shared" si="37"/>
        <v>SWW014613</v>
      </c>
      <c r="G2421" s="351">
        <v>381.4</v>
      </c>
      <c r="M2421" s="241"/>
      <c r="N2421" s="241"/>
      <c r="O2421" s="229"/>
      <c r="P2421" s="229"/>
      <c r="Q2421" s="234"/>
      <c r="Y2421" s="243"/>
      <c r="Z2421" s="2"/>
      <c r="AA2421" s="2"/>
      <c r="AB2421" s="2"/>
      <c r="AC2421" s="2"/>
      <c r="AD2421" s="2"/>
      <c r="AE2421" s="2"/>
      <c r="AF2421" s="2"/>
      <c r="AG2421" s="2"/>
      <c r="AH2421" s="2"/>
      <c r="AI2421" s="2"/>
    </row>
    <row r="2422" spans="2:35">
      <c r="B2422" s="350" t="s">
        <v>265</v>
      </c>
      <c r="C2422" s="350" t="s">
        <v>122</v>
      </c>
      <c r="D2422" s="351">
        <v>46</v>
      </c>
      <c r="E2422" s="351">
        <v>14</v>
      </c>
      <c r="F2422" s="279" t="str">
        <f t="shared" si="37"/>
        <v>SWW014614</v>
      </c>
      <c r="G2422" s="351">
        <v>407.6</v>
      </c>
      <c r="M2422" s="241"/>
      <c r="N2422" s="241"/>
      <c r="O2422" s="229"/>
      <c r="P2422" s="229"/>
      <c r="Q2422" s="234"/>
      <c r="Y2422" s="243"/>
      <c r="Z2422" s="2"/>
      <c r="AA2422" s="2"/>
      <c r="AB2422" s="2"/>
      <c r="AC2422" s="2"/>
      <c r="AD2422" s="2"/>
      <c r="AE2422" s="2"/>
      <c r="AF2422" s="2"/>
      <c r="AG2422" s="2"/>
      <c r="AH2422" s="2"/>
      <c r="AI2422" s="2"/>
    </row>
    <row r="2423" spans="2:35">
      <c r="B2423" s="350" t="s">
        <v>265</v>
      </c>
      <c r="C2423" s="350" t="s">
        <v>122</v>
      </c>
      <c r="D2423" s="351">
        <v>46</v>
      </c>
      <c r="E2423" s="351">
        <v>15</v>
      </c>
      <c r="F2423" s="279" t="str">
        <f t="shared" si="37"/>
        <v>SWW014615</v>
      </c>
      <c r="G2423" s="351">
        <v>443.6</v>
      </c>
      <c r="M2423" s="241"/>
      <c r="N2423" s="241"/>
      <c r="O2423" s="229"/>
      <c r="P2423" s="229"/>
      <c r="Q2423" s="234"/>
      <c r="Y2423" s="243"/>
      <c r="Z2423" s="2"/>
      <c r="AA2423" s="2"/>
      <c r="AB2423" s="2"/>
      <c r="AC2423" s="2"/>
      <c r="AD2423" s="2"/>
      <c r="AE2423" s="2"/>
      <c r="AF2423" s="2"/>
      <c r="AG2423" s="2"/>
      <c r="AH2423" s="2"/>
      <c r="AI2423" s="2"/>
    </row>
    <row r="2424" spans="2:35">
      <c r="B2424" s="350" t="s">
        <v>265</v>
      </c>
      <c r="C2424" s="350" t="s">
        <v>122</v>
      </c>
      <c r="D2424" s="351">
        <v>46</v>
      </c>
      <c r="E2424" s="351">
        <v>16</v>
      </c>
      <c r="F2424" s="279" t="str">
        <f t="shared" si="37"/>
        <v>SWW014616</v>
      </c>
      <c r="G2424" s="351">
        <v>471.2</v>
      </c>
      <c r="M2424" s="241"/>
      <c r="N2424" s="241"/>
      <c r="O2424" s="229"/>
      <c r="P2424" s="229"/>
      <c r="Q2424" s="234"/>
      <c r="Y2424" s="243"/>
      <c r="Z2424" s="2"/>
      <c r="AA2424" s="2"/>
      <c r="AB2424" s="2"/>
      <c r="AC2424" s="2"/>
      <c r="AD2424" s="2"/>
      <c r="AE2424" s="2"/>
      <c r="AF2424" s="2"/>
      <c r="AG2424" s="2"/>
      <c r="AH2424" s="2"/>
      <c r="AI2424" s="2"/>
    </row>
    <row r="2425" spans="2:35">
      <c r="B2425" s="350" t="s">
        <v>265</v>
      </c>
      <c r="C2425" s="350" t="s">
        <v>122</v>
      </c>
      <c r="D2425" s="351">
        <v>46</v>
      </c>
      <c r="E2425" s="351">
        <v>17</v>
      </c>
      <c r="F2425" s="279" t="str">
        <f t="shared" si="37"/>
        <v>SWW014617</v>
      </c>
      <c r="G2425" s="351">
        <v>499.6</v>
      </c>
      <c r="M2425" s="241"/>
      <c r="N2425" s="241"/>
      <c r="O2425" s="229"/>
      <c r="P2425" s="229"/>
      <c r="Q2425" s="234"/>
      <c r="Y2425" s="243"/>
      <c r="Z2425" s="2"/>
      <c r="AA2425" s="2"/>
      <c r="AB2425" s="2"/>
      <c r="AC2425" s="2"/>
      <c r="AD2425" s="2"/>
      <c r="AE2425" s="2"/>
      <c r="AF2425" s="2"/>
      <c r="AG2425" s="2"/>
      <c r="AH2425" s="2"/>
      <c r="AI2425" s="2"/>
    </row>
    <row r="2426" spans="2:35">
      <c r="B2426" s="350" t="s">
        <v>265</v>
      </c>
      <c r="C2426" s="350" t="s">
        <v>122</v>
      </c>
      <c r="D2426" s="351">
        <v>46</v>
      </c>
      <c r="E2426" s="351">
        <v>18</v>
      </c>
      <c r="F2426" s="279" t="str">
        <f t="shared" si="37"/>
        <v>SWW014618</v>
      </c>
      <c r="G2426" s="351">
        <v>527.4</v>
      </c>
      <c r="M2426" s="241"/>
      <c r="N2426" s="241"/>
      <c r="O2426" s="229"/>
      <c r="P2426" s="229"/>
      <c r="Q2426" s="234"/>
      <c r="Y2426" s="243"/>
      <c r="Z2426" s="2"/>
      <c r="AA2426" s="2"/>
      <c r="AB2426" s="2"/>
      <c r="AC2426" s="2"/>
      <c r="AD2426" s="2"/>
      <c r="AE2426" s="2"/>
      <c r="AF2426" s="2"/>
      <c r="AG2426" s="2"/>
      <c r="AH2426" s="2"/>
      <c r="AI2426" s="2"/>
    </row>
    <row r="2427" spans="2:35">
      <c r="B2427" s="350" t="s">
        <v>265</v>
      </c>
      <c r="C2427" s="350" t="s">
        <v>122</v>
      </c>
      <c r="D2427" s="351">
        <v>46</v>
      </c>
      <c r="E2427" s="351">
        <v>19</v>
      </c>
      <c r="F2427" s="279" t="str">
        <f t="shared" si="37"/>
        <v>SWW014619</v>
      </c>
      <c r="G2427" s="351">
        <v>556.20000000000005</v>
      </c>
      <c r="M2427" s="241"/>
      <c r="N2427" s="241"/>
      <c r="O2427" s="229"/>
      <c r="P2427" s="229"/>
      <c r="Q2427" s="234"/>
      <c r="Y2427" s="243"/>
      <c r="Z2427" s="2"/>
      <c r="AA2427" s="2"/>
      <c r="AB2427" s="2"/>
      <c r="AC2427" s="2"/>
      <c r="AD2427" s="2"/>
      <c r="AE2427" s="2"/>
      <c r="AF2427" s="2"/>
      <c r="AG2427" s="2"/>
      <c r="AH2427" s="2"/>
      <c r="AI2427" s="2"/>
    </row>
    <row r="2428" spans="2:35">
      <c r="B2428" s="350" t="s">
        <v>265</v>
      </c>
      <c r="C2428" s="350" t="s">
        <v>122</v>
      </c>
      <c r="D2428" s="351">
        <v>46</v>
      </c>
      <c r="E2428" s="351">
        <v>20</v>
      </c>
      <c r="F2428" s="279" t="str">
        <f t="shared" si="37"/>
        <v>SWW014620</v>
      </c>
      <c r="G2428" s="351">
        <v>591.1</v>
      </c>
      <c r="M2428" s="241"/>
      <c r="N2428" s="241"/>
      <c r="O2428" s="229"/>
      <c r="P2428" s="229"/>
      <c r="Q2428" s="234"/>
      <c r="Y2428" s="243"/>
      <c r="Z2428" s="2"/>
      <c r="AA2428" s="2"/>
      <c r="AB2428" s="2"/>
      <c r="AC2428" s="2"/>
      <c r="AD2428" s="2"/>
      <c r="AE2428" s="2"/>
      <c r="AF2428" s="2"/>
      <c r="AG2428" s="2"/>
      <c r="AH2428" s="2"/>
      <c r="AI2428" s="2"/>
    </row>
    <row r="2429" spans="2:35">
      <c r="B2429" s="350" t="s">
        <v>265</v>
      </c>
      <c r="C2429" s="350" t="s">
        <v>122</v>
      </c>
      <c r="D2429" s="351">
        <v>46</v>
      </c>
      <c r="E2429" s="351">
        <v>21</v>
      </c>
      <c r="F2429" s="279" t="str">
        <f t="shared" si="37"/>
        <v>SWW014621</v>
      </c>
      <c r="G2429" s="351">
        <v>622.6</v>
      </c>
      <c r="M2429" s="241"/>
      <c r="N2429" s="241"/>
      <c r="O2429" s="229"/>
      <c r="P2429" s="229"/>
      <c r="Q2429" s="234"/>
      <c r="Y2429" s="243"/>
      <c r="Z2429" s="2"/>
      <c r="AA2429" s="2"/>
      <c r="AB2429" s="2"/>
      <c r="AC2429" s="2"/>
      <c r="AD2429" s="2"/>
      <c r="AE2429" s="2"/>
      <c r="AF2429" s="2"/>
      <c r="AG2429" s="2"/>
      <c r="AH2429" s="2"/>
      <c r="AI2429" s="2"/>
    </row>
    <row r="2430" spans="2:35">
      <c r="B2430" s="350" t="s">
        <v>265</v>
      </c>
      <c r="C2430" s="350" t="s">
        <v>122</v>
      </c>
      <c r="D2430" s="351">
        <v>46</v>
      </c>
      <c r="E2430" s="351">
        <v>22</v>
      </c>
      <c r="F2430" s="279" t="str">
        <f t="shared" si="37"/>
        <v>SWW014622</v>
      </c>
      <c r="G2430" s="351">
        <v>656.1</v>
      </c>
      <c r="M2430" s="241"/>
      <c r="N2430" s="241"/>
      <c r="O2430" s="229"/>
      <c r="P2430" s="229"/>
      <c r="Q2430" s="234"/>
      <c r="Y2430" s="243"/>
      <c r="Z2430" s="2"/>
      <c r="AA2430" s="2"/>
      <c r="AB2430" s="2"/>
      <c r="AC2430" s="2"/>
      <c r="AD2430" s="2"/>
      <c r="AE2430" s="2"/>
      <c r="AF2430" s="2"/>
      <c r="AG2430" s="2"/>
      <c r="AH2430" s="2"/>
      <c r="AI2430" s="2"/>
    </row>
    <row r="2431" spans="2:35">
      <c r="B2431" s="350" t="s">
        <v>265</v>
      </c>
      <c r="C2431" s="350" t="s">
        <v>122</v>
      </c>
      <c r="D2431" s="351">
        <v>46</v>
      </c>
      <c r="E2431" s="351">
        <v>23</v>
      </c>
      <c r="F2431" s="279" t="str">
        <f t="shared" si="37"/>
        <v>SWW014623</v>
      </c>
      <c r="G2431" s="351">
        <v>713.5</v>
      </c>
      <c r="M2431" s="241"/>
      <c r="N2431" s="241"/>
      <c r="O2431" s="229"/>
      <c r="P2431" s="229"/>
      <c r="Q2431" s="234"/>
      <c r="Y2431" s="243"/>
      <c r="Z2431" s="2"/>
      <c r="AA2431" s="2"/>
      <c r="AB2431" s="2"/>
      <c r="AC2431" s="2"/>
      <c r="AD2431" s="2"/>
      <c r="AE2431" s="2"/>
      <c r="AF2431" s="2"/>
      <c r="AG2431" s="2"/>
      <c r="AH2431" s="2"/>
      <c r="AI2431" s="2"/>
    </row>
    <row r="2432" spans="2:35">
      <c r="B2432" s="350" t="s">
        <v>265</v>
      </c>
      <c r="C2432" s="350" t="s">
        <v>122</v>
      </c>
      <c r="D2432" s="351">
        <v>46</v>
      </c>
      <c r="E2432" s="351">
        <v>24</v>
      </c>
      <c r="F2432" s="279" t="str">
        <f t="shared" si="37"/>
        <v>SWW014624</v>
      </c>
      <c r="G2432" s="351">
        <v>764.3</v>
      </c>
      <c r="M2432" s="241"/>
      <c r="N2432" s="241"/>
      <c r="O2432" s="229"/>
      <c r="P2432" s="229"/>
      <c r="Q2432" s="234"/>
      <c r="Y2432" s="243"/>
      <c r="Z2432" s="2"/>
      <c r="AA2432" s="2"/>
      <c r="AB2432" s="2"/>
      <c r="AC2432" s="2"/>
      <c r="AD2432" s="2"/>
      <c r="AE2432" s="2"/>
      <c r="AF2432" s="2"/>
      <c r="AG2432" s="2"/>
      <c r="AH2432" s="2"/>
      <c r="AI2432" s="2"/>
    </row>
    <row r="2433" spans="2:35">
      <c r="B2433" s="350" t="s">
        <v>265</v>
      </c>
      <c r="C2433" s="350" t="s">
        <v>122</v>
      </c>
      <c r="D2433" s="351">
        <v>46</v>
      </c>
      <c r="E2433" s="351">
        <v>25</v>
      </c>
      <c r="F2433" s="279" t="str">
        <f t="shared" si="37"/>
        <v>SWW014625</v>
      </c>
      <c r="G2433" s="351">
        <v>828.8</v>
      </c>
      <c r="M2433" s="241"/>
      <c r="N2433" s="241"/>
      <c r="O2433" s="229"/>
      <c r="P2433" s="229"/>
      <c r="Q2433" s="234"/>
      <c r="Y2433" s="243"/>
      <c r="Z2433" s="2"/>
      <c r="AA2433" s="2"/>
      <c r="AB2433" s="2"/>
      <c r="AC2433" s="2"/>
      <c r="AD2433" s="2"/>
      <c r="AE2433" s="2"/>
      <c r="AF2433" s="2"/>
      <c r="AG2433" s="2"/>
      <c r="AH2433" s="2"/>
      <c r="AI2433" s="2"/>
    </row>
    <row r="2434" spans="2:35">
      <c r="B2434" s="350" t="s">
        <v>265</v>
      </c>
      <c r="C2434" s="350" t="s">
        <v>122</v>
      </c>
      <c r="D2434" s="351">
        <v>47</v>
      </c>
      <c r="E2434" s="351">
        <v>1</v>
      </c>
      <c r="F2434" s="279" t="str">
        <f t="shared" si="37"/>
        <v>SWW014701</v>
      </c>
      <c r="G2434" s="351">
        <v>64.400000000000006</v>
      </c>
      <c r="M2434" s="241"/>
      <c r="N2434" s="241"/>
      <c r="O2434" s="229"/>
      <c r="P2434" s="229"/>
      <c r="Q2434" s="234"/>
      <c r="Y2434" s="243"/>
      <c r="Z2434" s="2"/>
      <c r="AA2434" s="2"/>
      <c r="AB2434" s="2"/>
      <c r="AC2434" s="2"/>
      <c r="AD2434" s="2"/>
      <c r="AE2434" s="2"/>
      <c r="AF2434" s="2"/>
      <c r="AG2434" s="2"/>
      <c r="AH2434" s="2"/>
      <c r="AI2434" s="2"/>
    </row>
    <row r="2435" spans="2:35">
      <c r="B2435" s="350" t="s">
        <v>265</v>
      </c>
      <c r="C2435" s="350" t="s">
        <v>122</v>
      </c>
      <c r="D2435" s="351">
        <v>47</v>
      </c>
      <c r="E2435" s="351">
        <v>2</v>
      </c>
      <c r="F2435" s="279" t="str">
        <f t="shared" si="37"/>
        <v>SWW014702</v>
      </c>
      <c r="G2435" s="351">
        <v>176.8</v>
      </c>
      <c r="M2435" s="241"/>
      <c r="N2435" s="241"/>
      <c r="O2435" s="229"/>
      <c r="P2435" s="229"/>
      <c r="Q2435" s="234"/>
      <c r="Y2435" s="243"/>
      <c r="Z2435" s="2"/>
      <c r="AA2435" s="2"/>
      <c r="AB2435" s="2"/>
      <c r="AC2435" s="2"/>
      <c r="AD2435" s="2"/>
      <c r="AE2435" s="2"/>
      <c r="AF2435" s="2"/>
      <c r="AG2435" s="2"/>
      <c r="AH2435" s="2"/>
      <c r="AI2435" s="2"/>
    </row>
    <row r="2436" spans="2:35">
      <c r="B2436" s="350" t="s">
        <v>265</v>
      </c>
      <c r="C2436" s="350" t="s">
        <v>122</v>
      </c>
      <c r="D2436" s="351">
        <v>47</v>
      </c>
      <c r="E2436" s="351">
        <v>3</v>
      </c>
      <c r="F2436" s="279" t="str">
        <f t="shared" si="37"/>
        <v>SWW014703</v>
      </c>
      <c r="G2436" s="351">
        <v>193.6</v>
      </c>
      <c r="M2436" s="241"/>
      <c r="N2436" s="241"/>
      <c r="O2436" s="229"/>
      <c r="P2436" s="229"/>
      <c r="Q2436" s="234"/>
      <c r="Y2436" s="243"/>
      <c r="Z2436" s="2"/>
      <c r="AA2436" s="2"/>
      <c r="AB2436" s="2"/>
      <c r="AC2436" s="2"/>
      <c r="AD2436" s="2"/>
      <c r="AE2436" s="2"/>
      <c r="AF2436" s="2"/>
      <c r="AG2436" s="2"/>
      <c r="AH2436" s="2"/>
      <c r="AI2436" s="2"/>
    </row>
    <row r="2437" spans="2:35">
      <c r="B2437" s="350" t="s">
        <v>265</v>
      </c>
      <c r="C2437" s="350" t="s">
        <v>122</v>
      </c>
      <c r="D2437" s="351">
        <v>47</v>
      </c>
      <c r="E2437" s="351">
        <v>4</v>
      </c>
      <c r="F2437" s="279" t="str">
        <f t="shared" si="37"/>
        <v>SWW014704</v>
      </c>
      <c r="G2437" s="351">
        <v>212.7</v>
      </c>
      <c r="M2437" s="241"/>
      <c r="N2437" s="241"/>
      <c r="O2437" s="229"/>
      <c r="P2437" s="229"/>
      <c r="Q2437" s="234"/>
      <c r="Y2437" s="243"/>
      <c r="Z2437" s="2"/>
      <c r="AA2437" s="2"/>
      <c r="AB2437" s="2"/>
      <c r="AC2437" s="2"/>
      <c r="AD2437" s="2"/>
      <c r="AE2437" s="2"/>
      <c r="AF2437" s="2"/>
      <c r="AG2437" s="2"/>
      <c r="AH2437" s="2"/>
      <c r="AI2437" s="2"/>
    </row>
    <row r="2438" spans="2:35">
      <c r="B2438" s="350" t="s">
        <v>265</v>
      </c>
      <c r="C2438" s="350" t="s">
        <v>122</v>
      </c>
      <c r="D2438" s="351">
        <v>47</v>
      </c>
      <c r="E2438" s="351">
        <v>5</v>
      </c>
      <c r="F2438" s="279" t="str">
        <f t="shared" si="37"/>
        <v>SWW014705</v>
      </c>
      <c r="G2438" s="351">
        <v>231.6</v>
      </c>
      <c r="M2438" s="241"/>
      <c r="N2438" s="241"/>
      <c r="O2438" s="229"/>
      <c r="P2438" s="229"/>
      <c r="Q2438" s="234"/>
      <c r="Y2438" s="243"/>
      <c r="Z2438" s="2"/>
      <c r="AA2438" s="2"/>
      <c r="AB2438" s="2"/>
      <c r="AC2438" s="2"/>
      <c r="AD2438" s="2"/>
      <c r="AE2438" s="2"/>
      <c r="AF2438" s="2"/>
      <c r="AG2438" s="2"/>
      <c r="AH2438" s="2"/>
      <c r="AI2438" s="2"/>
    </row>
    <row r="2439" spans="2:35">
      <c r="B2439" s="350" t="s">
        <v>265</v>
      </c>
      <c r="C2439" s="350" t="s">
        <v>122</v>
      </c>
      <c r="D2439" s="351">
        <v>47</v>
      </c>
      <c r="E2439" s="351">
        <v>6</v>
      </c>
      <c r="F2439" s="279" t="str">
        <f t="shared" si="37"/>
        <v>SWW014706</v>
      </c>
      <c r="G2439" s="351">
        <v>250.7</v>
      </c>
      <c r="M2439" s="241"/>
      <c r="N2439" s="241"/>
      <c r="O2439" s="229"/>
      <c r="P2439" s="229"/>
      <c r="Q2439" s="234"/>
      <c r="Y2439" s="243"/>
      <c r="Z2439" s="2"/>
      <c r="AA2439" s="2"/>
      <c r="AB2439" s="2"/>
      <c r="AC2439" s="2"/>
      <c r="AD2439" s="2"/>
      <c r="AE2439" s="2"/>
      <c r="AF2439" s="2"/>
      <c r="AG2439" s="2"/>
      <c r="AH2439" s="2"/>
      <c r="AI2439" s="2"/>
    </row>
    <row r="2440" spans="2:35">
      <c r="B2440" s="350" t="s">
        <v>265</v>
      </c>
      <c r="C2440" s="350" t="s">
        <v>122</v>
      </c>
      <c r="D2440" s="351">
        <v>47</v>
      </c>
      <c r="E2440" s="351">
        <v>7</v>
      </c>
      <c r="F2440" s="279" t="str">
        <f t="shared" ref="F2440:F2503" si="38">B2440&amp;TEXT(C2440,"00")&amp;TEXT(D2440,"00")&amp;TEXT(E2440,"00")</f>
        <v>SWW014707</v>
      </c>
      <c r="G2440" s="351">
        <v>266.89999999999998</v>
      </c>
      <c r="M2440" s="241"/>
      <c r="N2440" s="241"/>
      <c r="O2440" s="229"/>
      <c r="P2440" s="229"/>
      <c r="Q2440" s="234"/>
      <c r="Y2440" s="243"/>
      <c r="Z2440" s="2"/>
      <c r="AA2440" s="2"/>
      <c r="AB2440" s="2"/>
      <c r="AC2440" s="2"/>
      <c r="AD2440" s="2"/>
      <c r="AE2440" s="2"/>
      <c r="AF2440" s="2"/>
      <c r="AG2440" s="2"/>
      <c r="AH2440" s="2"/>
      <c r="AI2440" s="2"/>
    </row>
    <row r="2441" spans="2:35">
      <c r="B2441" s="350" t="s">
        <v>265</v>
      </c>
      <c r="C2441" s="350" t="s">
        <v>122</v>
      </c>
      <c r="D2441" s="351">
        <v>47</v>
      </c>
      <c r="E2441" s="351">
        <v>8</v>
      </c>
      <c r="F2441" s="279" t="str">
        <f t="shared" si="38"/>
        <v>SWW014708</v>
      </c>
      <c r="G2441" s="351">
        <v>285.10000000000002</v>
      </c>
      <c r="M2441" s="241"/>
      <c r="N2441" s="241"/>
      <c r="O2441" s="229"/>
      <c r="P2441" s="229"/>
      <c r="Q2441" s="234"/>
      <c r="Y2441" s="243"/>
      <c r="Z2441" s="2"/>
      <c r="AA2441" s="2"/>
      <c r="AB2441" s="2"/>
      <c r="AC2441" s="2"/>
      <c r="AD2441" s="2"/>
      <c r="AE2441" s="2"/>
      <c r="AF2441" s="2"/>
      <c r="AG2441" s="2"/>
      <c r="AH2441" s="2"/>
      <c r="AI2441" s="2"/>
    </row>
    <row r="2442" spans="2:35">
      <c r="B2442" s="350" t="s">
        <v>265</v>
      </c>
      <c r="C2442" s="350" t="s">
        <v>122</v>
      </c>
      <c r="D2442" s="351">
        <v>47</v>
      </c>
      <c r="E2442" s="351">
        <v>9</v>
      </c>
      <c r="F2442" s="279" t="str">
        <f t="shared" si="38"/>
        <v>SWW014709</v>
      </c>
      <c r="G2442" s="351">
        <v>306.10000000000002</v>
      </c>
      <c r="M2442" s="241"/>
      <c r="N2442" s="241"/>
      <c r="O2442" s="229"/>
      <c r="P2442" s="229"/>
      <c r="Q2442" s="234"/>
      <c r="Y2442" s="243"/>
      <c r="Z2442" s="2"/>
      <c r="AA2442" s="2"/>
      <c r="AB2442" s="2"/>
      <c r="AC2442" s="2"/>
      <c r="AD2442" s="2"/>
      <c r="AE2442" s="2"/>
      <c r="AF2442" s="2"/>
      <c r="AG2442" s="2"/>
      <c r="AH2442" s="2"/>
      <c r="AI2442" s="2"/>
    </row>
    <row r="2443" spans="2:35">
      <c r="B2443" s="350" t="s">
        <v>265</v>
      </c>
      <c r="C2443" s="350" t="s">
        <v>122</v>
      </c>
      <c r="D2443" s="351">
        <v>47</v>
      </c>
      <c r="E2443" s="351">
        <v>10</v>
      </c>
      <c r="F2443" s="279" t="str">
        <f t="shared" si="38"/>
        <v>SWW014710</v>
      </c>
      <c r="G2443" s="351">
        <v>330.7</v>
      </c>
      <c r="M2443" s="241"/>
      <c r="N2443" s="241"/>
      <c r="O2443" s="229"/>
      <c r="P2443" s="229"/>
      <c r="Q2443" s="234"/>
      <c r="Y2443" s="243"/>
      <c r="Z2443" s="2"/>
      <c r="AA2443" s="2"/>
      <c r="AB2443" s="2"/>
      <c r="AC2443" s="2"/>
      <c r="AD2443" s="2"/>
      <c r="AE2443" s="2"/>
      <c r="AF2443" s="2"/>
      <c r="AG2443" s="2"/>
      <c r="AH2443" s="2"/>
      <c r="AI2443" s="2"/>
    </row>
    <row r="2444" spans="2:35">
      <c r="B2444" s="350" t="s">
        <v>265</v>
      </c>
      <c r="C2444" s="350" t="s">
        <v>122</v>
      </c>
      <c r="D2444" s="351">
        <v>47</v>
      </c>
      <c r="E2444" s="351">
        <v>11</v>
      </c>
      <c r="F2444" s="279" t="str">
        <f t="shared" si="38"/>
        <v>SWW014711</v>
      </c>
      <c r="G2444" s="351">
        <v>358.3</v>
      </c>
      <c r="M2444" s="241"/>
      <c r="N2444" s="241"/>
      <c r="O2444" s="229"/>
      <c r="P2444" s="229"/>
      <c r="Q2444" s="234"/>
      <c r="Y2444" s="243"/>
      <c r="Z2444" s="2"/>
      <c r="AA2444" s="2"/>
      <c r="AB2444" s="2"/>
      <c r="AC2444" s="2"/>
      <c r="AD2444" s="2"/>
      <c r="AE2444" s="2"/>
      <c r="AF2444" s="2"/>
      <c r="AG2444" s="2"/>
      <c r="AH2444" s="2"/>
      <c r="AI2444" s="2"/>
    </row>
    <row r="2445" spans="2:35">
      <c r="B2445" s="350" t="s">
        <v>265</v>
      </c>
      <c r="C2445" s="350" t="s">
        <v>122</v>
      </c>
      <c r="D2445" s="351">
        <v>47</v>
      </c>
      <c r="E2445" s="351">
        <v>12</v>
      </c>
      <c r="F2445" s="279" t="str">
        <f t="shared" si="38"/>
        <v>SWW014712</v>
      </c>
      <c r="G2445" s="351">
        <v>381.4</v>
      </c>
      <c r="M2445" s="241"/>
      <c r="N2445" s="241"/>
      <c r="O2445" s="229"/>
      <c r="P2445" s="229"/>
      <c r="Q2445" s="234"/>
      <c r="Y2445" s="243"/>
      <c r="Z2445" s="2"/>
      <c r="AA2445" s="2"/>
      <c r="AB2445" s="2"/>
      <c r="AC2445" s="2"/>
      <c r="AD2445" s="2"/>
      <c r="AE2445" s="2"/>
      <c r="AF2445" s="2"/>
      <c r="AG2445" s="2"/>
      <c r="AH2445" s="2"/>
      <c r="AI2445" s="2"/>
    </row>
    <row r="2446" spans="2:35">
      <c r="B2446" s="350" t="s">
        <v>265</v>
      </c>
      <c r="C2446" s="350" t="s">
        <v>122</v>
      </c>
      <c r="D2446" s="351">
        <v>47</v>
      </c>
      <c r="E2446" s="351">
        <v>13</v>
      </c>
      <c r="F2446" s="279" t="str">
        <f t="shared" si="38"/>
        <v>SWW014713</v>
      </c>
      <c r="G2446" s="351">
        <v>407.6</v>
      </c>
      <c r="M2446" s="241"/>
      <c r="N2446" s="241"/>
      <c r="O2446" s="229"/>
      <c r="P2446" s="229"/>
      <c r="Q2446" s="234"/>
      <c r="Y2446" s="243"/>
      <c r="Z2446" s="2"/>
      <c r="AA2446" s="2"/>
      <c r="AB2446" s="2"/>
      <c r="AC2446" s="2"/>
      <c r="AD2446" s="2"/>
      <c r="AE2446" s="2"/>
      <c r="AF2446" s="2"/>
      <c r="AG2446" s="2"/>
      <c r="AH2446" s="2"/>
      <c r="AI2446" s="2"/>
    </row>
    <row r="2447" spans="2:35">
      <c r="B2447" s="350" t="s">
        <v>265</v>
      </c>
      <c r="C2447" s="350" t="s">
        <v>122</v>
      </c>
      <c r="D2447" s="351">
        <v>47</v>
      </c>
      <c r="E2447" s="351">
        <v>14</v>
      </c>
      <c r="F2447" s="279" t="str">
        <f t="shared" si="38"/>
        <v>SWW014714</v>
      </c>
      <c r="G2447" s="351">
        <v>443.6</v>
      </c>
      <c r="M2447" s="241"/>
      <c r="N2447" s="241"/>
      <c r="O2447" s="229"/>
      <c r="P2447" s="229"/>
      <c r="Q2447" s="234"/>
      <c r="Y2447" s="243"/>
      <c r="Z2447" s="2"/>
      <c r="AA2447" s="2"/>
      <c r="AB2447" s="2"/>
      <c r="AC2447" s="2"/>
      <c r="AD2447" s="2"/>
      <c r="AE2447" s="2"/>
      <c r="AF2447" s="2"/>
      <c r="AG2447" s="2"/>
      <c r="AH2447" s="2"/>
      <c r="AI2447" s="2"/>
    </row>
    <row r="2448" spans="2:35">
      <c r="B2448" s="350" t="s">
        <v>265</v>
      </c>
      <c r="C2448" s="350" t="s">
        <v>122</v>
      </c>
      <c r="D2448" s="351">
        <v>47</v>
      </c>
      <c r="E2448" s="351">
        <v>15</v>
      </c>
      <c r="F2448" s="279" t="str">
        <f t="shared" si="38"/>
        <v>SWW014715</v>
      </c>
      <c r="G2448" s="351">
        <v>471.2</v>
      </c>
      <c r="M2448" s="241"/>
      <c r="N2448" s="241"/>
      <c r="O2448" s="229"/>
      <c r="P2448" s="229"/>
      <c r="Q2448" s="234"/>
      <c r="Y2448" s="243"/>
      <c r="Z2448" s="2"/>
      <c r="AA2448" s="2"/>
      <c r="AB2448" s="2"/>
      <c r="AC2448" s="2"/>
      <c r="AD2448" s="2"/>
      <c r="AE2448" s="2"/>
      <c r="AF2448" s="2"/>
      <c r="AG2448" s="2"/>
      <c r="AH2448" s="2"/>
      <c r="AI2448" s="2"/>
    </row>
    <row r="2449" spans="2:35">
      <c r="B2449" s="350" t="s">
        <v>265</v>
      </c>
      <c r="C2449" s="350" t="s">
        <v>122</v>
      </c>
      <c r="D2449" s="351">
        <v>47</v>
      </c>
      <c r="E2449" s="351">
        <v>16</v>
      </c>
      <c r="F2449" s="279" t="str">
        <f t="shared" si="38"/>
        <v>SWW014716</v>
      </c>
      <c r="G2449" s="351">
        <v>499.6</v>
      </c>
      <c r="M2449" s="241"/>
      <c r="N2449" s="241"/>
      <c r="O2449" s="229"/>
      <c r="P2449" s="229"/>
      <c r="Q2449" s="234"/>
      <c r="Y2449" s="243"/>
      <c r="Z2449" s="2"/>
      <c r="AA2449" s="2"/>
      <c r="AB2449" s="2"/>
      <c r="AC2449" s="2"/>
      <c r="AD2449" s="2"/>
      <c r="AE2449" s="2"/>
      <c r="AF2449" s="2"/>
      <c r="AG2449" s="2"/>
      <c r="AH2449" s="2"/>
      <c r="AI2449" s="2"/>
    </row>
    <row r="2450" spans="2:35">
      <c r="B2450" s="350" t="s">
        <v>265</v>
      </c>
      <c r="C2450" s="350" t="s">
        <v>122</v>
      </c>
      <c r="D2450" s="351">
        <v>47</v>
      </c>
      <c r="E2450" s="351">
        <v>17</v>
      </c>
      <c r="F2450" s="279" t="str">
        <f t="shared" si="38"/>
        <v>SWW014717</v>
      </c>
      <c r="G2450" s="351">
        <v>527.4</v>
      </c>
      <c r="M2450" s="241"/>
      <c r="N2450" s="241"/>
      <c r="O2450" s="229"/>
      <c r="P2450" s="229"/>
      <c r="Q2450" s="234"/>
      <c r="Y2450" s="243"/>
      <c r="Z2450" s="2"/>
      <c r="AA2450" s="2"/>
      <c r="AB2450" s="2"/>
      <c r="AC2450" s="2"/>
      <c r="AD2450" s="2"/>
      <c r="AE2450" s="2"/>
      <c r="AF2450" s="2"/>
      <c r="AG2450" s="2"/>
      <c r="AH2450" s="2"/>
      <c r="AI2450" s="2"/>
    </row>
    <row r="2451" spans="2:35">
      <c r="B2451" s="350" t="s">
        <v>265</v>
      </c>
      <c r="C2451" s="350" t="s">
        <v>122</v>
      </c>
      <c r="D2451" s="351">
        <v>47</v>
      </c>
      <c r="E2451" s="351">
        <v>18</v>
      </c>
      <c r="F2451" s="279" t="str">
        <f t="shared" si="38"/>
        <v>SWW014718</v>
      </c>
      <c r="G2451" s="351">
        <v>556.20000000000005</v>
      </c>
      <c r="M2451" s="241"/>
      <c r="N2451" s="241"/>
      <c r="O2451" s="229"/>
      <c r="P2451" s="229"/>
      <c r="Q2451" s="234"/>
      <c r="Y2451" s="243"/>
      <c r="Z2451" s="2"/>
      <c r="AA2451" s="2"/>
      <c r="AB2451" s="2"/>
      <c r="AC2451" s="2"/>
      <c r="AD2451" s="2"/>
      <c r="AE2451" s="2"/>
      <c r="AF2451" s="2"/>
      <c r="AG2451" s="2"/>
      <c r="AH2451" s="2"/>
      <c r="AI2451" s="2"/>
    </row>
    <row r="2452" spans="2:35">
      <c r="B2452" s="350" t="s">
        <v>265</v>
      </c>
      <c r="C2452" s="350" t="s">
        <v>122</v>
      </c>
      <c r="D2452" s="351">
        <v>47</v>
      </c>
      <c r="E2452" s="351">
        <v>19</v>
      </c>
      <c r="F2452" s="279" t="str">
        <f t="shared" si="38"/>
        <v>SWW014719</v>
      </c>
      <c r="G2452" s="351">
        <v>591.1</v>
      </c>
      <c r="M2452" s="241"/>
      <c r="N2452" s="241"/>
      <c r="O2452" s="229"/>
      <c r="P2452" s="229"/>
      <c r="Q2452" s="234"/>
      <c r="Y2452" s="243"/>
      <c r="Z2452" s="2"/>
      <c r="AA2452" s="2"/>
      <c r="AB2452" s="2"/>
      <c r="AC2452" s="2"/>
      <c r="AD2452" s="2"/>
      <c r="AE2452" s="2"/>
      <c r="AF2452" s="2"/>
      <c r="AG2452" s="2"/>
      <c r="AH2452" s="2"/>
      <c r="AI2452" s="2"/>
    </row>
    <row r="2453" spans="2:35">
      <c r="B2453" s="350" t="s">
        <v>265</v>
      </c>
      <c r="C2453" s="350" t="s">
        <v>122</v>
      </c>
      <c r="D2453" s="351">
        <v>47</v>
      </c>
      <c r="E2453" s="351">
        <v>20</v>
      </c>
      <c r="F2453" s="279" t="str">
        <f t="shared" si="38"/>
        <v>SWW014720</v>
      </c>
      <c r="G2453" s="351">
        <v>622.6</v>
      </c>
      <c r="M2453" s="241"/>
      <c r="N2453" s="241"/>
      <c r="O2453" s="229"/>
      <c r="P2453" s="229"/>
      <c r="Q2453" s="234"/>
      <c r="Y2453" s="243"/>
      <c r="Z2453" s="2"/>
      <c r="AA2453" s="2"/>
      <c r="AB2453" s="2"/>
      <c r="AC2453" s="2"/>
      <c r="AD2453" s="2"/>
      <c r="AE2453" s="2"/>
      <c r="AF2453" s="2"/>
      <c r="AG2453" s="2"/>
      <c r="AH2453" s="2"/>
      <c r="AI2453" s="2"/>
    </row>
    <row r="2454" spans="2:35">
      <c r="B2454" s="350" t="s">
        <v>265</v>
      </c>
      <c r="C2454" s="350" t="s">
        <v>122</v>
      </c>
      <c r="D2454" s="351">
        <v>47</v>
      </c>
      <c r="E2454" s="351">
        <v>21</v>
      </c>
      <c r="F2454" s="279" t="str">
        <f t="shared" si="38"/>
        <v>SWW014721</v>
      </c>
      <c r="G2454" s="351">
        <v>656.1</v>
      </c>
      <c r="M2454" s="241"/>
      <c r="N2454" s="241"/>
      <c r="O2454" s="229"/>
      <c r="P2454" s="229"/>
      <c r="Q2454" s="234"/>
      <c r="Y2454" s="243"/>
      <c r="Z2454" s="2"/>
      <c r="AA2454" s="2"/>
      <c r="AB2454" s="2"/>
      <c r="AC2454" s="2"/>
      <c r="AD2454" s="2"/>
      <c r="AE2454" s="2"/>
      <c r="AF2454" s="2"/>
      <c r="AG2454" s="2"/>
      <c r="AH2454" s="2"/>
      <c r="AI2454" s="2"/>
    </row>
    <row r="2455" spans="2:35">
      <c r="B2455" s="350" t="s">
        <v>265</v>
      </c>
      <c r="C2455" s="350" t="s">
        <v>122</v>
      </c>
      <c r="D2455" s="351">
        <v>47</v>
      </c>
      <c r="E2455" s="351">
        <v>22</v>
      </c>
      <c r="F2455" s="279" t="str">
        <f t="shared" si="38"/>
        <v>SWW014722</v>
      </c>
      <c r="G2455" s="351">
        <v>713.5</v>
      </c>
      <c r="M2455" s="241"/>
      <c r="N2455" s="241"/>
      <c r="O2455" s="229"/>
      <c r="P2455" s="229"/>
      <c r="Q2455" s="234"/>
      <c r="Y2455" s="243"/>
      <c r="Z2455" s="2"/>
      <c r="AA2455" s="2"/>
      <c r="AB2455" s="2"/>
      <c r="AC2455" s="2"/>
      <c r="AD2455" s="2"/>
      <c r="AE2455" s="2"/>
      <c r="AF2455" s="2"/>
      <c r="AG2455" s="2"/>
      <c r="AH2455" s="2"/>
      <c r="AI2455" s="2"/>
    </row>
    <row r="2456" spans="2:35">
      <c r="B2456" s="350" t="s">
        <v>265</v>
      </c>
      <c r="C2456" s="350" t="s">
        <v>122</v>
      </c>
      <c r="D2456" s="351">
        <v>47</v>
      </c>
      <c r="E2456" s="351">
        <v>23</v>
      </c>
      <c r="F2456" s="279" t="str">
        <f t="shared" si="38"/>
        <v>SWW014723</v>
      </c>
      <c r="G2456" s="351">
        <v>764.3</v>
      </c>
      <c r="M2456" s="241"/>
      <c r="N2456" s="241"/>
      <c r="O2456" s="229"/>
      <c r="P2456" s="229"/>
      <c r="Q2456" s="234"/>
      <c r="Y2456" s="243"/>
      <c r="Z2456" s="2"/>
      <c r="AA2456" s="2"/>
      <c r="AB2456" s="2"/>
      <c r="AC2456" s="2"/>
      <c r="AD2456" s="2"/>
      <c r="AE2456" s="2"/>
      <c r="AF2456" s="2"/>
      <c r="AG2456" s="2"/>
      <c r="AH2456" s="2"/>
      <c r="AI2456" s="2"/>
    </row>
    <row r="2457" spans="2:35">
      <c r="B2457" s="350" t="s">
        <v>265</v>
      </c>
      <c r="C2457" s="350" t="s">
        <v>122</v>
      </c>
      <c r="D2457" s="351">
        <v>47</v>
      </c>
      <c r="E2457" s="351">
        <v>24</v>
      </c>
      <c r="F2457" s="279" t="str">
        <f t="shared" si="38"/>
        <v>SWW014724</v>
      </c>
      <c r="G2457" s="351">
        <v>828.8</v>
      </c>
      <c r="M2457" s="241"/>
      <c r="N2457" s="241"/>
      <c r="O2457" s="229"/>
      <c r="P2457" s="229"/>
      <c r="Q2457" s="234"/>
      <c r="Y2457" s="243"/>
      <c r="Z2457" s="2"/>
      <c r="AA2457" s="2"/>
      <c r="AB2457" s="2"/>
      <c r="AC2457" s="2"/>
      <c r="AD2457" s="2"/>
      <c r="AE2457" s="2"/>
      <c r="AF2457" s="2"/>
      <c r="AG2457" s="2"/>
      <c r="AH2457" s="2"/>
      <c r="AI2457" s="2"/>
    </row>
    <row r="2458" spans="2:35">
      <c r="B2458" s="350" t="s">
        <v>265</v>
      </c>
      <c r="C2458" s="350" t="s">
        <v>122</v>
      </c>
      <c r="D2458" s="351">
        <v>48</v>
      </c>
      <c r="E2458" s="351">
        <v>1</v>
      </c>
      <c r="F2458" s="279" t="str">
        <f t="shared" si="38"/>
        <v>SWW014801</v>
      </c>
      <c r="G2458" s="351">
        <v>70.400000000000006</v>
      </c>
      <c r="M2458" s="241"/>
      <c r="N2458" s="241"/>
      <c r="O2458" s="229"/>
      <c r="P2458" s="229"/>
      <c r="Q2458" s="234"/>
      <c r="Y2458" s="243"/>
      <c r="Z2458" s="2"/>
      <c r="AA2458" s="2"/>
      <c r="AB2458" s="2"/>
      <c r="AC2458" s="2"/>
      <c r="AD2458" s="2"/>
      <c r="AE2458" s="2"/>
      <c r="AF2458" s="2"/>
      <c r="AG2458" s="2"/>
      <c r="AH2458" s="2"/>
      <c r="AI2458" s="2"/>
    </row>
    <row r="2459" spans="2:35">
      <c r="B2459" s="350" t="s">
        <v>265</v>
      </c>
      <c r="C2459" s="350" t="s">
        <v>122</v>
      </c>
      <c r="D2459" s="351">
        <v>48</v>
      </c>
      <c r="E2459" s="351">
        <v>2</v>
      </c>
      <c r="F2459" s="279" t="str">
        <f t="shared" si="38"/>
        <v>SWW014802</v>
      </c>
      <c r="G2459" s="351">
        <v>193.6</v>
      </c>
      <c r="M2459" s="241"/>
      <c r="N2459" s="241"/>
      <c r="O2459" s="229"/>
      <c r="P2459" s="229"/>
      <c r="Q2459" s="234"/>
      <c r="Y2459" s="243"/>
      <c r="Z2459" s="2"/>
      <c r="AA2459" s="2"/>
      <c r="AB2459" s="2"/>
      <c r="AC2459" s="2"/>
      <c r="AD2459" s="2"/>
      <c r="AE2459" s="2"/>
      <c r="AF2459" s="2"/>
      <c r="AG2459" s="2"/>
      <c r="AH2459" s="2"/>
      <c r="AI2459" s="2"/>
    </row>
    <row r="2460" spans="2:35">
      <c r="B2460" s="350" t="s">
        <v>265</v>
      </c>
      <c r="C2460" s="350" t="s">
        <v>122</v>
      </c>
      <c r="D2460" s="351">
        <v>48</v>
      </c>
      <c r="E2460" s="351">
        <v>3</v>
      </c>
      <c r="F2460" s="279" t="str">
        <f t="shared" si="38"/>
        <v>SWW014803</v>
      </c>
      <c r="G2460" s="351">
        <v>212.7</v>
      </c>
      <c r="M2460" s="241"/>
      <c r="N2460" s="241"/>
      <c r="O2460" s="229"/>
      <c r="P2460" s="229"/>
      <c r="Q2460" s="234"/>
      <c r="Y2460" s="243"/>
      <c r="Z2460" s="2"/>
      <c r="AA2460" s="2"/>
      <c r="AB2460" s="2"/>
      <c r="AC2460" s="2"/>
      <c r="AD2460" s="2"/>
      <c r="AE2460" s="2"/>
      <c r="AF2460" s="2"/>
      <c r="AG2460" s="2"/>
      <c r="AH2460" s="2"/>
      <c r="AI2460" s="2"/>
    </row>
    <row r="2461" spans="2:35">
      <c r="B2461" s="350" t="s">
        <v>265</v>
      </c>
      <c r="C2461" s="350" t="s">
        <v>122</v>
      </c>
      <c r="D2461" s="351">
        <v>48</v>
      </c>
      <c r="E2461" s="351">
        <v>4</v>
      </c>
      <c r="F2461" s="279" t="str">
        <f t="shared" si="38"/>
        <v>SWW014804</v>
      </c>
      <c r="G2461" s="351">
        <v>231.6</v>
      </c>
      <c r="M2461" s="241"/>
      <c r="N2461" s="241"/>
      <c r="O2461" s="229"/>
      <c r="P2461" s="229"/>
      <c r="Q2461" s="234"/>
      <c r="Y2461" s="243"/>
      <c r="Z2461" s="2"/>
      <c r="AA2461" s="2"/>
      <c r="AB2461" s="2"/>
      <c r="AC2461" s="2"/>
      <c r="AD2461" s="2"/>
      <c r="AE2461" s="2"/>
      <c r="AF2461" s="2"/>
      <c r="AG2461" s="2"/>
      <c r="AH2461" s="2"/>
      <c r="AI2461" s="2"/>
    </row>
    <row r="2462" spans="2:35">
      <c r="B2462" s="350" t="s">
        <v>265</v>
      </c>
      <c r="C2462" s="350" t="s">
        <v>122</v>
      </c>
      <c r="D2462" s="351">
        <v>48</v>
      </c>
      <c r="E2462" s="351">
        <v>5</v>
      </c>
      <c r="F2462" s="279" t="str">
        <f t="shared" si="38"/>
        <v>SWW014805</v>
      </c>
      <c r="G2462" s="351">
        <v>250.7</v>
      </c>
      <c r="M2462" s="241"/>
      <c r="N2462" s="241"/>
      <c r="O2462" s="229"/>
      <c r="P2462" s="229"/>
      <c r="Q2462" s="234"/>
      <c r="Y2462" s="243"/>
      <c r="Z2462" s="2"/>
      <c r="AA2462" s="2"/>
      <c r="AB2462" s="2"/>
      <c r="AC2462" s="2"/>
      <c r="AD2462" s="2"/>
      <c r="AE2462" s="2"/>
      <c r="AF2462" s="2"/>
      <c r="AG2462" s="2"/>
      <c r="AH2462" s="2"/>
      <c r="AI2462" s="2"/>
    </row>
    <row r="2463" spans="2:35">
      <c r="B2463" s="350" t="s">
        <v>265</v>
      </c>
      <c r="C2463" s="350" t="s">
        <v>122</v>
      </c>
      <c r="D2463" s="351">
        <v>48</v>
      </c>
      <c r="E2463" s="351">
        <v>6</v>
      </c>
      <c r="F2463" s="279" t="str">
        <f t="shared" si="38"/>
        <v>SWW014806</v>
      </c>
      <c r="G2463" s="351">
        <v>266.89999999999998</v>
      </c>
      <c r="M2463" s="241"/>
      <c r="N2463" s="241"/>
      <c r="O2463" s="229"/>
      <c r="P2463" s="229"/>
      <c r="Q2463" s="234"/>
      <c r="Y2463" s="243"/>
      <c r="Z2463" s="2"/>
      <c r="AA2463" s="2"/>
      <c r="AB2463" s="2"/>
      <c r="AC2463" s="2"/>
      <c r="AD2463" s="2"/>
      <c r="AE2463" s="2"/>
      <c r="AF2463" s="2"/>
      <c r="AG2463" s="2"/>
      <c r="AH2463" s="2"/>
      <c r="AI2463" s="2"/>
    </row>
    <row r="2464" spans="2:35">
      <c r="B2464" s="350" t="s">
        <v>265</v>
      </c>
      <c r="C2464" s="350" t="s">
        <v>122</v>
      </c>
      <c r="D2464" s="351">
        <v>48</v>
      </c>
      <c r="E2464" s="351">
        <v>7</v>
      </c>
      <c r="F2464" s="279" t="str">
        <f t="shared" si="38"/>
        <v>SWW014807</v>
      </c>
      <c r="G2464" s="351">
        <v>285.10000000000002</v>
      </c>
      <c r="M2464" s="241"/>
      <c r="N2464" s="241"/>
      <c r="O2464" s="229"/>
      <c r="P2464" s="229"/>
      <c r="Q2464" s="234"/>
      <c r="Y2464" s="243"/>
      <c r="Z2464" s="2"/>
      <c r="AA2464" s="2"/>
      <c r="AB2464" s="2"/>
      <c r="AC2464" s="2"/>
      <c r="AD2464" s="2"/>
      <c r="AE2464" s="2"/>
      <c r="AF2464" s="2"/>
      <c r="AG2464" s="2"/>
      <c r="AH2464" s="2"/>
      <c r="AI2464" s="2"/>
    </row>
    <row r="2465" spans="2:35">
      <c r="B2465" s="350" t="s">
        <v>265</v>
      </c>
      <c r="C2465" s="350" t="s">
        <v>122</v>
      </c>
      <c r="D2465" s="351">
        <v>48</v>
      </c>
      <c r="E2465" s="351">
        <v>8</v>
      </c>
      <c r="F2465" s="279" t="str">
        <f t="shared" si="38"/>
        <v>SWW014808</v>
      </c>
      <c r="G2465" s="351">
        <v>306.10000000000002</v>
      </c>
      <c r="M2465" s="241"/>
      <c r="N2465" s="241"/>
      <c r="O2465" s="229"/>
      <c r="P2465" s="229"/>
      <c r="Q2465" s="234"/>
      <c r="Y2465" s="243"/>
      <c r="Z2465" s="2"/>
      <c r="AA2465" s="2"/>
      <c r="AB2465" s="2"/>
      <c r="AC2465" s="2"/>
      <c r="AD2465" s="2"/>
      <c r="AE2465" s="2"/>
      <c r="AF2465" s="2"/>
      <c r="AG2465" s="2"/>
      <c r="AH2465" s="2"/>
      <c r="AI2465" s="2"/>
    </row>
    <row r="2466" spans="2:35">
      <c r="B2466" s="350" t="s">
        <v>265</v>
      </c>
      <c r="C2466" s="350" t="s">
        <v>122</v>
      </c>
      <c r="D2466" s="351">
        <v>48</v>
      </c>
      <c r="E2466" s="351">
        <v>9</v>
      </c>
      <c r="F2466" s="279" t="str">
        <f t="shared" si="38"/>
        <v>SWW014809</v>
      </c>
      <c r="G2466" s="351">
        <v>330.7</v>
      </c>
      <c r="M2466" s="241"/>
      <c r="N2466" s="241"/>
      <c r="O2466" s="229"/>
      <c r="P2466" s="229"/>
      <c r="Q2466" s="234"/>
      <c r="Y2466" s="243"/>
      <c r="Z2466" s="2"/>
      <c r="AA2466" s="2"/>
      <c r="AB2466" s="2"/>
      <c r="AC2466" s="2"/>
      <c r="AD2466" s="2"/>
      <c r="AE2466" s="2"/>
      <c r="AF2466" s="2"/>
      <c r="AG2466" s="2"/>
      <c r="AH2466" s="2"/>
      <c r="AI2466" s="2"/>
    </row>
    <row r="2467" spans="2:35">
      <c r="B2467" s="350" t="s">
        <v>265</v>
      </c>
      <c r="C2467" s="350" t="s">
        <v>122</v>
      </c>
      <c r="D2467" s="351">
        <v>48</v>
      </c>
      <c r="E2467" s="351">
        <v>10</v>
      </c>
      <c r="F2467" s="279" t="str">
        <f t="shared" si="38"/>
        <v>SWW014810</v>
      </c>
      <c r="G2467" s="351">
        <v>358.3</v>
      </c>
      <c r="M2467" s="241"/>
      <c r="N2467" s="241"/>
      <c r="O2467" s="229"/>
      <c r="P2467" s="229"/>
      <c r="Q2467" s="234"/>
      <c r="Y2467" s="243"/>
      <c r="Z2467" s="2"/>
      <c r="AA2467" s="2"/>
      <c r="AB2467" s="2"/>
      <c r="AC2467" s="2"/>
      <c r="AD2467" s="2"/>
      <c r="AE2467" s="2"/>
      <c r="AF2467" s="2"/>
      <c r="AG2467" s="2"/>
      <c r="AH2467" s="2"/>
      <c r="AI2467" s="2"/>
    </row>
    <row r="2468" spans="2:35">
      <c r="B2468" s="350" t="s">
        <v>265</v>
      </c>
      <c r="C2468" s="350" t="s">
        <v>122</v>
      </c>
      <c r="D2468" s="351">
        <v>48</v>
      </c>
      <c r="E2468" s="351">
        <v>11</v>
      </c>
      <c r="F2468" s="279" t="str">
        <f t="shared" si="38"/>
        <v>SWW014811</v>
      </c>
      <c r="G2468" s="351">
        <v>381.4</v>
      </c>
      <c r="M2468" s="241"/>
      <c r="N2468" s="241"/>
      <c r="O2468" s="229"/>
      <c r="P2468" s="229"/>
      <c r="Q2468" s="234"/>
      <c r="Y2468" s="243"/>
      <c r="Z2468" s="2"/>
      <c r="AA2468" s="2"/>
      <c r="AB2468" s="2"/>
      <c r="AC2468" s="2"/>
      <c r="AD2468" s="2"/>
      <c r="AE2468" s="2"/>
      <c r="AF2468" s="2"/>
      <c r="AG2468" s="2"/>
      <c r="AH2468" s="2"/>
      <c r="AI2468" s="2"/>
    </row>
    <row r="2469" spans="2:35">
      <c r="B2469" s="350" t="s">
        <v>265</v>
      </c>
      <c r="C2469" s="350" t="s">
        <v>122</v>
      </c>
      <c r="D2469" s="351">
        <v>48</v>
      </c>
      <c r="E2469" s="351">
        <v>12</v>
      </c>
      <c r="F2469" s="279" t="str">
        <f t="shared" si="38"/>
        <v>SWW014812</v>
      </c>
      <c r="G2469" s="351">
        <v>407.6</v>
      </c>
      <c r="M2469" s="241"/>
      <c r="N2469" s="241"/>
      <c r="O2469" s="229"/>
      <c r="P2469" s="229"/>
      <c r="Q2469" s="234"/>
      <c r="Y2469" s="243"/>
      <c r="Z2469" s="2"/>
      <c r="AA2469" s="2"/>
      <c r="AB2469" s="2"/>
      <c r="AC2469" s="2"/>
      <c r="AD2469" s="2"/>
      <c r="AE2469" s="2"/>
      <c r="AF2469" s="2"/>
      <c r="AG2469" s="2"/>
      <c r="AH2469" s="2"/>
      <c r="AI2469" s="2"/>
    </row>
    <row r="2470" spans="2:35">
      <c r="B2470" s="350" t="s">
        <v>265</v>
      </c>
      <c r="C2470" s="350" t="s">
        <v>122</v>
      </c>
      <c r="D2470" s="351">
        <v>48</v>
      </c>
      <c r="E2470" s="351">
        <v>13</v>
      </c>
      <c r="F2470" s="279" t="str">
        <f t="shared" si="38"/>
        <v>SWW014813</v>
      </c>
      <c r="G2470" s="351">
        <v>443.6</v>
      </c>
      <c r="M2470" s="241"/>
      <c r="N2470" s="241"/>
      <c r="O2470" s="229"/>
      <c r="P2470" s="229"/>
      <c r="Q2470" s="234"/>
      <c r="Y2470" s="243"/>
      <c r="Z2470" s="2"/>
      <c r="AA2470" s="2"/>
      <c r="AB2470" s="2"/>
      <c r="AC2470" s="2"/>
      <c r="AD2470" s="2"/>
      <c r="AE2470" s="2"/>
      <c r="AF2470" s="2"/>
      <c r="AG2470" s="2"/>
      <c r="AH2470" s="2"/>
      <c r="AI2470" s="2"/>
    </row>
    <row r="2471" spans="2:35">
      <c r="B2471" s="350" t="s">
        <v>265</v>
      </c>
      <c r="C2471" s="350" t="s">
        <v>122</v>
      </c>
      <c r="D2471" s="351">
        <v>48</v>
      </c>
      <c r="E2471" s="351">
        <v>14</v>
      </c>
      <c r="F2471" s="279" t="str">
        <f t="shared" si="38"/>
        <v>SWW014814</v>
      </c>
      <c r="G2471" s="351">
        <v>471.2</v>
      </c>
      <c r="M2471" s="241"/>
      <c r="N2471" s="241"/>
      <c r="O2471" s="229"/>
      <c r="P2471" s="229"/>
      <c r="Q2471" s="234"/>
      <c r="Y2471" s="243"/>
      <c r="Z2471" s="2"/>
      <c r="AA2471" s="2"/>
      <c r="AB2471" s="2"/>
      <c r="AC2471" s="2"/>
      <c r="AD2471" s="2"/>
      <c r="AE2471" s="2"/>
      <c r="AF2471" s="2"/>
      <c r="AG2471" s="2"/>
      <c r="AH2471" s="2"/>
      <c r="AI2471" s="2"/>
    </row>
    <row r="2472" spans="2:35">
      <c r="B2472" s="350" t="s">
        <v>265</v>
      </c>
      <c r="C2472" s="350" t="s">
        <v>122</v>
      </c>
      <c r="D2472" s="351">
        <v>48</v>
      </c>
      <c r="E2472" s="351">
        <v>15</v>
      </c>
      <c r="F2472" s="279" t="str">
        <f t="shared" si="38"/>
        <v>SWW014815</v>
      </c>
      <c r="G2472" s="351">
        <v>499.6</v>
      </c>
      <c r="M2472" s="241"/>
      <c r="N2472" s="241"/>
      <c r="O2472" s="229"/>
      <c r="P2472" s="229"/>
      <c r="Q2472" s="234"/>
      <c r="Y2472" s="243"/>
      <c r="Z2472" s="2"/>
      <c r="AA2472" s="2"/>
      <c r="AB2472" s="2"/>
      <c r="AC2472" s="2"/>
      <c r="AD2472" s="2"/>
      <c r="AE2472" s="2"/>
      <c r="AF2472" s="2"/>
      <c r="AG2472" s="2"/>
      <c r="AH2472" s="2"/>
      <c r="AI2472" s="2"/>
    </row>
    <row r="2473" spans="2:35">
      <c r="B2473" s="350" t="s">
        <v>265</v>
      </c>
      <c r="C2473" s="350" t="s">
        <v>122</v>
      </c>
      <c r="D2473" s="351">
        <v>48</v>
      </c>
      <c r="E2473" s="351">
        <v>16</v>
      </c>
      <c r="F2473" s="279" t="str">
        <f t="shared" si="38"/>
        <v>SWW014816</v>
      </c>
      <c r="G2473" s="351">
        <v>527.4</v>
      </c>
      <c r="M2473" s="241"/>
      <c r="N2473" s="241"/>
      <c r="O2473" s="229"/>
      <c r="P2473" s="229"/>
      <c r="Q2473" s="234"/>
      <c r="Y2473" s="243"/>
      <c r="Z2473" s="2"/>
      <c r="AA2473" s="2"/>
      <c r="AB2473" s="2"/>
      <c r="AC2473" s="2"/>
      <c r="AD2473" s="2"/>
      <c r="AE2473" s="2"/>
      <c r="AF2473" s="2"/>
      <c r="AG2473" s="2"/>
      <c r="AH2473" s="2"/>
      <c r="AI2473" s="2"/>
    </row>
    <row r="2474" spans="2:35">
      <c r="B2474" s="350" t="s">
        <v>265</v>
      </c>
      <c r="C2474" s="350" t="s">
        <v>122</v>
      </c>
      <c r="D2474" s="351">
        <v>48</v>
      </c>
      <c r="E2474" s="351">
        <v>17</v>
      </c>
      <c r="F2474" s="279" t="str">
        <f t="shared" si="38"/>
        <v>SWW014817</v>
      </c>
      <c r="G2474" s="351">
        <v>556.20000000000005</v>
      </c>
      <c r="M2474" s="241"/>
      <c r="N2474" s="241"/>
      <c r="O2474" s="229"/>
      <c r="P2474" s="229"/>
      <c r="Q2474" s="234"/>
      <c r="Y2474" s="243"/>
      <c r="Z2474" s="2"/>
      <c r="AA2474" s="2"/>
      <c r="AB2474" s="2"/>
      <c r="AC2474" s="2"/>
      <c r="AD2474" s="2"/>
      <c r="AE2474" s="2"/>
      <c r="AF2474" s="2"/>
      <c r="AG2474" s="2"/>
      <c r="AH2474" s="2"/>
      <c r="AI2474" s="2"/>
    </row>
    <row r="2475" spans="2:35">
      <c r="B2475" s="350" t="s">
        <v>265</v>
      </c>
      <c r="C2475" s="350" t="s">
        <v>122</v>
      </c>
      <c r="D2475" s="351">
        <v>48</v>
      </c>
      <c r="E2475" s="351">
        <v>18</v>
      </c>
      <c r="F2475" s="279" t="str">
        <f t="shared" si="38"/>
        <v>SWW014818</v>
      </c>
      <c r="G2475" s="351">
        <v>591.1</v>
      </c>
      <c r="M2475" s="241"/>
      <c r="N2475" s="241"/>
      <c r="O2475" s="229"/>
      <c r="P2475" s="229"/>
      <c r="Q2475" s="234"/>
      <c r="Y2475" s="243"/>
      <c r="Z2475" s="2"/>
      <c r="AA2475" s="2"/>
      <c r="AB2475" s="2"/>
      <c r="AC2475" s="2"/>
      <c r="AD2475" s="2"/>
      <c r="AE2475" s="2"/>
      <c r="AF2475" s="2"/>
      <c r="AG2475" s="2"/>
      <c r="AH2475" s="2"/>
      <c r="AI2475" s="2"/>
    </row>
    <row r="2476" spans="2:35">
      <c r="B2476" s="350" t="s">
        <v>265</v>
      </c>
      <c r="C2476" s="350" t="s">
        <v>122</v>
      </c>
      <c r="D2476" s="351">
        <v>48</v>
      </c>
      <c r="E2476" s="351">
        <v>19</v>
      </c>
      <c r="F2476" s="279" t="str">
        <f t="shared" si="38"/>
        <v>SWW014819</v>
      </c>
      <c r="G2476" s="351">
        <v>622.6</v>
      </c>
      <c r="M2476" s="241"/>
      <c r="N2476" s="241"/>
      <c r="O2476" s="229"/>
      <c r="P2476" s="229"/>
      <c r="Q2476" s="234"/>
      <c r="Y2476" s="243"/>
      <c r="Z2476" s="2"/>
      <c r="AA2476" s="2"/>
      <c r="AB2476" s="2"/>
      <c r="AC2476" s="2"/>
      <c r="AD2476" s="2"/>
      <c r="AE2476" s="2"/>
      <c r="AF2476" s="2"/>
      <c r="AG2476" s="2"/>
      <c r="AH2476" s="2"/>
      <c r="AI2476" s="2"/>
    </row>
    <row r="2477" spans="2:35">
      <c r="B2477" s="350" t="s">
        <v>265</v>
      </c>
      <c r="C2477" s="350" t="s">
        <v>122</v>
      </c>
      <c r="D2477" s="351">
        <v>48</v>
      </c>
      <c r="E2477" s="351">
        <v>20</v>
      </c>
      <c r="F2477" s="279" t="str">
        <f t="shared" si="38"/>
        <v>SWW014820</v>
      </c>
      <c r="G2477" s="351">
        <v>656.1</v>
      </c>
      <c r="M2477" s="241"/>
      <c r="N2477" s="241"/>
      <c r="O2477" s="229"/>
      <c r="P2477" s="229"/>
      <c r="Q2477" s="234"/>
      <c r="Y2477" s="243"/>
      <c r="Z2477" s="2"/>
      <c r="AA2477" s="2"/>
      <c r="AB2477" s="2"/>
      <c r="AC2477" s="2"/>
      <c r="AD2477" s="2"/>
      <c r="AE2477" s="2"/>
      <c r="AF2477" s="2"/>
      <c r="AG2477" s="2"/>
      <c r="AH2477" s="2"/>
      <c r="AI2477" s="2"/>
    </row>
    <row r="2478" spans="2:35">
      <c r="B2478" s="350" t="s">
        <v>265</v>
      </c>
      <c r="C2478" s="350" t="s">
        <v>122</v>
      </c>
      <c r="D2478" s="351">
        <v>48</v>
      </c>
      <c r="E2478" s="351">
        <v>21</v>
      </c>
      <c r="F2478" s="279" t="str">
        <f t="shared" si="38"/>
        <v>SWW014821</v>
      </c>
      <c r="G2478" s="351">
        <v>713.5</v>
      </c>
      <c r="M2478" s="241"/>
      <c r="N2478" s="241"/>
      <c r="O2478" s="229"/>
      <c r="P2478" s="229"/>
      <c r="Q2478" s="234"/>
      <c r="Y2478" s="243"/>
      <c r="Z2478" s="2"/>
      <c r="AA2478" s="2"/>
      <c r="AB2478" s="2"/>
      <c r="AC2478" s="2"/>
      <c r="AD2478" s="2"/>
      <c r="AE2478" s="2"/>
      <c r="AF2478" s="2"/>
      <c r="AG2478" s="2"/>
      <c r="AH2478" s="2"/>
      <c r="AI2478" s="2"/>
    </row>
    <row r="2479" spans="2:35">
      <c r="B2479" s="350" t="s">
        <v>265</v>
      </c>
      <c r="C2479" s="350" t="s">
        <v>122</v>
      </c>
      <c r="D2479" s="351">
        <v>48</v>
      </c>
      <c r="E2479" s="351">
        <v>22</v>
      </c>
      <c r="F2479" s="279" t="str">
        <f t="shared" si="38"/>
        <v>SWW014822</v>
      </c>
      <c r="G2479" s="351">
        <v>764.3</v>
      </c>
      <c r="M2479" s="241"/>
      <c r="N2479" s="241"/>
      <c r="O2479" s="229"/>
      <c r="P2479" s="229"/>
      <c r="Q2479" s="234"/>
      <c r="Y2479" s="243"/>
      <c r="Z2479" s="2"/>
      <c r="AA2479" s="2"/>
      <c r="AB2479" s="2"/>
      <c r="AC2479" s="2"/>
      <c r="AD2479" s="2"/>
      <c r="AE2479" s="2"/>
      <c r="AF2479" s="2"/>
      <c r="AG2479" s="2"/>
      <c r="AH2479" s="2"/>
      <c r="AI2479" s="2"/>
    </row>
    <row r="2480" spans="2:35">
      <c r="B2480" s="350" t="s">
        <v>265</v>
      </c>
      <c r="C2480" s="350" t="s">
        <v>122</v>
      </c>
      <c r="D2480" s="351">
        <v>48</v>
      </c>
      <c r="E2480" s="351">
        <v>23</v>
      </c>
      <c r="F2480" s="279" t="str">
        <f t="shared" si="38"/>
        <v>SWW014823</v>
      </c>
      <c r="G2480" s="351">
        <v>828.8</v>
      </c>
      <c r="M2480" s="241"/>
      <c r="N2480" s="241"/>
      <c r="O2480" s="229"/>
      <c r="P2480" s="229"/>
      <c r="Q2480" s="234"/>
      <c r="Y2480" s="243"/>
      <c r="Z2480" s="2"/>
      <c r="AA2480" s="2"/>
      <c r="AB2480" s="2"/>
      <c r="AC2480" s="2"/>
      <c r="AD2480" s="2"/>
      <c r="AE2480" s="2"/>
      <c r="AF2480" s="2"/>
      <c r="AG2480" s="2"/>
      <c r="AH2480" s="2"/>
      <c r="AI2480" s="2"/>
    </row>
    <row r="2481" spans="2:35">
      <c r="B2481" s="350" t="s">
        <v>265</v>
      </c>
      <c r="C2481" s="350" t="s">
        <v>122</v>
      </c>
      <c r="D2481" s="351">
        <v>49</v>
      </c>
      <c r="E2481" s="351">
        <v>1</v>
      </c>
      <c r="F2481" s="279" t="str">
        <f t="shared" si="38"/>
        <v>SWW014901</v>
      </c>
      <c r="G2481" s="351">
        <v>76.599999999999994</v>
      </c>
      <c r="M2481" s="241"/>
      <c r="N2481" s="241"/>
      <c r="O2481" s="229"/>
      <c r="P2481" s="229"/>
      <c r="Q2481" s="234"/>
      <c r="Y2481" s="243"/>
      <c r="Z2481" s="2"/>
      <c r="AA2481" s="2"/>
      <c r="AB2481" s="2"/>
      <c r="AC2481" s="2"/>
      <c r="AD2481" s="2"/>
      <c r="AE2481" s="2"/>
      <c r="AF2481" s="2"/>
      <c r="AG2481" s="2"/>
      <c r="AH2481" s="2"/>
      <c r="AI2481" s="2"/>
    </row>
    <row r="2482" spans="2:35">
      <c r="B2482" s="350" t="s">
        <v>265</v>
      </c>
      <c r="C2482" s="350" t="s">
        <v>122</v>
      </c>
      <c r="D2482" s="351">
        <v>49</v>
      </c>
      <c r="E2482" s="351">
        <v>2</v>
      </c>
      <c r="F2482" s="279" t="str">
        <f t="shared" si="38"/>
        <v>SWW014902</v>
      </c>
      <c r="G2482" s="351">
        <v>212.7</v>
      </c>
      <c r="M2482" s="241"/>
      <c r="N2482" s="241"/>
      <c r="O2482" s="229"/>
      <c r="P2482" s="229"/>
      <c r="Q2482" s="234"/>
      <c r="Y2482" s="243"/>
      <c r="Z2482" s="2"/>
      <c r="AA2482" s="2"/>
      <c r="AB2482" s="2"/>
      <c r="AC2482" s="2"/>
      <c r="AD2482" s="2"/>
      <c r="AE2482" s="2"/>
      <c r="AF2482" s="2"/>
      <c r="AG2482" s="2"/>
      <c r="AH2482" s="2"/>
      <c r="AI2482" s="2"/>
    </row>
    <row r="2483" spans="2:35">
      <c r="B2483" s="350" t="s">
        <v>265</v>
      </c>
      <c r="C2483" s="350" t="s">
        <v>122</v>
      </c>
      <c r="D2483" s="351">
        <v>49</v>
      </c>
      <c r="E2483" s="351">
        <v>3</v>
      </c>
      <c r="F2483" s="279" t="str">
        <f t="shared" si="38"/>
        <v>SWW014903</v>
      </c>
      <c r="G2483" s="351">
        <v>231.6</v>
      </c>
      <c r="M2483" s="241"/>
      <c r="N2483" s="241"/>
      <c r="O2483" s="229"/>
      <c r="P2483" s="229"/>
      <c r="Q2483" s="234"/>
      <c r="Y2483" s="243"/>
      <c r="Z2483" s="2"/>
      <c r="AA2483" s="2"/>
      <c r="AB2483" s="2"/>
      <c r="AC2483" s="2"/>
      <c r="AD2483" s="2"/>
      <c r="AE2483" s="2"/>
      <c r="AF2483" s="2"/>
      <c r="AG2483" s="2"/>
      <c r="AH2483" s="2"/>
      <c r="AI2483" s="2"/>
    </row>
    <row r="2484" spans="2:35">
      <c r="B2484" s="350" t="s">
        <v>265</v>
      </c>
      <c r="C2484" s="350" t="s">
        <v>122</v>
      </c>
      <c r="D2484" s="351">
        <v>49</v>
      </c>
      <c r="E2484" s="351">
        <v>4</v>
      </c>
      <c r="F2484" s="279" t="str">
        <f t="shared" si="38"/>
        <v>SWW014904</v>
      </c>
      <c r="G2484" s="351">
        <v>250.7</v>
      </c>
      <c r="M2484" s="241"/>
      <c r="N2484" s="241"/>
      <c r="O2484" s="229"/>
      <c r="P2484" s="229"/>
      <c r="Q2484" s="234"/>
      <c r="Y2484" s="243"/>
      <c r="Z2484" s="2"/>
      <c r="AA2484" s="2"/>
      <c r="AB2484" s="2"/>
      <c r="AC2484" s="2"/>
      <c r="AD2484" s="2"/>
      <c r="AE2484" s="2"/>
      <c r="AF2484" s="2"/>
      <c r="AG2484" s="2"/>
      <c r="AH2484" s="2"/>
      <c r="AI2484" s="2"/>
    </row>
    <row r="2485" spans="2:35">
      <c r="B2485" s="350" t="s">
        <v>265</v>
      </c>
      <c r="C2485" s="350" t="s">
        <v>122</v>
      </c>
      <c r="D2485" s="351">
        <v>49</v>
      </c>
      <c r="E2485" s="351">
        <v>5</v>
      </c>
      <c r="F2485" s="279" t="str">
        <f t="shared" si="38"/>
        <v>SWW014905</v>
      </c>
      <c r="G2485" s="351">
        <v>266.89999999999998</v>
      </c>
      <c r="M2485" s="241"/>
      <c r="N2485" s="241"/>
      <c r="O2485" s="229"/>
      <c r="P2485" s="229"/>
      <c r="Q2485" s="234"/>
      <c r="Y2485" s="243"/>
      <c r="Z2485" s="2"/>
      <c r="AA2485" s="2"/>
      <c r="AB2485" s="2"/>
      <c r="AC2485" s="2"/>
      <c r="AD2485" s="2"/>
      <c r="AE2485" s="2"/>
      <c r="AF2485" s="2"/>
      <c r="AG2485" s="2"/>
      <c r="AH2485" s="2"/>
      <c r="AI2485" s="2"/>
    </row>
    <row r="2486" spans="2:35">
      <c r="B2486" s="350" t="s">
        <v>265</v>
      </c>
      <c r="C2486" s="350" t="s">
        <v>122</v>
      </c>
      <c r="D2486" s="351">
        <v>49</v>
      </c>
      <c r="E2486" s="351">
        <v>6</v>
      </c>
      <c r="F2486" s="279" t="str">
        <f t="shared" si="38"/>
        <v>SWW014906</v>
      </c>
      <c r="G2486" s="351">
        <v>285.10000000000002</v>
      </c>
      <c r="M2486" s="241"/>
      <c r="N2486" s="241"/>
      <c r="O2486" s="229"/>
      <c r="P2486" s="229"/>
      <c r="Q2486" s="234"/>
      <c r="Y2486" s="243"/>
      <c r="Z2486" s="2"/>
      <c r="AA2486" s="2"/>
      <c r="AB2486" s="2"/>
      <c r="AC2486" s="2"/>
      <c r="AD2486" s="2"/>
      <c r="AE2486" s="2"/>
      <c r="AF2486" s="2"/>
      <c r="AG2486" s="2"/>
      <c r="AH2486" s="2"/>
      <c r="AI2486" s="2"/>
    </row>
    <row r="2487" spans="2:35">
      <c r="B2487" s="350" t="s">
        <v>265</v>
      </c>
      <c r="C2487" s="350" t="s">
        <v>122</v>
      </c>
      <c r="D2487" s="351">
        <v>49</v>
      </c>
      <c r="E2487" s="351">
        <v>7</v>
      </c>
      <c r="F2487" s="279" t="str">
        <f t="shared" si="38"/>
        <v>SWW014907</v>
      </c>
      <c r="G2487" s="351">
        <v>306.10000000000002</v>
      </c>
      <c r="M2487" s="241"/>
      <c r="N2487" s="241"/>
      <c r="O2487" s="229"/>
      <c r="P2487" s="229"/>
      <c r="Q2487" s="234"/>
      <c r="Y2487" s="243"/>
      <c r="Z2487" s="2"/>
      <c r="AA2487" s="2"/>
      <c r="AB2487" s="2"/>
      <c r="AC2487" s="2"/>
      <c r="AD2487" s="2"/>
      <c r="AE2487" s="2"/>
      <c r="AF2487" s="2"/>
      <c r="AG2487" s="2"/>
      <c r="AH2487" s="2"/>
      <c r="AI2487" s="2"/>
    </row>
    <row r="2488" spans="2:35">
      <c r="B2488" s="350" t="s">
        <v>265</v>
      </c>
      <c r="C2488" s="350" t="s">
        <v>122</v>
      </c>
      <c r="D2488" s="351">
        <v>49</v>
      </c>
      <c r="E2488" s="351">
        <v>8</v>
      </c>
      <c r="F2488" s="279" t="str">
        <f t="shared" si="38"/>
        <v>SWW014908</v>
      </c>
      <c r="G2488" s="351">
        <v>330.7</v>
      </c>
      <c r="M2488" s="241"/>
      <c r="N2488" s="241"/>
      <c r="O2488" s="229"/>
      <c r="P2488" s="229"/>
      <c r="Q2488" s="234"/>
      <c r="Y2488" s="243"/>
      <c r="Z2488" s="2"/>
      <c r="AA2488" s="2"/>
      <c r="AB2488" s="2"/>
      <c r="AC2488" s="2"/>
      <c r="AD2488" s="2"/>
      <c r="AE2488" s="2"/>
      <c r="AF2488" s="2"/>
      <c r="AG2488" s="2"/>
      <c r="AH2488" s="2"/>
      <c r="AI2488" s="2"/>
    </row>
    <row r="2489" spans="2:35">
      <c r="B2489" s="350" t="s">
        <v>265</v>
      </c>
      <c r="C2489" s="350" t="s">
        <v>122</v>
      </c>
      <c r="D2489" s="351">
        <v>49</v>
      </c>
      <c r="E2489" s="351">
        <v>9</v>
      </c>
      <c r="F2489" s="279" t="str">
        <f t="shared" si="38"/>
        <v>SWW014909</v>
      </c>
      <c r="G2489" s="351">
        <v>358.3</v>
      </c>
      <c r="M2489" s="241"/>
      <c r="N2489" s="241"/>
      <c r="O2489" s="229"/>
      <c r="P2489" s="229"/>
      <c r="Q2489" s="234"/>
      <c r="Y2489" s="243"/>
      <c r="Z2489" s="2"/>
      <c r="AA2489" s="2"/>
      <c r="AB2489" s="2"/>
      <c r="AC2489" s="2"/>
      <c r="AD2489" s="2"/>
      <c r="AE2489" s="2"/>
      <c r="AF2489" s="2"/>
      <c r="AG2489" s="2"/>
      <c r="AH2489" s="2"/>
      <c r="AI2489" s="2"/>
    </row>
    <row r="2490" spans="2:35">
      <c r="B2490" s="350" t="s">
        <v>265</v>
      </c>
      <c r="C2490" s="350" t="s">
        <v>122</v>
      </c>
      <c r="D2490" s="351">
        <v>49</v>
      </c>
      <c r="E2490" s="351">
        <v>10</v>
      </c>
      <c r="F2490" s="279" t="str">
        <f t="shared" si="38"/>
        <v>SWW014910</v>
      </c>
      <c r="G2490" s="351">
        <v>381.4</v>
      </c>
      <c r="M2490" s="241"/>
      <c r="N2490" s="241"/>
      <c r="O2490" s="229"/>
      <c r="P2490" s="229"/>
      <c r="Q2490" s="234"/>
      <c r="Y2490" s="243"/>
      <c r="Z2490" s="2"/>
      <c r="AA2490" s="2"/>
      <c r="AB2490" s="2"/>
      <c r="AC2490" s="2"/>
      <c r="AD2490" s="2"/>
      <c r="AE2490" s="2"/>
      <c r="AF2490" s="2"/>
      <c r="AG2490" s="2"/>
      <c r="AH2490" s="2"/>
      <c r="AI2490" s="2"/>
    </row>
    <row r="2491" spans="2:35">
      <c r="B2491" s="350" t="s">
        <v>265</v>
      </c>
      <c r="C2491" s="350" t="s">
        <v>122</v>
      </c>
      <c r="D2491" s="351">
        <v>49</v>
      </c>
      <c r="E2491" s="351">
        <v>11</v>
      </c>
      <c r="F2491" s="279" t="str">
        <f t="shared" si="38"/>
        <v>SWW014911</v>
      </c>
      <c r="G2491" s="351">
        <v>407.6</v>
      </c>
      <c r="M2491" s="241"/>
      <c r="N2491" s="241"/>
      <c r="O2491" s="229"/>
      <c r="P2491" s="229"/>
      <c r="Q2491" s="234"/>
      <c r="Y2491" s="243"/>
      <c r="Z2491" s="2"/>
      <c r="AA2491" s="2"/>
      <c r="AB2491" s="2"/>
      <c r="AC2491" s="2"/>
      <c r="AD2491" s="2"/>
      <c r="AE2491" s="2"/>
      <c r="AF2491" s="2"/>
      <c r="AG2491" s="2"/>
      <c r="AH2491" s="2"/>
      <c r="AI2491" s="2"/>
    </row>
    <row r="2492" spans="2:35">
      <c r="B2492" s="350" t="s">
        <v>265</v>
      </c>
      <c r="C2492" s="350" t="s">
        <v>122</v>
      </c>
      <c r="D2492" s="351">
        <v>49</v>
      </c>
      <c r="E2492" s="351">
        <v>12</v>
      </c>
      <c r="F2492" s="279" t="str">
        <f t="shared" si="38"/>
        <v>SWW014912</v>
      </c>
      <c r="G2492" s="351">
        <v>443.6</v>
      </c>
      <c r="M2492" s="241"/>
      <c r="N2492" s="241"/>
      <c r="O2492" s="229"/>
      <c r="P2492" s="229"/>
      <c r="Q2492" s="234"/>
      <c r="Y2492" s="243"/>
      <c r="Z2492" s="2"/>
      <c r="AA2492" s="2"/>
      <c r="AB2492" s="2"/>
      <c r="AC2492" s="2"/>
      <c r="AD2492" s="2"/>
      <c r="AE2492" s="2"/>
      <c r="AF2492" s="2"/>
      <c r="AG2492" s="2"/>
      <c r="AH2492" s="2"/>
      <c r="AI2492" s="2"/>
    </row>
    <row r="2493" spans="2:35">
      <c r="B2493" s="350" t="s">
        <v>265</v>
      </c>
      <c r="C2493" s="350" t="s">
        <v>122</v>
      </c>
      <c r="D2493" s="351">
        <v>49</v>
      </c>
      <c r="E2493" s="351">
        <v>13</v>
      </c>
      <c r="F2493" s="279" t="str">
        <f t="shared" si="38"/>
        <v>SWW014913</v>
      </c>
      <c r="G2493" s="351">
        <v>471.2</v>
      </c>
      <c r="M2493" s="241"/>
      <c r="N2493" s="241"/>
      <c r="O2493" s="229"/>
      <c r="P2493" s="229"/>
      <c r="Q2493" s="234"/>
      <c r="Y2493" s="243"/>
      <c r="Z2493" s="2"/>
      <c r="AA2493" s="2"/>
      <c r="AB2493" s="2"/>
      <c r="AC2493" s="2"/>
      <c r="AD2493" s="2"/>
      <c r="AE2493" s="2"/>
      <c r="AF2493" s="2"/>
      <c r="AG2493" s="2"/>
      <c r="AH2493" s="2"/>
      <c r="AI2493" s="2"/>
    </row>
    <row r="2494" spans="2:35">
      <c r="B2494" s="350" t="s">
        <v>265</v>
      </c>
      <c r="C2494" s="350" t="s">
        <v>122</v>
      </c>
      <c r="D2494" s="351">
        <v>49</v>
      </c>
      <c r="E2494" s="351">
        <v>14</v>
      </c>
      <c r="F2494" s="279" t="str">
        <f t="shared" si="38"/>
        <v>SWW014914</v>
      </c>
      <c r="G2494" s="351">
        <v>499.6</v>
      </c>
      <c r="M2494" s="241"/>
      <c r="N2494" s="241"/>
      <c r="O2494" s="229"/>
      <c r="P2494" s="229"/>
      <c r="Q2494" s="234"/>
      <c r="Y2494" s="243"/>
      <c r="Z2494" s="2"/>
      <c r="AA2494" s="2"/>
      <c r="AB2494" s="2"/>
      <c r="AC2494" s="2"/>
      <c r="AD2494" s="2"/>
      <c r="AE2494" s="2"/>
      <c r="AF2494" s="2"/>
      <c r="AG2494" s="2"/>
      <c r="AH2494" s="2"/>
      <c r="AI2494" s="2"/>
    </row>
    <row r="2495" spans="2:35">
      <c r="B2495" s="350" t="s">
        <v>265</v>
      </c>
      <c r="C2495" s="350" t="s">
        <v>122</v>
      </c>
      <c r="D2495" s="351">
        <v>49</v>
      </c>
      <c r="E2495" s="351">
        <v>15</v>
      </c>
      <c r="F2495" s="279" t="str">
        <f t="shared" si="38"/>
        <v>SWW014915</v>
      </c>
      <c r="G2495" s="351">
        <v>527.4</v>
      </c>
      <c r="M2495" s="241"/>
      <c r="N2495" s="241"/>
      <c r="O2495" s="229"/>
      <c r="P2495" s="229"/>
      <c r="Q2495" s="234"/>
      <c r="Y2495" s="243"/>
      <c r="Z2495" s="2"/>
      <c r="AA2495" s="2"/>
      <c r="AB2495" s="2"/>
      <c r="AC2495" s="2"/>
      <c r="AD2495" s="2"/>
      <c r="AE2495" s="2"/>
      <c r="AF2495" s="2"/>
      <c r="AG2495" s="2"/>
      <c r="AH2495" s="2"/>
      <c r="AI2495" s="2"/>
    </row>
    <row r="2496" spans="2:35">
      <c r="B2496" s="350" t="s">
        <v>265</v>
      </c>
      <c r="C2496" s="350" t="s">
        <v>122</v>
      </c>
      <c r="D2496" s="351">
        <v>49</v>
      </c>
      <c r="E2496" s="351">
        <v>16</v>
      </c>
      <c r="F2496" s="279" t="str">
        <f t="shared" si="38"/>
        <v>SWW014916</v>
      </c>
      <c r="G2496" s="351">
        <v>556.20000000000005</v>
      </c>
      <c r="M2496" s="241"/>
      <c r="N2496" s="241"/>
      <c r="O2496" s="229"/>
      <c r="P2496" s="229"/>
      <c r="Q2496" s="234"/>
      <c r="Y2496" s="243"/>
      <c r="Z2496" s="2"/>
      <c r="AA2496" s="2"/>
      <c r="AB2496" s="2"/>
      <c r="AC2496" s="2"/>
      <c r="AD2496" s="2"/>
      <c r="AE2496" s="2"/>
      <c r="AF2496" s="2"/>
      <c r="AG2496" s="2"/>
      <c r="AH2496" s="2"/>
      <c r="AI2496" s="2"/>
    </row>
    <row r="2497" spans="2:35">
      <c r="B2497" s="350" t="s">
        <v>265</v>
      </c>
      <c r="C2497" s="350" t="s">
        <v>122</v>
      </c>
      <c r="D2497" s="351">
        <v>49</v>
      </c>
      <c r="E2497" s="351">
        <v>17</v>
      </c>
      <c r="F2497" s="279" t="str">
        <f t="shared" si="38"/>
        <v>SWW014917</v>
      </c>
      <c r="G2497" s="351">
        <v>591.1</v>
      </c>
      <c r="M2497" s="241"/>
      <c r="N2497" s="241"/>
      <c r="O2497" s="229"/>
      <c r="P2497" s="229"/>
      <c r="Q2497" s="234"/>
      <c r="Y2497" s="243"/>
      <c r="Z2497" s="2"/>
      <c r="AA2497" s="2"/>
      <c r="AB2497" s="2"/>
      <c r="AC2497" s="2"/>
      <c r="AD2497" s="2"/>
      <c r="AE2497" s="2"/>
      <c r="AF2497" s="2"/>
      <c r="AG2497" s="2"/>
      <c r="AH2497" s="2"/>
      <c r="AI2497" s="2"/>
    </row>
    <row r="2498" spans="2:35">
      <c r="B2498" s="350" t="s">
        <v>265</v>
      </c>
      <c r="C2498" s="350" t="s">
        <v>122</v>
      </c>
      <c r="D2498" s="351">
        <v>49</v>
      </c>
      <c r="E2498" s="351">
        <v>18</v>
      </c>
      <c r="F2498" s="279" t="str">
        <f t="shared" si="38"/>
        <v>SWW014918</v>
      </c>
      <c r="G2498" s="351">
        <v>622.6</v>
      </c>
      <c r="M2498" s="241"/>
      <c r="N2498" s="241"/>
      <c r="O2498" s="229"/>
      <c r="P2498" s="229"/>
      <c r="Q2498" s="234"/>
      <c r="Y2498" s="243"/>
      <c r="Z2498" s="2"/>
      <c r="AA2498" s="2"/>
      <c r="AB2498" s="2"/>
      <c r="AC2498" s="2"/>
      <c r="AD2498" s="2"/>
      <c r="AE2498" s="2"/>
      <c r="AF2498" s="2"/>
      <c r="AG2498" s="2"/>
      <c r="AH2498" s="2"/>
      <c r="AI2498" s="2"/>
    </row>
    <row r="2499" spans="2:35">
      <c r="B2499" s="350" t="s">
        <v>265</v>
      </c>
      <c r="C2499" s="350" t="s">
        <v>122</v>
      </c>
      <c r="D2499" s="351">
        <v>49</v>
      </c>
      <c r="E2499" s="351">
        <v>19</v>
      </c>
      <c r="F2499" s="279" t="str">
        <f t="shared" si="38"/>
        <v>SWW014919</v>
      </c>
      <c r="G2499" s="351">
        <v>656.1</v>
      </c>
      <c r="M2499" s="241"/>
      <c r="N2499" s="241"/>
      <c r="O2499" s="229"/>
      <c r="P2499" s="229"/>
      <c r="Q2499" s="234"/>
      <c r="Y2499" s="243"/>
      <c r="Z2499" s="2"/>
      <c r="AA2499" s="2"/>
      <c r="AB2499" s="2"/>
      <c r="AC2499" s="2"/>
      <c r="AD2499" s="2"/>
      <c r="AE2499" s="2"/>
      <c r="AF2499" s="2"/>
      <c r="AG2499" s="2"/>
      <c r="AH2499" s="2"/>
      <c r="AI2499" s="2"/>
    </row>
    <row r="2500" spans="2:35">
      <c r="B2500" s="350" t="s">
        <v>265</v>
      </c>
      <c r="C2500" s="350" t="s">
        <v>122</v>
      </c>
      <c r="D2500" s="351">
        <v>49</v>
      </c>
      <c r="E2500" s="351">
        <v>20</v>
      </c>
      <c r="F2500" s="279" t="str">
        <f t="shared" si="38"/>
        <v>SWW014920</v>
      </c>
      <c r="G2500" s="351">
        <v>713.5</v>
      </c>
      <c r="M2500" s="241"/>
      <c r="N2500" s="241"/>
      <c r="O2500" s="229"/>
      <c r="P2500" s="229"/>
      <c r="Q2500" s="234"/>
      <c r="Y2500" s="243"/>
      <c r="Z2500" s="2"/>
      <c r="AA2500" s="2"/>
      <c r="AB2500" s="2"/>
      <c r="AC2500" s="2"/>
      <c r="AD2500" s="2"/>
      <c r="AE2500" s="2"/>
      <c r="AF2500" s="2"/>
      <c r="AG2500" s="2"/>
      <c r="AH2500" s="2"/>
      <c r="AI2500" s="2"/>
    </row>
    <row r="2501" spans="2:35">
      <c r="B2501" s="350" t="s">
        <v>265</v>
      </c>
      <c r="C2501" s="350" t="s">
        <v>122</v>
      </c>
      <c r="D2501" s="351">
        <v>49</v>
      </c>
      <c r="E2501" s="351">
        <v>21</v>
      </c>
      <c r="F2501" s="279" t="str">
        <f t="shared" si="38"/>
        <v>SWW014921</v>
      </c>
      <c r="G2501" s="351">
        <v>764.3</v>
      </c>
      <c r="M2501" s="241"/>
      <c r="N2501" s="241"/>
      <c r="O2501" s="229"/>
      <c r="P2501" s="229"/>
      <c r="Q2501" s="234"/>
      <c r="Y2501" s="243"/>
      <c r="Z2501" s="2"/>
      <c r="AA2501" s="2"/>
      <c r="AB2501" s="2"/>
      <c r="AC2501" s="2"/>
      <c r="AD2501" s="2"/>
      <c r="AE2501" s="2"/>
      <c r="AF2501" s="2"/>
      <c r="AG2501" s="2"/>
      <c r="AH2501" s="2"/>
      <c r="AI2501" s="2"/>
    </row>
    <row r="2502" spans="2:35">
      <c r="B2502" s="350" t="s">
        <v>265</v>
      </c>
      <c r="C2502" s="350" t="s">
        <v>122</v>
      </c>
      <c r="D2502" s="351">
        <v>49</v>
      </c>
      <c r="E2502" s="351">
        <v>22</v>
      </c>
      <c r="F2502" s="279" t="str">
        <f t="shared" si="38"/>
        <v>SWW014922</v>
      </c>
      <c r="G2502" s="351">
        <v>828.8</v>
      </c>
      <c r="M2502" s="241"/>
      <c r="N2502" s="241"/>
      <c r="O2502" s="229"/>
      <c r="P2502" s="229"/>
      <c r="Q2502" s="234"/>
      <c r="Y2502" s="243"/>
      <c r="Z2502" s="2"/>
      <c r="AA2502" s="2"/>
      <c r="AB2502" s="2"/>
      <c r="AC2502" s="2"/>
      <c r="AD2502" s="2"/>
      <c r="AE2502" s="2"/>
      <c r="AF2502" s="2"/>
      <c r="AG2502" s="2"/>
      <c r="AH2502" s="2"/>
      <c r="AI2502" s="2"/>
    </row>
    <row r="2503" spans="2:35">
      <c r="B2503" s="350" t="s">
        <v>265</v>
      </c>
      <c r="C2503" s="350" t="s">
        <v>122</v>
      </c>
      <c r="D2503" s="351">
        <v>50</v>
      </c>
      <c r="E2503" s="351">
        <v>1</v>
      </c>
      <c r="F2503" s="279" t="str">
        <f t="shared" si="38"/>
        <v>SWW015001</v>
      </c>
      <c r="G2503" s="351">
        <v>81.599999999999994</v>
      </c>
      <c r="M2503" s="241"/>
      <c r="N2503" s="241"/>
      <c r="O2503" s="229"/>
      <c r="P2503" s="229"/>
      <c r="Q2503" s="234"/>
      <c r="Y2503" s="243"/>
      <c r="Z2503" s="2"/>
      <c r="AA2503" s="2"/>
      <c r="AB2503" s="2"/>
      <c r="AC2503" s="2"/>
      <c r="AD2503" s="2"/>
      <c r="AE2503" s="2"/>
      <c r="AF2503" s="2"/>
      <c r="AG2503" s="2"/>
      <c r="AH2503" s="2"/>
      <c r="AI2503" s="2"/>
    </row>
    <row r="2504" spans="2:35">
      <c r="B2504" s="350" t="s">
        <v>265</v>
      </c>
      <c r="C2504" s="350" t="s">
        <v>122</v>
      </c>
      <c r="D2504" s="351">
        <v>50</v>
      </c>
      <c r="E2504" s="351">
        <v>2</v>
      </c>
      <c r="F2504" s="279" t="str">
        <f t="shared" ref="F2504:F2548" si="39">B2504&amp;TEXT(C2504,"00")&amp;TEXT(D2504,"00")&amp;TEXT(E2504,"00")</f>
        <v>SWW015002</v>
      </c>
      <c r="G2504" s="351">
        <v>231.6</v>
      </c>
      <c r="M2504" s="241"/>
      <c r="N2504" s="241"/>
      <c r="O2504" s="229"/>
      <c r="P2504" s="229"/>
      <c r="Q2504" s="234"/>
      <c r="Y2504" s="243"/>
      <c r="Z2504" s="2"/>
      <c r="AA2504" s="2"/>
      <c r="AB2504" s="2"/>
      <c r="AC2504" s="2"/>
      <c r="AD2504" s="2"/>
      <c r="AE2504" s="2"/>
      <c r="AF2504" s="2"/>
      <c r="AG2504" s="2"/>
      <c r="AH2504" s="2"/>
      <c r="AI2504" s="2"/>
    </row>
    <row r="2505" spans="2:35">
      <c r="B2505" s="350" t="s">
        <v>265</v>
      </c>
      <c r="C2505" s="350" t="s">
        <v>122</v>
      </c>
      <c r="D2505" s="351">
        <v>50</v>
      </c>
      <c r="E2505" s="351">
        <v>3</v>
      </c>
      <c r="F2505" s="279" t="str">
        <f t="shared" si="39"/>
        <v>SWW015003</v>
      </c>
      <c r="G2505" s="351">
        <v>250.7</v>
      </c>
      <c r="M2505" s="241"/>
      <c r="N2505" s="241"/>
      <c r="O2505" s="229"/>
      <c r="P2505" s="229"/>
      <c r="Q2505" s="234"/>
      <c r="Y2505" s="243"/>
      <c r="Z2505" s="2"/>
      <c r="AA2505" s="2"/>
      <c r="AB2505" s="2"/>
      <c r="AC2505" s="2"/>
      <c r="AD2505" s="2"/>
      <c r="AE2505" s="2"/>
      <c r="AF2505" s="2"/>
      <c r="AG2505" s="2"/>
      <c r="AH2505" s="2"/>
      <c r="AI2505" s="2"/>
    </row>
    <row r="2506" spans="2:35">
      <c r="B2506" s="350" t="s">
        <v>265</v>
      </c>
      <c r="C2506" s="350" t="s">
        <v>122</v>
      </c>
      <c r="D2506" s="351">
        <v>50</v>
      </c>
      <c r="E2506" s="351">
        <v>4</v>
      </c>
      <c r="F2506" s="279" t="str">
        <f t="shared" si="39"/>
        <v>SWW015004</v>
      </c>
      <c r="G2506" s="351">
        <v>266.89999999999998</v>
      </c>
      <c r="M2506" s="241"/>
      <c r="N2506" s="241"/>
      <c r="O2506" s="229"/>
      <c r="P2506" s="229"/>
      <c r="Q2506" s="234"/>
      <c r="Y2506" s="243"/>
      <c r="Z2506" s="2"/>
      <c r="AA2506" s="2"/>
      <c r="AB2506" s="2"/>
      <c r="AC2506" s="2"/>
      <c r="AD2506" s="2"/>
      <c r="AE2506" s="2"/>
      <c r="AF2506" s="2"/>
      <c r="AG2506" s="2"/>
      <c r="AH2506" s="2"/>
      <c r="AI2506" s="2"/>
    </row>
    <row r="2507" spans="2:35">
      <c r="B2507" s="350" t="s">
        <v>265</v>
      </c>
      <c r="C2507" s="350" t="s">
        <v>122</v>
      </c>
      <c r="D2507" s="351">
        <v>50</v>
      </c>
      <c r="E2507" s="351">
        <v>5</v>
      </c>
      <c r="F2507" s="279" t="str">
        <f t="shared" si="39"/>
        <v>SWW015005</v>
      </c>
      <c r="G2507" s="351">
        <v>285.10000000000002</v>
      </c>
      <c r="M2507" s="241"/>
      <c r="N2507" s="241"/>
      <c r="O2507" s="229"/>
      <c r="P2507" s="229"/>
      <c r="Q2507" s="234"/>
      <c r="Y2507" s="243"/>
      <c r="Z2507" s="2"/>
      <c r="AA2507" s="2"/>
      <c r="AB2507" s="2"/>
      <c r="AC2507" s="2"/>
      <c r="AD2507" s="2"/>
      <c r="AE2507" s="2"/>
      <c r="AF2507" s="2"/>
      <c r="AG2507" s="2"/>
      <c r="AH2507" s="2"/>
      <c r="AI2507" s="2"/>
    </row>
    <row r="2508" spans="2:35">
      <c r="B2508" s="350" t="s">
        <v>265</v>
      </c>
      <c r="C2508" s="350" t="s">
        <v>122</v>
      </c>
      <c r="D2508" s="351">
        <v>50</v>
      </c>
      <c r="E2508" s="351">
        <v>6</v>
      </c>
      <c r="F2508" s="279" t="str">
        <f t="shared" si="39"/>
        <v>SWW015006</v>
      </c>
      <c r="G2508" s="351">
        <v>306.10000000000002</v>
      </c>
      <c r="M2508" s="241"/>
      <c r="N2508" s="241"/>
      <c r="O2508" s="229"/>
      <c r="P2508" s="229"/>
      <c r="Q2508" s="234"/>
      <c r="Y2508" s="243"/>
      <c r="Z2508" s="2"/>
      <c r="AA2508" s="2"/>
      <c r="AB2508" s="2"/>
      <c r="AC2508" s="2"/>
      <c r="AD2508" s="2"/>
      <c r="AE2508" s="2"/>
      <c r="AF2508" s="2"/>
      <c r="AG2508" s="2"/>
      <c r="AH2508" s="2"/>
      <c r="AI2508" s="2"/>
    </row>
    <row r="2509" spans="2:35">
      <c r="B2509" s="350" t="s">
        <v>265</v>
      </c>
      <c r="C2509" s="350" t="s">
        <v>122</v>
      </c>
      <c r="D2509" s="351">
        <v>50</v>
      </c>
      <c r="E2509" s="351">
        <v>7</v>
      </c>
      <c r="F2509" s="279" t="str">
        <f t="shared" si="39"/>
        <v>SWW015007</v>
      </c>
      <c r="G2509" s="351">
        <v>330.7</v>
      </c>
      <c r="M2509" s="241"/>
      <c r="N2509" s="241"/>
      <c r="O2509" s="229"/>
      <c r="P2509" s="229"/>
      <c r="Q2509" s="234"/>
      <c r="Y2509" s="243"/>
      <c r="Z2509" s="2"/>
      <c r="AA2509" s="2"/>
      <c r="AB2509" s="2"/>
      <c r="AC2509" s="2"/>
      <c r="AD2509" s="2"/>
      <c r="AE2509" s="2"/>
      <c r="AF2509" s="2"/>
      <c r="AG2509" s="2"/>
      <c r="AH2509" s="2"/>
      <c r="AI2509" s="2"/>
    </row>
    <row r="2510" spans="2:35">
      <c r="B2510" s="350" t="s">
        <v>265</v>
      </c>
      <c r="C2510" s="350" t="s">
        <v>122</v>
      </c>
      <c r="D2510" s="351">
        <v>50</v>
      </c>
      <c r="E2510" s="351">
        <v>8</v>
      </c>
      <c r="F2510" s="279" t="str">
        <f t="shared" si="39"/>
        <v>SWW015008</v>
      </c>
      <c r="G2510" s="351">
        <v>358.3</v>
      </c>
      <c r="M2510" s="241"/>
      <c r="N2510" s="241"/>
      <c r="O2510" s="229"/>
      <c r="P2510" s="229"/>
      <c r="Q2510" s="234"/>
      <c r="Y2510" s="243"/>
      <c r="Z2510" s="2"/>
      <c r="AA2510" s="2"/>
      <c r="AB2510" s="2"/>
      <c r="AC2510" s="2"/>
      <c r="AD2510" s="2"/>
      <c r="AE2510" s="2"/>
      <c r="AF2510" s="2"/>
      <c r="AG2510" s="2"/>
      <c r="AH2510" s="2"/>
      <c r="AI2510" s="2"/>
    </row>
    <row r="2511" spans="2:35">
      <c r="B2511" s="350" t="s">
        <v>265</v>
      </c>
      <c r="C2511" s="350" t="s">
        <v>122</v>
      </c>
      <c r="D2511" s="351">
        <v>50</v>
      </c>
      <c r="E2511" s="351">
        <v>9</v>
      </c>
      <c r="F2511" s="279" t="str">
        <f t="shared" si="39"/>
        <v>SWW015009</v>
      </c>
      <c r="G2511" s="351">
        <v>381.4</v>
      </c>
      <c r="M2511" s="241"/>
      <c r="N2511" s="241"/>
      <c r="O2511" s="229"/>
      <c r="P2511" s="229"/>
      <c r="Q2511" s="234"/>
      <c r="Y2511" s="243"/>
      <c r="Z2511" s="2"/>
      <c r="AA2511" s="2"/>
      <c r="AB2511" s="2"/>
      <c r="AC2511" s="2"/>
      <c r="AD2511" s="2"/>
      <c r="AE2511" s="2"/>
      <c r="AF2511" s="2"/>
      <c r="AG2511" s="2"/>
      <c r="AH2511" s="2"/>
      <c r="AI2511" s="2"/>
    </row>
    <row r="2512" spans="2:35">
      <c r="B2512" s="350" t="s">
        <v>265</v>
      </c>
      <c r="C2512" s="350" t="s">
        <v>122</v>
      </c>
      <c r="D2512" s="351">
        <v>50</v>
      </c>
      <c r="E2512" s="351">
        <v>10</v>
      </c>
      <c r="F2512" s="279" t="str">
        <f t="shared" si="39"/>
        <v>SWW015010</v>
      </c>
      <c r="G2512" s="351">
        <v>407.6</v>
      </c>
      <c r="M2512" s="241"/>
      <c r="N2512" s="241"/>
      <c r="O2512" s="229"/>
      <c r="P2512" s="229"/>
      <c r="Q2512" s="234"/>
      <c r="Y2512" s="243"/>
      <c r="Z2512" s="2"/>
      <c r="AA2512" s="2"/>
      <c r="AB2512" s="2"/>
      <c r="AC2512" s="2"/>
      <c r="AD2512" s="2"/>
      <c r="AE2512" s="2"/>
      <c r="AF2512" s="2"/>
      <c r="AG2512" s="2"/>
      <c r="AH2512" s="2"/>
      <c r="AI2512" s="2"/>
    </row>
    <row r="2513" spans="2:35">
      <c r="B2513" s="350" t="s">
        <v>265</v>
      </c>
      <c r="C2513" s="350" t="s">
        <v>122</v>
      </c>
      <c r="D2513" s="351">
        <v>50</v>
      </c>
      <c r="E2513" s="351">
        <v>11</v>
      </c>
      <c r="F2513" s="279" t="str">
        <f t="shared" si="39"/>
        <v>SWW015011</v>
      </c>
      <c r="G2513" s="351">
        <v>443.6</v>
      </c>
      <c r="M2513" s="241"/>
      <c r="N2513" s="241"/>
      <c r="O2513" s="229"/>
      <c r="P2513" s="229"/>
      <c r="Q2513" s="234"/>
      <c r="Y2513" s="243"/>
      <c r="Z2513" s="2"/>
      <c r="AA2513" s="2"/>
      <c r="AB2513" s="2"/>
      <c r="AC2513" s="2"/>
      <c r="AD2513" s="2"/>
      <c r="AE2513" s="2"/>
      <c r="AF2513" s="2"/>
      <c r="AG2513" s="2"/>
      <c r="AH2513" s="2"/>
      <c r="AI2513" s="2"/>
    </row>
    <row r="2514" spans="2:35">
      <c r="B2514" s="350" t="s">
        <v>265</v>
      </c>
      <c r="C2514" s="350" t="s">
        <v>122</v>
      </c>
      <c r="D2514" s="351">
        <v>50</v>
      </c>
      <c r="E2514" s="351">
        <v>12</v>
      </c>
      <c r="F2514" s="279" t="str">
        <f t="shared" si="39"/>
        <v>SWW015012</v>
      </c>
      <c r="G2514" s="351">
        <v>471.2</v>
      </c>
      <c r="M2514" s="241"/>
      <c r="N2514" s="241"/>
      <c r="O2514" s="229"/>
      <c r="P2514" s="229"/>
      <c r="Q2514" s="234"/>
      <c r="Y2514" s="243"/>
      <c r="Z2514" s="2"/>
      <c r="AA2514" s="2"/>
      <c r="AB2514" s="2"/>
      <c r="AC2514" s="2"/>
      <c r="AD2514" s="2"/>
      <c r="AE2514" s="2"/>
      <c r="AF2514" s="2"/>
      <c r="AG2514" s="2"/>
      <c r="AH2514" s="2"/>
      <c r="AI2514" s="2"/>
    </row>
    <row r="2515" spans="2:35">
      <c r="B2515" s="350" t="s">
        <v>265</v>
      </c>
      <c r="C2515" s="350" t="s">
        <v>122</v>
      </c>
      <c r="D2515" s="351">
        <v>50</v>
      </c>
      <c r="E2515" s="351">
        <v>13</v>
      </c>
      <c r="F2515" s="279" t="str">
        <f t="shared" si="39"/>
        <v>SWW015013</v>
      </c>
      <c r="G2515" s="351">
        <v>499.6</v>
      </c>
      <c r="M2515" s="241"/>
      <c r="N2515" s="241"/>
      <c r="O2515" s="229"/>
      <c r="P2515" s="229"/>
      <c r="Q2515" s="234"/>
      <c r="Y2515" s="243"/>
      <c r="Z2515" s="2"/>
      <c r="AA2515" s="2"/>
      <c r="AB2515" s="2"/>
      <c r="AC2515" s="2"/>
      <c r="AD2515" s="2"/>
      <c r="AE2515" s="2"/>
      <c r="AF2515" s="2"/>
      <c r="AG2515" s="2"/>
      <c r="AH2515" s="2"/>
      <c r="AI2515" s="2"/>
    </row>
    <row r="2516" spans="2:35">
      <c r="B2516" s="350" t="s">
        <v>265</v>
      </c>
      <c r="C2516" s="350" t="s">
        <v>122</v>
      </c>
      <c r="D2516" s="351">
        <v>50</v>
      </c>
      <c r="E2516" s="351">
        <v>14</v>
      </c>
      <c r="F2516" s="279" t="str">
        <f t="shared" si="39"/>
        <v>SWW015014</v>
      </c>
      <c r="G2516" s="351">
        <v>527.4</v>
      </c>
      <c r="M2516" s="241"/>
      <c r="N2516" s="241"/>
      <c r="O2516" s="229"/>
      <c r="P2516" s="229"/>
      <c r="Q2516" s="234"/>
      <c r="Y2516" s="243"/>
      <c r="Z2516" s="2"/>
      <c r="AA2516" s="2"/>
      <c r="AB2516" s="2"/>
      <c r="AC2516" s="2"/>
      <c r="AD2516" s="2"/>
      <c r="AE2516" s="2"/>
      <c r="AF2516" s="2"/>
      <c r="AG2516" s="2"/>
      <c r="AH2516" s="2"/>
      <c r="AI2516" s="2"/>
    </row>
    <row r="2517" spans="2:35">
      <c r="B2517" s="350" t="s">
        <v>265</v>
      </c>
      <c r="C2517" s="350" t="s">
        <v>122</v>
      </c>
      <c r="D2517" s="351">
        <v>50</v>
      </c>
      <c r="E2517" s="351">
        <v>15</v>
      </c>
      <c r="F2517" s="279" t="str">
        <f t="shared" si="39"/>
        <v>SWW015015</v>
      </c>
      <c r="G2517" s="351">
        <v>556.20000000000005</v>
      </c>
      <c r="M2517" s="241"/>
      <c r="N2517" s="241"/>
      <c r="O2517" s="229"/>
      <c r="P2517" s="229"/>
      <c r="Q2517" s="234"/>
      <c r="Y2517" s="243"/>
      <c r="Z2517" s="2"/>
      <c r="AA2517" s="2"/>
      <c r="AB2517" s="2"/>
      <c r="AC2517" s="2"/>
      <c r="AD2517" s="2"/>
      <c r="AE2517" s="2"/>
      <c r="AF2517" s="2"/>
      <c r="AG2517" s="2"/>
      <c r="AH2517" s="2"/>
      <c r="AI2517" s="2"/>
    </row>
    <row r="2518" spans="2:35">
      <c r="B2518" s="350" t="s">
        <v>265</v>
      </c>
      <c r="C2518" s="350" t="s">
        <v>122</v>
      </c>
      <c r="D2518" s="351">
        <v>50</v>
      </c>
      <c r="E2518" s="351">
        <v>16</v>
      </c>
      <c r="F2518" s="279" t="str">
        <f t="shared" si="39"/>
        <v>SWW015016</v>
      </c>
      <c r="G2518" s="351">
        <v>591.1</v>
      </c>
      <c r="M2518" s="241"/>
      <c r="N2518" s="241"/>
      <c r="O2518" s="229"/>
      <c r="P2518" s="229"/>
      <c r="Q2518" s="234"/>
      <c r="Y2518" s="243"/>
      <c r="Z2518" s="2"/>
      <c r="AA2518" s="2"/>
      <c r="AB2518" s="2"/>
      <c r="AC2518" s="2"/>
      <c r="AD2518" s="2"/>
      <c r="AE2518" s="2"/>
      <c r="AF2518" s="2"/>
      <c r="AG2518" s="2"/>
      <c r="AH2518" s="2"/>
      <c r="AI2518" s="2"/>
    </row>
    <row r="2519" spans="2:35">
      <c r="B2519" s="350" t="s">
        <v>265</v>
      </c>
      <c r="C2519" s="350" t="s">
        <v>122</v>
      </c>
      <c r="D2519" s="351">
        <v>50</v>
      </c>
      <c r="E2519" s="351">
        <v>17</v>
      </c>
      <c r="F2519" s="279" t="str">
        <f t="shared" si="39"/>
        <v>SWW015017</v>
      </c>
      <c r="G2519" s="351">
        <v>622.6</v>
      </c>
      <c r="M2519" s="241"/>
      <c r="N2519" s="241"/>
      <c r="O2519" s="229"/>
      <c r="P2519" s="229"/>
      <c r="Q2519" s="234"/>
      <c r="Y2519" s="243"/>
      <c r="Z2519" s="2"/>
      <c r="AA2519" s="2"/>
      <c r="AB2519" s="2"/>
      <c r="AC2519" s="2"/>
      <c r="AD2519" s="2"/>
      <c r="AE2519" s="2"/>
      <c r="AF2519" s="2"/>
      <c r="AG2519" s="2"/>
      <c r="AH2519" s="2"/>
      <c r="AI2519" s="2"/>
    </row>
    <row r="2520" spans="2:35">
      <c r="B2520" s="350" t="s">
        <v>265</v>
      </c>
      <c r="C2520" s="350" t="s">
        <v>122</v>
      </c>
      <c r="D2520" s="351">
        <v>50</v>
      </c>
      <c r="E2520" s="351">
        <v>18</v>
      </c>
      <c r="F2520" s="279" t="str">
        <f t="shared" si="39"/>
        <v>SWW015018</v>
      </c>
      <c r="G2520" s="351">
        <v>656.1</v>
      </c>
      <c r="M2520" s="241"/>
      <c r="N2520" s="241"/>
      <c r="O2520" s="229"/>
      <c r="P2520" s="229"/>
      <c r="Q2520" s="234"/>
      <c r="Y2520" s="243"/>
      <c r="Z2520" s="2"/>
      <c r="AA2520" s="2"/>
      <c r="AB2520" s="2"/>
      <c r="AC2520" s="2"/>
      <c r="AD2520" s="2"/>
      <c r="AE2520" s="2"/>
      <c r="AF2520" s="2"/>
      <c r="AG2520" s="2"/>
      <c r="AH2520" s="2"/>
      <c r="AI2520" s="2"/>
    </row>
    <row r="2521" spans="2:35">
      <c r="B2521" s="350" t="s">
        <v>265</v>
      </c>
      <c r="C2521" s="350" t="s">
        <v>122</v>
      </c>
      <c r="D2521" s="351">
        <v>50</v>
      </c>
      <c r="E2521" s="351">
        <v>19</v>
      </c>
      <c r="F2521" s="279" t="str">
        <f t="shared" si="39"/>
        <v>SWW015019</v>
      </c>
      <c r="G2521" s="351">
        <v>713.5</v>
      </c>
      <c r="M2521" s="241"/>
      <c r="N2521" s="241"/>
      <c r="O2521" s="229"/>
      <c r="P2521" s="229"/>
      <c r="Q2521" s="234"/>
      <c r="Y2521" s="243"/>
      <c r="Z2521" s="2"/>
      <c r="AA2521" s="2"/>
      <c r="AB2521" s="2"/>
      <c r="AC2521" s="2"/>
      <c r="AD2521" s="2"/>
      <c r="AE2521" s="2"/>
      <c r="AF2521" s="2"/>
      <c r="AG2521" s="2"/>
      <c r="AH2521" s="2"/>
      <c r="AI2521" s="2"/>
    </row>
    <row r="2522" spans="2:35">
      <c r="B2522" s="350" t="s">
        <v>265</v>
      </c>
      <c r="C2522" s="350" t="s">
        <v>122</v>
      </c>
      <c r="D2522" s="351">
        <v>50</v>
      </c>
      <c r="E2522" s="351">
        <v>20</v>
      </c>
      <c r="F2522" s="279" t="str">
        <f t="shared" si="39"/>
        <v>SWW015020</v>
      </c>
      <c r="G2522" s="351">
        <v>764.3</v>
      </c>
      <c r="M2522" s="241"/>
      <c r="N2522" s="241"/>
      <c r="O2522" s="229"/>
      <c r="P2522" s="229"/>
      <c r="Q2522" s="234"/>
      <c r="Y2522" s="243"/>
      <c r="Z2522" s="2"/>
      <c r="AA2522" s="2"/>
      <c r="AB2522" s="2"/>
      <c r="AC2522" s="2"/>
      <c r="AD2522" s="2"/>
      <c r="AE2522" s="2"/>
      <c r="AF2522" s="2"/>
      <c r="AG2522" s="2"/>
      <c r="AH2522" s="2"/>
      <c r="AI2522" s="2"/>
    </row>
    <row r="2523" spans="2:35">
      <c r="B2523" s="350" t="s">
        <v>265</v>
      </c>
      <c r="C2523" s="350" t="s">
        <v>122</v>
      </c>
      <c r="D2523" s="351">
        <v>50</v>
      </c>
      <c r="E2523" s="351">
        <v>21</v>
      </c>
      <c r="F2523" s="279" t="str">
        <f t="shared" si="39"/>
        <v>SWW015021</v>
      </c>
      <c r="G2523" s="351">
        <v>828.8</v>
      </c>
      <c r="M2523" s="241"/>
      <c r="N2523" s="241"/>
      <c r="O2523" s="229"/>
      <c r="P2523" s="229"/>
      <c r="Q2523" s="234"/>
      <c r="Y2523" s="243"/>
      <c r="Z2523" s="2"/>
      <c r="AA2523" s="2"/>
      <c r="AB2523" s="2"/>
      <c r="AC2523" s="2"/>
      <c r="AD2523" s="2"/>
      <c r="AE2523" s="2"/>
      <c r="AF2523" s="2"/>
      <c r="AG2523" s="2"/>
      <c r="AH2523" s="2"/>
      <c r="AI2523" s="2"/>
    </row>
    <row r="2524" spans="2:35">
      <c r="B2524" s="350" t="s">
        <v>265</v>
      </c>
      <c r="C2524" s="350" t="s">
        <v>122</v>
      </c>
      <c r="D2524" s="351">
        <v>51</v>
      </c>
      <c r="E2524" s="351">
        <v>1</v>
      </c>
      <c r="F2524" s="279" t="str">
        <f t="shared" si="39"/>
        <v>SWW015101</v>
      </c>
      <c r="G2524" s="351">
        <v>89.2</v>
      </c>
      <c r="M2524" s="241"/>
      <c r="N2524" s="241"/>
      <c r="O2524" s="229"/>
      <c r="P2524" s="229"/>
      <c r="Q2524" s="234"/>
      <c r="Y2524" s="243"/>
      <c r="Z2524" s="2"/>
      <c r="AA2524" s="2"/>
      <c r="AB2524" s="2"/>
      <c r="AC2524" s="2"/>
      <c r="AD2524" s="2"/>
      <c r="AE2524" s="2"/>
      <c r="AF2524" s="2"/>
      <c r="AG2524" s="2"/>
      <c r="AH2524" s="2"/>
      <c r="AI2524" s="2"/>
    </row>
    <row r="2525" spans="2:35">
      <c r="B2525" s="350" t="s">
        <v>265</v>
      </c>
      <c r="C2525" s="350" t="s">
        <v>122</v>
      </c>
      <c r="D2525" s="351">
        <v>51</v>
      </c>
      <c r="E2525" s="351">
        <v>2</v>
      </c>
      <c r="F2525" s="279" t="str">
        <f t="shared" si="39"/>
        <v>SWW015102</v>
      </c>
      <c r="G2525" s="351">
        <v>250.7</v>
      </c>
      <c r="M2525" s="241"/>
      <c r="N2525" s="241"/>
      <c r="O2525" s="229"/>
      <c r="P2525" s="229"/>
      <c r="Q2525" s="234"/>
      <c r="Y2525" s="243"/>
      <c r="Z2525" s="2"/>
      <c r="AA2525" s="2"/>
      <c r="AB2525" s="2"/>
      <c r="AC2525" s="2"/>
      <c r="AD2525" s="2"/>
      <c r="AE2525" s="2"/>
      <c r="AF2525" s="2"/>
      <c r="AG2525" s="2"/>
      <c r="AH2525" s="2"/>
      <c r="AI2525" s="2"/>
    </row>
    <row r="2526" spans="2:35">
      <c r="B2526" s="350" t="s">
        <v>265</v>
      </c>
      <c r="C2526" s="350" t="s">
        <v>122</v>
      </c>
      <c r="D2526" s="351">
        <v>51</v>
      </c>
      <c r="E2526" s="351">
        <v>3</v>
      </c>
      <c r="F2526" s="279" t="str">
        <f t="shared" si="39"/>
        <v>SWW015103</v>
      </c>
      <c r="G2526" s="351">
        <v>266.89999999999998</v>
      </c>
      <c r="M2526" s="241"/>
      <c r="N2526" s="241"/>
      <c r="O2526" s="229"/>
      <c r="P2526" s="229"/>
      <c r="Q2526" s="234"/>
      <c r="Y2526" s="243"/>
      <c r="Z2526" s="2"/>
      <c r="AA2526" s="2"/>
      <c r="AB2526" s="2"/>
      <c r="AC2526" s="2"/>
      <c r="AD2526" s="2"/>
      <c r="AE2526" s="2"/>
      <c r="AF2526" s="2"/>
      <c r="AG2526" s="2"/>
      <c r="AH2526" s="2"/>
      <c r="AI2526" s="2"/>
    </row>
    <row r="2527" spans="2:35">
      <c r="B2527" s="350" t="s">
        <v>265</v>
      </c>
      <c r="C2527" s="350" t="s">
        <v>122</v>
      </c>
      <c r="D2527" s="351">
        <v>51</v>
      </c>
      <c r="E2527" s="351">
        <v>4</v>
      </c>
      <c r="F2527" s="279" t="str">
        <f t="shared" si="39"/>
        <v>SWW015104</v>
      </c>
      <c r="G2527" s="351">
        <v>285.10000000000002</v>
      </c>
      <c r="M2527" s="241"/>
      <c r="N2527" s="241"/>
      <c r="O2527" s="229"/>
      <c r="P2527" s="229"/>
      <c r="Q2527" s="234"/>
      <c r="Y2527" s="243"/>
      <c r="Z2527" s="2"/>
      <c r="AA2527" s="2"/>
      <c r="AB2527" s="2"/>
      <c r="AC2527" s="2"/>
      <c r="AD2527" s="2"/>
      <c r="AE2527" s="2"/>
      <c r="AF2527" s="2"/>
      <c r="AG2527" s="2"/>
      <c r="AH2527" s="2"/>
      <c r="AI2527" s="2"/>
    </row>
    <row r="2528" spans="2:35">
      <c r="B2528" s="350" t="s">
        <v>265</v>
      </c>
      <c r="C2528" s="350" t="s">
        <v>122</v>
      </c>
      <c r="D2528" s="351">
        <v>51</v>
      </c>
      <c r="E2528" s="351">
        <v>5</v>
      </c>
      <c r="F2528" s="279" t="str">
        <f t="shared" si="39"/>
        <v>SWW015105</v>
      </c>
      <c r="G2528" s="351">
        <v>306.10000000000002</v>
      </c>
      <c r="M2528" s="241"/>
      <c r="N2528" s="241"/>
      <c r="O2528" s="229"/>
      <c r="P2528" s="229"/>
      <c r="Q2528" s="234"/>
      <c r="Y2528" s="243"/>
      <c r="Z2528" s="2"/>
      <c r="AA2528" s="2"/>
      <c r="AB2528" s="2"/>
      <c r="AC2528" s="2"/>
      <c r="AD2528" s="2"/>
      <c r="AE2528" s="2"/>
      <c r="AF2528" s="2"/>
      <c r="AG2528" s="2"/>
      <c r="AH2528" s="2"/>
      <c r="AI2528" s="2"/>
    </row>
    <row r="2529" spans="2:35">
      <c r="B2529" s="350" t="s">
        <v>265</v>
      </c>
      <c r="C2529" s="350" t="s">
        <v>122</v>
      </c>
      <c r="D2529" s="351">
        <v>51</v>
      </c>
      <c r="E2529" s="351">
        <v>6</v>
      </c>
      <c r="F2529" s="279" t="str">
        <f t="shared" si="39"/>
        <v>SWW015106</v>
      </c>
      <c r="G2529" s="351">
        <v>330.7</v>
      </c>
      <c r="M2529" s="241"/>
      <c r="N2529" s="241"/>
      <c r="O2529" s="229"/>
      <c r="P2529" s="229"/>
      <c r="Q2529" s="234"/>
      <c r="Y2529" s="243"/>
      <c r="Z2529" s="2"/>
      <c r="AA2529" s="2"/>
      <c r="AB2529" s="2"/>
      <c r="AC2529" s="2"/>
      <c r="AD2529" s="2"/>
      <c r="AE2529" s="2"/>
      <c r="AF2529" s="2"/>
      <c r="AG2529" s="2"/>
      <c r="AH2529" s="2"/>
      <c r="AI2529" s="2"/>
    </row>
    <row r="2530" spans="2:35">
      <c r="B2530" s="350" t="s">
        <v>265</v>
      </c>
      <c r="C2530" s="350" t="s">
        <v>122</v>
      </c>
      <c r="D2530" s="351">
        <v>51</v>
      </c>
      <c r="E2530" s="351">
        <v>7</v>
      </c>
      <c r="F2530" s="279" t="str">
        <f t="shared" si="39"/>
        <v>SWW015107</v>
      </c>
      <c r="G2530" s="351">
        <v>358.3</v>
      </c>
      <c r="M2530" s="241"/>
      <c r="N2530" s="241"/>
      <c r="O2530" s="229"/>
      <c r="P2530" s="229"/>
      <c r="Q2530" s="234"/>
      <c r="Y2530" s="243"/>
      <c r="Z2530" s="2"/>
      <c r="AA2530" s="2"/>
      <c r="AB2530" s="2"/>
      <c r="AC2530" s="2"/>
      <c r="AD2530" s="2"/>
      <c r="AE2530" s="2"/>
      <c r="AF2530" s="2"/>
      <c r="AG2530" s="2"/>
      <c r="AH2530" s="2"/>
      <c r="AI2530" s="2"/>
    </row>
    <row r="2531" spans="2:35">
      <c r="B2531" s="350" t="s">
        <v>265</v>
      </c>
      <c r="C2531" s="350" t="s">
        <v>122</v>
      </c>
      <c r="D2531" s="351">
        <v>51</v>
      </c>
      <c r="E2531" s="351">
        <v>8</v>
      </c>
      <c r="F2531" s="279" t="str">
        <f t="shared" si="39"/>
        <v>SWW015108</v>
      </c>
      <c r="G2531" s="351">
        <v>381.4</v>
      </c>
      <c r="M2531" s="241"/>
      <c r="N2531" s="241"/>
      <c r="O2531" s="229"/>
      <c r="P2531" s="229"/>
      <c r="Q2531" s="234"/>
      <c r="Y2531" s="243"/>
      <c r="Z2531" s="2"/>
      <c r="AA2531" s="2"/>
      <c r="AB2531" s="2"/>
      <c r="AC2531" s="2"/>
      <c r="AD2531" s="2"/>
      <c r="AE2531" s="2"/>
      <c r="AF2531" s="2"/>
      <c r="AG2531" s="2"/>
      <c r="AH2531" s="2"/>
      <c r="AI2531" s="2"/>
    </row>
    <row r="2532" spans="2:35">
      <c r="B2532" s="350" t="s">
        <v>265</v>
      </c>
      <c r="C2532" s="350" t="s">
        <v>122</v>
      </c>
      <c r="D2532" s="351">
        <v>51</v>
      </c>
      <c r="E2532" s="351">
        <v>9</v>
      </c>
      <c r="F2532" s="279" t="str">
        <f t="shared" si="39"/>
        <v>SWW015109</v>
      </c>
      <c r="G2532" s="351">
        <v>407.6</v>
      </c>
      <c r="M2532" s="241"/>
      <c r="N2532" s="241"/>
      <c r="O2532" s="229"/>
      <c r="P2532" s="229"/>
      <c r="Q2532" s="234"/>
      <c r="Y2532" s="243"/>
      <c r="Z2532" s="2"/>
      <c r="AA2532" s="2"/>
      <c r="AB2532" s="2"/>
      <c r="AC2532" s="2"/>
      <c r="AD2532" s="2"/>
      <c r="AE2532" s="2"/>
      <c r="AF2532" s="2"/>
      <c r="AG2532" s="2"/>
      <c r="AH2532" s="2"/>
      <c r="AI2532" s="2"/>
    </row>
    <row r="2533" spans="2:35">
      <c r="B2533" s="350" t="s">
        <v>265</v>
      </c>
      <c r="C2533" s="350" t="s">
        <v>122</v>
      </c>
      <c r="D2533" s="351">
        <v>51</v>
      </c>
      <c r="E2533" s="351">
        <v>10</v>
      </c>
      <c r="F2533" s="279" t="str">
        <f t="shared" si="39"/>
        <v>SWW015110</v>
      </c>
      <c r="G2533" s="351">
        <v>443.6</v>
      </c>
      <c r="M2533" s="241"/>
      <c r="N2533" s="241"/>
      <c r="O2533" s="229"/>
      <c r="P2533" s="229"/>
      <c r="Q2533" s="234"/>
      <c r="Y2533" s="243"/>
      <c r="Z2533" s="2"/>
      <c r="AA2533" s="2"/>
      <c r="AB2533" s="2"/>
      <c r="AC2533" s="2"/>
      <c r="AD2533" s="2"/>
      <c r="AE2533" s="2"/>
      <c r="AF2533" s="2"/>
      <c r="AG2533" s="2"/>
      <c r="AH2533" s="2"/>
      <c r="AI2533" s="2"/>
    </row>
    <row r="2534" spans="2:35">
      <c r="B2534" s="350" t="s">
        <v>265</v>
      </c>
      <c r="C2534" s="350" t="s">
        <v>122</v>
      </c>
      <c r="D2534" s="351">
        <v>51</v>
      </c>
      <c r="E2534" s="351">
        <v>11</v>
      </c>
      <c r="F2534" s="279" t="str">
        <f t="shared" si="39"/>
        <v>SWW015111</v>
      </c>
      <c r="G2534" s="351">
        <v>471.2</v>
      </c>
      <c r="M2534" s="241"/>
      <c r="N2534" s="241"/>
      <c r="O2534" s="229"/>
      <c r="P2534" s="229"/>
      <c r="Q2534" s="234"/>
      <c r="Y2534" s="243"/>
      <c r="Z2534" s="2"/>
      <c r="AA2534" s="2"/>
      <c r="AB2534" s="2"/>
      <c r="AC2534" s="2"/>
      <c r="AD2534" s="2"/>
      <c r="AE2534" s="2"/>
      <c r="AF2534" s="2"/>
      <c r="AG2534" s="2"/>
      <c r="AH2534" s="2"/>
      <c r="AI2534" s="2"/>
    </row>
    <row r="2535" spans="2:35">
      <c r="B2535" s="350" t="s">
        <v>265</v>
      </c>
      <c r="C2535" s="350" t="s">
        <v>122</v>
      </c>
      <c r="D2535" s="351">
        <v>51</v>
      </c>
      <c r="E2535" s="351">
        <v>12</v>
      </c>
      <c r="F2535" s="279" t="str">
        <f t="shared" si="39"/>
        <v>SWW015112</v>
      </c>
      <c r="G2535" s="351">
        <v>499.6</v>
      </c>
      <c r="M2535" s="241"/>
      <c r="N2535" s="241"/>
      <c r="O2535" s="229"/>
      <c r="P2535" s="229"/>
      <c r="Q2535" s="234"/>
      <c r="Y2535" s="243"/>
      <c r="Z2535" s="2"/>
      <c r="AA2535" s="2"/>
      <c r="AB2535" s="2"/>
      <c r="AC2535" s="2"/>
      <c r="AD2535" s="2"/>
      <c r="AE2535" s="2"/>
      <c r="AF2535" s="2"/>
      <c r="AG2535" s="2"/>
      <c r="AH2535" s="2"/>
      <c r="AI2535" s="2"/>
    </row>
    <row r="2536" spans="2:35">
      <c r="B2536" s="350" t="s">
        <v>265</v>
      </c>
      <c r="C2536" s="350" t="s">
        <v>122</v>
      </c>
      <c r="D2536" s="351">
        <v>51</v>
      </c>
      <c r="E2536" s="351">
        <v>13</v>
      </c>
      <c r="F2536" s="279" t="str">
        <f t="shared" si="39"/>
        <v>SWW015113</v>
      </c>
      <c r="G2536" s="351">
        <v>527.4</v>
      </c>
      <c r="M2536" s="241"/>
      <c r="N2536" s="241"/>
      <c r="O2536" s="229"/>
      <c r="P2536" s="229"/>
      <c r="Q2536" s="234"/>
      <c r="Y2536" s="243"/>
      <c r="Z2536" s="2"/>
      <c r="AA2536" s="2"/>
      <c r="AB2536" s="2"/>
      <c r="AC2536" s="2"/>
      <c r="AD2536" s="2"/>
      <c r="AE2536" s="2"/>
      <c r="AF2536" s="2"/>
      <c r="AG2536" s="2"/>
      <c r="AH2536" s="2"/>
      <c r="AI2536" s="2"/>
    </row>
    <row r="2537" spans="2:35">
      <c r="B2537" s="350" t="s">
        <v>265</v>
      </c>
      <c r="C2537" s="350" t="s">
        <v>122</v>
      </c>
      <c r="D2537" s="351">
        <v>51</v>
      </c>
      <c r="E2537" s="351">
        <v>14</v>
      </c>
      <c r="F2537" s="279" t="str">
        <f t="shared" si="39"/>
        <v>SWW015114</v>
      </c>
      <c r="G2537" s="351">
        <v>556.20000000000005</v>
      </c>
      <c r="M2537" s="241"/>
      <c r="N2537" s="241"/>
      <c r="O2537" s="229"/>
      <c r="P2537" s="229"/>
      <c r="Q2537" s="234"/>
      <c r="Y2537" s="243"/>
      <c r="Z2537" s="2"/>
      <c r="AA2537" s="2"/>
      <c r="AB2537" s="2"/>
      <c r="AC2537" s="2"/>
      <c r="AD2537" s="2"/>
      <c r="AE2537" s="2"/>
      <c r="AF2537" s="2"/>
      <c r="AG2537" s="2"/>
      <c r="AH2537" s="2"/>
      <c r="AI2537" s="2"/>
    </row>
    <row r="2538" spans="2:35">
      <c r="B2538" s="350" t="s">
        <v>265</v>
      </c>
      <c r="C2538" s="350" t="s">
        <v>122</v>
      </c>
      <c r="D2538" s="351">
        <v>51</v>
      </c>
      <c r="E2538" s="351">
        <v>15</v>
      </c>
      <c r="F2538" s="279" t="str">
        <f t="shared" si="39"/>
        <v>SWW015115</v>
      </c>
      <c r="G2538" s="351">
        <v>591.1</v>
      </c>
      <c r="M2538" s="241"/>
      <c r="N2538" s="241"/>
      <c r="O2538" s="229"/>
      <c r="P2538" s="229"/>
      <c r="Q2538" s="234"/>
      <c r="Y2538" s="243"/>
      <c r="Z2538" s="2"/>
      <c r="AA2538" s="2"/>
      <c r="AB2538" s="2"/>
      <c r="AC2538" s="2"/>
      <c r="AD2538" s="2"/>
      <c r="AE2538" s="2"/>
      <c r="AF2538" s="2"/>
      <c r="AG2538" s="2"/>
      <c r="AH2538" s="2"/>
      <c r="AI2538" s="2"/>
    </row>
    <row r="2539" spans="2:35">
      <c r="B2539" s="350" t="s">
        <v>265</v>
      </c>
      <c r="C2539" s="350" t="s">
        <v>122</v>
      </c>
      <c r="D2539" s="351">
        <v>51</v>
      </c>
      <c r="E2539" s="351">
        <v>16</v>
      </c>
      <c r="F2539" s="279" t="str">
        <f t="shared" si="39"/>
        <v>SWW015116</v>
      </c>
      <c r="G2539" s="351">
        <v>622.6</v>
      </c>
      <c r="M2539" s="241"/>
      <c r="N2539" s="241"/>
      <c r="O2539" s="229"/>
      <c r="P2539" s="229"/>
      <c r="Q2539" s="234"/>
      <c r="Y2539" s="243"/>
      <c r="Z2539" s="2"/>
      <c r="AA2539" s="2"/>
      <c r="AB2539" s="2"/>
      <c r="AC2539" s="2"/>
      <c r="AD2539" s="2"/>
      <c r="AE2539" s="2"/>
      <c r="AF2539" s="2"/>
      <c r="AG2539" s="2"/>
      <c r="AH2539" s="2"/>
      <c r="AI2539" s="2"/>
    </row>
    <row r="2540" spans="2:35">
      <c r="B2540" s="350" t="s">
        <v>265</v>
      </c>
      <c r="C2540" s="350" t="s">
        <v>122</v>
      </c>
      <c r="D2540" s="351">
        <v>51</v>
      </c>
      <c r="E2540" s="351">
        <v>17</v>
      </c>
      <c r="F2540" s="279" t="str">
        <f t="shared" si="39"/>
        <v>SWW015117</v>
      </c>
      <c r="G2540" s="351">
        <v>656.1</v>
      </c>
      <c r="M2540" s="241"/>
      <c r="N2540" s="241"/>
      <c r="O2540" s="229"/>
      <c r="P2540" s="229"/>
      <c r="Q2540" s="234"/>
      <c r="Y2540" s="243"/>
      <c r="Z2540" s="2"/>
      <c r="AA2540" s="2"/>
      <c r="AB2540" s="2"/>
      <c r="AC2540" s="2"/>
      <c r="AD2540" s="2"/>
      <c r="AE2540" s="2"/>
      <c r="AF2540" s="2"/>
      <c r="AG2540" s="2"/>
      <c r="AH2540" s="2"/>
      <c r="AI2540" s="2"/>
    </row>
    <row r="2541" spans="2:35">
      <c r="B2541" s="350" t="s">
        <v>265</v>
      </c>
      <c r="C2541" s="350" t="s">
        <v>122</v>
      </c>
      <c r="D2541" s="351">
        <v>51</v>
      </c>
      <c r="E2541" s="351">
        <v>18</v>
      </c>
      <c r="F2541" s="279" t="str">
        <f t="shared" si="39"/>
        <v>SWW015118</v>
      </c>
      <c r="G2541" s="351">
        <v>713.5</v>
      </c>
      <c r="M2541" s="241"/>
      <c r="N2541" s="241"/>
      <c r="O2541" s="229"/>
      <c r="P2541" s="229"/>
      <c r="Q2541" s="234"/>
      <c r="Y2541" s="243"/>
      <c r="Z2541" s="2"/>
      <c r="AA2541" s="2"/>
      <c r="AB2541" s="2"/>
      <c r="AC2541" s="2"/>
      <c r="AD2541" s="2"/>
      <c r="AE2541" s="2"/>
      <c r="AF2541" s="2"/>
      <c r="AG2541" s="2"/>
      <c r="AH2541" s="2"/>
      <c r="AI2541" s="2"/>
    </row>
    <row r="2542" spans="2:35">
      <c r="B2542" s="350" t="s">
        <v>265</v>
      </c>
      <c r="C2542" s="350" t="s">
        <v>122</v>
      </c>
      <c r="D2542" s="351">
        <v>51</v>
      </c>
      <c r="E2542" s="351">
        <v>19</v>
      </c>
      <c r="F2542" s="279" t="str">
        <f t="shared" si="39"/>
        <v>SWW015119</v>
      </c>
      <c r="G2542" s="351">
        <v>764.3</v>
      </c>
      <c r="M2542" s="241"/>
      <c r="N2542" s="241"/>
      <c r="O2542" s="229"/>
      <c r="P2542" s="229"/>
      <c r="Q2542" s="234"/>
      <c r="Y2542" s="243"/>
      <c r="Z2542" s="2"/>
      <c r="AA2542" s="2"/>
      <c r="AB2542" s="2"/>
      <c r="AC2542" s="2"/>
      <c r="AD2542" s="2"/>
      <c r="AE2542" s="2"/>
      <c r="AF2542" s="2"/>
      <c r="AG2542" s="2"/>
      <c r="AH2542" s="2"/>
      <c r="AI2542" s="2"/>
    </row>
    <row r="2543" spans="2:35">
      <c r="B2543" s="350" t="s">
        <v>265</v>
      </c>
      <c r="C2543" s="350" t="s">
        <v>122</v>
      </c>
      <c r="D2543" s="351">
        <v>51</v>
      </c>
      <c r="E2543" s="351">
        <v>20</v>
      </c>
      <c r="F2543" s="279" t="str">
        <f t="shared" si="39"/>
        <v>SWW015120</v>
      </c>
      <c r="G2543" s="351">
        <v>828.8</v>
      </c>
      <c r="M2543" s="241"/>
      <c r="N2543" s="241"/>
      <c r="O2543" s="229"/>
      <c r="P2543" s="229"/>
      <c r="Q2543" s="234"/>
      <c r="Y2543" s="243"/>
      <c r="Z2543" s="2"/>
      <c r="AA2543" s="2"/>
      <c r="AB2543" s="2"/>
      <c r="AC2543" s="2"/>
      <c r="AD2543" s="2"/>
      <c r="AE2543" s="2"/>
      <c r="AF2543" s="2"/>
      <c r="AG2543" s="2"/>
      <c r="AH2543" s="2"/>
      <c r="AI2543" s="2"/>
    </row>
    <row r="2544" spans="2:35">
      <c r="B2544" s="350" t="s">
        <v>265</v>
      </c>
      <c r="C2544" s="350" t="s">
        <v>122</v>
      </c>
      <c r="D2544" s="351">
        <v>52</v>
      </c>
      <c r="E2544" s="351">
        <v>1</v>
      </c>
      <c r="F2544" s="279" t="str">
        <f t="shared" si="39"/>
        <v>SWW015201</v>
      </c>
      <c r="G2544" s="351">
        <v>96</v>
      </c>
      <c r="M2544" s="241"/>
      <c r="N2544" s="241"/>
      <c r="O2544" s="229"/>
      <c r="P2544" s="229"/>
      <c r="Q2544" s="234"/>
      <c r="Y2544" s="243"/>
      <c r="Z2544" s="2"/>
      <c r="AA2544" s="2"/>
      <c r="AB2544" s="2"/>
      <c r="AC2544" s="2"/>
      <c r="AD2544" s="2"/>
      <c r="AE2544" s="2"/>
      <c r="AF2544" s="2"/>
      <c r="AG2544" s="2"/>
      <c r="AH2544" s="2"/>
      <c r="AI2544" s="2"/>
    </row>
    <row r="2545" spans="2:35">
      <c r="B2545" s="350" t="s">
        <v>265</v>
      </c>
      <c r="C2545" s="350" t="s">
        <v>122</v>
      </c>
      <c r="D2545" s="351">
        <v>52</v>
      </c>
      <c r="E2545" s="351">
        <v>2</v>
      </c>
      <c r="F2545" s="279" t="str">
        <f t="shared" si="39"/>
        <v>SWW015202</v>
      </c>
      <c r="G2545" s="351">
        <v>266.89999999999998</v>
      </c>
      <c r="M2545" s="241"/>
      <c r="N2545" s="241"/>
      <c r="O2545" s="229"/>
      <c r="P2545" s="229"/>
      <c r="Q2545" s="234"/>
      <c r="Y2545" s="243"/>
      <c r="Z2545" s="2"/>
      <c r="AA2545" s="2"/>
      <c r="AB2545" s="2"/>
      <c r="AC2545" s="2"/>
      <c r="AD2545" s="2"/>
      <c r="AE2545" s="2"/>
      <c r="AF2545" s="2"/>
      <c r="AG2545" s="2"/>
      <c r="AH2545" s="2"/>
      <c r="AI2545" s="2"/>
    </row>
    <row r="2546" spans="2:35">
      <c r="B2546" s="350" t="s">
        <v>265</v>
      </c>
      <c r="C2546" s="350" t="s">
        <v>122</v>
      </c>
      <c r="D2546" s="351">
        <v>52</v>
      </c>
      <c r="E2546" s="351">
        <v>3</v>
      </c>
      <c r="F2546" s="279" t="str">
        <f t="shared" si="39"/>
        <v>SWW015203</v>
      </c>
      <c r="G2546" s="351">
        <v>285.10000000000002</v>
      </c>
      <c r="M2546" s="241"/>
      <c r="N2546" s="241"/>
      <c r="O2546" s="229"/>
      <c r="P2546" s="229"/>
      <c r="Q2546" s="234"/>
      <c r="Y2546" s="243"/>
      <c r="Z2546" s="2"/>
      <c r="AA2546" s="2"/>
      <c r="AB2546" s="2"/>
      <c r="AC2546" s="2"/>
      <c r="AD2546" s="2"/>
      <c r="AE2546" s="2"/>
      <c r="AF2546" s="2"/>
      <c r="AG2546" s="2"/>
      <c r="AH2546" s="2"/>
      <c r="AI2546" s="2"/>
    </row>
    <row r="2547" spans="2:35">
      <c r="B2547" s="350" t="s">
        <v>265</v>
      </c>
      <c r="C2547" s="350" t="s">
        <v>122</v>
      </c>
      <c r="D2547" s="351">
        <v>52</v>
      </c>
      <c r="E2547" s="351">
        <v>4</v>
      </c>
      <c r="F2547" s="279" t="str">
        <f t="shared" si="39"/>
        <v>SWW015204</v>
      </c>
      <c r="G2547" s="351">
        <v>306.10000000000002</v>
      </c>
      <c r="M2547" s="241"/>
      <c r="N2547" s="241"/>
      <c r="O2547" s="229"/>
      <c r="P2547" s="229"/>
      <c r="Q2547" s="234"/>
      <c r="Y2547" s="243"/>
      <c r="Z2547" s="2"/>
      <c r="AA2547" s="2"/>
      <c r="AB2547" s="2"/>
      <c r="AC2547" s="2"/>
      <c r="AD2547" s="2"/>
      <c r="AE2547" s="2"/>
      <c r="AF2547" s="2"/>
      <c r="AG2547" s="2"/>
      <c r="AH2547" s="2"/>
      <c r="AI2547" s="2"/>
    </row>
    <row r="2548" spans="2:35">
      <c r="B2548" s="350" t="s">
        <v>265</v>
      </c>
      <c r="C2548" s="350" t="s">
        <v>122</v>
      </c>
      <c r="D2548" s="351">
        <v>52</v>
      </c>
      <c r="E2548" s="351">
        <v>5</v>
      </c>
      <c r="F2548" s="279" t="str">
        <f t="shared" si="39"/>
        <v>SWW015205</v>
      </c>
      <c r="G2548" s="351">
        <v>330.7</v>
      </c>
      <c r="M2548" s="241"/>
      <c r="N2548" s="241"/>
      <c r="O2548" s="229"/>
      <c r="P2548" s="229"/>
      <c r="Q2548" s="234"/>
      <c r="Y2548" s="243"/>
      <c r="Z2548" s="2"/>
      <c r="AA2548" s="2"/>
      <c r="AB2548" s="2"/>
      <c r="AC2548" s="2"/>
      <c r="AD2548" s="2"/>
      <c r="AE2548" s="2"/>
      <c r="AF2548" s="2"/>
      <c r="AG2548" s="2"/>
      <c r="AH2548" s="2"/>
      <c r="AI2548" s="2"/>
    </row>
    <row r="2549" spans="2:35">
      <c r="M2549" s="241"/>
      <c r="N2549" s="241"/>
      <c r="O2549" s="229"/>
      <c r="P2549" s="229"/>
      <c r="Q2549" s="234"/>
      <c r="Y2549" s="243"/>
      <c r="Z2549" s="2"/>
      <c r="AA2549" s="2"/>
      <c r="AB2549" s="2"/>
      <c r="AC2549" s="2"/>
      <c r="AD2549" s="2"/>
      <c r="AE2549" s="2"/>
      <c r="AF2549" s="2"/>
      <c r="AG2549" s="2"/>
      <c r="AH2549" s="2"/>
      <c r="AI2549" s="2"/>
    </row>
    <row r="2550" spans="2:35">
      <c r="M2550" s="241"/>
      <c r="N2550" s="241"/>
      <c r="O2550" s="229"/>
      <c r="P2550" s="229"/>
      <c r="Q2550" s="234"/>
      <c r="Y2550" s="243"/>
      <c r="Z2550" s="2"/>
      <c r="AA2550" s="2"/>
      <c r="AB2550" s="2"/>
      <c r="AC2550" s="2"/>
      <c r="AD2550" s="2"/>
      <c r="AE2550" s="2"/>
      <c r="AF2550" s="2"/>
      <c r="AG2550" s="2"/>
      <c r="AH2550" s="2"/>
      <c r="AI2550" s="2"/>
    </row>
    <row r="2551" spans="2:35">
      <c r="M2551" s="241"/>
      <c r="N2551" s="241"/>
      <c r="O2551" s="229"/>
      <c r="P2551" s="229"/>
      <c r="Q2551" s="234"/>
      <c r="Y2551" s="243"/>
      <c r="Z2551" s="2"/>
      <c r="AA2551" s="2"/>
      <c r="AB2551" s="2"/>
      <c r="AC2551" s="2"/>
      <c r="AD2551" s="2"/>
      <c r="AE2551" s="2"/>
      <c r="AF2551" s="2"/>
      <c r="AG2551" s="2"/>
      <c r="AH2551" s="2"/>
      <c r="AI2551" s="2"/>
    </row>
    <row r="2552" spans="2:35">
      <c r="M2552" s="241"/>
      <c r="N2552" s="241"/>
      <c r="O2552" s="229"/>
      <c r="P2552" s="229"/>
      <c r="Q2552" s="234"/>
      <c r="Y2552" s="243"/>
      <c r="Z2552" s="2"/>
      <c r="AA2552" s="2"/>
      <c r="AB2552" s="2"/>
      <c r="AC2552" s="2"/>
      <c r="AD2552" s="2"/>
      <c r="AE2552" s="2"/>
      <c r="AF2552" s="2"/>
      <c r="AG2552" s="2"/>
      <c r="AH2552" s="2"/>
      <c r="AI2552" s="2"/>
    </row>
    <row r="2553" spans="2:35">
      <c r="M2553" s="241"/>
      <c r="N2553" s="241"/>
      <c r="O2553" s="229"/>
      <c r="P2553" s="229"/>
      <c r="Q2553" s="234"/>
      <c r="Y2553" s="243"/>
      <c r="Z2553" s="2"/>
      <c r="AA2553" s="2"/>
      <c r="AB2553" s="2"/>
      <c r="AC2553" s="2"/>
      <c r="AD2553" s="2"/>
      <c r="AE2553" s="2"/>
      <c r="AF2553" s="2"/>
      <c r="AG2553" s="2"/>
      <c r="AH2553" s="2"/>
      <c r="AI2553" s="2"/>
    </row>
    <row r="2554" spans="2:35">
      <c r="M2554" s="241"/>
      <c r="N2554" s="241"/>
      <c r="O2554" s="229"/>
      <c r="P2554" s="229"/>
      <c r="Q2554" s="234"/>
      <c r="Y2554" s="243"/>
      <c r="Z2554" s="2"/>
      <c r="AA2554" s="2"/>
      <c r="AB2554" s="2"/>
      <c r="AC2554" s="2"/>
      <c r="AD2554" s="2"/>
      <c r="AE2554" s="2"/>
      <c r="AF2554" s="2"/>
      <c r="AG2554" s="2"/>
      <c r="AH2554" s="2"/>
      <c r="AI2554" s="2"/>
    </row>
    <row r="2555" spans="2:35">
      <c r="M2555" s="241"/>
      <c r="N2555" s="241"/>
      <c r="O2555" s="229"/>
      <c r="P2555" s="229"/>
      <c r="Q2555" s="234"/>
      <c r="Y2555" s="243"/>
      <c r="Z2555" s="2"/>
      <c r="AA2555" s="2"/>
      <c r="AB2555" s="2"/>
      <c r="AC2555" s="2"/>
      <c r="AD2555" s="2"/>
      <c r="AE2555" s="2"/>
      <c r="AF2555" s="2"/>
      <c r="AG2555" s="2"/>
      <c r="AH2555" s="2"/>
      <c r="AI2555" s="2"/>
    </row>
    <row r="2556" spans="2:35">
      <c r="M2556" s="241"/>
      <c r="N2556" s="241"/>
      <c r="O2556" s="229"/>
      <c r="P2556" s="229"/>
      <c r="Q2556" s="234"/>
      <c r="Y2556" s="243"/>
      <c r="Z2556" s="2"/>
      <c r="AA2556" s="2"/>
      <c r="AB2556" s="2"/>
      <c r="AC2556" s="2"/>
      <c r="AD2556" s="2"/>
      <c r="AE2556" s="2"/>
      <c r="AF2556" s="2"/>
      <c r="AG2556" s="2"/>
      <c r="AH2556" s="2"/>
      <c r="AI2556" s="2"/>
    </row>
    <row r="2557" spans="2:35">
      <c r="M2557" s="241"/>
      <c r="N2557" s="241"/>
      <c r="O2557" s="229"/>
      <c r="P2557" s="229"/>
      <c r="Q2557" s="234"/>
      <c r="Y2557" s="243"/>
      <c r="Z2557" s="2"/>
      <c r="AA2557" s="2"/>
      <c r="AB2557" s="2"/>
      <c r="AC2557" s="2"/>
      <c r="AD2557" s="2"/>
      <c r="AE2557" s="2"/>
      <c r="AF2557" s="2"/>
      <c r="AG2557" s="2"/>
      <c r="AH2557" s="2"/>
      <c r="AI2557" s="2"/>
    </row>
    <row r="2558" spans="2:35">
      <c r="M2558" s="241"/>
      <c r="N2558" s="241"/>
      <c r="O2558" s="229"/>
      <c r="P2558" s="229"/>
      <c r="Q2558" s="234"/>
      <c r="Y2558" s="243"/>
      <c r="Z2558" s="2"/>
      <c r="AA2558" s="2"/>
      <c r="AB2558" s="2"/>
      <c r="AC2558" s="2"/>
      <c r="AD2558" s="2"/>
      <c r="AE2558" s="2"/>
      <c r="AF2558" s="2"/>
      <c r="AG2558" s="2"/>
      <c r="AH2558" s="2"/>
      <c r="AI2558" s="2"/>
    </row>
    <row r="2559" spans="2:35">
      <c r="M2559" s="241"/>
      <c r="N2559" s="241"/>
      <c r="O2559" s="229"/>
      <c r="P2559" s="229"/>
      <c r="Q2559" s="234"/>
      <c r="Y2559" s="243"/>
      <c r="Z2559" s="2"/>
      <c r="AA2559" s="2"/>
      <c r="AB2559" s="2"/>
      <c r="AC2559" s="2"/>
      <c r="AD2559" s="2"/>
      <c r="AE2559" s="2"/>
      <c r="AF2559" s="2"/>
      <c r="AG2559" s="2"/>
      <c r="AH2559" s="2"/>
      <c r="AI2559" s="2"/>
    </row>
    <row r="2560" spans="2:35">
      <c r="M2560" s="241"/>
      <c r="N2560" s="241"/>
      <c r="O2560" s="229"/>
      <c r="P2560" s="229"/>
      <c r="Q2560" s="234"/>
      <c r="Y2560" s="243"/>
      <c r="Z2560" s="2"/>
      <c r="AA2560" s="2"/>
      <c r="AB2560" s="2"/>
      <c r="AC2560" s="2"/>
      <c r="AD2560" s="2"/>
      <c r="AE2560" s="2"/>
      <c r="AF2560" s="2"/>
      <c r="AG2560" s="2"/>
      <c r="AH2560" s="2"/>
      <c r="AI2560" s="2"/>
    </row>
    <row r="2561" spans="13:35">
      <c r="M2561" s="241"/>
      <c r="N2561" s="241"/>
      <c r="O2561" s="229"/>
      <c r="P2561" s="229"/>
      <c r="Q2561" s="234"/>
      <c r="Y2561" s="243"/>
      <c r="Z2561" s="2"/>
      <c r="AA2561" s="2"/>
      <c r="AB2561" s="2"/>
      <c r="AC2561" s="2"/>
      <c r="AD2561" s="2"/>
      <c r="AE2561" s="2"/>
      <c r="AF2561" s="2"/>
      <c r="AG2561" s="2"/>
      <c r="AH2561" s="2"/>
      <c r="AI2561" s="2"/>
    </row>
    <row r="2562" spans="13:35">
      <c r="M2562" s="241"/>
      <c r="N2562" s="241"/>
      <c r="O2562" s="229"/>
      <c r="P2562" s="229"/>
      <c r="Q2562" s="234"/>
      <c r="Y2562" s="243"/>
      <c r="Z2562" s="2"/>
      <c r="AA2562" s="2"/>
      <c r="AB2562" s="2"/>
      <c r="AC2562" s="2"/>
      <c r="AD2562" s="2"/>
      <c r="AE2562" s="2"/>
      <c r="AF2562" s="2"/>
      <c r="AG2562" s="2"/>
      <c r="AH2562" s="2"/>
      <c r="AI2562" s="2"/>
    </row>
    <row r="2563" spans="13:35">
      <c r="M2563" s="241"/>
      <c r="N2563" s="241"/>
      <c r="O2563" s="229"/>
      <c r="P2563" s="229"/>
      <c r="Q2563" s="234"/>
      <c r="Y2563" s="243"/>
      <c r="Z2563" s="2"/>
      <c r="AA2563" s="2"/>
      <c r="AB2563" s="2"/>
      <c r="AC2563" s="2"/>
      <c r="AD2563" s="2"/>
      <c r="AE2563" s="2"/>
      <c r="AF2563" s="2"/>
      <c r="AG2563" s="2"/>
      <c r="AH2563" s="2"/>
      <c r="AI2563" s="2"/>
    </row>
    <row r="2564" spans="13:35">
      <c r="M2564" s="241"/>
      <c r="N2564" s="241"/>
      <c r="O2564" s="229"/>
      <c r="P2564" s="229"/>
      <c r="Q2564" s="234"/>
      <c r="Y2564" s="243"/>
      <c r="Z2564" s="2"/>
      <c r="AA2564" s="2"/>
      <c r="AB2564" s="2"/>
      <c r="AC2564" s="2"/>
      <c r="AD2564" s="2"/>
      <c r="AE2564" s="2"/>
      <c r="AF2564" s="2"/>
      <c r="AG2564" s="2"/>
      <c r="AH2564" s="2"/>
      <c r="AI2564" s="2"/>
    </row>
    <row r="2565" spans="13:35">
      <c r="M2565" s="241"/>
      <c r="N2565" s="241"/>
      <c r="O2565" s="229"/>
      <c r="P2565" s="229"/>
      <c r="Q2565" s="234"/>
      <c r="Y2565" s="243"/>
      <c r="Z2565" s="2"/>
      <c r="AA2565" s="2"/>
      <c r="AB2565" s="2"/>
      <c r="AC2565" s="2"/>
      <c r="AD2565" s="2"/>
      <c r="AE2565" s="2"/>
      <c r="AF2565" s="2"/>
      <c r="AG2565" s="2"/>
      <c r="AH2565" s="2"/>
      <c r="AI2565" s="2"/>
    </row>
    <row r="2566" spans="13:35">
      <c r="M2566" s="241"/>
      <c r="N2566" s="241"/>
      <c r="O2566" s="229"/>
      <c r="P2566" s="229"/>
      <c r="Q2566" s="234"/>
      <c r="Y2566" s="243"/>
      <c r="Z2566" s="2"/>
      <c r="AA2566" s="2"/>
      <c r="AB2566" s="2"/>
      <c r="AC2566" s="2"/>
      <c r="AD2566" s="2"/>
      <c r="AE2566" s="2"/>
      <c r="AF2566" s="2"/>
      <c r="AG2566" s="2"/>
      <c r="AH2566" s="2"/>
      <c r="AI2566" s="2"/>
    </row>
    <row r="2567" spans="13:35">
      <c r="M2567" s="241"/>
      <c r="N2567" s="241"/>
      <c r="O2567" s="229"/>
      <c r="P2567" s="229"/>
      <c r="Q2567" s="234"/>
      <c r="Y2567" s="243"/>
      <c r="Z2567" s="2"/>
      <c r="AA2567" s="2"/>
      <c r="AB2567" s="2"/>
      <c r="AC2567" s="2"/>
      <c r="AD2567" s="2"/>
      <c r="AE2567" s="2"/>
      <c r="AF2567" s="2"/>
      <c r="AG2567" s="2"/>
      <c r="AH2567" s="2"/>
      <c r="AI2567" s="2"/>
    </row>
    <row r="2568" spans="13:35">
      <c r="M2568" s="241"/>
      <c r="N2568" s="241"/>
      <c r="O2568" s="229"/>
      <c r="P2568" s="229"/>
      <c r="Q2568" s="234"/>
      <c r="Y2568" s="243"/>
      <c r="Z2568" s="2"/>
      <c r="AA2568" s="2"/>
      <c r="AB2568" s="2"/>
      <c r="AC2568" s="2"/>
      <c r="AD2568" s="2"/>
      <c r="AE2568" s="2"/>
      <c r="AF2568" s="2"/>
      <c r="AG2568" s="2"/>
      <c r="AH2568" s="2"/>
      <c r="AI2568" s="2"/>
    </row>
    <row r="2569" spans="13:35">
      <c r="M2569" s="241"/>
      <c r="N2569" s="241"/>
      <c r="O2569" s="229"/>
      <c r="P2569" s="229"/>
      <c r="Q2569" s="234"/>
      <c r="Y2569" s="243"/>
      <c r="Z2569" s="2"/>
      <c r="AA2569" s="2"/>
      <c r="AB2569" s="2"/>
      <c r="AC2569" s="2"/>
      <c r="AD2569" s="2"/>
      <c r="AE2569" s="2"/>
      <c r="AF2569" s="2"/>
      <c r="AG2569" s="2"/>
      <c r="AH2569" s="2"/>
      <c r="AI2569" s="2"/>
    </row>
    <row r="2570" spans="13:35">
      <c r="M2570" s="241"/>
      <c r="N2570" s="241"/>
      <c r="O2570" s="229"/>
      <c r="P2570" s="229"/>
      <c r="Q2570" s="234"/>
      <c r="Y2570" s="243"/>
      <c r="Z2570" s="2"/>
      <c r="AA2570" s="2"/>
      <c r="AB2570" s="2"/>
      <c r="AC2570" s="2"/>
      <c r="AD2570" s="2"/>
      <c r="AE2570" s="2"/>
      <c r="AF2570" s="2"/>
      <c r="AG2570" s="2"/>
      <c r="AH2570" s="2"/>
      <c r="AI2570" s="2"/>
    </row>
    <row r="2571" spans="13:35">
      <c r="M2571" s="241"/>
      <c r="N2571" s="241"/>
      <c r="O2571" s="229"/>
      <c r="P2571" s="229"/>
      <c r="Q2571" s="234"/>
      <c r="Y2571" s="243"/>
      <c r="Z2571" s="2"/>
      <c r="AA2571" s="2"/>
      <c r="AB2571" s="2"/>
      <c r="AC2571" s="2"/>
      <c r="AD2571" s="2"/>
      <c r="AE2571" s="2"/>
      <c r="AF2571" s="2"/>
      <c r="AG2571" s="2"/>
      <c r="AH2571" s="2"/>
      <c r="AI2571" s="2"/>
    </row>
    <row r="2572" spans="13:35">
      <c r="M2572" s="241"/>
      <c r="N2572" s="241"/>
      <c r="O2572" s="229"/>
      <c r="P2572" s="229"/>
      <c r="Q2572" s="234"/>
      <c r="Y2572" s="243"/>
      <c r="Z2572" s="2"/>
      <c r="AA2572" s="2"/>
      <c r="AB2572" s="2"/>
      <c r="AC2572" s="2"/>
      <c r="AD2572" s="2"/>
      <c r="AE2572" s="2"/>
      <c r="AF2572" s="2"/>
      <c r="AG2572" s="2"/>
      <c r="AH2572" s="2"/>
      <c r="AI2572" s="2"/>
    </row>
    <row r="2573" spans="13:35">
      <c r="M2573" s="241"/>
      <c r="N2573" s="241"/>
      <c r="O2573" s="229"/>
      <c r="P2573" s="229"/>
      <c r="Q2573" s="234"/>
      <c r="Y2573" s="243"/>
      <c r="Z2573" s="2"/>
      <c r="AA2573" s="2"/>
      <c r="AB2573" s="2"/>
      <c r="AC2573" s="2"/>
      <c r="AD2573" s="2"/>
      <c r="AE2573" s="2"/>
      <c r="AF2573" s="2"/>
      <c r="AG2573" s="2"/>
      <c r="AH2573" s="2"/>
      <c r="AI2573" s="2"/>
    </row>
    <row r="2574" spans="13:35">
      <c r="M2574" s="241"/>
      <c r="N2574" s="241"/>
      <c r="O2574" s="229"/>
      <c r="P2574" s="229"/>
      <c r="Q2574" s="234"/>
      <c r="Y2574" s="243"/>
      <c r="Z2574" s="2"/>
      <c r="AA2574" s="2"/>
      <c r="AB2574" s="2"/>
      <c r="AC2574" s="2"/>
      <c r="AD2574" s="2"/>
      <c r="AE2574" s="2"/>
      <c r="AF2574" s="2"/>
      <c r="AG2574" s="2"/>
      <c r="AH2574" s="2"/>
      <c r="AI2574" s="2"/>
    </row>
    <row r="2575" spans="13:35">
      <c r="M2575" s="241"/>
      <c r="N2575" s="241"/>
      <c r="O2575" s="229"/>
      <c r="P2575" s="229"/>
      <c r="Q2575" s="234"/>
      <c r="Y2575" s="243"/>
      <c r="Z2575" s="2"/>
      <c r="AA2575" s="2"/>
      <c r="AB2575" s="2"/>
      <c r="AC2575" s="2"/>
      <c r="AD2575" s="2"/>
      <c r="AE2575" s="2"/>
      <c r="AF2575" s="2"/>
      <c r="AG2575" s="2"/>
      <c r="AH2575" s="2"/>
      <c r="AI2575" s="2"/>
    </row>
    <row r="2576" spans="13:35">
      <c r="M2576" s="241"/>
      <c r="N2576" s="241"/>
      <c r="O2576" s="229"/>
      <c r="P2576" s="229"/>
      <c r="Q2576" s="234"/>
      <c r="Y2576" s="243"/>
      <c r="Z2576" s="2"/>
      <c r="AA2576" s="2"/>
      <c r="AB2576" s="2"/>
      <c r="AC2576" s="2"/>
      <c r="AD2576" s="2"/>
      <c r="AE2576" s="2"/>
      <c r="AF2576" s="2"/>
      <c r="AG2576" s="2"/>
      <c r="AH2576" s="2"/>
      <c r="AI2576" s="2"/>
    </row>
    <row r="2577" spans="13:35">
      <c r="M2577" s="241"/>
      <c r="N2577" s="241"/>
      <c r="O2577" s="229"/>
      <c r="P2577" s="229"/>
      <c r="Q2577" s="234"/>
      <c r="Y2577" s="243"/>
      <c r="Z2577" s="2"/>
      <c r="AA2577" s="2"/>
      <c r="AB2577" s="2"/>
      <c r="AC2577" s="2"/>
      <c r="AD2577" s="2"/>
      <c r="AE2577" s="2"/>
      <c r="AF2577" s="2"/>
      <c r="AG2577" s="2"/>
      <c r="AH2577" s="2"/>
      <c r="AI2577" s="2"/>
    </row>
    <row r="2578" spans="13:35">
      <c r="M2578" s="241"/>
      <c r="N2578" s="241"/>
      <c r="O2578" s="229"/>
      <c r="P2578" s="229"/>
      <c r="Q2578" s="234"/>
      <c r="Y2578" s="243"/>
      <c r="Z2578" s="2"/>
      <c r="AA2578" s="2"/>
      <c r="AB2578" s="2"/>
      <c r="AC2578" s="2"/>
      <c r="AD2578" s="2"/>
      <c r="AE2578" s="2"/>
      <c r="AF2578" s="2"/>
      <c r="AG2578" s="2"/>
      <c r="AH2578" s="2"/>
      <c r="AI2578" s="2"/>
    </row>
    <row r="2579" spans="13:35">
      <c r="M2579" s="241"/>
      <c r="N2579" s="241"/>
      <c r="O2579" s="229"/>
      <c r="P2579" s="229"/>
      <c r="Q2579" s="234"/>
      <c r="Y2579" s="243"/>
      <c r="Z2579" s="2"/>
      <c r="AA2579" s="2"/>
      <c r="AB2579" s="2"/>
      <c r="AC2579" s="2"/>
      <c r="AD2579" s="2"/>
      <c r="AE2579" s="2"/>
      <c r="AF2579" s="2"/>
      <c r="AG2579" s="2"/>
      <c r="AH2579" s="2"/>
      <c r="AI2579" s="2"/>
    </row>
    <row r="2580" spans="13:35">
      <c r="M2580" s="241"/>
      <c r="N2580" s="241"/>
      <c r="O2580" s="229"/>
      <c r="P2580" s="229"/>
      <c r="Q2580" s="234"/>
      <c r="Y2580" s="243"/>
      <c r="Z2580" s="2"/>
      <c r="AA2580" s="2"/>
      <c r="AB2580" s="2"/>
      <c r="AC2580" s="2"/>
      <c r="AD2580" s="2"/>
      <c r="AE2580" s="2"/>
      <c r="AF2580" s="2"/>
      <c r="AG2580" s="2"/>
      <c r="AH2580" s="2"/>
      <c r="AI2580" s="2"/>
    </row>
    <row r="2581" spans="13:35">
      <c r="M2581" s="241"/>
      <c r="N2581" s="241"/>
      <c r="O2581" s="229"/>
      <c r="P2581" s="229"/>
      <c r="Q2581" s="234"/>
      <c r="Y2581" s="243"/>
      <c r="Z2581" s="2"/>
      <c r="AA2581" s="2"/>
      <c r="AB2581" s="2"/>
      <c r="AC2581" s="2"/>
      <c r="AD2581" s="2"/>
      <c r="AE2581" s="2"/>
      <c r="AF2581" s="2"/>
      <c r="AG2581" s="2"/>
      <c r="AH2581" s="2"/>
      <c r="AI2581" s="2"/>
    </row>
    <row r="2582" spans="13:35">
      <c r="M2582" s="241"/>
      <c r="N2582" s="241"/>
      <c r="O2582" s="229"/>
      <c r="P2582" s="229"/>
      <c r="Q2582" s="234"/>
      <c r="Y2582" s="243"/>
      <c r="Z2582" s="2"/>
      <c r="AA2582" s="2"/>
      <c r="AB2582" s="2"/>
      <c r="AC2582" s="2"/>
      <c r="AD2582" s="2"/>
      <c r="AE2582" s="2"/>
      <c r="AF2582" s="2"/>
      <c r="AG2582" s="2"/>
      <c r="AH2582" s="2"/>
      <c r="AI2582" s="2"/>
    </row>
    <row r="2583" spans="13:35">
      <c r="M2583" s="241"/>
      <c r="N2583" s="241"/>
      <c r="O2583" s="229"/>
      <c r="P2583" s="229"/>
      <c r="Q2583" s="234"/>
      <c r="Y2583" s="243"/>
      <c r="Z2583" s="2"/>
      <c r="AA2583" s="2"/>
      <c r="AB2583" s="2"/>
      <c r="AC2583" s="2"/>
      <c r="AD2583" s="2"/>
      <c r="AE2583" s="2"/>
      <c r="AF2583" s="2"/>
      <c r="AG2583" s="2"/>
      <c r="AH2583" s="2"/>
      <c r="AI2583" s="2"/>
    </row>
    <row r="2584" spans="13:35">
      <c r="M2584" s="241"/>
      <c r="N2584" s="241"/>
      <c r="O2584" s="229"/>
      <c r="P2584" s="229"/>
      <c r="Q2584" s="234"/>
      <c r="Y2584" s="243"/>
      <c r="Z2584" s="2"/>
      <c r="AA2584" s="2"/>
      <c r="AB2584" s="2"/>
      <c r="AC2584" s="2"/>
      <c r="AD2584" s="2"/>
      <c r="AE2584" s="2"/>
      <c r="AF2584" s="2"/>
      <c r="AG2584" s="2"/>
      <c r="AH2584" s="2"/>
      <c r="AI2584" s="2"/>
    </row>
    <row r="2585" spans="13:35">
      <c r="M2585" s="241"/>
      <c r="N2585" s="241"/>
      <c r="O2585" s="229"/>
      <c r="P2585" s="229"/>
      <c r="Q2585" s="234"/>
      <c r="Y2585" s="243"/>
      <c r="Z2585" s="2"/>
      <c r="AA2585" s="2"/>
      <c r="AB2585" s="2"/>
      <c r="AC2585" s="2"/>
      <c r="AD2585" s="2"/>
      <c r="AE2585" s="2"/>
      <c r="AF2585" s="2"/>
      <c r="AG2585" s="2"/>
      <c r="AH2585" s="2"/>
      <c r="AI2585" s="2"/>
    </row>
    <row r="2586" spans="13:35">
      <c r="M2586" s="241"/>
      <c r="N2586" s="241"/>
      <c r="O2586" s="229"/>
      <c r="P2586" s="229"/>
      <c r="Q2586" s="234"/>
      <c r="Y2586" s="243"/>
      <c r="Z2586" s="2"/>
      <c r="AA2586" s="2"/>
      <c r="AB2586" s="2"/>
      <c r="AC2586" s="2"/>
      <c r="AD2586" s="2"/>
      <c r="AE2586" s="2"/>
      <c r="AF2586" s="2"/>
      <c r="AG2586" s="2"/>
      <c r="AH2586" s="2"/>
      <c r="AI2586" s="2"/>
    </row>
    <row r="2587" spans="13:35">
      <c r="M2587" s="241"/>
      <c r="N2587" s="241"/>
      <c r="O2587" s="229"/>
      <c r="P2587" s="229"/>
      <c r="Q2587" s="234"/>
      <c r="Y2587" s="243"/>
      <c r="Z2587" s="2"/>
      <c r="AA2587" s="2"/>
      <c r="AB2587" s="2"/>
      <c r="AC2587" s="2"/>
      <c r="AD2587" s="2"/>
      <c r="AE2587" s="2"/>
      <c r="AF2587" s="2"/>
      <c r="AG2587" s="2"/>
      <c r="AH2587" s="2"/>
      <c r="AI2587" s="2"/>
    </row>
    <row r="2588" spans="13:35">
      <c r="M2588" s="241"/>
      <c r="N2588" s="241"/>
      <c r="O2588" s="229"/>
      <c r="P2588" s="229"/>
      <c r="Q2588" s="234"/>
      <c r="Y2588" s="243"/>
      <c r="Z2588" s="2"/>
      <c r="AA2588" s="2"/>
      <c r="AB2588" s="2"/>
      <c r="AC2588" s="2"/>
      <c r="AD2588" s="2"/>
      <c r="AE2588" s="2"/>
      <c r="AF2588" s="2"/>
      <c r="AG2588" s="2"/>
      <c r="AH2588" s="2"/>
      <c r="AI2588" s="2"/>
    </row>
    <row r="2589" spans="13:35">
      <c r="M2589" s="241"/>
      <c r="N2589" s="241"/>
      <c r="O2589" s="229"/>
      <c r="P2589" s="229"/>
      <c r="Q2589" s="234"/>
      <c r="Y2589" s="243"/>
      <c r="Z2589" s="2"/>
      <c r="AA2589" s="2"/>
      <c r="AB2589" s="2"/>
      <c r="AC2589" s="2"/>
      <c r="AD2589" s="2"/>
      <c r="AE2589" s="2"/>
      <c r="AF2589" s="2"/>
      <c r="AG2589" s="2"/>
      <c r="AH2589" s="2"/>
      <c r="AI2589" s="2"/>
    </row>
    <row r="2590" spans="13:35">
      <c r="M2590" s="241"/>
      <c r="N2590" s="241"/>
      <c r="O2590" s="229"/>
      <c r="P2590" s="229"/>
      <c r="Q2590" s="234"/>
      <c r="Y2590" s="243"/>
      <c r="Z2590" s="2"/>
      <c r="AA2590" s="2"/>
      <c r="AB2590" s="2"/>
      <c r="AC2590" s="2"/>
      <c r="AD2590" s="2"/>
      <c r="AE2590" s="2"/>
      <c r="AF2590" s="2"/>
      <c r="AG2590" s="2"/>
      <c r="AH2590" s="2"/>
      <c r="AI2590" s="2"/>
    </row>
    <row r="2591" spans="13:35">
      <c r="M2591" s="241"/>
      <c r="N2591" s="241"/>
      <c r="O2591" s="229"/>
      <c r="P2591" s="229"/>
      <c r="Q2591" s="234"/>
      <c r="Y2591" s="243"/>
      <c r="Z2591" s="2"/>
      <c r="AA2591" s="2"/>
      <c r="AB2591" s="2"/>
      <c r="AC2591" s="2"/>
      <c r="AD2591" s="2"/>
      <c r="AE2591" s="2"/>
      <c r="AF2591" s="2"/>
      <c r="AG2591" s="2"/>
      <c r="AH2591" s="2"/>
      <c r="AI2591" s="2"/>
    </row>
    <row r="2592" spans="13:35">
      <c r="M2592" s="241"/>
      <c r="N2592" s="241"/>
      <c r="O2592" s="229"/>
      <c r="P2592" s="229"/>
      <c r="Q2592" s="234"/>
      <c r="Y2592" s="243"/>
      <c r="Z2592" s="2"/>
      <c r="AA2592" s="2"/>
      <c r="AB2592" s="2"/>
      <c r="AC2592" s="2"/>
      <c r="AD2592" s="2"/>
      <c r="AE2592" s="2"/>
      <c r="AF2592" s="2"/>
      <c r="AG2592" s="2"/>
      <c r="AH2592" s="2"/>
      <c r="AI2592" s="2"/>
    </row>
    <row r="2593" spans="13:35">
      <c r="M2593" s="241"/>
      <c r="N2593" s="241"/>
      <c r="O2593" s="229"/>
      <c r="P2593" s="229"/>
      <c r="Q2593" s="234"/>
      <c r="Y2593" s="243"/>
      <c r="Z2593" s="2"/>
      <c r="AA2593" s="2"/>
      <c r="AB2593" s="2"/>
      <c r="AC2593" s="2"/>
      <c r="AD2593" s="2"/>
      <c r="AE2593" s="2"/>
      <c r="AF2593" s="2"/>
      <c r="AG2593" s="2"/>
      <c r="AH2593" s="2"/>
      <c r="AI2593" s="2"/>
    </row>
    <row r="2594" spans="13:35">
      <c r="M2594" s="241"/>
      <c r="N2594" s="241"/>
      <c r="O2594" s="229"/>
      <c r="P2594" s="229"/>
      <c r="Q2594" s="234"/>
      <c r="Y2594" s="243"/>
      <c r="Z2594" s="2"/>
      <c r="AA2594" s="2"/>
      <c r="AB2594" s="2"/>
      <c r="AC2594" s="2"/>
      <c r="AD2594" s="2"/>
      <c r="AE2594" s="2"/>
      <c r="AF2594" s="2"/>
      <c r="AG2594" s="2"/>
      <c r="AH2594" s="2"/>
      <c r="AI2594" s="2"/>
    </row>
    <row r="2595" spans="13:35">
      <c r="M2595" s="241"/>
      <c r="N2595" s="241"/>
      <c r="O2595" s="229"/>
      <c r="P2595" s="229"/>
      <c r="Q2595" s="234"/>
      <c r="Y2595" s="243"/>
      <c r="Z2595" s="2"/>
      <c r="AA2595" s="2"/>
      <c r="AB2595" s="2"/>
      <c r="AC2595" s="2"/>
      <c r="AD2595" s="2"/>
      <c r="AE2595" s="2"/>
      <c r="AF2595" s="2"/>
      <c r="AG2595" s="2"/>
      <c r="AH2595" s="2"/>
      <c r="AI2595" s="2"/>
    </row>
    <row r="2596" spans="13:35">
      <c r="M2596" s="241"/>
      <c r="N2596" s="241"/>
      <c r="O2596" s="229"/>
      <c r="P2596" s="229"/>
      <c r="Q2596" s="234"/>
      <c r="Y2596" s="243"/>
      <c r="Z2596" s="2"/>
      <c r="AA2596" s="2"/>
      <c r="AB2596" s="2"/>
      <c r="AC2596" s="2"/>
      <c r="AD2596" s="2"/>
      <c r="AE2596" s="2"/>
      <c r="AF2596" s="2"/>
      <c r="AG2596" s="2"/>
      <c r="AH2596" s="2"/>
      <c r="AI2596" s="2"/>
    </row>
    <row r="2597" spans="13:35">
      <c r="M2597" s="241"/>
      <c r="N2597" s="241"/>
      <c r="O2597" s="229"/>
      <c r="P2597" s="229"/>
      <c r="Q2597" s="234"/>
      <c r="Y2597" s="243"/>
      <c r="Z2597" s="2"/>
      <c r="AA2597" s="2"/>
      <c r="AB2597" s="2"/>
      <c r="AC2597" s="2"/>
      <c r="AD2597" s="2"/>
      <c r="AE2597" s="2"/>
      <c r="AF2597" s="2"/>
      <c r="AG2597" s="2"/>
      <c r="AH2597" s="2"/>
      <c r="AI2597" s="2"/>
    </row>
    <row r="2598" spans="13:35">
      <c r="M2598" s="241"/>
      <c r="N2598" s="241"/>
      <c r="O2598" s="229"/>
      <c r="P2598" s="229"/>
      <c r="Q2598" s="234"/>
      <c r="Y2598" s="243"/>
      <c r="Z2598" s="2"/>
      <c r="AA2598" s="2"/>
      <c r="AB2598" s="2"/>
      <c r="AC2598" s="2"/>
      <c r="AD2598" s="2"/>
      <c r="AE2598" s="2"/>
      <c r="AF2598" s="2"/>
      <c r="AG2598" s="2"/>
      <c r="AH2598" s="2"/>
      <c r="AI2598" s="2"/>
    </row>
    <row r="2599" spans="13:35">
      <c r="M2599" s="241"/>
      <c r="N2599" s="241"/>
      <c r="O2599" s="229"/>
      <c r="P2599" s="229"/>
      <c r="Q2599" s="234"/>
      <c r="Y2599" s="243"/>
      <c r="Z2599" s="2"/>
      <c r="AA2599" s="2"/>
      <c r="AB2599" s="2"/>
      <c r="AC2599" s="2"/>
      <c r="AD2599" s="2"/>
      <c r="AE2599" s="2"/>
      <c r="AF2599" s="2"/>
      <c r="AG2599" s="2"/>
      <c r="AH2599" s="2"/>
      <c r="AI2599" s="2"/>
    </row>
    <row r="2600" spans="13:35">
      <c r="M2600" s="241"/>
      <c r="N2600" s="241"/>
      <c r="O2600" s="229"/>
      <c r="P2600" s="229"/>
      <c r="Q2600" s="234"/>
      <c r="Y2600" s="243"/>
      <c r="Z2600" s="2"/>
      <c r="AA2600" s="2"/>
      <c r="AB2600" s="2"/>
      <c r="AC2600" s="2"/>
      <c r="AD2600" s="2"/>
      <c r="AE2600" s="2"/>
      <c r="AF2600" s="2"/>
      <c r="AG2600" s="2"/>
      <c r="AH2600" s="2"/>
      <c r="AI2600" s="2"/>
    </row>
    <row r="2601" spans="13:35">
      <c r="M2601" s="241"/>
      <c r="N2601" s="241"/>
      <c r="O2601" s="229"/>
      <c r="P2601" s="229"/>
      <c r="Q2601" s="234"/>
      <c r="Y2601" s="243"/>
      <c r="Z2601" s="2"/>
      <c r="AA2601" s="2"/>
      <c r="AB2601" s="2"/>
      <c r="AC2601" s="2"/>
      <c r="AD2601" s="2"/>
      <c r="AE2601" s="2"/>
      <c r="AF2601" s="2"/>
      <c r="AG2601" s="2"/>
      <c r="AH2601" s="2"/>
      <c r="AI2601" s="2"/>
    </row>
    <row r="2602" spans="13:35">
      <c r="M2602" s="241"/>
      <c r="N2602" s="241"/>
      <c r="O2602" s="229"/>
      <c r="P2602" s="229"/>
      <c r="Q2602" s="234"/>
      <c r="Y2602" s="243"/>
      <c r="Z2602" s="2"/>
      <c r="AA2602" s="2"/>
      <c r="AB2602" s="2"/>
      <c r="AC2602" s="2"/>
      <c r="AD2602" s="2"/>
      <c r="AE2602" s="2"/>
      <c r="AF2602" s="2"/>
      <c r="AG2602" s="2"/>
      <c r="AH2602" s="2"/>
      <c r="AI2602" s="2"/>
    </row>
    <row r="2603" spans="13:35">
      <c r="M2603" s="241"/>
      <c r="N2603" s="241"/>
      <c r="O2603" s="229"/>
      <c r="P2603" s="229"/>
      <c r="Q2603" s="234"/>
      <c r="Y2603" s="243"/>
      <c r="Z2603" s="2"/>
      <c r="AA2603" s="2"/>
      <c r="AB2603" s="2"/>
      <c r="AC2603" s="2"/>
      <c r="AD2603" s="2"/>
      <c r="AE2603" s="2"/>
      <c r="AF2603" s="2"/>
      <c r="AG2603" s="2"/>
      <c r="AH2603" s="2"/>
      <c r="AI2603" s="2"/>
    </row>
    <row r="2604" spans="13:35">
      <c r="M2604" s="241"/>
      <c r="N2604" s="241"/>
      <c r="O2604" s="229"/>
      <c r="P2604" s="229"/>
      <c r="Q2604" s="234"/>
      <c r="Y2604" s="243"/>
      <c r="Z2604" s="2"/>
      <c r="AA2604" s="2"/>
      <c r="AB2604" s="2"/>
      <c r="AC2604" s="2"/>
      <c r="AD2604" s="2"/>
      <c r="AE2604" s="2"/>
      <c r="AF2604" s="2"/>
      <c r="AG2604" s="2"/>
      <c r="AH2604" s="2"/>
      <c r="AI2604" s="2"/>
    </row>
    <row r="2605" spans="13:35">
      <c r="M2605" s="241"/>
      <c r="N2605" s="241"/>
      <c r="O2605" s="229"/>
      <c r="P2605" s="229"/>
      <c r="Q2605" s="234"/>
      <c r="Y2605" s="243"/>
      <c r="Z2605" s="2"/>
      <c r="AA2605" s="2"/>
      <c r="AB2605" s="2"/>
      <c r="AC2605" s="2"/>
      <c r="AD2605" s="2"/>
      <c r="AE2605" s="2"/>
      <c r="AF2605" s="2"/>
      <c r="AG2605" s="2"/>
      <c r="AH2605" s="2"/>
      <c r="AI2605" s="2"/>
    </row>
    <row r="2606" spans="13:35">
      <c r="M2606" s="241"/>
      <c r="N2606" s="241"/>
      <c r="O2606" s="229"/>
      <c r="P2606" s="229"/>
      <c r="Q2606" s="234"/>
      <c r="Y2606" s="243"/>
      <c r="Z2606" s="2"/>
      <c r="AA2606" s="2"/>
      <c r="AB2606" s="2"/>
      <c r="AC2606" s="2"/>
      <c r="AD2606" s="2"/>
      <c r="AE2606" s="2"/>
      <c r="AF2606" s="2"/>
      <c r="AG2606" s="2"/>
      <c r="AH2606" s="2"/>
      <c r="AI2606" s="2"/>
    </row>
    <row r="2607" spans="13:35">
      <c r="M2607" s="241"/>
      <c r="N2607" s="241"/>
      <c r="O2607" s="229"/>
      <c r="P2607" s="229"/>
      <c r="Q2607" s="234"/>
      <c r="Y2607" s="243"/>
      <c r="Z2607" s="2"/>
      <c r="AA2607" s="2"/>
      <c r="AB2607" s="2"/>
      <c r="AC2607" s="2"/>
      <c r="AD2607" s="2"/>
      <c r="AE2607" s="2"/>
      <c r="AF2607" s="2"/>
      <c r="AG2607" s="2"/>
      <c r="AH2607" s="2"/>
      <c r="AI2607" s="2"/>
    </row>
    <row r="2608" spans="13:35">
      <c r="M2608" s="241"/>
      <c r="N2608" s="241"/>
      <c r="O2608" s="229"/>
      <c r="P2608" s="229"/>
      <c r="Q2608" s="234"/>
      <c r="Y2608" s="243"/>
      <c r="Z2608" s="2"/>
      <c r="AA2608" s="2"/>
      <c r="AB2608" s="2"/>
      <c r="AC2608" s="2"/>
      <c r="AD2608" s="2"/>
      <c r="AE2608" s="2"/>
      <c r="AF2608" s="2"/>
      <c r="AG2608" s="2"/>
      <c r="AH2608" s="2"/>
      <c r="AI2608" s="2"/>
    </row>
    <row r="2609" spans="13:35">
      <c r="M2609" s="241"/>
      <c r="N2609" s="241"/>
      <c r="O2609" s="229"/>
      <c r="P2609" s="229"/>
      <c r="Q2609" s="234"/>
      <c r="Y2609" s="243"/>
      <c r="Z2609" s="2"/>
      <c r="AA2609" s="2"/>
      <c r="AB2609" s="2"/>
      <c r="AC2609" s="2"/>
      <c r="AD2609" s="2"/>
      <c r="AE2609" s="2"/>
      <c r="AF2609" s="2"/>
      <c r="AG2609" s="2"/>
      <c r="AH2609" s="2"/>
      <c r="AI2609" s="2"/>
    </row>
    <row r="2610" spans="13:35">
      <c r="M2610" s="241"/>
      <c r="N2610" s="241"/>
      <c r="O2610" s="229"/>
      <c r="P2610" s="229"/>
      <c r="Q2610" s="234"/>
      <c r="Y2610" s="243"/>
      <c r="Z2610" s="2"/>
      <c r="AA2610" s="2"/>
      <c r="AB2610" s="2"/>
      <c r="AC2610" s="2"/>
      <c r="AD2610" s="2"/>
      <c r="AE2610" s="2"/>
      <c r="AF2610" s="2"/>
      <c r="AG2610" s="2"/>
      <c r="AH2610" s="2"/>
      <c r="AI2610" s="2"/>
    </row>
    <row r="2611" spans="13:35">
      <c r="M2611" s="241"/>
      <c r="N2611" s="241"/>
      <c r="O2611" s="229"/>
      <c r="P2611" s="229"/>
      <c r="Q2611" s="234"/>
      <c r="Y2611" s="243"/>
      <c r="Z2611" s="2"/>
      <c r="AA2611" s="2"/>
      <c r="AB2611" s="2"/>
      <c r="AC2611" s="2"/>
      <c r="AD2611" s="2"/>
      <c r="AE2611" s="2"/>
      <c r="AF2611" s="2"/>
      <c r="AG2611" s="2"/>
      <c r="AH2611" s="2"/>
      <c r="AI2611" s="2"/>
    </row>
    <row r="2612" spans="13:35">
      <c r="M2612" s="241"/>
      <c r="N2612" s="241"/>
      <c r="O2612" s="229"/>
      <c r="P2612" s="229"/>
      <c r="Q2612" s="234"/>
      <c r="Y2612" s="243"/>
      <c r="Z2612" s="2"/>
      <c r="AA2612" s="2"/>
      <c r="AB2612" s="2"/>
      <c r="AC2612" s="2"/>
      <c r="AD2612" s="2"/>
      <c r="AE2612" s="2"/>
      <c r="AF2612" s="2"/>
      <c r="AG2612" s="2"/>
      <c r="AH2612" s="2"/>
      <c r="AI2612" s="2"/>
    </row>
    <row r="2613" spans="13:35">
      <c r="M2613" s="241"/>
      <c r="N2613" s="241"/>
      <c r="O2613" s="229"/>
      <c r="P2613" s="229"/>
      <c r="Q2613" s="234"/>
      <c r="Y2613" s="243"/>
      <c r="Z2613" s="2"/>
      <c r="AA2613" s="2"/>
      <c r="AB2613" s="2"/>
      <c r="AC2613" s="2"/>
      <c r="AD2613" s="2"/>
      <c r="AE2613" s="2"/>
      <c r="AF2613" s="2"/>
      <c r="AG2613" s="2"/>
      <c r="AH2613" s="2"/>
      <c r="AI2613" s="2"/>
    </row>
    <row r="2614" spans="13:35">
      <c r="M2614" s="241"/>
      <c r="N2614" s="241"/>
      <c r="O2614" s="229"/>
      <c r="P2614" s="229"/>
      <c r="Q2614" s="234"/>
      <c r="Y2614" s="243"/>
      <c r="Z2614" s="2"/>
      <c r="AA2614" s="2"/>
      <c r="AB2614" s="2"/>
      <c r="AC2614" s="2"/>
      <c r="AD2614" s="2"/>
      <c r="AE2614" s="2"/>
      <c r="AF2614" s="2"/>
      <c r="AG2614" s="2"/>
      <c r="AH2614" s="2"/>
      <c r="AI2614" s="2"/>
    </row>
    <row r="2615" spans="13:35">
      <c r="M2615" s="241"/>
      <c r="N2615" s="241"/>
      <c r="O2615" s="229"/>
      <c r="P2615" s="229"/>
      <c r="Q2615" s="234"/>
      <c r="Y2615" s="243"/>
      <c r="Z2615" s="2"/>
      <c r="AA2615" s="2"/>
      <c r="AB2615" s="2"/>
      <c r="AC2615" s="2"/>
      <c r="AD2615" s="2"/>
      <c r="AE2615" s="2"/>
      <c r="AF2615" s="2"/>
      <c r="AG2615" s="2"/>
      <c r="AH2615" s="2"/>
      <c r="AI2615" s="2"/>
    </row>
    <row r="2616" spans="13:35">
      <c r="M2616" s="241"/>
      <c r="N2616" s="241"/>
      <c r="O2616" s="229"/>
      <c r="P2616" s="229"/>
      <c r="Q2616" s="234"/>
      <c r="Y2616" s="243"/>
      <c r="Z2616" s="2"/>
      <c r="AA2616" s="2"/>
      <c r="AB2616" s="2"/>
      <c r="AC2616" s="2"/>
      <c r="AD2616" s="2"/>
      <c r="AE2616" s="2"/>
      <c r="AF2616" s="2"/>
      <c r="AG2616" s="2"/>
      <c r="AH2616" s="2"/>
      <c r="AI2616" s="2"/>
    </row>
    <row r="2617" spans="13:35">
      <c r="M2617" s="241"/>
      <c r="N2617" s="241"/>
      <c r="O2617" s="229"/>
      <c r="P2617" s="229"/>
      <c r="Q2617" s="234"/>
      <c r="Y2617" s="243"/>
      <c r="Z2617" s="2"/>
      <c r="AA2617" s="2"/>
      <c r="AB2617" s="2"/>
      <c r="AC2617" s="2"/>
      <c r="AD2617" s="2"/>
      <c r="AE2617" s="2"/>
      <c r="AF2617" s="2"/>
      <c r="AG2617" s="2"/>
      <c r="AH2617" s="2"/>
      <c r="AI2617" s="2"/>
    </row>
    <row r="2618" spans="13:35">
      <c r="M2618" s="241"/>
      <c r="N2618" s="241"/>
      <c r="O2618" s="229"/>
      <c r="P2618" s="229"/>
      <c r="Q2618" s="234"/>
      <c r="Y2618" s="243"/>
      <c r="Z2618" s="2"/>
      <c r="AA2618" s="2"/>
      <c r="AB2618" s="2"/>
      <c r="AC2618" s="2"/>
      <c r="AD2618" s="2"/>
      <c r="AE2618" s="2"/>
      <c r="AF2618" s="2"/>
      <c r="AG2618" s="2"/>
      <c r="AH2618" s="2"/>
      <c r="AI2618" s="2"/>
    </row>
    <row r="2619" spans="13:35">
      <c r="M2619" s="241"/>
      <c r="N2619" s="241"/>
      <c r="O2619" s="229"/>
      <c r="P2619" s="229"/>
      <c r="Q2619" s="234"/>
      <c r="Y2619" s="243"/>
      <c r="Z2619" s="2"/>
      <c r="AA2619" s="2"/>
      <c r="AB2619" s="2"/>
      <c r="AC2619" s="2"/>
      <c r="AD2619" s="2"/>
      <c r="AE2619" s="2"/>
      <c r="AF2619" s="2"/>
      <c r="AG2619" s="2"/>
      <c r="AH2619" s="2"/>
      <c r="AI2619" s="2"/>
    </row>
    <row r="2620" spans="13:35">
      <c r="M2620" s="241"/>
      <c r="N2620" s="241"/>
      <c r="O2620" s="229"/>
      <c r="P2620" s="229"/>
      <c r="Q2620" s="234"/>
      <c r="Y2620" s="243"/>
      <c r="Z2620" s="2"/>
      <c r="AA2620" s="2"/>
      <c r="AB2620" s="2"/>
      <c r="AC2620" s="2"/>
      <c r="AD2620" s="2"/>
      <c r="AE2620" s="2"/>
      <c r="AF2620" s="2"/>
      <c r="AG2620" s="2"/>
      <c r="AH2620" s="2"/>
      <c r="AI2620" s="2"/>
    </row>
    <row r="2621" spans="13:35">
      <c r="M2621" s="241"/>
      <c r="N2621" s="241"/>
      <c r="O2621" s="229"/>
      <c r="P2621" s="229"/>
      <c r="Q2621" s="234"/>
      <c r="Y2621" s="243"/>
      <c r="Z2621" s="2"/>
      <c r="AA2621" s="2"/>
      <c r="AB2621" s="2"/>
      <c r="AC2621" s="2"/>
      <c r="AD2621" s="2"/>
      <c r="AE2621" s="2"/>
      <c r="AF2621" s="2"/>
      <c r="AG2621" s="2"/>
      <c r="AH2621" s="2"/>
      <c r="AI2621" s="2"/>
    </row>
    <row r="2622" spans="13:35">
      <c r="M2622" s="241"/>
      <c r="N2622" s="241"/>
      <c r="O2622" s="229"/>
      <c r="P2622" s="229"/>
      <c r="Q2622" s="234"/>
      <c r="Y2622" s="243"/>
      <c r="Z2622" s="2"/>
      <c r="AA2622" s="2"/>
      <c r="AB2622" s="2"/>
      <c r="AC2622" s="2"/>
      <c r="AD2622" s="2"/>
      <c r="AE2622" s="2"/>
      <c r="AF2622" s="2"/>
      <c r="AG2622" s="2"/>
      <c r="AH2622" s="2"/>
      <c r="AI2622" s="2"/>
    </row>
    <row r="2623" spans="13:35">
      <c r="M2623" s="241"/>
      <c r="N2623" s="241"/>
      <c r="O2623" s="229"/>
      <c r="P2623" s="229"/>
      <c r="Q2623" s="234"/>
      <c r="Y2623" s="243"/>
      <c r="Z2623" s="2"/>
      <c r="AA2623" s="2"/>
      <c r="AB2623" s="2"/>
      <c r="AC2623" s="2"/>
      <c r="AD2623" s="2"/>
      <c r="AE2623" s="2"/>
      <c r="AF2623" s="2"/>
      <c r="AG2623" s="2"/>
      <c r="AH2623" s="2"/>
      <c r="AI2623" s="2"/>
    </row>
    <row r="2624" spans="13:35">
      <c r="M2624" s="241"/>
      <c r="N2624" s="241"/>
      <c r="O2624" s="229"/>
      <c r="P2624" s="229"/>
      <c r="Q2624" s="234"/>
      <c r="Y2624" s="243"/>
      <c r="Z2624" s="2"/>
      <c r="AA2624" s="2"/>
      <c r="AB2624" s="2"/>
      <c r="AC2624" s="2"/>
      <c r="AD2624" s="2"/>
      <c r="AE2624" s="2"/>
      <c r="AF2624" s="2"/>
      <c r="AG2624" s="2"/>
      <c r="AH2624" s="2"/>
      <c r="AI2624" s="2"/>
    </row>
    <row r="2625" spans="13:35">
      <c r="M2625" s="241"/>
      <c r="N2625" s="241"/>
      <c r="O2625" s="229"/>
      <c r="P2625" s="229"/>
      <c r="Q2625" s="234"/>
      <c r="Y2625" s="243"/>
      <c r="Z2625" s="2"/>
      <c r="AA2625" s="2"/>
      <c r="AB2625" s="2"/>
      <c r="AC2625" s="2"/>
      <c r="AD2625" s="2"/>
      <c r="AE2625" s="2"/>
      <c r="AF2625" s="2"/>
      <c r="AG2625" s="2"/>
      <c r="AH2625" s="2"/>
      <c r="AI2625" s="2"/>
    </row>
    <row r="2626" spans="13:35">
      <c r="M2626" s="241"/>
      <c r="N2626" s="241"/>
      <c r="O2626" s="229"/>
      <c r="P2626" s="229"/>
      <c r="Q2626" s="234"/>
      <c r="Y2626" s="243"/>
      <c r="Z2626" s="2"/>
      <c r="AA2626" s="2"/>
      <c r="AB2626" s="2"/>
      <c r="AC2626" s="2"/>
      <c r="AD2626" s="2"/>
      <c r="AE2626" s="2"/>
      <c r="AF2626" s="2"/>
      <c r="AG2626" s="2"/>
      <c r="AH2626" s="2"/>
      <c r="AI2626" s="2"/>
    </row>
    <row r="2627" spans="13:35">
      <c r="M2627" s="241"/>
      <c r="N2627" s="241"/>
      <c r="O2627" s="229"/>
      <c r="P2627" s="229"/>
      <c r="Q2627" s="234"/>
      <c r="Y2627" s="243"/>
      <c r="Z2627" s="2"/>
      <c r="AA2627" s="2"/>
      <c r="AB2627" s="2"/>
      <c r="AC2627" s="2"/>
      <c r="AD2627" s="2"/>
      <c r="AE2627" s="2"/>
      <c r="AF2627" s="2"/>
      <c r="AG2627" s="2"/>
      <c r="AH2627" s="2"/>
      <c r="AI2627" s="2"/>
    </row>
    <row r="2628" spans="13:35">
      <c r="M2628" s="241"/>
      <c r="N2628" s="241"/>
      <c r="O2628" s="229"/>
      <c r="P2628" s="229"/>
      <c r="Q2628" s="234"/>
      <c r="Y2628" s="243"/>
      <c r="Z2628" s="2"/>
      <c r="AA2628" s="2"/>
      <c r="AB2628" s="2"/>
      <c r="AC2628" s="2"/>
      <c r="AD2628" s="2"/>
      <c r="AE2628" s="2"/>
      <c r="AF2628" s="2"/>
      <c r="AG2628" s="2"/>
      <c r="AH2628" s="2"/>
      <c r="AI2628" s="2"/>
    </row>
    <row r="2629" spans="13:35">
      <c r="M2629" s="241"/>
      <c r="N2629" s="241"/>
      <c r="O2629" s="229"/>
      <c r="P2629" s="229"/>
      <c r="Q2629" s="234"/>
      <c r="Y2629" s="243"/>
      <c r="Z2629" s="2"/>
      <c r="AA2629" s="2"/>
      <c r="AB2629" s="2"/>
      <c r="AC2629" s="2"/>
      <c r="AD2629" s="2"/>
      <c r="AE2629" s="2"/>
      <c r="AF2629" s="2"/>
      <c r="AG2629" s="2"/>
      <c r="AH2629" s="2"/>
      <c r="AI2629" s="2"/>
    </row>
    <row r="2630" spans="13:35">
      <c r="M2630" s="241"/>
      <c r="N2630" s="241"/>
      <c r="O2630" s="229"/>
      <c r="P2630" s="229"/>
      <c r="Q2630" s="234"/>
      <c r="Y2630" s="243"/>
      <c r="Z2630" s="2"/>
      <c r="AA2630" s="2"/>
      <c r="AB2630" s="2"/>
      <c r="AC2630" s="2"/>
      <c r="AD2630" s="2"/>
      <c r="AE2630" s="2"/>
      <c r="AF2630" s="2"/>
      <c r="AG2630" s="2"/>
      <c r="AH2630" s="2"/>
      <c r="AI2630" s="2"/>
    </row>
    <row r="2631" spans="13:35">
      <c r="M2631" s="241"/>
      <c r="N2631" s="241"/>
      <c r="O2631" s="229"/>
      <c r="P2631" s="229"/>
      <c r="Q2631" s="234"/>
      <c r="Y2631" s="243"/>
      <c r="Z2631" s="2"/>
      <c r="AA2631" s="2"/>
      <c r="AB2631" s="2"/>
      <c r="AC2631" s="2"/>
      <c r="AD2631" s="2"/>
      <c r="AE2631" s="2"/>
      <c r="AF2631" s="2"/>
      <c r="AG2631" s="2"/>
      <c r="AH2631" s="2"/>
      <c r="AI2631" s="2"/>
    </row>
    <row r="2632" spans="13:35">
      <c r="M2632" s="241"/>
      <c r="N2632" s="241"/>
      <c r="O2632" s="229"/>
      <c r="P2632" s="229"/>
      <c r="Q2632" s="234"/>
      <c r="Y2632" s="243"/>
      <c r="Z2632" s="2"/>
      <c r="AA2632" s="2"/>
      <c r="AB2632" s="2"/>
      <c r="AC2632" s="2"/>
      <c r="AD2632" s="2"/>
      <c r="AE2632" s="2"/>
      <c r="AF2632" s="2"/>
      <c r="AG2632" s="2"/>
      <c r="AH2632" s="2"/>
      <c r="AI2632" s="2"/>
    </row>
    <row r="2633" spans="13:35">
      <c r="M2633" s="241"/>
      <c r="N2633" s="241"/>
      <c r="O2633" s="229"/>
      <c r="P2633" s="229"/>
      <c r="Q2633" s="234"/>
      <c r="Y2633" s="243"/>
      <c r="Z2633" s="2"/>
      <c r="AA2633" s="2"/>
      <c r="AB2633" s="2"/>
      <c r="AC2633" s="2"/>
      <c r="AD2633" s="2"/>
      <c r="AE2633" s="2"/>
      <c r="AF2633" s="2"/>
      <c r="AG2633" s="2"/>
      <c r="AH2633" s="2"/>
      <c r="AI2633" s="2"/>
    </row>
    <row r="2634" spans="13:35">
      <c r="M2634" s="241"/>
      <c r="N2634" s="241"/>
      <c r="O2634" s="229"/>
      <c r="P2634" s="229"/>
      <c r="Q2634" s="234"/>
      <c r="Y2634" s="243"/>
      <c r="Z2634" s="2"/>
      <c r="AA2634" s="2"/>
      <c r="AB2634" s="2"/>
      <c r="AC2634" s="2"/>
      <c r="AD2634" s="2"/>
      <c r="AE2634" s="2"/>
      <c r="AF2634" s="2"/>
      <c r="AG2634" s="2"/>
      <c r="AH2634" s="2"/>
      <c r="AI2634" s="2"/>
    </row>
    <row r="2635" spans="13:35">
      <c r="M2635" s="241"/>
      <c r="N2635" s="241"/>
      <c r="O2635" s="229"/>
      <c r="P2635" s="229"/>
      <c r="Q2635" s="234"/>
      <c r="Y2635" s="243"/>
      <c r="Z2635" s="2"/>
      <c r="AA2635" s="2"/>
      <c r="AB2635" s="2"/>
      <c r="AC2635" s="2"/>
      <c r="AD2635" s="2"/>
      <c r="AE2635" s="2"/>
      <c r="AF2635" s="2"/>
      <c r="AG2635" s="2"/>
      <c r="AH2635" s="2"/>
      <c r="AI2635" s="2"/>
    </row>
    <row r="2636" spans="13:35">
      <c r="M2636" s="241"/>
      <c r="N2636" s="241"/>
      <c r="O2636" s="229"/>
      <c r="P2636" s="229"/>
      <c r="Q2636" s="234"/>
      <c r="Y2636" s="243"/>
      <c r="Z2636" s="2"/>
      <c r="AA2636" s="2"/>
      <c r="AB2636" s="2"/>
      <c r="AC2636" s="2"/>
      <c r="AD2636" s="2"/>
      <c r="AE2636" s="2"/>
      <c r="AF2636" s="2"/>
      <c r="AG2636" s="2"/>
      <c r="AH2636" s="2"/>
      <c r="AI2636" s="2"/>
    </row>
    <row r="2637" spans="13:35">
      <c r="M2637" s="241"/>
      <c r="N2637" s="241"/>
      <c r="O2637" s="229"/>
      <c r="P2637" s="229"/>
      <c r="Q2637" s="234"/>
      <c r="Y2637" s="243"/>
      <c r="Z2637" s="2"/>
      <c r="AA2637" s="2"/>
      <c r="AB2637" s="2"/>
      <c r="AC2637" s="2"/>
      <c r="AD2637" s="2"/>
      <c r="AE2637" s="2"/>
      <c r="AF2637" s="2"/>
      <c r="AG2637" s="2"/>
      <c r="AH2637" s="2"/>
      <c r="AI2637" s="2"/>
    </row>
    <row r="2638" spans="13:35">
      <c r="M2638" s="241"/>
      <c r="N2638" s="241"/>
      <c r="O2638" s="229"/>
      <c r="P2638" s="229"/>
      <c r="Q2638" s="234"/>
      <c r="Y2638" s="243"/>
      <c r="Z2638" s="2"/>
      <c r="AA2638" s="2"/>
      <c r="AB2638" s="2"/>
      <c r="AC2638" s="2"/>
      <c r="AD2638" s="2"/>
      <c r="AE2638" s="2"/>
      <c r="AF2638" s="2"/>
      <c r="AG2638" s="2"/>
      <c r="AH2638" s="2"/>
      <c r="AI2638" s="2"/>
    </row>
    <row r="2639" spans="13:35">
      <c r="M2639" s="241"/>
      <c r="N2639" s="241"/>
      <c r="O2639" s="229"/>
      <c r="P2639" s="229"/>
      <c r="Q2639" s="234"/>
      <c r="Y2639" s="243"/>
      <c r="Z2639" s="2"/>
      <c r="AA2639" s="2"/>
      <c r="AB2639" s="2"/>
      <c r="AC2639" s="2"/>
      <c r="AD2639" s="2"/>
      <c r="AE2639" s="2"/>
      <c r="AF2639" s="2"/>
      <c r="AG2639" s="2"/>
      <c r="AH2639" s="2"/>
      <c r="AI2639" s="2"/>
    </row>
    <row r="2640" spans="13:35">
      <c r="M2640" s="241"/>
      <c r="N2640" s="241"/>
      <c r="O2640" s="229"/>
      <c r="P2640" s="229"/>
      <c r="Q2640" s="234"/>
      <c r="Y2640" s="243"/>
      <c r="Z2640" s="2"/>
      <c r="AA2640" s="2"/>
      <c r="AB2640" s="2"/>
      <c r="AC2640" s="2"/>
      <c r="AD2640" s="2"/>
      <c r="AE2640" s="2"/>
      <c r="AF2640" s="2"/>
      <c r="AG2640" s="2"/>
      <c r="AH2640" s="2"/>
      <c r="AI2640" s="2"/>
    </row>
    <row r="2641" spans="13:35">
      <c r="M2641" s="241"/>
      <c r="N2641" s="241"/>
      <c r="O2641" s="229"/>
      <c r="P2641" s="229"/>
      <c r="Q2641" s="234"/>
      <c r="Y2641" s="243"/>
      <c r="Z2641" s="2"/>
      <c r="AA2641" s="2"/>
      <c r="AB2641" s="2"/>
      <c r="AC2641" s="2"/>
      <c r="AD2641" s="2"/>
      <c r="AE2641" s="2"/>
      <c r="AF2641" s="2"/>
      <c r="AG2641" s="2"/>
      <c r="AH2641" s="2"/>
      <c r="AI2641" s="2"/>
    </row>
    <row r="2642" spans="13:35">
      <c r="M2642" s="241"/>
      <c r="N2642" s="241"/>
      <c r="O2642" s="229"/>
      <c r="P2642" s="229"/>
      <c r="Q2642" s="234"/>
      <c r="Y2642" s="243"/>
      <c r="Z2642" s="2"/>
      <c r="AA2642" s="2"/>
      <c r="AB2642" s="2"/>
      <c r="AC2642" s="2"/>
      <c r="AD2642" s="2"/>
      <c r="AE2642" s="2"/>
      <c r="AF2642" s="2"/>
      <c r="AG2642" s="2"/>
      <c r="AH2642" s="2"/>
      <c r="AI2642" s="2"/>
    </row>
    <row r="2643" spans="13:35">
      <c r="M2643" s="241"/>
      <c r="N2643" s="241"/>
      <c r="O2643" s="229"/>
      <c r="P2643" s="229"/>
      <c r="Q2643" s="234"/>
      <c r="Y2643" s="243"/>
      <c r="Z2643" s="2"/>
      <c r="AA2643" s="2"/>
      <c r="AB2643" s="2"/>
      <c r="AC2643" s="2"/>
      <c r="AD2643" s="2"/>
      <c r="AE2643" s="2"/>
      <c r="AF2643" s="2"/>
      <c r="AG2643" s="2"/>
      <c r="AH2643" s="2"/>
      <c r="AI2643" s="2"/>
    </row>
    <row r="2644" spans="13:35">
      <c r="M2644" s="241"/>
      <c r="N2644" s="241"/>
      <c r="O2644" s="229"/>
      <c r="P2644" s="229"/>
      <c r="Q2644" s="234"/>
      <c r="Y2644" s="243"/>
      <c r="Z2644" s="2"/>
      <c r="AA2644" s="2"/>
      <c r="AB2644" s="2"/>
      <c r="AC2644" s="2"/>
      <c r="AD2644" s="2"/>
      <c r="AE2644" s="2"/>
      <c r="AF2644" s="2"/>
      <c r="AG2644" s="2"/>
      <c r="AH2644" s="2"/>
      <c r="AI2644" s="2"/>
    </row>
    <row r="2645" spans="13:35">
      <c r="M2645" s="241"/>
      <c r="N2645" s="241"/>
      <c r="O2645" s="229"/>
      <c r="P2645" s="229"/>
      <c r="Q2645" s="234"/>
      <c r="Y2645" s="243"/>
      <c r="Z2645" s="2"/>
      <c r="AA2645" s="2"/>
      <c r="AB2645" s="2"/>
      <c r="AC2645" s="2"/>
      <c r="AD2645" s="2"/>
      <c r="AE2645" s="2"/>
      <c r="AF2645" s="2"/>
      <c r="AG2645" s="2"/>
      <c r="AH2645" s="2"/>
      <c r="AI2645" s="2"/>
    </row>
    <row r="2646" spans="13:35">
      <c r="M2646" s="241"/>
      <c r="N2646" s="241"/>
      <c r="O2646" s="229"/>
      <c r="P2646" s="229"/>
      <c r="Q2646" s="234"/>
      <c r="Y2646" s="243"/>
      <c r="Z2646" s="2"/>
      <c r="AA2646" s="2"/>
      <c r="AB2646" s="2"/>
      <c r="AC2646" s="2"/>
      <c r="AD2646" s="2"/>
      <c r="AE2646" s="2"/>
      <c r="AF2646" s="2"/>
      <c r="AG2646" s="2"/>
      <c r="AH2646" s="2"/>
      <c r="AI2646" s="2"/>
    </row>
    <row r="2647" spans="13:35">
      <c r="M2647" s="241"/>
      <c r="N2647" s="241"/>
      <c r="O2647" s="229"/>
      <c r="P2647" s="229"/>
      <c r="Q2647" s="234"/>
      <c r="Y2647" s="243"/>
      <c r="Z2647" s="2"/>
      <c r="AA2647" s="2"/>
      <c r="AB2647" s="2"/>
      <c r="AC2647" s="2"/>
      <c r="AD2647" s="2"/>
      <c r="AE2647" s="2"/>
      <c r="AF2647" s="2"/>
      <c r="AG2647" s="2"/>
      <c r="AH2647" s="2"/>
      <c r="AI2647" s="2"/>
    </row>
    <row r="2648" spans="13:35">
      <c r="M2648" s="241"/>
      <c r="N2648" s="241"/>
      <c r="O2648" s="229"/>
      <c r="P2648" s="229"/>
      <c r="Q2648" s="234"/>
      <c r="Y2648" s="243"/>
      <c r="Z2648" s="2"/>
      <c r="AA2648" s="2"/>
      <c r="AB2648" s="2"/>
      <c r="AC2648" s="2"/>
      <c r="AD2648" s="2"/>
      <c r="AE2648" s="2"/>
      <c r="AF2648" s="2"/>
      <c r="AG2648" s="2"/>
      <c r="AH2648" s="2"/>
      <c r="AI2648" s="2"/>
    </row>
    <row r="2649" spans="13:35">
      <c r="M2649" s="241"/>
      <c r="N2649" s="241"/>
      <c r="O2649" s="229"/>
      <c r="P2649" s="229"/>
      <c r="Q2649" s="234"/>
      <c r="Y2649" s="243"/>
      <c r="Z2649" s="2"/>
      <c r="AA2649" s="2"/>
      <c r="AB2649" s="2"/>
      <c r="AC2649" s="2"/>
      <c r="AD2649" s="2"/>
      <c r="AE2649" s="2"/>
      <c r="AF2649" s="2"/>
      <c r="AG2649" s="2"/>
      <c r="AH2649" s="2"/>
      <c r="AI2649" s="2"/>
    </row>
    <row r="2650" spans="13:35">
      <c r="M2650" s="241"/>
      <c r="N2650" s="241"/>
      <c r="O2650" s="229"/>
      <c r="P2650" s="229"/>
      <c r="Q2650" s="234"/>
      <c r="Y2650" s="243"/>
      <c r="Z2650" s="2"/>
      <c r="AA2650" s="2"/>
      <c r="AB2650" s="2"/>
      <c r="AC2650" s="2"/>
      <c r="AD2650" s="2"/>
      <c r="AE2650" s="2"/>
      <c r="AF2650" s="2"/>
      <c r="AG2650" s="2"/>
      <c r="AH2650" s="2"/>
      <c r="AI2650" s="2"/>
    </row>
    <row r="2651" spans="13:35">
      <c r="M2651" s="241"/>
      <c r="N2651" s="241"/>
      <c r="O2651" s="229"/>
      <c r="P2651" s="229"/>
      <c r="Q2651" s="234"/>
      <c r="Y2651" s="243"/>
      <c r="Z2651" s="2"/>
      <c r="AA2651" s="2"/>
      <c r="AB2651" s="2"/>
      <c r="AC2651" s="2"/>
      <c r="AD2651" s="2"/>
      <c r="AE2651" s="2"/>
      <c r="AF2651" s="2"/>
      <c r="AG2651" s="2"/>
      <c r="AH2651" s="2"/>
      <c r="AI2651" s="2"/>
    </row>
    <row r="2652" spans="13:35">
      <c r="M2652" s="241"/>
      <c r="N2652" s="241"/>
      <c r="O2652" s="229"/>
      <c r="P2652" s="229"/>
      <c r="Q2652" s="234"/>
      <c r="Y2652" s="243"/>
      <c r="Z2652" s="2"/>
      <c r="AA2652" s="2"/>
      <c r="AB2652" s="2"/>
      <c r="AC2652" s="2"/>
      <c r="AD2652" s="2"/>
      <c r="AE2652" s="2"/>
      <c r="AF2652" s="2"/>
      <c r="AG2652" s="2"/>
      <c r="AH2652" s="2"/>
      <c r="AI2652" s="2"/>
    </row>
    <row r="2653" spans="13:35">
      <c r="M2653" s="241"/>
      <c r="N2653" s="241"/>
      <c r="O2653" s="229"/>
      <c r="P2653" s="229"/>
      <c r="Q2653" s="234"/>
      <c r="Y2653" s="243"/>
      <c r="Z2653" s="2"/>
      <c r="AA2653" s="2"/>
      <c r="AB2653" s="2"/>
      <c r="AC2653" s="2"/>
      <c r="AD2653" s="2"/>
      <c r="AE2653" s="2"/>
      <c r="AF2653" s="2"/>
      <c r="AG2653" s="2"/>
      <c r="AH2653" s="2"/>
      <c r="AI2653" s="2"/>
    </row>
    <row r="2654" spans="13:35">
      <c r="M2654" s="241"/>
      <c r="N2654" s="241"/>
      <c r="O2654" s="229"/>
      <c r="P2654" s="229"/>
      <c r="Q2654" s="234"/>
      <c r="Y2654" s="243"/>
      <c r="Z2654" s="2"/>
      <c r="AA2654" s="2"/>
      <c r="AB2654" s="2"/>
      <c r="AC2654" s="2"/>
      <c r="AD2654" s="2"/>
      <c r="AE2654" s="2"/>
      <c r="AF2654" s="2"/>
      <c r="AG2654" s="2"/>
      <c r="AH2654" s="2"/>
      <c r="AI2654" s="2"/>
    </row>
    <row r="2655" spans="13:35">
      <c r="M2655" s="241"/>
      <c r="N2655" s="241"/>
      <c r="O2655" s="229"/>
      <c r="P2655" s="229"/>
      <c r="Q2655" s="234"/>
      <c r="Y2655" s="243"/>
      <c r="Z2655" s="2"/>
      <c r="AA2655" s="2"/>
      <c r="AB2655" s="2"/>
      <c r="AC2655" s="2"/>
      <c r="AD2655" s="2"/>
      <c r="AE2655" s="2"/>
      <c r="AF2655" s="2"/>
      <c r="AG2655" s="2"/>
      <c r="AH2655" s="2"/>
      <c r="AI2655" s="2"/>
    </row>
    <row r="2656" spans="13:35">
      <c r="M2656" s="241"/>
      <c r="N2656" s="241"/>
      <c r="O2656" s="229"/>
      <c r="P2656" s="229"/>
      <c r="Q2656" s="234"/>
      <c r="Y2656" s="243"/>
      <c r="Z2656" s="2"/>
      <c r="AA2656" s="2"/>
      <c r="AB2656" s="2"/>
      <c r="AC2656" s="2"/>
      <c r="AD2656" s="2"/>
      <c r="AE2656" s="2"/>
      <c r="AF2656" s="2"/>
      <c r="AG2656" s="2"/>
      <c r="AH2656" s="2"/>
      <c r="AI2656" s="2"/>
    </row>
    <row r="2657" spans="13:35">
      <c r="M2657" s="241"/>
      <c r="N2657" s="241"/>
      <c r="O2657" s="229"/>
      <c r="P2657" s="229"/>
      <c r="Q2657" s="234"/>
      <c r="Y2657" s="243"/>
      <c r="Z2657" s="2"/>
      <c r="AA2657" s="2"/>
      <c r="AB2657" s="2"/>
      <c r="AC2657" s="2"/>
      <c r="AD2657" s="2"/>
      <c r="AE2657" s="2"/>
      <c r="AF2657" s="2"/>
      <c r="AG2657" s="2"/>
      <c r="AH2657" s="2"/>
      <c r="AI2657" s="2"/>
    </row>
    <row r="2658" spans="13:35">
      <c r="M2658" s="241"/>
      <c r="N2658" s="241"/>
      <c r="O2658" s="229"/>
      <c r="P2658" s="229"/>
      <c r="Q2658" s="234"/>
      <c r="Y2658" s="243"/>
      <c r="Z2658" s="2"/>
      <c r="AA2658" s="2"/>
      <c r="AB2658" s="2"/>
      <c r="AC2658" s="2"/>
      <c r="AD2658" s="2"/>
      <c r="AE2658" s="2"/>
      <c r="AF2658" s="2"/>
      <c r="AG2658" s="2"/>
      <c r="AH2658" s="2"/>
      <c r="AI2658" s="2"/>
    </row>
    <row r="2659" spans="13:35">
      <c r="M2659" s="241"/>
      <c r="N2659" s="241"/>
      <c r="O2659" s="229"/>
      <c r="P2659" s="229"/>
      <c r="Q2659" s="234"/>
      <c r="Y2659" s="243"/>
      <c r="Z2659" s="2"/>
      <c r="AA2659" s="2"/>
      <c r="AB2659" s="2"/>
      <c r="AC2659" s="2"/>
      <c r="AD2659" s="2"/>
      <c r="AE2659" s="2"/>
      <c r="AF2659" s="2"/>
      <c r="AG2659" s="2"/>
      <c r="AH2659" s="2"/>
      <c r="AI2659" s="2"/>
    </row>
    <row r="2660" spans="13:35">
      <c r="M2660" s="241"/>
      <c r="N2660" s="241"/>
      <c r="O2660" s="229"/>
      <c r="P2660" s="229"/>
      <c r="Q2660" s="234"/>
      <c r="Y2660" s="243"/>
      <c r="Z2660" s="2"/>
      <c r="AA2660" s="2"/>
      <c r="AB2660" s="2"/>
      <c r="AC2660" s="2"/>
      <c r="AD2660" s="2"/>
      <c r="AE2660" s="2"/>
      <c r="AF2660" s="2"/>
      <c r="AG2660" s="2"/>
      <c r="AH2660" s="2"/>
      <c r="AI2660" s="2"/>
    </row>
    <row r="2661" spans="13:35">
      <c r="M2661" s="241"/>
      <c r="N2661" s="241"/>
      <c r="O2661" s="229"/>
      <c r="P2661" s="229"/>
      <c r="Q2661" s="234"/>
      <c r="Y2661" s="243"/>
      <c r="Z2661" s="2"/>
      <c r="AA2661" s="2"/>
      <c r="AB2661" s="2"/>
      <c r="AC2661" s="2"/>
      <c r="AD2661" s="2"/>
      <c r="AE2661" s="2"/>
      <c r="AF2661" s="2"/>
      <c r="AG2661" s="2"/>
      <c r="AH2661" s="2"/>
      <c r="AI2661" s="2"/>
    </row>
    <row r="2662" spans="13:35">
      <c r="M2662" s="241"/>
      <c r="N2662" s="241"/>
      <c r="O2662" s="229"/>
      <c r="P2662" s="229"/>
      <c r="Q2662" s="234"/>
      <c r="Y2662" s="243"/>
      <c r="Z2662" s="2"/>
      <c r="AA2662" s="2"/>
      <c r="AB2662" s="2"/>
      <c r="AC2662" s="2"/>
      <c r="AD2662" s="2"/>
      <c r="AE2662" s="2"/>
      <c r="AF2662" s="2"/>
      <c r="AG2662" s="2"/>
      <c r="AH2662" s="2"/>
      <c r="AI2662" s="2"/>
    </row>
    <row r="2663" spans="13:35">
      <c r="M2663" s="241"/>
      <c r="N2663" s="241"/>
      <c r="O2663" s="229"/>
      <c r="P2663" s="229"/>
      <c r="Q2663" s="234"/>
      <c r="Y2663" s="243"/>
      <c r="Z2663" s="2"/>
      <c r="AA2663" s="2"/>
      <c r="AB2663" s="2"/>
      <c r="AC2663" s="2"/>
      <c r="AD2663" s="2"/>
      <c r="AE2663" s="2"/>
      <c r="AF2663" s="2"/>
      <c r="AG2663" s="2"/>
      <c r="AH2663" s="2"/>
      <c r="AI2663" s="2"/>
    </row>
    <row r="2664" spans="13:35">
      <c r="M2664" s="241"/>
      <c r="N2664" s="241"/>
      <c r="O2664" s="229"/>
      <c r="P2664" s="229"/>
      <c r="Q2664" s="234"/>
      <c r="Y2664" s="243"/>
      <c r="Z2664" s="2"/>
      <c r="AA2664" s="2"/>
      <c r="AB2664" s="2"/>
      <c r="AC2664" s="2"/>
      <c r="AD2664" s="2"/>
      <c r="AE2664" s="2"/>
      <c r="AF2664" s="2"/>
      <c r="AG2664" s="2"/>
      <c r="AH2664" s="2"/>
      <c r="AI2664" s="2"/>
    </row>
    <row r="2665" spans="13:35">
      <c r="M2665" s="241"/>
      <c r="N2665" s="241"/>
      <c r="O2665" s="229"/>
      <c r="P2665" s="229"/>
      <c r="Q2665" s="234"/>
      <c r="Y2665" s="243"/>
      <c r="Z2665" s="2"/>
      <c r="AA2665" s="2"/>
      <c r="AB2665" s="2"/>
      <c r="AC2665" s="2"/>
      <c r="AD2665" s="2"/>
      <c r="AE2665" s="2"/>
      <c r="AF2665" s="2"/>
      <c r="AG2665" s="2"/>
      <c r="AH2665" s="2"/>
      <c r="AI2665" s="2"/>
    </row>
    <row r="2666" spans="13:35">
      <c r="M2666" s="241"/>
      <c r="N2666" s="241"/>
      <c r="O2666" s="229"/>
      <c r="P2666" s="229"/>
      <c r="Q2666" s="234"/>
      <c r="Y2666" s="243"/>
      <c r="Z2666" s="2"/>
      <c r="AA2666" s="2"/>
      <c r="AB2666" s="2"/>
      <c r="AC2666" s="2"/>
      <c r="AD2666" s="2"/>
      <c r="AE2666" s="2"/>
      <c r="AF2666" s="2"/>
      <c r="AG2666" s="2"/>
      <c r="AH2666" s="2"/>
      <c r="AI2666" s="2"/>
    </row>
    <row r="2667" spans="13:35">
      <c r="M2667" s="241"/>
      <c r="N2667" s="241"/>
      <c r="O2667" s="229"/>
      <c r="P2667" s="229"/>
      <c r="Q2667" s="234"/>
      <c r="Y2667" s="243"/>
      <c r="Z2667" s="2"/>
      <c r="AA2667" s="2"/>
      <c r="AB2667" s="2"/>
      <c r="AC2667" s="2"/>
      <c r="AD2667" s="2"/>
      <c r="AE2667" s="2"/>
      <c r="AF2667" s="2"/>
      <c r="AG2667" s="2"/>
      <c r="AH2667" s="2"/>
      <c r="AI2667" s="2"/>
    </row>
    <row r="2668" spans="13:35">
      <c r="M2668" s="241"/>
      <c r="N2668" s="241"/>
      <c r="O2668" s="229"/>
      <c r="P2668" s="229"/>
      <c r="Q2668" s="234"/>
      <c r="Y2668" s="243"/>
      <c r="Z2668" s="2"/>
      <c r="AA2668" s="2"/>
      <c r="AB2668" s="2"/>
      <c r="AC2668" s="2"/>
      <c r="AD2668" s="2"/>
      <c r="AE2668" s="2"/>
      <c r="AF2668" s="2"/>
      <c r="AG2668" s="2"/>
      <c r="AH2668" s="2"/>
      <c r="AI2668" s="2"/>
    </row>
    <row r="2669" spans="13:35">
      <c r="M2669" s="241"/>
      <c r="N2669" s="241"/>
      <c r="O2669" s="229"/>
      <c r="P2669" s="229"/>
      <c r="Q2669" s="234"/>
      <c r="Y2669" s="243"/>
      <c r="Z2669" s="2"/>
      <c r="AA2669" s="2"/>
      <c r="AB2669" s="2"/>
      <c r="AC2669" s="2"/>
      <c r="AD2669" s="2"/>
      <c r="AE2669" s="2"/>
      <c r="AF2669" s="2"/>
      <c r="AG2669" s="2"/>
      <c r="AH2669" s="2"/>
      <c r="AI2669" s="2"/>
    </row>
    <row r="2670" spans="13:35">
      <c r="M2670" s="241"/>
      <c r="N2670" s="241"/>
      <c r="O2670" s="229"/>
      <c r="P2670" s="229"/>
      <c r="Q2670" s="234"/>
      <c r="Y2670" s="243"/>
      <c r="Z2670" s="2"/>
      <c r="AA2670" s="2"/>
      <c r="AB2670" s="2"/>
      <c r="AC2670" s="2"/>
      <c r="AD2670" s="2"/>
      <c r="AE2670" s="2"/>
      <c r="AF2670" s="2"/>
      <c r="AG2670" s="2"/>
      <c r="AH2670" s="2"/>
      <c r="AI2670" s="2"/>
    </row>
    <row r="2671" spans="13:35">
      <c r="M2671" s="241"/>
      <c r="N2671" s="241"/>
      <c r="O2671" s="229"/>
      <c r="P2671" s="229"/>
      <c r="Q2671" s="234"/>
      <c r="Y2671" s="243"/>
      <c r="Z2671" s="2"/>
      <c r="AA2671" s="2"/>
      <c r="AB2671" s="2"/>
      <c r="AC2671" s="2"/>
      <c r="AD2671" s="2"/>
      <c r="AE2671" s="2"/>
      <c r="AF2671" s="2"/>
      <c r="AG2671" s="2"/>
      <c r="AH2671" s="2"/>
      <c r="AI2671" s="2"/>
    </row>
    <row r="2672" spans="13:35">
      <c r="M2672" s="241"/>
      <c r="N2672" s="241"/>
      <c r="O2672" s="229"/>
      <c r="P2672" s="229"/>
      <c r="Q2672" s="234"/>
      <c r="Y2672" s="243"/>
      <c r="Z2672" s="2"/>
      <c r="AA2672" s="2"/>
      <c r="AB2672" s="2"/>
      <c r="AC2672" s="2"/>
      <c r="AD2672" s="2"/>
      <c r="AE2672" s="2"/>
      <c r="AF2672" s="2"/>
      <c r="AG2672" s="2"/>
      <c r="AH2672" s="2"/>
      <c r="AI2672" s="2"/>
    </row>
    <row r="2673" spans="13:35">
      <c r="M2673" s="241"/>
      <c r="N2673" s="241"/>
      <c r="O2673" s="229"/>
      <c r="P2673" s="229"/>
      <c r="Q2673" s="234"/>
      <c r="Y2673" s="243"/>
      <c r="Z2673" s="2"/>
      <c r="AA2673" s="2"/>
      <c r="AB2673" s="2"/>
      <c r="AC2673" s="2"/>
      <c r="AD2673" s="2"/>
      <c r="AE2673" s="2"/>
      <c r="AF2673" s="2"/>
      <c r="AG2673" s="2"/>
      <c r="AH2673" s="2"/>
      <c r="AI2673" s="2"/>
    </row>
    <row r="2674" spans="13:35">
      <c r="M2674" s="241"/>
      <c r="N2674" s="241"/>
      <c r="O2674" s="229"/>
      <c r="P2674" s="229"/>
      <c r="Q2674" s="234"/>
      <c r="Y2674" s="243"/>
      <c r="Z2674" s="2"/>
      <c r="AA2674" s="2"/>
      <c r="AB2674" s="2"/>
      <c r="AC2674" s="2"/>
      <c r="AD2674" s="2"/>
      <c r="AE2674" s="2"/>
      <c r="AF2674" s="2"/>
      <c r="AG2674" s="2"/>
      <c r="AH2674" s="2"/>
      <c r="AI2674" s="2"/>
    </row>
    <row r="2675" spans="13:35">
      <c r="M2675" s="241"/>
      <c r="N2675" s="241"/>
      <c r="O2675" s="229"/>
      <c r="P2675" s="229"/>
      <c r="Q2675" s="234"/>
      <c r="Y2675" s="243"/>
      <c r="Z2675" s="2"/>
      <c r="AA2675" s="2"/>
      <c r="AB2675" s="2"/>
      <c r="AC2675" s="2"/>
      <c r="AD2675" s="2"/>
      <c r="AE2675" s="2"/>
      <c r="AF2675" s="2"/>
      <c r="AG2675" s="2"/>
      <c r="AH2675" s="2"/>
      <c r="AI2675" s="2"/>
    </row>
    <row r="2676" spans="13:35">
      <c r="M2676" s="241"/>
      <c r="N2676" s="241"/>
      <c r="O2676" s="229"/>
      <c r="P2676" s="229"/>
      <c r="Q2676" s="234"/>
      <c r="Y2676" s="243"/>
      <c r="Z2676" s="2"/>
      <c r="AA2676" s="2"/>
      <c r="AB2676" s="2"/>
      <c r="AC2676" s="2"/>
      <c r="AD2676" s="2"/>
      <c r="AE2676" s="2"/>
      <c r="AF2676" s="2"/>
      <c r="AG2676" s="2"/>
      <c r="AH2676" s="2"/>
      <c r="AI2676" s="2"/>
    </row>
    <row r="2677" spans="13:35">
      <c r="M2677" s="241"/>
      <c r="N2677" s="241"/>
      <c r="O2677" s="229"/>
      <c r="P2677" s="229"/>
      <c r="Q2677" s="234"/>
      <c r="Y2677" s="243"/>
      <c r="Z2677" s="2"/>
      <c r="AA2677" s="2"/>
      <c r="AB2677" s="2"/>
      <c r="AC2677" s="2"/>
      <c r="AD2677" s="2"/>
      <c r="AE2677" s="2"/>
      <c r="AF2677" s="2"/>
      <c r="AG2677" s="2"/>
      <c r="AH2677" s="2"/>
      <c r="AI2677" s="2"/>
    </row>
    <row r="2678" spans="13:35">
      <c r="M2678" s="241"/>
      <c r="N2678" s="241"/>
      <c r="O2678" s="229"/>
      <c r="P2678" s="229"/>
      <c r="Q2678" s="234"/>
      <c r="Y2678" s="243"/>
      <c r="Z2678" s="2"/>
      <c r="AA2678" s="2"/>
      <c r="AB2678" s="2"/>
      <c r="AC2678" s="2"/>
      <c r="AD2678" s="2"/>
      <c r="AE2678" s="2"/>
      <c r="AF2678" s="2"/>
      <c r="AG2678" s="2"/>
      <c r="AH2678" s="2"/>
      <c r="AI2678" s="2"/>
    </row>
    <row r="2679" spans="13:35">
      <c r="M2679" s="241"/>
      <c r="N2679" s="241"/>
      <c r="O2679" s="229"/>
      <c r="P2679" s="229"/>
      <c r="Q2679" s="234"/>
      <c r="Y2679" s="243"/>
      <c r="Z2679" s="2"/>
      <c r="AA2679" s="2"/>
      <c r="AB2679" s="2"/>
      <c r="AC2679" s="2"/>
      <c r="AD2679" s="2"/>
      <c r="AE2679" s="2"/>
      <c r="AF2679" s="2"/>
      <c r="AG2679" s="2"/>
      <c r="AH2679" s="2"/>
      <c r="AI2679" s="2"/>
    </row>
    <row r="2680" spans="13:35">
      <c r="M2680" s="241"/>
      <c r="N2680" s="241"/>
      <c r="O2680" s="229"/>
      <c r="P2680" s="229"/>
      <c r="Q2680" s="234"/>
      <c r="Y2680" s="243"/>
      <c r="Z2680" s="2"/>
      <c r="AA2680" s="2"/>
      <c r="AB2680" s="2"/>
      <c r="AC2680" s="2"/>
      <c r="AD2680" s="2"/>
      <c r="AE2680" s="2"/>
      <c r="AF2680" s="2"/>
      <c r="AG2680" s="2"/>
      <c r="AH2680" s="2"/>
      <c r="AI2680" s="2"/>
    </row>
    <row r="2681" spans="13:35">
      <c r="M2681" s="241"/>
      <c r="N2681" s="241"/>
      <c r="O2681" s="229"/>
      <c r="P2681" s="229"/>
      <c r="Q2681" s="234"/>
      <c r="Y2681" s="243"/>
      <c r="Z2681" s="2"/>
      <c r="AA2681" s="2"/>
      <c r="AB2681" s="2"/>
      <c r="AC2681" s="2"/>
      <c r="AD2681" s="2"/>
      <c r="AE2681" s="2"/>
      <c r="AF2681" s="2"/>
      <c r="AG2681" s="2"/>
      <c r="AH2681" s="2"/>
      <c r="AI2681" s="2"/>
    </row>
    <row r="2682" spans="13:35">
      <c r="M2682" s="241"/>
      <c r="N2682" s="241"/>
      <c r="O2682" s="229"/>
      <c r="P2682" s="229"/>
      <c r="Q2682" s="234"/>
      <c r="Y2682" s="243"/>
      <c r="Z2682" s="2"/>
      <c r="AA2682" s="2"/>
      <c r="AB2682" s="2"/>
      <c r="AC2682" s="2"/>
      <c r="AD2682" s="2"/>
      <c r="AE2682" s="2"/>
      <c r="AF2682" s="2"/>
      <c r="AG2682" s="2"/>
      <c r="AH2682" s="2"/>
      <c r="AI2682" s="2"/>
    </row>
    <row r="2683" spans="13:35">
      <c r="M2683" s="241"/>
      <c r="N2683" s="241"/>
      <c r="O2683" s="229"/>
      <c r="P2683" s="229"/>
      <c r="Q2683" s="234"/>
      <c r="Y2683" s="243"/>
      <c r="Z2683" s="2"/>
      <c r="AA2683" s="2"/>
      <c r="AB2683" s="2"/>
      <c r="AC2683" s="2"/>
      <c r="AD2683" s="2"/>
      <c r="AE2683" s="2"/>
      <c r="AF2683" s="2"/>
      <c r="AG2683" s="2"/>
      <c r="AH2683" s="2"/>
      <c r="AI2683" s="2"/>
    </row>
    <row r="2684" spans="13:35">
      <c r="M2684" s="241"/>
      <c r="N2684" s="241"/>
      <c r="O2684" s="229"/>
      <c r="P2684" s="229"/>
      <c r="Q2684" s="234"/>
      <c r="Y2684" s="243"/>
      <c r="Z2684" s="2"/>
      <c r="AA2684" s="2"/>
      <c r="AB2684" s="2"/>
      <c r="AC2684" s="2"/>
      <c r="AD2684" s="2"/>
      <c r="AE2684" s="2"/>
      <c r="AF2684" s="2"/>
      <c r="AG2684" s="2"/>
      <c r="AH2684" s="2"/>
      <c r="AI2684" s="2"/>
    </row>
    <row r="2685" spans="13:35">
      <c r="M2685" s="241"/>
      <c r="N2685" s="241"/>
      <c r="O2685" s="229"/>
      <c r="P2685" s="229"/>
      <c r="Q2685" s="234"/>
      <c r="Y2685" s="243"/>
      <c r="Z2685" s="2"/>
      <c r="AA2685" s="2"/>
      <c r="AB2685" s="2"/>
      <c r="AC2685" s="2"/>
      <c r="AD2685" s="2"/>
      <c r="AE2685" s="2"/>
      <c r="AF2685" s="2"/>
      <c r="AG2685" s="2"/>
      <c r="AH2685" s="2"/>
      <c r="AI2685" s="2"/>
    </row>
    <row r="2686" spans="13:35">
      <c r="M2686" s="241"/>
      <c r="N2686" s="241"/>
      <c r="O2686" s="229"/>
      <c r="P2686" s="229"/>
      <c r="Q2686" s="234"/>
      <c r="Y2686" s="243"/>
      <c r="Z2686" s="2"/>
      <c r="AA2686" s="2"/>
      <c r="AB2686" s="2"/>
      <c r="AC2686" s="2"/>
      <c r="AD2686" s="2"/>
      <c r="AE2686" s="2"/>
      <c r="AF2686" s="2"/>
      <c r="AG2686" s="2"/>
      <c r="AH2686" s="2"/>
      <c r="AI2686" s="2"/>
    </row>
    <row r="2687" spans="13:35">
      <c r="M2687" s="241"/>
      <c r="N2687" s="241"/>
      <c r="O2687" s="229"/>
      <c r="P2687" s="229"/>
      <c r="Q2687" s="234"/>
      <c r="Y2687" s="243"/>
      <c r="Z2687" s="2"/>
      <c r="AA2687" s="2"/>
      <c r="AB2687" s="2"/>
      <c r="AC2687" s="2"/>
      <c r="AD2687" s="2"/>
      <c r="AE2687" s="2"/>
      <c r="AF2687" s="2"/>
      <c r="AG2687" s="2"/>
      <c r="AH2687" s="2"/>
      <c r="AI2687" s="2"/>
    </row>
    <row r="2688" spans="13:35">
      <c r="M2688" s="241"/>
      <c r="N2688" s="241"/>
      <c r="O2688" s="229"/>
      <c r="P2688" s="229"/>
      <c r="Q2688" s="234"/>
      <c r="Y2688" s="243"/>
      <c r="Z2688" s="2"/>
      <c r="AA2688" s="2"/>
      <c r="AB2688" s="2"/>
      <c r="AC2688" s="2"/>
      <c r="AD2688" s="2"/>
      <c r="AE2688" s="2"/>
      <c r="AF2688" s="2"/>
      <c r="AG2688" s="2"/>
      <c r="AH2688" s="2"/>
      <c r="AI2688" s="2"/>
    </row>
    <row r="2689" spans="13:35">
      <c r="M2689" s="241"/>
      <c r="N2689" s="241"/>
      <c r="O2689" s="229"/>
      <c r="P2689" s="229"/>
      <c r="Q2689" s="234"/>
      <c r="Y2689" s="243"/>
      <c r="Z2689" s="2"/>
      <c r="AA2689" s="2"/>
      <c r="AB2689" s="2"/>
      <c r="AC2689" s="2"/>
      <c r="AD2689" s="2"/>
      <c r="AE2689" s="2"/>
      <c r="AF2689" s="2"/>
      <c r="AG2689" s="2"/>
      <c r="AH2689" s="2"/>
      <c r="AI2689" s="2"/>
    </row>
    <row r="2690" spans="13:35">
      <c r="M2690" s="241"/>
      <c r="N2690" s="241"/>
      <c r="O2690" s="229"/>
      <c r="P2690" s="229"/>
      <c r="Q2690" s="234"/>
      <c r="Y2690" s="243"/>
      <c r="Z2690" s="2"/>
      <c r="AA2690" s="2"/>
      <c r="AB2690" s="2"/>
      <c r="AC2690" s="2"/>
      <c r="AD2690" s="2"/>
      <c r="AE2690" s="2"/>
      <c r="AF2690" s="2"/>
      <c r="AG2690" s="2"/>
      <c r="AH2690" s="2"/>
      <c r="AI2690" s="2"/>
    </row>
    <row r="2691" spans="13:35">
      <c r="M2691" s="241"/>
      <c r="N2691" s="241"/>
      <c r="O2691" s="229"/>
      <c r="P2691" s="229"/>
      <c r="Q2691" s="234"/>
      <c r="Y2691" s="243"/>
      <c r="Z2691" s="2"/>
      <c r="AA2691" s="2"/>
      <c r="AB2691" s="2"/>
      <c r="AC2691" s="2"/>
      <c r="AD2691" s="2"/>
      <c r="AE2691" s="2"/>
      <c r="AF2691" s="2"/>
      <c r="AG2691" s="2"/>
      <c r="AH2691" s="2"/>
      <c r="AI2691" s="2"/>
    </row>
    <row r="2692" spans="13:35">
      <c r="M2692" s="241"/>
      <c r="N2692" s="241"/>
      <c r="O2692" s="229"/>
      <c r="P2692" s="229"/>
      <c r="Q2692" s="234"/>
      <c r="Y2692" s="243"/>
      <c r="Z2692" s="2"/>
      <c r="AA2692" s="2"/>
      <c r="AB2692" s="2"/>
      <c r="AC2692" s="2"/>
      <c r="AD2692" s="2"/>
      <c r="AE2692" s="2"/>
      <c r="AF2692" s="2"/>
      <c r="AG2692" s="2"/>
      <c r="AH2692" s="2"/>
      <c r="AI2692" s="2"/>
    </row>
    <row r="2693" spans="13:35">
      <c r="M2693" s="241"/>
      <c r="N2693" s="241"/>
      <c r="O2693" s="229"/>
      <c r="P2693" s="229"/>
      <c r="Q2693" s="234"/>
      <c r="Y2693" s="243"/>
      <c r="Z2693" s="2"/>
      <c r="AA2693" s="2"/>
      <c r="AB2693" s="2"/>
      <c r="AC2693" s="2"/>
      <c r="AD2693" s="2"/>
      <c r="AE2693" s="2"/>
      <c r="AF2693" s="2"/>
      <c r="AG2693" s="2"/>
      <c r="AH2693" s="2"/>
      <c r="AI2693" s="2"/>
    </row>
    <row r="2694" spans="13:35">
      <c r="M2694" s="241"/>
      <c r="N2694" s="241"/>
      <c r="O2694" s="229"/>
      <c r="P2694" s="229"/>
      <c r="Q2694" s="234"/>
      <c r="Y2694" s="243"/>
      <c r="Z2694" s="2"/>
      <c r="AA2694" s="2"/>
      <c r="AB2694" s="2"/>
      <c r="AC2694" s="2"/>
      <c r="AD2694" s="2"/>
      <c r="AE2694" s="2"/>
      <c r="AF2694" s="2"/>
      <c r="AG2694" s="2"/>
      <c r="AH2694" s="2"/>
      <c r="AI2694" s="2"/>
    </row>
    <row r="2695" spans="13:35">
      <c r="M2695" s="241"/>
      <c r="N2695" s="241"/>
      <c r="O2695" s="229"/>
      <c r="P2695" s="229"/>
      <c r="Q2695" s="234"/>
      <c r="Y2695" s="243"/>
      <c r="Z2695" s="2"/>
      <c r="AA2695" s="2"/>
      <c r="AB2695" s="2"/>
      <c r="AC2695" s="2"/>
      <c r="AD2695" s="2"/>
      <c r="AE2695" s="2"/>
      <c r="AF2695" s="2"/>
      <c r="AG2695" s="2"/>
      <c r="AH2695" s="2"/>
      <c r="AI2695" s="2"/>
    </row>
    <row r="2696" spans="13:35">
      <c r="M2696" s="241"/>
      <c r="N2696" s="241"/>
      <c r="O2696" s="229"/>
      <c r="P2696" s="229"/>
      <c r="Q2696" s="234"/>
      <c r="Y2696" s="243"/>
      <c r="Z2696" s="2"/>
      <c r="AA2696" s="2"/>
      <c r="AB2696" s="2"/>
      <c r="AC2696" s="2"/>
      <c r="AD2696" s="2"/>
      <c r="AE2696" s="2"/>
      <c r="AF2696" s="2"/>
      <c r="AG2696" s="2"/>
      <c r="AH2696" s="2"/>
      <c r="AI2696" s="2"/>
    </row>
    <row r="2697" spans="13:35">
      <c r="M2697" s="241"/>
      <c r="N2697" s="241"/>
      <c r="O2697" s="229"/>
      <c r="P2697" s="229"/>
      <c r="Q2697" s="234"/>
      <c r="Y2697" s="243"/>
      <c r="Z2697" s="2"/>
      <c r="AA2697" s="2"/>
      <c r="AB2697" s="2"/>
      <c r="AC2697" s="2"/>
      <c r="AD2697" s="2"/>
      <c r="AE2697" s="2"/>
      <c r="AF2697" s="2"/>
      <c r="AG2697" s="2"/>
      <c r="AH2697" s="2"/>
      <c r="AI2697" s="2"/>
    </row>
    <row r="2698" spans="13:35">
      <c r="M2698" s="241"/>
      <c r="N2698" s="241"/>
      <c r="O2698" s="229"/>
      <c r="P2698" s="229"/>
      <c r="Q2698" s="234"/>
      <c r="Y2698" s="243"/>
      <c r="Z2698" s="2"/>
      <c r="AA2698" s="2"/>
      <c r="AB2698" s="2"/>
      <c r="AC2698" s="2"/>
      <c r="AD2698" s="2"/>
      <c r="AE2698" s="2"/>
      <c r="AF2698" s="2"/>
      <c r="AG2698" s="2"/>
      <c r="AH2698" s="2"/>
      <c r="AI2698" s="2"/>
    </row>
    <row r="2699" spans="13:35">
      <c r="M2699" s="241"/>
      <c r="N2699" s="241"/>
      <c r="O2699" s="229"/>
      <c r="P2699" s="229"/>
      <c r="Q2699" s="234"/>
      <c r="Y2699" s="243"/>
      <c r="Z2699" s="2"/>
      <c r="AA2699" s="2"/>
      <c r="AB2699" s="2"/>
      <c r="AC2699" s="2"/>
      <c r="AD2699" s="2"/>
      <c r="AE2699" s="2"/>
      <c r="AF2699" s="2"/>
      <c r="AG2699" s="2"/>
      <c r="AH2699" s="2"/>
      <c r="AI2699" s="2"/>
    </row>
    <row r="2700" spans="13:35">
      <c r="M2700" s="241"/>
      <c r="N2700" s="241"/>
      <c r="O2700" s="229"/>
      <c r="P2700" s="229"/>
      <c r="Q2700" s="234"/>
      <c r="Y2700" s="243"/>
      <c r="Z2700" s="2"/>
      <c r="AA2700" s="2"/>
      <c r="AB2700" s="2"/>
      <c r="AC2700" s="2"/>
      <c r="AD2700" s="2"/>
      <c r="AE2700" s="2"/>
      <c r="AF2700" s="2"/>
      <c r="AG2700" s="2"/>
      <c r="AH2700" s="2"/>
      <c r="AI2700" s="2"/>
    </row>
    <row r="2701" spans="13:35">
      <c r="M2701" s="241"/>
      <c r="N2701" s="241"/>
      <c r="O2701" s="229"/>
      <c r="P2701" s="229"/>
      <c r="Q2701" s="234"/>
      <c r="Y2701" s="243"/>
      <c r="Z2701" s="2"/>
      <c r="AA2701" s="2"/>
      <c r="AB2701" s="2"/>
      <c r="AC2701" s="2"/>
      <c r="AD2701" s="2"/>
      <c r="AE2701" s="2"/>
      <c r="AF2701" s="2"/>
      <c r="AG2701" s="2"/>
      <c r="AH2701" s="2"/>
      <c r="AI2701" s="2"/>
    </row>
    <row r="2702" spans="13:35">
      <c r="M2702" s="241"/>
      <c r="N2702" s="241"/>
      <c r="O2702" s="229"/>
      <c r="P2702" s="229"/>
      <c r="Q2702" s="234"/>
      <c r="Y2702" s="243"/>
      <c r="Z2702" s="2"/>
      <c r="AA2702" s="2"/>
      <c r="AB2702" s="2"/>
      <c r="AC2702" s="2"/>
      <c r="AD2702" s="2"/>
      <c r="AE2702" s="2"/>
      <c r="AF2702" s="2"/>
      <c r="AG2702" s="2"/>
      <c r="AH2702" s="2"/>
      <c r="AI2702" s="2"/>
    </row>
    <row r="2703" spans="13:35">
      <c r="M2703" s="241"/>
      <c r="N2703" s="241"/>
      <c r="O2703" s="229"/>
      <c r="P2703" s="229"/>
      <c r="Q2703" s="234"/>
      <c r="Y2703" s="243"/>
      <c r="Z2703" s="2"/>
      <c r="AA2703" s="2"/>
      <c r="AB2703" s="2"/>
      <c r="AC2703" s="2"/>
      <c r="AD2703" s="2"/>
      <c r="AE2703" s="2"/>
      <c r="AF2703" s="2"/>
      <c r="AG2703" s="2"/>
      <c r="AH2703" s="2"/>
      <c r="AI2703" s="2"/>
    </row>
    <row r="2704" spans="13:35">
      <c r="M2704" s="241"/>
      <c r="N2704" s="241"/>
      <c r="O2704" s="229"/>
      <c r="P2704" s="229"/>
      <c r="Q2704" s="234"/>
      <c r="Y2704" s="243"/>
      <c r="Z2704" s="2"/>
      <c r="AA2704" s="2"/>
      <c r="AB2704" s="2"/>
      <c r="AC2704" s="2"/>
      <c r="AD2704" s="2"/>
      <c r="AE2704" s="2"/>
      <c r="AF2704" s="2"/>
      <c r="AG2704" s="2"/>
      <c r="AH2704" s="2"/>
      <c r="AI2704" s="2"/>
    </row>
    <row r="2705" spans="13:35">
      <c r="M2705" s="241"/>
      <c r="N2705" s="241"/>
      <c r="O2705" s="229"/>
      <c r="P2705" s="229"/>
      <c r="Q2705" s="234"/>
      <c r="Y2705" s="243"/>
      <c r="Z2705" s="2"/>
      <c r="AA2705" s="2"/>
      <c r="AB2705" s="2"/>
      <c r="AC2705" s="2"/>
      <c r="AD2705" s="2"/>
      <c r="AE2705" s="2"/>
      <c r="AF2705" s="2"/>
      <c r="AG2705" s="2"/>
      <c r="AH2705" s="2"/>
      <c r="AI2705" s="2"/>
    </row>
    <row r="2706" spans="13:35">
      <c r="M2706" s="241"/>
      <c r="N2706" s="241"/>
      <c r="O2706" s="229"/>
      <c r="P2706" s="229"/>
      <c r="Q2706" s="234"/>
      <c r="Y2706" s="243"/>
      <c r="Z2706" s="2"/>
      <c r="AA2706" s="2"/>
      <c r="AB2706" s="2"/>
      <c r="AC2706" s="2"/>
      <c r="AD2706" s="2"/>
      <c r="AE2706" s="2"/>
      <c r="AF2706" s="2"/>
      <c r="AG2706" s="2"/>
      <c r="AH2706" s="2"/>
      <c r="AI2706" s="2"/>
    </row>
    <row r="2707" spans="13:35">
      <c r="M2707" s="241"/>
      <c r="N2707" s="241"/>
      <c r="O2707" s="229"/>
      <c r="P2707" s="229"/>
      <c r="Q2707" s="234"/>
      <c r="Y2707" s="243"/>
      <c r="Z2707" s="2"/>
      <c r="AA2707" s="2"/>
      <c r="AB2707" s="2"/>
      <c r="AC2707" s="2"/>
      <c r="AD2707" s="2"/>
      <c r="AE2707" s="2"/>
      <c r="AF2707" s="2"/>
      <c r="AG2707" s="2"/>
      <c r="AH2707" s="2"/>
      <c r="AI2707" s="2"/>
    </row>
    <row r="2708" spans="13:35">
      <c r="M2708" s="241"/>
      <c r="N2708" s="241"/>
      <c r="O2708" s="229"/>
      <c r="P2708" s="229"/>
      <c r="Q2708" s="234"/>
      <c r="Y2708" s="243"/>
      <c r="Z2708" s="2"/>
      <c r="AA2708" s="2"/>
      <c r="AB2708" s="2"/>
      <c r="AC2708" s="2"/>
      <c r="AD2708" s="2"/>
      <c r="AE2708" s="2"/>
      <c r="AF2708" s="2"/>
      <c r="AG2708" s="2"/>
      <c r="AH2708" s="2"/>
      <c r="AI2708" s="2"/>
    </row>
    <row r="2709" spans="13:35">
      <c r="M2709" s="241"/>
      <c r="N2709" s="241"/>
      <c r="O2709" s="229"/>
      <c r="P2709" s="229"/>
      <c r="Q2709" s="234"/>
      <c r="Y2709" s="243"/>
      <c r="Z2709" s="2"/>
      <c r="AA2709" s="2"/>
      <c r="AB2709" s="2"/>
      <c r="AC2709" s="2"/>
      <c r="AD2709" s="2"/>
      <c r="AE2709" s="2"/>
      <c r="AF2709" s="2"/>
      <c r="AG2709" s="2"/>
      <c r="AH2709" s="2"/>
      <c r="AI2709" s="2"/>
    </row>
    <row r="2710" spans="13:35">
      <c r="M2710" s="241"/>
      <c r="N2710" s="241"/>
      <c r="O2710" s="229"/>
      <c r="P2710" s="229"/>
      <c r="Q2710" s="234"/>
      <c r="Y2710" s="243"/>
      <c r="Z2710" s="2"/>
      <c r="AA2710" s="2"/>
      <c r="AB2710" s="2"/>
      <c r="AC2710" s="2"/>
      <c r="AD2710" s="2"/>
      <c r="AE2710" s="2"/>
      <c r="AF2710" s="2"/>
      <c r="AG2710" s="2"/>
      <c r="AH2710" s="2"/>
      <c r="AI2710" s="2"/>
    </row>
    <row r="2711" spans="13:35">
      <c r="M2711" s="241"/>
      <c r="N2711" s="241"/>
      <c r="O2711" s="229"/>
      <c r="P2711" s="229"/>
      <c r="Q2711" s="234"/>
      <c r="Y2711" s="243"/>
      <c r="Z2711" s="2"/>
      <c r="AA2711" s="2"/>
      <c r="AB2711" s="2"/>
      <c r="AC2711" s="2"/>
      <c r="AD2711" s="2"/>
      <c r="AE2711" s="2"/>
      <c r="AF2711" s="2"/>
      <c r="AG2711" s="2"/>
      <c r="AH2711" s="2"/>
      <c r="AI2711" s="2"/>
    </row>
    <row r="2712" spans="13:35">
      <c r="M2712" s="241"/>
      <c r="N2712" s="241"/>
      <c r="O2712" s="229"/>
      <c r="P2712" s="229"/>
      <c r="Q2712" s="234"/>
      <c r="Y2712" s="243"/>
      <c r="Z2712" s="2"/>
      <c r="AA2712" s="2"/>
      <c r="AB2712" s="2"/>
      <c r="AC2712" s="2"/>
      <c r="AD2712" s="2"/>
      <c r="AE2712" s="2"/>
      <c r="AF2712" s="2"/>
      <c r="AG2712" s="2"/>
      <c r="AH2712" s="2"/>
      <c r="AI2712" s="2"/>
    </row>
    <row r="2713" spans="13:35">
      <c r="M2713" s="241"/>
      <c r="N2713" s="241"/>
      <c r="O2713" s="229"/>
      <c r="P2713" s="229"/>
      <c r="Q2713" s="234"/>
      <c r="Y2713" s="243"/>
      <c r="Z2713" s="2"/>
      <c r="AA2713" s="2"/>
      <c r="AB2713" s="2"/>
      <c r="AC2713" s="2"/>
      <c r="AD2713" s="2"/>
      <c r="AE2713" s="2"/>
      <c r="AF2713" s="2"/>
      <c r="AG2713" s="2"/>
      <c r="AH2713" s="2"/>
      <c r="AI2713" s="2"/>
    </row>
    <row r="2714" spans="13:35">
      <c r="M2714" s="241"/>
      <c r="N2714" s="241"/>
      <c r="O2714" s="229"/>
      <c r="P2714" s="229"/>
      <c r="Q2714" s="234"/>
      <c r="Y2714" s="243"/>
      <c r="Z2714" s="2"/>
      <c r="AA2714" s="2"/>
      <c r="AB2714" s="2"/>
      <c r="AC2714" s="2"/>
      <c r="AD2714" s="2"/>
      <c r="AE2714" s="2"/>
      <c r="AF2714" s="2"/>
      <c r="AG2714" s="2"/>
      <c r="AH2714" s="2"/>
      <c r="AI2714" s="2"/>
    </row>
    <row r="2715" spans="13:35">
      <c r="M2715" s="241"/>
      <c r="N2715" s="241"/>
      <c r="O2715" s="229"/>
      <c r="P2715" s="229"/>
      <c r="Q2715" s="234"/>
      <c r="Y2715" s="243"/>
      <c r="Z2715" s="2"/>
      <c r="AA2715" s="2"/>
      <c r="AB2715" s="2"/>
      <c r="AC2715" s="2"/>
      <c r="AD2715" s="2"/>
      <c r="AE2715" s="2"/>
      <c r="AF2715" s="2"/>
      <c r="AG2715" s="2"/>
      <c r="AH2715" s="2"/>
      <c r="AI2715" s="2"/>
    </row>
    <row r="2716" spans="13:35">
      <c r="M2716" s="241"/>
      <c r="N2716" s="241"/>
      <c r="O2716" s="229"/>
      <c r="P2716" s="229"/>
      <c r="Q2716" s="234"/>
      <c r="Y2716" s="243"/>
      <c r="Z2716" s="2"/>
      <c r="AA2716" s="2"/>
      <c r="AB2716" s="2"/>
      <c r="AC2716" s="2"/>
      <c r="AD2716" s="2"/>
      <c r="AE2716" s="2"/>
      <c r="AF2716" s="2"/>
      <c r="AG2716" s="2"/>
      <c r="AH2716" s="2"/>
      <c r="AI2716" s="2"/>
    </row>
    <row r="2717" spans="13:35">
      <c r="M2717" s="241"/>
      <c r="N2717" s="241"/>
      <c r="O2717" s="229"/>
      <c r="P2717" s="229"/>
      <c r="Q2717" s="234"/>
      <c r="Y2717" s="243"/>
      <c r="Z2717" s="2"/>
      <c r="AA2717" s="2"/>
      <c r="AB2717" s="2"/>
      <c r="AC2717" s="2"/>
      <c r="AD2717" s="2"/>
      <c r="AE2717" s="2"/>
      <c r="AF2717" s="2"/>
      <c r="AG2717" s="2"/>
      <c r="AH2717" s="2"/>
      <c r="AI2717" s="2"/>
    </row>
    <row r="2718" spans="13:35">
      <c r="M2718" s="241"/>
      <c r="N2718" s="241"/>
      <c r="O2718" s="229"/>
      <c r="P2718" s="229"/>
      <c r="Q2718" s="234"/>
      <c r="Y2718" s="243"/>
      <c r="Z2718" s="2"/>
      <c r="AA2718" s="2"/>
      <c r="AB2718" s="2"/>
      <c r="AC2718" s="2"/>
      <c r="AD2718" s="2"/>
      <c r="AE2718" s="2"/>
      <c r="AF2718" s="2"/>
      <c r="AG2718" s="2"/>
      <c r="AH2718" s="2"/>
      <c r="AI2718" s="2"/>
    </row>
    <row r="2719" spans="13:35">
      <c r="M2719" s="241"/>
      <c r="N2719" s="241"/>
      <c r="O2719" s="229"/>
      <c r="P2719" s="229"/>
      <c r="Q2719" s="234"/>
      <c r="Y2719" s="243"/>
      <c r="Z2719" s="2"/>
      <c r="AA2719" s="2"/>
      <c r="AB2719" s="2"/>
      <c r="AC2719" s="2"/>
      <c r="AD2719" s="2"/>
      <c r="AE2719" s="2"/>
      <c r="AF2719" s="2"/>
      <c r="AG2719" s="2"/>
      <c r="AH2719" s="2"/>
      <c r="AI2719" s="2"/>
    </row>
    <row r="2720" spans="13:35">
      <c r="M2720" s="241"/>
      <c r="N2720" s="241"/>
      <c r="O2720" s="229"/>
      <c r="P2720" s="229"/>
      <c r="Q2720" s="234"/>
      <c r="Y2720" s="243"/>
      <c r="Z2720" s="2"/>
      <c r="AA2720" s="2"/>
      <c r="AB2720" s="2"/>
      <c r="AC2720" s="2"/>
      <c r="AD2720" s="2"/>
      <c r="AE2720" s="2"/>
      <c r="AF2720" s="2"/>
      <c r="AG2720" s="2"/>
      <c r="AH2720" s="2"/>
      <c r="AI2720" s="2"/>
    </row>
    <row r="2721" spans="13:35">
      <c r="M2721" s="241"/>
      <c r="N2721" s="241"/>
      <c r="O2721" s="229"/>
      <c r="P2721" s="229"/>
      <c r="Q2721" s="234"/>
      <c r="Y2721" s="243"/>
      <c r="Z2721" s="2"/>
      <c r="AA2721" s="2"/>
      <c r="AB2721" s="2"/>
      <c r="AC2721" s="2"/>
      <c r="AD2721" s="2"/>
      <c r="AE2721" s="2"/>
      <c r="AF2721" s="2"/>
      <c r="AG2721" s="2"/>
      <c r="AH2721" s="2"/>
      <c r="AI2721" s="2"/>
    </row>
    <row r="2722" spans="13:35">
      <c r="M2722" s="241"/>
      <c r="N2722" s="241"/>
      <c r="O2722" s="229"/>
      <c r="P2722" s="229"/>
      <c r="Q2722" s="234"/>
      <c r="Y2722" s="243"/>
      <c r="Z2722" s="2"/>
      <c r="AA2722" s="2"/>
      <c r="AB2722" s="2"/>
      <c r="AC2722" s="2"/>
      <c r="AD2722" s="2"/>
      <c r="AE2722" s="2"/>
      <c r="AF2722" s="2"/>
      <c r="AG2722" s="2"/>
      <c r="AH2722" s="2"/>
      <c r="AI2722" s="2"/>
    </row>
    <row r="2723" spans="13:35">
      <c r="M2723" s="241"/>
      <c r="N2723" s="241"/>
      <c r="O2723" s="229"/>
      <c r="P2723" s="229"/>
      <c r="Q2723" s="234"/>
      <c r="Y2723" s="243"/>
      <c r="Z2723" s="2"/>
      <c r="AA2723" s="2"/>
      <c r="AB2723" s="2"/>
      <c r="AC2723" s="2"/>
      <c r="AD2723" s="2"/>
      <c r="AE2723" s="2"/>
      <c r="AF2723" s="2"/>
      <c r="AG2723" s="2"/>
      <c r="AH2723" s="2"/>
      <c r="AI2723" s="2"/>
    </row>
    <row r="2724" spans="13:35">
      <c r="M2724" s="241"/>
      <c r="N2724" s="241"/>
      <c r="O2724" s="229"/>
      <c r="P2724" s="229"/>
      <c r="Q2724" s="234"/>
      <c r="Y2724" s="243"/>
      <c r="Z2724" s="2"/>
      <c r="AA2724" s="2"/>
      <c r="AB2724" s="2"/>
      <c r="AC2724" s="2"/>
      <c r="AD2724" s="2"/>
      <c r="AE2724" s="2"/>
      <c r="AF2724" s="2"/>
      <c r="AG2724" s="2"/>
      <c r="AH2724" s="2"/>
      <c r="AI2724" s="2"/>
    </row>
    <row r="2725" spans="13:35">
      <c r="M2725" s="241"/>
      <c r="N2725" s="241"/>
      <c r="O2725" s="229"/>
      <c r="P2725" s="229"/>
      <c r="Q2725" s="234"/>
      <c r="Y2725" s="243"/>
      <c r="Z2725" s="2"/>
      <c r="AA2725" s="2"/>
      <c r="AB2725" s="2"/>
      <c r="AC2725" s="2"/>
      <c r="AD2725" s="2"/>
      <c r="AE2725" s="2"/>
      <c r="AF2725" s="2"/>
      <c r="AG2725" s="2"/>
      <c r="AH2725" s="2"/>
      <c r="AI2725" s="2"/>
    </row>
    <row r="2726" spans="13:35">
      <c r="M2726" s="241"/>
      <c r="N2726" s="241"/>
      <c r="O2726" s="229"/>
      <c r="P2726" s="229"/>
      <c r="Q2726" s="234"/>
      <c r="Y2726" s="243"/>
      <c r="Z2726" s="2"/>
      <c r="AA2726" s="2"/>
      <c r="AB2726" s="2"/>
      <c r="AC2726" s="2"/>
      <c r="AD2726" s="2"/>
      <c r="AE2726" s="2"/>
      <c r="AF2726" s="2"/>
      <c r="AG2726" s="2"/>
      <c r="AH2726" s="2"/>
      <c r="AI2726" s="2"/>
    </row>
    <row r="2727" spans="13:35">
      <c r="M2727" s="241"/>
      <c r="N2727" s="241"/>
      <c r="O2727" s="229"/>
      <c r="P2727" s="229"/>
      <c r="Q2727" s="234"/>
      <c r="Y2727" s="243"/>
      <c r="Z2727" s="2"/>
      <c r="AA2727" s="2"/>
      <c r="AB2727" s="2"/>
      <c r="AC2727" s="2"/>
      <c r="AD2727" s="2"/>
      <c r="AE2727" s="2"/>
      <c r="AF2727" s="2"/>
      <c r="AG2727" s="2"/>
      <c r="AH2727" s="2"/>
      <c r="AI2727" s="2"/>
    </row>
    <row r="2728" spans="13:35">
      <c r="M2728" s="241"/>
      <c r="N2728" s="241"/>
      <c r="O2728" s="229"/>
      <c r="P2728" s="229"/>
      <c r="Q2728" s="234"/>
      <c r="Y2728" s="243"/>
      <c r="Z2728" s="2"/>
      <c r="AA2728" s="2"/>
      <c r="AB2728" s="2"/>
      <c r="AC2728" s="2"/>
      <c r="AD2728" s="2"/>
      <c r="AE2728" s="2"/>
      <c r="AF2728" s="2"/>
      <c r="AG2728" s="2"/>
      <c r="AH2728" s="2"/>
      <c r="AI2728" s="2"/>
    </row>
    <row r="2729" spans="13:35">
      <c r="M2729" s="241"/>
      <c r="N2729" s="241"/>
      <c r="O2729" s="229"/>
      <c r="P2729" s="229"/>
      <c r="Q2729" s="234"/>
      <c r="Y2729" s="243"/>
      <c r="Z2729" s="2"/>
      <c r="AA2729" s="2"/>
      <c r="AB2729" s="2"/>
      <c r="AC2729" s="2"/>
      <c r="AD2729" s="2"/>
      <c r="AE2729" s="2"/>
      <c r="AF2729" s="2"/>
      <c r="AG2729" s="2"/>
      <c r="AH2729" s="2"/>
      <c r="AI2729" s="2"/>
    </row>
    <row r="2730" spans="13:35">
      <c r="M2730" s="241"/>
      <c r="N2730" s="241"/>
      <c r="O2730" s="229"/>
      <c r="P2730" s="229"/>
      <c r="Q2730" s="234"/>
      <c r="Y2730" s="243"/>
      <c r="Z2730" s="2"/>
      <c r="AA2730" s="2"/>
      <c r="AB2730" s="2"/>
      <c r="AC2730" s="2"/>
      <c r="AD2730" s="2"/>
      <c r="AE2730" s="2"/>
      <c r="AF2730" s="2"/>
      <c r="AG2730" s="2"/>
      <c r="AH2730" s="2"/>
      <c r="AI2730" s="2"/>
    </row>
    <row r="2731" spans="13:35">
      <c r="M2731" s="241"/>
      <c r="N2731" s="241"/>
      <c r="O2731" s="229"/>
      <c r="P2731" s="229"/>
      <c r="Q2731" s="234"/>
      <c r="Y2731" s="243"/>
      <c r="Z2731" s="2"/>
      <c r="AA2731" s="2"/>
      <c r="AB2731" s="2"/>
      <c r="AC2731" s="2"/>
      <c r="AD2731" s="2"/>
      <c r="AE2731" s="2"/>
      <c r="AF2731" s="2"/>
      <c r="AG2731" s="2"/>
      <c r="AH2731" s="2"/>
      <c r="AI2731" s="2"/>
    </row>
    <row r="2732" spans="13:35">
      <c r="M2732" s="241"/>
      <c r="N2732" s="241"/>
      <c r="O2732" s="229"/>
      <c r="P2732" s="229"/>
      <c r="Q2732" s="234"/>
      <c r="Y2732" s="243"/>
      <c r="Z2732" s="2"/>
      <c r="AA2732" s="2"/>
      <c r="AB2732" s="2"/>
      <c r="AC2732" s="2"/>
      <c r="AD2732" s="2"/>
      <c r="AE2732" s="2"/>
      <c r="AF2732" s="2"/>
      <c r="AG2732" s="2"/>
      <c r="AH2732" s="2"/>
      <c r="AI2732" s="2"/>
    </row>
    <row r="2733" spans="13:35">
      <c r="M2733" s="241"/>
      <c r="N2733" s="241"/>
      <c r="O2733" s="229"/>
      <c r="P2733" s="229"/>
      <c r="Q2733" s="234"/>
      <c r="Y2733" s="243"/>
      <c r="Z2733" s="2"/>
      <c r="AA2733" s="2"/>
      <c r="AB2733" s="2"/>
      <c r="AC2733" s="2"/>
      <c r="AD2733" s="2"/>
      <c r="AE2733" s="2"/>
      <c r="AF2733" s="2"/>
      <c r="AG2733" s="2"/>
      <c r="AH2733" s="2"/>
      <c r="AI2733" s="2"/>
    </row>
    <row r="2734" spans="13:35">
      <c r="M2734" s="241"/>
      <c r="N2734" s="241"/>
      <c r="O2734" s="229"/>
      <c r="P2734" s="229"/>
      <c r="Q2734" s="234"/>
      <c r="Y2734" s="243"/>
      <c r="Z2734" s="2"/>
      <c r="AA2734" s="2"/>
      <c r="AB2734" s="2"/>
      <c r="AC2734" s="2"/>
      <c r="AD2734" s="2"/>
      <c r="AE2734" s="2"/>
      <c r="AF2734" s="2"/>
      <c r="AG2734" s="2"/>
      <c r="AH2734" s="2"/>
      <c r="AI2734" s="2"/>
    </row>
    <row r="2735" spans="13:35">
      <c r="M2735" s="241"/>
      <c r="N2735" s="241"/>
      <c r="O2735" s="229"/>
      <c r="P2735" s="229"/>
      <c r="Q2735" s="234"/>
      <c r="Y2735" s="243"/>
      <c r="Z2735" s="2"/>
      <c r="AA2735" s="2"/>
      <c r="AB2735" s="2"/>
      <c r="AC2735" s="2"/>
      <c r="AD2735" s="2"/>
      <c r="AE2735" s="2"/>
      <c r="AF2735" s="2"/>
      <c r="AG2735" s="2"/>
      <c r="AH2735" s="2"/>
      <c r="AI2735" s="2"/>
    </row>
    <row r="2736" spans="13:35">
      <c r="M2736" s="241"/>
      <c r="N2736" s="241"/>
      <c r="O2736" s="229"/>
      <c r="P2736" s="229"/>
      <c r="Q2736" s="234"/>
      <c r="Y2736" s="243"/>
      <c r="Z2736" s="2"/>
      <c r="AA2736" s="2"/>
      <c r="AB2736" s="2"/>
      <c r="AC2736" s="2"/>
      <c r="AD2736" s="2"/>
      <c r="AE2736" s="2"/>
      <c r="AF2736" s="2"/>
      <c r="AG2736" s="2"/>
      <c r="AH2736" s="2"/>
      <c r="AI2736" s="2"/>
    </row>
    <row r="2737" spans="13:35">
      <c r="M2737" s="241"/>
      <c r="N2737" s="241"/>
      <c r="O2737" s="229"/>
      <c r="P2737" s="229"/>
      <c r="Q2737" s="234"/>
      <c r="Y2737" s="243"/>
      <c r="Z2737" s="2"/>
      <c r="AA2737" s="2"/>
      <c r="AB2737" s="2"/>
      <c r="AC2737" s="2"/>
      <c r="AD2737" s="2"/>
      <c r="AE2737" s="2"/>
      <c r="AF2737" s="2"/>
      <c r="AG2737" s="2"/>
      <c r="AH2737" s="2"/>
      <c r="AI2737" s="2"/>
    </row>
    <row r="2738" spans="13:35">
      <c r="M2738" s="241"/>
      <c r="N2738" s="241"/>
      <c r="O2738" s="229"/>
      <c r="P2738" s="229"/>
      <c r="Q2738" s="234"/>
      <c r="Y2738" s="243"/>
      <c r="Z2738" s="2"/>
      <c r="AA2738" s="2"/>
      <c r="AB2738" s="2"/>
      <c r="AC2738" s="2"/>
      <c r="AD2738" s="2"/>
      <c r="AE2738" s="2"/>
      <c r="AF2738" s="2"/>
      <c r="AG2738" s="2"/>
      <c r="AH2738" s="2"/>
      <c r="AI2738" s="2"/>
    </row>
    <row r="2739" spans="13:35">
      <c r="M2739" s="241"/>
      <c r="N2739" s="241"/>
      <c r="O2739" s="229"/>
      <c r="P2739" s="229"/>
      <c r="Q2739" s="234"/>
      <c r="Y2739" s="243"/>
      <c r="Z2739" s="2"/>
      <c r="AA2739" s="2"/>
      <c r="AB2739" s="2"/>
      <c r="AC2739" s="2"/>
      <c r="AD2739" s="2"/>
      <c r="AE2739" s="2"/>
      <c r="AF2739" s="2"/>
      <c r="AG2739" s="2"/>
      <c r="AH2739" s="2"/>
      <c r="AI2739" s="2"/>
    </row>
    <row r="2740" spans="13:35">
      <c r="M2740" s="241"/>
      <c r="N2740" s="241"/>
      <c r="O2740" s="229"/>
      <c r="P2740" s="229"/>
      <c r="Q2740" s="234"/>
      <c r="Y2740" s="243"/>
      <c r="Z2740" s="2"/>
      <c r="AA2740" s="2"/>
      <c r="AB2740" s="2"/>
      <c r="AC2740" s="2"/>
      <c r="AD2740" s="2"/>
      <c r="AE2740" s="2"/>
      <c r="AF2740" s="2"/>
      <c r="AG2740" s="2"/>
      <c r="AH2740" s="2"/>
      <c r="AI2740" s="2"/>
    </row>
    <row r="2741" spans="13:35">
      <c r="M2741" s="241"/>
      <c r="N2741" s="241"/>
      <c r="O2741" s="229"/>
      <c r="P2741" s="229"/>
      <c r="Q2741" s="234"/>
      <c r="Y2741" s="243"/>
      <c r="Z2741" s="2"/>
      <c r="AA2741" s="2"/>
      <c r="AB2741" s="2"/>
      <c r="AC2741" s="2"/>
      <c r="AD2741" s="2"/>
      <c r="AE2741" s="2"/>
      <c r="AF2741" s="2"/>
      <c r="AG2741" s="2"/>
      <c r="AH2741" s="2"/>
      <c r="AI2741" s="2"/>
    </row>
    <row r="2742" spans="13:35">
      <c r="M2742" s="241"/>
      <c r="N2742" s="241"/>
      <c r="O2742" s="229"/>
      <c r="P2742" s="229"/>
      <c r="Q2742" s="234"/>
      <c r="Y2742" s="243"/>
      <c r="Z2742" s="2"/>
      <c r="AA2742" s="2"/>
      <c r="AB2742" s="2"/>
      <c r="AC2742" s="2"/>
      <c r="AD2742" s="2"/>
      <c r="AE2742" s="2"/>
      <c r="AF2742" s="2"/>
      <c r="AG2742" s="2"/>
      <c r="AH2742" s="2"/>
      <c r="AI2742" s="2"/>
    </row>
    <row r="2743" spans="13:35">
      <c r="M2743" s="241"/>
      <c r="N2743" s="241"/>
      <c r="O2743" s="229"/>
      <c r="P2743" s="229"/>
      <c r="Q2743" s="234"/>
      <c r="Y2743" s="243"/>
      <c r="Z2743" s="2"/>
      <c r="AA2743" s="2"/>
      <c r="AB2743" s="2"/>
      <c r="AC2743" s="2"/>
      <c r="AD2743" s="2"/>
      <c r="AE2743" s="2"/>
      <c r="AF2743" s="2"/>
      <c r="AG2743" s="2"/>
      <c r="AH2743" s="2"/>
      <c r="AI2743" s="2"/>
    </row>
    <row r="2744" spans="13:35">
      <c r="M2744" s="241"/>
      <c r="N2744" s="241"/>
      <c r="O2744" s="229"/>
      <c r="P2744" s="229"/>
      <c r="Q2744" s="234"/>
      <c r="Y2744" s="243"/>
      <c r="Z2744" s="2"/>
      <c r="AA2744" s="2"/>
      <c r="AB2744" s="2"/>
      <c r="AC2744" s="2"/>
      <c r="AD2744" s="2"/>
      <c r="AE2744" s="2"/>
      <c r="AF2744" s="2"/>
      <c r="AG2744" s="2"/>
      <c r="AH2744" s="2"/>
      <c r="AI2744" s="2"/>
    </row>
    <row r="2745" spans="13:35">
      <c r="M2745" s="241"/>
      <c r="N2745" s="241"/>
      <c r="O2745" s="229"/>
      <c r="P2745" s="229"/>
      <c r="Q2745" s="234"/>
      <c r="Y2745" s="243"/>
      <c r="Z2745" s="2"/>
      <c r="AA2745" s="2"/>
      <c r="AB2745" s="2"/>
      <c r="AC2745" s="2"/>
      <c r="AD2745" s="2"/>
      <c r="AE2745" s="2"/>
      <c r="AF2745" s="2"/>
      <c r="AG2745" s="2"/>
      <c r="AH2745" s="2"/>
      <c r="AI2745" s="2"/>
    </row>
    <row r="2746" spans="13:35">
      <c r="M2746" s="241"/>
      <c r="N2746" s="241"/>
      <c r="O2746" s="229"/>
      <c r="P2746" s="229"/>
      <c r="Q2746" s="234"/>
      <c r="Y2746" s="243"/>
      <c r="Z2746" s="2"/>
      <c r="AA2746" s="2"/>
      <c r="AB2746" s="2"/>
      <c r="AC2746" s="2"/>
      <c r="AD2746" s="2"/>
      <c r="AE2746" s="2"/>
      <c r="AF2746" s="2"/>
      <c r="AG2746" s="2"/>
      <c r="AH2746" s="2"/>
      <c r="AI2746" s="2"/>
    </row>
    <row r="2747" spans="13:35">
      <c r="M2747" s="241"/>
      <c r="N2747" s="241"/>
      <c r="O2747" s="229"/>
      <c r="P2747" s="229"/>
      <c r="Q2747" s="234"/>
      <c r="Y2747" s="243"/>
      <c r="Z2747" s="2"/>
      <c r="AA2747" s="2"/>
      <c r="AB2747" s="2"/>
      <c r="AC2747" s="2"/>
      <c r="AD2747" s="2"/>
      <c r="AE2747" s="2"/>
      <c r="AF2747" s="2"/>
      <c r="AG2747" s="2"/>
      <c r="AH2747" s="2"/>
      <c r="AI2747" s="2"/>
    </row>
    <row r="2748" spans="13:35">
      <c r="M2748" s="241"/>
      <c r="N2748" s="241"/>
      <c r="O2748" s="229"/>
      <c r="P2748" s="229"/>
      <c r="Q2748" s="234"/>
      <c r="Y2748" s="243"/>
      <c r="Z2748" s="2"/>
      <c r="AA2748" s="2"/>
      <c r="AB2748" s="2"/>
      <c r="AC2748" s="2"/>
      <c r="AD2748" s="2"/>
      <c r="AE2748" s="2"/>
      <c r="AF2748" s="2"/>
      <c r="AG2748" s="2"/>
      <c r="AH2748" s="2"/>
      <c r="AI2748" s="2"/>
    </row>
    <row r="2749" spans="13:35">
      <c r="M2749" s="241"/>
      <c r="N2749" s="241"/>
      <c r="O2749" s="229"/>
      <c r="P2749" s="229"/>
      <c r="Q2749" s="234"/>
      <c r="Y2749" s="243"/>
      <c r="Z2749" s="2"/>
      <c r="AA2749" s="2"/>
      <c r="AB2749" s="2"/>
      <c r="AC2749" s="2"/>
      <c r="AD2749" s="2"/>
      <c r="AE2749" s="2"/>
      <c r="AF2749" s="2"/>
      <c r="AG2749" s="2"/>
      <c r="AH2749" s="2"/>
      <c r="AI2749" s="2"/>
    </row>
    <row r="2750" spans="13:35">
      <c r="M2750" s="241"/>
      <c r="N2750" s="241"/>
      <c r="O2750" s="229"/>
      <c r="P2750" s="229"/>
      <c r="Q2750" s="234"/>
      <c r="Y2750" s="243"/>
      <c r="Z2750" s="2"/>
      <c r="AA2750" s="2"/>
      <c r="AB2750" s="2"/>
      <c r="AC2750" s="2"/>
      <c r="AD2750" s="2"/>
      <c r="AE2750" s="2"/>
      <c r="AF2750" s="2"/>
      <c r="AG2750" s="2"/>
      <c r="AH2750" s="2"/>
      <c r="AI2750" s="2"/>
    </row>
    <row r="2751" spans="13:35">
      <c r="M2751" s="241"/>
      <c r="N2751" s="241"/>
      <c r="O2751" s="229"/>
      <c r="P2751" s="229"/>
      <c r="Q2751" s="234"/>
      <c r="Y2751" s="243"/>
      <c r="Z2751" s="2"/>
      <c r="AA2751" s="2"/>
      <c r="AB2751" s="2"/>
      <c r="AC2751" s="2"/>
      <c r="AD2751" s="2"/>
      <c r="AE2751" s="2"/>
      <c r="AF2751" s="2"/>
      <c r="AG2751" s="2"/>
      <c r="AH2751" s="2"/>
      <c r="AI2751" s="2"/>
    </row>
    <row r="2752" spans="13:35">
      <c r="M2752" s="241"/>
      <c r="N2752" s="241"/>
      <c r="O2752" s="229"/>
      <c r="P2752" s="229"/>
      <c r="Q2752" s="234"/>
      <c r="Y2752" s="243"/>
      <c r="Z2752" s="2"/>
      <c r="AA2752" s="2"/>
      <c r="AB2752" s="2"/>
      <c r="AC2752" s="2"/>
      <c r="AD2752" s="2"/>
      <c r="AE2752" s="2"/>
      <c r="AF2752" s="2"/>
      <c r="AG2752" s="2"/>
      <c r="AH2752" s="2"/>
      <c r="AI2752" s="2"/>
    </row>
    <row r="2753" spans="13:35">
      <c r="M2753" s="241"/>
      <c r="N2753" s="241"/>
      <c r="O2753" s="229"/>
      <c r="P2753" s="229"/>
      <c r="Q2753" s="234"/>
      <c r="Y2753" s="243"/>
      <c r="Z2753" s="2"/>
      <c r="AA2753" s="2"/>
      <c r="AB2753" s="2"/>
      <c r="AC2753" s="2"/>
      <c r="AD2753" s="2"/>
      <c r="AE2753" s="2"/>
      <c r="AF2753" s="2"/>
      <c r="AG2753" s="2"/>
      <c r="AH2753" s="2"/>
      <c r="AI2753" s="2"/>
    </row>
    <row r="2754" spans="13:35">
      <c r="M2754" s="241"/>
      <c r="N2754" s="241"/>
      <c r="O2754" s="229"/>
      <c r="P2754" s="229"/>
      <c r="Q2754" s="234"/>
      <c r="Y2754" s="243"/>
      <c r="Z2754" s="2"/>
      <c r="AA2754" s="2"/>
      <c r="AB2754" s="2"/>
      <c r="AC2754" s="2"/>
      <c r="AD2754" s="2"/>
      <c r="AE2754" s="2"/>
      <c r="AF2754" s="2"/>
      <c r="AG2754" s="2"/>
      <c r="AH2754" s="2"/>
      <c r="AI2754" s="2"/>
    </row>
    <row r="2755" spans="13:35">
      <c r="M2755" s="241"/>
      <c r="N2755" s="241"/>
      <c r="O2755" s="229"/>
      <c r="P2755" s="229"/>
      <c r="Q2755" s="234"/>
      <c r="Y2755" s="243"/>
      <c r="Z2755" s="2"/>
      <c r="AA2755" s="2"/>
      <c r="AB2755" s="2"/>
      <c r="AC2755" s="2"/>
      <c r="AD2755" s="2"/>
      <c r="AE2755" s="2"/>
      <c r="AF2755" s="2"/>
      <c r="AG2755" s="2"/>
      <c r="AH2755" s="2"/>
      <c r="AI2755" s="2"/>
    </row>
    <row r="2756" spans="13:35">
      <c r="M2756" s="241"/>
      <c r="N2756" s="241"/>
      <c r="O2756" s="229"/>
      <c r="P2756" s="229"/>
      <c r="Q2756" s="234"/>
      <c r="Y2756" s="243"/>
      <c r="Z2756" s="2"/>
      <c r="AA2756" s="2"/>
      <c r="AB2756" s="2"/>
      <c r="AC2756" s="2"/>
      <c r="AD2756" s="2"/>
      <c r="AE2756" s="2"/>
      <c r="AF2756" s="2"/>
      <c r="AG2756" s="2"/>
      <c r="AH2756" s="2"/>
      <c r="AI2756" s="2"/>
    </row>
    <row r="2757" spans="13:35">
      <c r="M2757" s="241"/>
      <c r="N2757" s="241"/>
      <c r="O2757" s="229"/>
      <c r="P2757" s="229"/>
      <c r="Q2757" s="234"/>
      <c r="Y2757" s="243"/>
      <c r="Z2757" s="2"/>
      <c r="AA2757" s="2"/>
      <c r="AB2757" s="2"/>
      <c r="AC2757" s="2"/>
      <c r="AD2757" s="2"/>
      <c r="AE2757" s="2"/>
      <c r="AF2757" s="2"/>
      <c r="AG2757" s="2"/>
      <c r="AH2757" s="2"/>
      <c r="AI2757" s="2"/>
    </row>
    <row r="2758" spans="13:35">
      <c r="M2758" s="241"/>
      <c r="N2758" s="241"/>
      <c r="O2758" s="229"/>
      <c r="P2758" s="229"/>
      <c r="Q2758" s="234"/>
      <c r="Y2758" s="243"/>
      <c r="Z2758" s="2"/>
      <c r="AA2758" s="2"/>
      <c r="AB2758" s="2"/>
      <c r="AC2758" s="2"/>
      <c r="AD2758" s="2"/>
      <c r="AE2758" s="2"/>
      <c r="AF2758" s="2"/>
      <c r="AG2758" s="2"/>
      <c r="AH2758" s="2"/>
      <c r="AI2758" s="2"/>
    </row>
    <row r="2759" spans="13:35">
      <c r="M2759" s="241"/>
      <c r="N2759" s="241"/>
      <c r="O2759" s="229"/>
      <c r="P2759" s="229"/>
      <c r="Q2759" s="234"/>
      <c r="Y2759" s="243"/>
      <c r="Z2759" s="2"/>
      <c r="AA2759" s="2"/>
      <c r="AB2759" s="2"/>
      <c r="AC2759" s="2"/>
      <c r="AD2759" s="2"/>
      <c r="AE2759" s="2"/>
      <c r="AF2759" s="2"/>
      <c r="AG2759" s="2"/>
      <c r="AH2759" s="2"/>
      <c r="AI2759" s="2"/>
    </row>
    <row r="2760" spans="13:35">
      <c r="M2760" s="241"/>
      <c r="N2760" s="241"/>
      <c r="O2760" s="229"/>
      <c r="P2760" s="229"/>
      <c r="Q2760" s="234"/>
      <c r="Y2760" s="243"/>
      <c r="Z2760" s="2"/>
      <c r="AA2760" s="2"/>
      <c r="AB2760" s="2"/>
      <c r="AC2760" s="2"/>
      <c r="AD2760" s="2"/>
      <c r="AE2760" s="2"/>
      <c r="AF2760" s="2"/>
      <c r="AG2760" s="2"/>
      <c r="AH2760" s="2"/>
      <c r="AI2760" s="2"/>
    </row>
    <row r="2761" spans="13:35">
      <c r="M2761" s="241"/>
      <c r="N2761" s="241"/>
      <c r="O2761" s="229"/>
      <c r="P2761" s="229"/>
      <c r="Q2761" s="234"/>
      <c r="Y2761" s="243"/>
      <c r="Z2761" s="2"/>
      <c r="AA2761" s="2"/>
      <c r="AB2761" s="2"/>
      <c r="AC2761" s="2"/>
      <c r="AD2761" s="2"/>
      <c r="AE2761" s="2"/>
      <c r="AF2761" s="2"/>
      <c r="AG2761" s="2"/>
      <c r="AH2761" s="2"/>
      <c r="AI2761" s="2"/>
    </row>
    <row r="2762" spans="13:35">
      <c r="M2762" s="241"/>
      <c r="N2762" s="241"/>
      <c r="O2762" s="229"/>
      <c r="P2762" s="229"/>
      <c r="Q2762" s="234"/>
      <c r="Y2762" s="243"/>
      <c r="Z2762" s="2"/>
      <c r="AA2762" s="2"/>
      <c r="AB2762" s="2"/>
      <c r="AC2762" s="2"/>
      <c r="AD2762" s="2"/>
      <c r="AE2762" s="2"/>
      <c r="AF2762" s="2"/>
      <c r="AG2762" s="2"/>
      <c r="AH2762" s="2"/>
      <c r="AI2762" s="2"/>
    </row>
    <row r="2763" spans="13:35">
      <c r="M2763" s="241"/>
      <c r="N2763" s="241"/>
      <c r="O2763" s="229"/>
      <c r="P2763" s="229"/>
      <c r="Q2763" s="234"/>
      <c r="Y2763" s="243"/>
      <c r="Z2763" s="2"/>
      <c r="AA2763" s="2"/>
      <c r="AB2763" s="2"/>
      <c r="AC2763" s="2"/>
      <c r="AD2763" s="2"/>
      <c r="AE2763" s="2"/>
      <c r="AF2763" s="2"/>
      <c r="AG2763" s="2"/>
      <c r="AH2763" s="2"/>
      <c r="AI2763" s="2"/>
    </row>
    <row r="2764" spans="13:35">
      <c r="M2764" s="241"/>
      <c r="N2764" s="241"/>
      <c r="O2764" s="229"/>
      <c r="P2764" s="229"/>
      <c r="Q2764" s="234"/>
      <c r="Y2764" s="243"/>
      <c r="Z2764" s="2"/>
      <c r="AA2764" s="2"/>
      <c r="AB2764" s="2"/>
      <c r="AC2764" s="2"/>
      <c r="AD2764" s="2"/>
      <c r="AE2764" s="2"/>
      <c r="AF2764" s="2"/>
      <c r="AG2764" s="2"/>
      <c r="AH2764" s="2"/>
      <c r="AI2764" s="2"/>
    </row>
    <row r="2765" spans="13:35">
      <c r="M2765" s="241"/>
      <c r="N2765" s="241"/>
      <c r="O2765" s="229"/>
      <c r="P2765" s="229"/>
      <c r="Q2765" s="234"/>
      <c r="Y2765" s="243"/>
      <c r="Z2765" s="2"/>
      <c r="AA2765" s="2"/>
      <c r="AB2765" s="2"/>
      <c r="AC2765" s="2"/>
      <c r="AD2765" s="2"/>
      <c r="AE2765" s="2"/>
      <c r="AF2765" s="2"/>
      <c r="AG2765" s="2"/>
      <c r="AH2765" s="2"/>
      <c r="AI2765" s="2"/>
    </row>
    <row r="2766" spans="13:35">
      <c r="M2766" s="241"/>
      <c r="N2766" s="241"/>
      <c r="O2766" s="229"/>
      <c r="P2766" s="229"/>
      <c r="Q2766" s="234"/>
      <c r="Y2766" s="243"/>
      <c r="Z2766" s="2"/>
      <c r="AA2766" s="2"/>
      <c r="AB2766" s="2"/>
      <c r="AC2766" s="2"/>
      <c r="AD2766" s="2"/>
      <c r="AE2766" s="2"/>
      <c r="AF2766" s="2"/>
      <c r="AG2766" s="2"/>
      <c r="AH2766" s="2"/>
      <c r="AI2766" s="2"/>
    </row>
    <row r="2767" spans="13:35">
      <c r="M2767" s="241"/>
      <c r="N2767" s="241"/>
      <c r="O2767" s="229"/>
      <c r="P2767" s="229"/>
      <c r="Q2767" s="234"/>
      <c r="Y2767" s="243"/>
      <c r="Z2767" s="2"/>
      <c r="AA2767" s="2"/>
      <c r="AB2767" s="2"/>
      <c r="AC2767" s="2"/>
      <c r="AD2767" s="2"/>
      <c r="AE2767" s="2"/>
      <c r="AF2767" s="2"/>
      <c r="AG2767" s="2"/>
      <c r="AH2767" s="2"/>
      <c r="AI2767" s="2"/>
    </row>
    <row r="2768" spans="13:35">
      <c r="M2768" s="241"/>
      <c r="N2768" s="241"/>
      <c r="O2768" s="229"/>
      <c r="P2768" s="229"/>
      <c r="Q2768" s="234"/>
      <c r="Y2768" s="243"/>
      <c r="Z2768" s="2"/>
      <c r="AA2768" s="2"/>
      <c r="AB2768" s="2"/>
      <c r="AC2768" s="2"/>
      <c r="AD2768" s="2"/>
      <c r="AE2768" s="2"/>
      <c r="AF2768" s="2"/>
      <c r="AG2768" s="2"/>
      <c r="AH2768" s="2"/>
      <c r="AI2768" s="2"/>
    </row>
    <row r="2769" spans="13:35">
      <c r="M2769" s="241"/>
      <c r="N2769" s="241"/>
      <c r="O2769" s="229"/>
      <c r="P2769" s="229"/>
      <c r="Q2769" s="234"/>
      <c r="Y2769" s="243"/>
      <c r="Z2769" s="2"/>
      <c r="AA2769" s="2"/>
      <c r="AB2769" s="2"/>
      <c r="AC2769" s="2"/>
      <c r="AD2769" s="2"/>
      <c r="AE2769" s="2"/>
      <c r="AF2769" s="2"/>
      <c r="AG2769" s="2"/>
      <c r="AH2769" s="2"/>
      <c r="AI2769" s="2"/>
    </row>
    <row r="2770" spans="13:35">
      <c r="M2770" s="241"/>
      <c r="N2770" s="241"/>
      <c r="O2770" s="229"/>
      <c r="P2770" s="229"/>
      <c r="Q2770" s="234"/>
      <c r="Y2770" s="243"/>
      <c r="Z2770" s="2"/>
      <c r="AA2770" s="2"/>
      <c r="AB2770" s="2"/>
      <c r="AC2770" s="2"/>
      <c r="AD2770" s="2"/>
      <c r="AE2770" s="2"/>
      <c r="AF2770" s="2"/>
      <c r="AG2770" s="2"/>
      <c r="AH2770" s="2"/>
      <c r="AI2770" s="2"/>
    </row>
    <row r="2771" spans="13:35">
      <c r="M2771" s="241"/>
      <c r="N2771" s="241"/>
      <c r="O2771" s="229"/>
      <c r="P2771" s="229"/>
      <c r="Q2771" s="234"/>
      <c r="Y2771" s="243"/>
      <c r="Z2771" s="2"/>
      <c r="AA2771" s="2"/>
      <c r="AB2771" s="2"/>
      <c r="AC2771" s="2"/>
      <c r="AD2771" s="2"/>
      <c r="AE2771" s="2"/>
      <c r="AF2771" s="2"/>
      <c r="AG2771" s="2"/>
      <c r="AH2771" s="2"/>
      <c r="AI2771" s="2"/>
    </row>
    <row r="2772" spans="13:35">
      <c r="M2772" s="241"/>
      <c r="N2772" s="241"/>
      <c r="O2772" s="229"/>
      <c r="P2772" s="229"/>
      <c r="Q2772" s="234"/>
      <c r="Y2772" s="243"/>
      <c r="Z2772" s="2"/>
      <c r="AA2772" s="2"/>
      <c r="AB2772" s="2"/>
      <c r="AC2772" s="2"/>
      <c r="AD2772" s="2"/>
      <c r="AE2772" s="2"/>
      <c r="AF2772" s="2"/>
      <c r="AG2772" s="2"/>
      <c r="AH2772" s="2"/>
      <c r="AI2772" s="2"/>
    </row>
    <row r="2773" spans="13:35">
      <c r="M2773" s="241"/>
      <c r="N2773" s="241"/>
      <c r="O2773" s="229"/>
      <c r="P2773" s="229"/>
      <c r="Q2773" s="234"/>
      <c r="Y2773" s="243"/>
      <c r="Z2773" s="2"/>
      <c r="AA2773" s="2"/>
      <c r="AB2773" s="2"/>
      <c r="AC2773" s="2"/>
      <c r="AD2773" s="2"/>
      <c r="AE2773" s="2"/>
      <c r="AF2773" s="2"/>
      <c r="AG2773" s="2"/>
      <c r="AH2773" s="2"/>
      <c r="AI2773" s="2"/>
    </row>
    <row r="2774" spans="13:35">
      <c r="M2774" s="241"/>
      <c r="N2774" s="241"/>
      <c r="O2774" s="229"/>
      <c r="P2774" s="229"/>
      <c r="Q2774" s="234"/>
      <c r="Y2774" s="243"/>
      <c r="Z2774" s="2"/>
      <c r="AA2774" s="2"/>
      <c r="AB2774" s="2"/>
      <c r="AC2774" s="2"/>
      <c r="AD2774" s="2"/>
      <c r="AE2774" s="2"/>
      <c r="AF2774" s="2"/>
      <c r="AG2774" s="2"/>
      <c r="AH2774" s="2"/>
      <c r="AI2774" s="2"/>
    </row>
    <row r="2775" spans="13:35">
      <c r="M2775" s="241"/>
      <c r="N2775" s="241"/>
      <c r="O2775" s="229"/>
      <c r="P2775" s="229"/>
      <c r="Q2775" s="234"/>
      <c r="Y2775" s="243"/>
      <c r="Z2775" s="2"/>
      <c r="AA2775" s="2"/>
      <c r="AB2775" s="2"/>
      <c r="AC2775" s="2"/>
      <c r="AD2775" s="2"/>
      <c r="AE2775" s="2"/>
      <c r="AF2775" s="2"/>
      <c r="AG2775" s="2"/>
      <c r="AH2775" s="2"/>
      <c r="AI2775" s="2"/>
    </row>
    <row r="2776" spans="13:35">
      <c r="M2776" s="241"/>
      <c r="N2776" s="241"/>
      <c r="O2776" s="229"/>
      <c r="P2776" s="229"/>
      <c r="Q2776" s="234"/>
      <c r="Y2776" s="243"/>
      <c r="Z2776" s="2"/>
      <c r="AA2776" s="2"/>
      <c r="AB2776" s="2"/>
      <c r="AC2776" s="2"/>
      <c r="AD2776" s="2"/>
      <c r="AE2776" s="2"/>
      <c r="AF2776" s="2"/>
      <c r="AG2776" s="2"/>
      <c r="AH2776" s="2"/>
      <c r="AI2776" s="2"/>
    </row>
    <row r="2777" spans="13:35">
      <c r="M2777" s="241"/>
      <c r="N2777" s="241"/>
      <c r="O2777" s="229"/>
      <c r="P2777" s="229"/>
      <c r="Q2777" s="234"/>
      <c r="Y2777" s="243"/>
      <c r="Z2777" s="2"/>
      <c r="AA2777" s="2"/>
      <c r="AB2777" s="2"/>
      <c r="AC2777" s="2"/>
      <c r="AD2777" s="2"/>
      <c r="AE2777" s="2"/>
      <c r="AF2777" s="2"/>
      <c r="AG2777" s="2"/>
      <c r="AH2777" s="2"/>
      <c r="AI2777" s="2"/>
    </row>
    <row r="2778" spans="13:35">
      <c r="M2778" s="241"/>
      <c r="N2778" s="241"/>
      <c r="O2778" s="229"/>
      <c r="P2778" s="229"/>
      <c r="Q2778" s="234"/>
      <c r="Y2778" s="243"/>
      <c r="Z2778" s="2"/>
      <c r="AA2778" s="2"/>
      <c r="AB2778" s="2"/>
      <c r="AC2778" s="2"/>
      <c r="AD2778" s="2"/>
      <c r="AE2778" s="2"/>
      <c r="AF2778" s="2"/>
      <c r="AG2778" s="2"/>
      <c r="AH2778" s="2"/>
      <c r="AI2778" s="2"/>
    </row>
    <row r="2779" spans="13:35">
      <c r="M2779" s="241"/>
      <c r="N2779" s="241"/>
      <c r="O2779" s="229"/>
      <c r="P2779" s="229"/>
      <c r="Q2779" s="234"/>
      <c r="Y2779" s="243"/>
      <c r="Z2779" s="2"/>
      <c r="AA2779" s="2"/>
      <c r="AB2779" s="2"/>
      <c r="AC2779" s="2"/>
      <c r="AD2779" s="2"/>
      <c r="AE2779" s="2"/>
      <c r="AF2779" s="2"/>
      <c r="AG2779" s="2"/>
      <c r="AH2779" s="2"/>
      <c r="AI2779" s="2"/>
    </row>
    <row r="2780" spans="13:35">
      <c r="M2780" s="241"/>
      <c r="N2780" s="241"/>
      <c r="O2780" s="229"/>
      <c r="P2780" s="229"/>
      <c r="Q2780" s="234"/>
      <c r="Y2780" s="243"/>
      <c r="Z2780" s="2"/>
      <c r="AA2780" s="2"/>
      <c r="AB2780" s="2"/>
      <c r="AC2780" s="2"/>
      <c r="AD2780" s="2"/>
      <c r="AE2780" s="2"/>
      <c r="AF2780" s="2"/>
      <c r="AG2780" s="2"/>
      <c r="AH2780" s="2"/>
      <c r="AI2780" s="2"/>
    </row>
    <row r="2781" spans="13:35">
      <c r="M2781" s="241"/>
      <c r="N2781" s="241"/>
      <c r="O2781" s="229"/>
      <c r="P2781" s="229"/>
      <c r="Q2781" s="234"/>
      <c r="Y2781" s="243"/>
      <c r="Z2781" s="2"/>
      <c r="AA2781" s="2"/>
      <c r="AB2781" s="2"/>
      <c r="AC2781" s="2"/>
      <c r="AD2781" s="2"/>
      <c r="AE2781" s="2"/>
      <c r="AF2781" s="2"/>
      <c r="AG2781" s="2"/>
      <c r="AH2781" s="2"/>
      <c r="AI2781" s="2"/>
    </row>
    <row r="2782" spans="13:35">
      <c r="M2782" s="241"/>
      <c r="N2782" s="241"/>
      <c r="O2782" s="229"/>
      <c r="P2782" s="229"/>
      <c r="Q2782" s="234"/>
      <c r="Y2782" s="243"/>
      <c r="Z2782" s="2"/>
      <c r="AA2782" s="2"/>
      <c r="AB2782" s="2"/>
      <c r="AC2782" s="2"/>
      <c r="AD2782" s="2"/>
      <c r="AE2782" s="2"/>
      <c r="AF2782" s="2"/>
      <c r="AG2782" s="2"/>
      <c r="AH2782" s="2"/>
      <c r="AI2782" s="2"/>
    </row>
    <row r="2783" spans="13:35">
      <c r="M2783" s="241"/>
      <c r="N2783" s="241"/>
      <c r="O2783" s="229"/>
      <c r="P2783" s="229"/>
      <c r="Q2783" s="234"/>
      <c r="Y2783" s="243"/>
      <c r="Z2783" s="2"/>
      <c r="AA2783" s="2"/>
      <c r="AB2783" s="2"/>
      <c r="AC2783" s="2"/>
      <c r="AD2783" s="2"/>
      <c r="AE2783" s="2"/>
      <c r="AF2783" s="2"/>
      <c r="AG2783" s="2"/>
      <c r="AH2783" s="2"/>
      <c r="AI2783" s="2"/>
    </row>
    <row r="2784" spans="13:35">
      <c r="M2784" s="241"/>
      <c r="N2784" s="241"/>
      <c r="O2784" s="229"/>
      <c r="P2784" s="229"/>
      <c r="Q2784" s="234"/>
      <c r="Y2784" s="243"/>
      <c r="Z2784" s="2"/>
      <c r="AA2784" s="2"/>
      <c r="AB2784" s="2"/>
      <c r="AC2784" s="2"/>
      <c r="AD2784" s="2"/>
      <c r="AE2784" s="2"/>
      <c r="AF2784" s="2"/>
      <c r="AG2784" s="2"/>
      <c r="AH2784" s="2"/>
      <c r="AI2784" s="2"/>
    </row>
    <row r="2785" spans="13:35">
      <c r="M2785" s="241"/>
      <c r="N2785" s="241"/>
      <c r="O2785" s="229"/>
      <c r="P2785" s="229"/>
      <c r="Q2785" s="234"/>
      <c r="Y2785" s="243"/>
      <c r="Z2785" s="2"/>
      <c r="AA2785" s="2"/>
      <c r="AB2785" s="2"/>
      <c r="AC2785" s="2"/>
      <c r="AD2785" s="2"/>
      <c r="AE2785" s="2"/>
      <c r="AF2785" s="2"/>
      <c r="AG2785" s="2"/>
      <c r="AH2785" s="2"/>
      <c r="AI2785" s="2"/>
    </row>
    <row r="2786" spans="13:35">
      <c r="M2786" s="241"/>
      <c r="N2786" s="241"/>
      <c r="O2786" s="229"/>
      <c r="P2786" s="229"/>
      <c r="Q2786" s="234"/>
      <c r="Y2786" s="243"/>
      <c r="Z2786" s="2"/>
      <c r="AA2786" s="2"/>
      <c r="AB2786" s="2"/>
      <c r="AC2786" s="2"/>
      <c r="AD2786" s="2"/>
      <c r="AE2786" s="2"/>
      <c r="AF2786" s="2"/>
      <c r="AG2786" s="2"/>
      <c r="AH2786" s="2"/>
      <c r="AI2786" s="2"/>
    </row>
    <row r="2787" spans="13:35">
      <c r="M2787" s="241"/>
      <c r="N2787" s="241"/>
      <c r="O2787" s="229"/>
      <c r="P2787" s="229"/>
      <c r="Q2787" s="234"/>
      <c r="Y2787" s="243"/>
      <c r="Z2787" s="2"/>
      <c r="AA2787" s="2"/>
      <c r="AB2787" s="2"/>
      <c r="AC2787" s="2"/>
      <c r="AD2787" s="2"/>
      <c r="AE2787" s="2"/>
      <c r="AF2787" s="2"/>
      <c r="AG2787" s="2"/>
      <c r="AH2787" s="2"/>
      <c r="AI2787" s="2"/>
    </row>
    <row r="2788" spans="13:35">
      <c r="M2788" s="241"/>
      <c r="N2788" s="241"/>
      <c r="O2788" s="229"/>
      <c r="P2788" s="229"/>
      <c r="Q2788" s="234"/>
      <c r="Y2788" s="243"/>
      <c r="Z2788" s="2"/>
      <c r="AA2788" s="2"/>
      <c r="AB2788" s="2"/>
      <c r="AC2788" s="2"/>
      <c r="AD2788" s="2"/>
      <c r="AE2788" s="2"/>
      <c r="AF2788" s="2"/>
      <c r="AG2788" s="2"/>
      <c r="AH2788" s="2"/>
      <c r="AI2788" s="2"/>
    </row>
    <row r="2789" spans="13:35">
      <c r="M2789" s="241"/>
      <c r="N2789" s="241"/>
      <c r="O2789" s="229"/>
      <c r="P2789" s="229"/>
      <c r="Q2789" s="234"/>
      <c r="Y2789" s="243"/>
      <c r="Z2789" s="2"/>
      <c r="AA2789" s="2"/>
      <c r="AB2789" s="2"/>
      <c r="AC2789" s="2"/>
      <c r="AD2789" s="2"/>
      <c r="AE2789" s="2"/>
      <c r="AF2789" s="2"/>
      <c r="AG2789" s="2"/>
      <c r="AH2789" s="2"/>
      <c r="AI2789" s="2"/>
    </row>
    <row r="2790" spans="13:35">
      <c r="M2790" s="241"/>
      <c r="N2790" s="241"/>
      <c r="O2790" s="229"/>
      <c r="P2790" s="229"/>
      <c r="Q2790" s="234"/>
      <c r="Y2790" s="243"/>
      <c r="Z2790" s="2"/>
      <c r="AA2790" s="2"/>
      <c r="AB2790" s="2"/>
      <c r="AC2790" s="2"/>
      <c r="AD2790" s="2"/>
      <c r="AE2790" s="2"/>
      <c r="AF2790" s="2"/>
      <c r="AG2790" s="2"/>
      <c r="AH2790" s="2"/>
      <c r="AI2790" s="2"/>
    </row>
    <row r="2791" spans="13:35">
      <c r="M2791" s="241"/>
      <c r="N2791" s="241"/>
      <c r="O2791" s="229"/>
      <c r="P2791" s="229"/>
      <c r="Q2791" s="234"/>
      <c r="Y2791" s="243"/>
      <c r="Z2791" s="2"/>
      <c r="AA2791" s="2"/>
      <c r="AB2791" s="2"/>
      <c r="AC2791" s="2"/>
      <c r="AD2791" s="2"/>
      <c r="AE2791" s="2"/>
      <c r="AF2791" s="2"/>
      <c r="AG2791" s="2"/>
      <c r="AH2791" s="2"/>
      <c r="AI2791" s="2"/>
    </row>
    <row r="2792" spans="13:35">
      <c r="M2792" s="241"/>
      <c r="N2792" s="241"/>
      <c r="O2792" s="229"/>
      <c r="P2792" s="229"/>
      <c r="Q2792" s="234"/>
      <c r="Y2792" s="243"/>
      <c r="Z2792" s="2"/>
      <c r="AA2792" s="2"/>
      <c r="AB2792" s="2"/>
      <c r="AC2792" s="2"/>
      <c r="AD2792" s="2"/>
      <c r="AE2792" s="2"/>
      <c r="AF2792" s="2"/>
      <c r="AG2792" s="2"/>
      <c r="AH2792" s="2"/>
      <c r="AI2792" s="2"/>
    </row>
    <row r="2793" spans="13:35">
      <c r="M2793" s="241"/>
      <c r="N2793" s="241"/>
      <c r="O2793" s="229"/>
      <c r="P2793" s="229"/>
      <c r="Q2793" s="234"/>
      <c r="Y2793" s="243"/>
      <c r="Z2793" s="2"/>
      <c r="AA2793" s="2"/>
      <c r="AB2793" s="2"/>
      <c r="AC2793" s="2"/>
      <c r="AD2793" s="2"/>
      <c r="AE2793" s="2"/>
      <c r="AF2793" s="2"/>
      <c r="AG2793" s="2"/>
      <c r="AH2793" s="2"/>
      <c r="AI2793" s="2"/>
    </row>
    <row r="2794" spans="13:35">
      <c r="M2794" s="241"/>
      <c r="N2794" s="241"/>
      <c r="O2794" s="229"/>
      <c r="P2794" s="229"/>
      <c r="Q2794" s="234"/>
      <c r="Y2794" s="243"/>
      <c r="Z2794" s="2"/>
      <c r="AA2794" s="2"/>
      <c r="AB2794" s="2"/>
      <c r="AC2794" s="2"/>
      <c r="AD2794" s="2"/>
      <c r="AE2794" s="2"/>
      <c r="AF2794" s="2"/>
      <c r="AG2794" s="2"/>
      <c r="AH2794" s="2"/>
      <c r="AI2794" s="2"/>
    </row>
    <row r="2795" spans="13:35">
      <c r="M2795" s="241"/>
      <c r="N2795" s="241"/>
      <c r="O2795" s="229"/>
      <c r="P2795" s="229"/>
      <c r="Q2795" s="234"/>
      <c r="Y2795" s="243"/>
      <c r="Z2795" s="2"/>
      <c r="AA2795" s="2"/>
      <c r="AB2795" s="2"/>
      <c r="AC2795" s="2"/>
      <c r="AD2795" s="2"/>
      <c r="AE2795" s="2"/>
      <c r="AF2795" s="2"/>
      <c r="AG2795" s="2"/>
      <c r="AH2795" s="2"/>
      <c r="AI2795" s="2"/>
    </row>
    <row r="2796" spans="13:35">
      <c r="M2796" s="241"/>
      <c r="N2796" s="241"/>
      <c r="O2796" s="229"/>
      <c r="P2796" s="229"/>
      <c r="Q2796" s="234"/>
      <c r="Y2796" s="243"/>
      <c r="Z2796" s="2"/>
      <c r="AA2796" s="2"/>
      <c r="AB2796" s="2"/>
      <c r="AC2796" s="2"/>
      <c r="AD2796" s="2"/>
      <c r="AE2796" s="2"/>
      <c r="AF2796" s="2"/>
      <c r="AG2796" s="2"/>
      <c r="AH2796" s="2"/>
      <c r="AI2796" s="2"/>
    </row>
    <row r="2797" spans="13:35">
      <c r="M2797" s="241"/>
      <c r="N2797" s="241"/>
      <c r="O2797" s="229"/>
      <c r="P2797" s="229"/>
      <c r="Q2797" s="234"/>
      <c r="Y2797" s="243"/>
      <c r="Z2797" s="2"/>
      <c r="AA2797" s="2"/>
      <c r="AB2797" s="2"/>
      <c r="AC2797" s="2"/>
      <c r="AD2797" s="2"/>
      <c r="AE2797" s="2"/>
      <c r="AF2797" s="2"/>
      <c r="AG2797" s="2"/>
      <c r="AH2797" s="2"/>
      <c r="AI2797" s="2"/>
    </row>
    <row r="2798" spans="13:35">
      <c r="M2798" s="241"/>
      <c r="N2798" s="241"/>
      <c r="O2798" s="229"/>
      <c r="P2798" s="229"/>
      <c r="Q2798" s="234"/>
      <c r="Y2798" s="243"/>
      <c r="Z2798" s="2"/>
      <c r="AA2798" s="2"/>
      <c r="AB2798" s="2"/>
      <c r="AC2798" s="2"/>
      <c r="AD2798" s="2"/>
      <c r="AE2798" s="2"/>
      <c r="AF2798" s="2"/>
      <c r="AG2798" s="2"/>
      <c r="AH2798" s="2"/>
      <c r="AI2798" s="2"/>
    </row>
    <row r="2799" spans="13:35">
      <c r="M2799" s="241"/>
      <c r="N2799" s="241"/>
      <c r="O2799" s="229"/>
      <c r="P2799" s="229"/>
      <c r="Q2799" s="234"/>
      <c r="Y2799" s="243"/>
      <c r="Z2799" s="2"/>
      <c r="AA2799" s="2"/>
      <c r="AB2799" s="2"/>
      <c r="AC2799" s="2"/>
      <c r="AD2799" s="2"/>
      <c r="AE2799" s="2"/>
      <c r="AF2799" s="2"/>
      <c r="AG2799" s="2"/>
      <c r="AH2799" s="2"/>
      <c r="AI2799" s="2"/>
    </row>
    <row r="2800" spans="13:35">
      <c r="M2800" s="241"/>
      <c r="N2800" s="241"/>
      <c r="O2800" s="229"/>
      <c r="P2800" s="229"/>
      <c r="Q2800" s="234"/>
      <c r="Y2800" s="243"/>
      <c r="Z2800" s="2"/>
      <c r="AA2800" s="2"/>
      <c r="AB2800" s="2"/>
      <c r="AC2800" s="2"/>
      <c r="AD2800" s="2"/>
      <c r="AE2800" s="2"/>
      <c r="AF2800" s="2"/>
      <c r="AG2800" s="2"/>
      <c r="AH2800" s="2"/>
      <c r="AI2800" s="2"/>
    </row>
    <row r="2801" spans="13:35">
      <c r="M2801" s="241"/>
      <c r="N2801" s="241"/>
      <c r="O2801" s="229"/>
      <c r="P2801" s="229"/>
      <c r="Q2801" s="234"/>
      <c r="Y2801" s="243"/>
      <c r="Z2801" s="2"/>
      <c r="AA2801" s="2"/>
      <c r="AB2801" s="2"/>
      <c r="AC2801" s="2"/>
      <c r="AD2801" s="2"/>
      <c r="AE2801" s="2"/>
      <c r="AF2801" s="2"/>
      <c r="AG2801" s="2"/>
      <c r="AH2801" s="2"/>
      <c r="AI2801" s="2"/>
    </row>
    <row r="2802" spans="13:35">
      <c r="M2802" s="241"/>
      <c r="N2802" s="241"/>
      <c r="O2802" s="229"/>
      <c r="P2802" s="229"/>
      <c r="Q2802" s="234"/>
      <c r="Y2802" s="243"/>
      <c r="Z2802" s="2"/>
      <c r="AA2802" s="2"/>
      <c r="AB2802" s="2"/>
      <c r="AC2802" s="2"/>
      <c r="AD2802" s="2"/>
      <c r="AE2802" s="2"/>
      <c r="AF2802" s="2"/>
      <c r="AG2802" s="2"/>
      <c r="AH2802" s="2"/>
      <c r="AI2802" s="2"/>
    </row>
    <row r="2803" spans="13:35">
      <c r="M2803" s="241"/>
      <c r="N2803" s="241"/>
      <c r="O2803" s="229"/>
      <c r="P2803" s="229"/>
      <c r="Q2803" s="234"/>
      <c r="Y2803" s="243"/>
      <c r="Z2803" s="2"/>
      <c r="AA2803" s="2"/>
      <c r="AB2803" s="2"/>
      <c r="AC2803" s="2"/>
      <c r="AD2803" s="2"/>
      <c r="AE2803" s="2"/>
      <c r="AF2803" s="2"/>
      <c r="AG2803" s="2"/>
      <c r="AH2803" s="2"/>
      <c r="AI2803" s="2"/>
    </row>
    <row r="2804" spans="13:35">
      <c r="M2804" s="241"/>
      <c r="N2804" s="241"/>
      <c r="O2804" s="229"/>
      <c r="P2804" s="229"/>
      <c r="Q2804" s="234"/>
      <c r="Y2804" s="243"/>
      <c r="Z2804" s="2"/>
      <c r="AA2804" s="2"/>
      <c r="AB2804" s="2"/>
      <c r="AC2804" s="2"/>
      <c r="AD2804" s="2"/>
      <c r="AE2804" s="2"/>
      <c r="AF2804" s="2"/>
      <c r="AG2804" s="2"/>
      <c r="AH2804" s="2"/>
      <c r="AI2804" s="2"/>
    </row>
    <row r="2805" spans="13:35">
      <c r="M2805" s="241"/>
      <c r="N2805" s="241"/>
      <c r="O2805" s="229"/>
      <c r="P2805" s="229"/>
      <c r="Q2805" s="234"/>
      <c r="Y2805" s="243"/>
      <c r="Z2805" s="2"/>
      <c r="AA2805" s="2"/>
      <c r="AB2805" s="2"/>
      <c r="AC2805" s="2"/>
      <c r="AD2805" s="2"/>
      <c r="AE2805" s="2"/>
      <c r="AF2805" s="2"/>
      <c r="AG2805" s="2"/>
      <c r="AH2805" s="2"/>
      <c r="AI2805" s="2"/>
    </row>
    <row r="2806" spans="13:35">
      <c r="M2806" s="241"/>
      <c r="N2806" s="241"/>
      <c r="O2806" s="229"/>
      <c r="P2806" s="229"/>
      <c r="Q2806" s="234"/>
      <c r="Y2806" s="243"/>
      <c r="Z2806" s="2"/>
      <c r="AA2806" s="2"/>
      <c r="AB2806" s="2"/>
      <c r="AC2806" s="2"/>
      <c r="AD2806" s="2"/>
      <c r="AE2806" s="2"/>
      <c r="AF2806" s="2"/>
      <c r="AG2806" s="2"/>
      <c r="AH2806" s="2"/>
      <c r="AI2806" s="2"/>
    </row>
    <row r="2807" spans="13:35">
      <c r="M2807" s="241"/>
      <c r="N2807" s="241"/>
      <c r="O2807" s="229"/>
      <c r="P2807" s="229"/>
      <c r="Q2807" s="234"/>
      <c r="Y2807" s="243"/>
      <c r="Z2807" s="2"/>
      <c r="AA2807" s="2"/>
      <c r="AB2807" s="2"/>
      <c r="AC2807" s="2"/>
      <c r="AD2807" s="2"/>
      <c r="AE2807" s="2"/>
      <c r="AF2807" s="2"/>
      <c r="AG2807" s="2"/>
      <c r="AH2807" s="2"/>
      <c r="AI2807" s="2"/>
    </row>
    <row r="2808" spans="13:35">
      <c r="M2808" s="241"/>
      <c r="N2808" s="241"/>
      <c r="O2808" s="229"/>
      <c r="P2808" s="229"/>
      <c r="Q2808" s="234"/>
      <c r="Y2808" s="243"/>
      <c r="Z2808" s="2"/>
      <c r="AA2808" s="2"/>
      <c r="AB2808" s="2"/>
      <c r="AC2808" s="2"/>
      <c r="AD2808" s="2"/>
      <c r="AE2808" s="2"/>
      <c r="AF2808" s="2"/>
      <c r="AG2808" s="2"/>
      <c r="AH2808" s="2"/>
      <c r="AI2808" s="2"/>
    </row>
    <row r="2809" spans="13:35">
      <c r="M2809" s="241"/>
      <c r="N2809" s="241"/>
      <c r="O2809" s="229"/>
      <c r="P2809" s="229"/>
      <c r="Q2809" s="234"/>
      <c r="Y2809" s="243"/>
      <c r="Z2809" s="2"/>
      <c r="AA2809" s="2"/>
      <c r="AB2809" s="2"/>
      <c r="AC2809" s="2"/>
      <c r="AD2809" s="2"/>
      <c r="AE2809" s="2"/>
      <c r="AF2809" s="2"/>
      <c r="AG2809" s="2"/>
      <c r="AH2809" s="2"/>
      <c r="AI2809" s="2"/>
    </row>
    <row r="2810" spans="13:35">
      <c r="M2810" s="241"/>
      <c r="N2810" s="241"/>
      <c r="O2810" s="229"/>
      <c r="P2810" s="229"/>
      <c r="Q2810" s="234"/>
      <c r="Y2810" s="243"/>
      <c r="Z2810" s="2"/>
      <c r="AA2810" s="2"/>
      <c r="AB2810" s="2"/>
      <c r="AC2810" s="2"/>
      <c r="AD2810" s="2"/>
      <c r="AE2810" s="2"/>
      <c r="AF2810" s="2"/>
      <c r="AG2810" s="2"/>
      <c r="AH2810" s="2"/>
      <c r="AI2810" s="2"/>
    </row>
    <row r="2811" spans="13:35">
      <c r="M2811" s="241"/>
      <c r="N2811" s="241"/>
      <c r="O2811" s="229"/>
      <c r="P2811" s="229"/>
      <c r="Q2811" s="234"/>
      <c r="Y2811" s="243"/>
      <c r="Z2811" s="2"/>
      <c r="AA2811" s="2"/>
      <c r="AB2811" s="2"/>
      <c r="AC2811" s="2"/>
      <c r="AD2811" s="2"/>
      <c r="AE2811" s="2"/>
      <c r="AF2811" s="2"/>
      <c r="AG2811" s="2"/>
      <c r="AH2811" s="2"/>
      <c r="AI2811" s="2"/>
    </row>
    <row r="2812" spans="13:35">
      <c r="M2812" s="241"/>
      <c r="N2812" s="241"/>
      <c r="O2812" s="229"/>
      <c r="P2812" s="229"/>
      <c r="Q2812" s="234"/>
      <c r="Y2812" s="243"/>
      <c r="Z2812" s="2"/>
      <c r="AA2812" s="2"/>
      <c r="AB2812" s="2"/>
      <c r="AC2812" s="2"/>
      <c r="AD2812" s="2"/>
      <c r="AE2812" s="2"/>
      <c r="AF2812" s="2"/>
      <c r="AG2812" s="2"/>
      <c r="AH2812" s="2"/>
      <c r="AI2812" s="2"/>
    </row>
    <row r="2813" spans="13:35">
      <c r="M2813" s="241"/>
      <c r="N2813" s="241"/>
      <c r="O2813" s="229"/>
      <c r="P2813" s="229"/>
      <c r="Q2813" s="234"/>
      <c r="Y2813" s="243"/>
      <c r="Z2813" s="2"/>
      <c r="AA2813" s="2"/>
      <c r="AB2813" s="2"/>
      <c r="AC2813" s="2"/>
      <c r="AD2813" s="2"/>
      <c r="AE2813" s="2"/>
      <c r="AF2813" s="2"/>
      <c r="AG2813" s="2"/>
      <c r="AH2813" s="2"/>
      <c r="AI2813" s="2"/>
    </row>
    <row r="2814" spans="13:35">
      <c r="M2814" s="241"/>
      <c r="N2814" s="241"/>
      <c r="O2814" s="229"/>
      <c r="P2814" s="229"/>
      <c r="Q2814" s="234"/>
      <c r="Y2814" s="243"/>
      <c r="Z2814" s="2"/>
      <c r="AA2814" s="2"/>
      <c r="AB2814" s="2"/>
      <c r="AC2814" s="2"/>
      <c r="AD2814" s="2"/>
      <c r="AE2814" s="2"/>
      <c r="AF2814" s="2"/>
      <c r="AG2814" s="2"/>
      <c r="AH2814" s="2"/>
      <c r="AI2814" s="2"/>
    </row>
    <row r="2815" spans="13:35">
      <c r="M2815" s="241"/>
      <c r="N2815" s="241"/>
      <c r="O2815" s="229"/>
      <c r="P2815" s="229"/>
      <c r="Q2815" s="234"/>
      <c r="Y2815" s="243"/>
      <c r="Z2815" s="2"/>
      <c r="AA2815" s="2"/>
      <c r="AB2815" s="2"/>
      <c r="AC2815" s="2"/>
      <c r="AD2815" s="2"/>
      <c r="AE2815" s="2"/>
      <c r="AF2815" s="2"/>
      <c r="AG2815" s="2"/>
      <c r="AH2815" s="2"/>
      <c r="AI2815" s="2"/>
    </row>
    <row r="2816" spans="13:35">
      <c r="M2816" s="241"/>
      <c r="N2816" s="241"/>
      <c r="O2816" s="229"/>
      <c r="P2816" s="229"/>
      <c r="Q2816" s="234"/>
      <c r="Y2816" s="243"/>
      <c r="Z2816" s="2"/>
      <c r="AA2816" s="2"/>
      <c r="AB2816" s="2"/>
      <c r="AC2816" s="2"/>
      <c r="AD2816" s="2"/>
      <c r="AE2816" s="2"/>
      <c r="AF2816" s="2"/>
      <c r="AG2816" s="2"/>
      <c r="AH2816" s="2"/>
      <c r="AI2816" s="2"/>
    </row>
    <row r="2817" spans="13:35">
      <c r="M2817" s="241"/>
      <c r="N2817" s="241"/>
      <c r="O2817" s="229"/>
      <c r="P2817" s="229"/>
      <c r="Q2817" s="234"/>
      <c r="Y2817" s="243"/>
      <c r="Z2817" s="2"/>
      <c r="AA2817" s="2"/>
      <c r="AB2817" s="2"/>
      <c r="AC2817" s="2"/>
      <c r="AD2817" s="2"/>
      <c r="AE2817" s="2"/>
      <c r="AF2817" s="2"/>
      <c r="AG2817" s="2"/>
      <c r="AH2817" s="2"/>
      <c r="AI2817" s="2"/>
    </row>
    <row r="2818" spans="13:35">
      <c r="M2818" s="241"/>
      <c r="N2818" s="241"/>
      <c r="O2818" s="229"/>
      <c r="P2818" s="229"/>
      <c r="Q2818" s="234"/>
      <c r="Y2818" s="243"/>
      <c r="Z2818" s="2"/>
      <c r="AA2818" s="2"/>
      <c r="AB2818" s="2"/>
      <c r="AC2818" s="2"/>
      <c r="AD2818" s="2"/>
      <c r="AE2818" s="2"/>
      <c r="AF2818" s="2"/>
      <c r="AG2818" s="2"/>
      <c r="AH2818" s="2"/>
      <c r="AI2818" s="2"/>
    </row>
    <row r="2819" spans="13:35">
      <c r="M2819" s="241"/>
      <c r="N2819" s="241"/>
      <c r="O2819" s="229"/>
      <c r="P2819" s="229"/>
      <c r="Q2819" s="234"/>
      <c r="Y2819" s="243"/>
      <c r="Z2819" s="2"/>
      <c r="AA2819" s="2"/>
      <c r="AB2819" s="2"/>
      <c r="AC2819" s="2"/>
      <c r="AD2819" s="2"/>
      <c r="AE2819" s="2"/>
      <c r="AF2819" s="2"/>
      <c r="AG2819" s="2"/>
      <c r="AH2819" s="2"/>
      <c r="AI2819" s="2"/>
    </row>
    <row r="2820" spans="13:35">
      <c r="M2820" s="241"/>
      <c r="N2820" s="241"/>
      <c r="O2820" s="229"/>
      <c r="P2820" s="229"/>
      <c r="Q2820" s="234"/>
      <c r="Y2820" s="243"/>
      <c r="Z2820" s="2"/>
      <c r="AA2820" s="2"/>
      <c r="AB2820" s="2"/>
      <c r="AC2820" s="2"/>
      <c r="AD2820" s="2"/>
      <c r="AE2820" s="2"/>
      <c r="AF2820" s="2"/>
      <c r="AG2820" s="2"/>
      <c r="AH2820" s="2"/>
      <c r="AI2820" s="2"/>
    </row>
    <row r="2821" spans="13:35">
      <c r="M2821" s="241"/>
      <c r="N2821" s="241"/>
      <c r="O2821" s="229"/>
      <c r="P2821" s="229"/>
      <c r="Q2821" s="234"/>
      <c r="Y2821" s="243"/>
      <c r="Z2821" s="2"/>
      <c r="AA2821" s="2"/>
      <c r="AB2821" s="2"/>
      <c r="AC2821" s="2"/>
      <c r="AD2821" s="2"/>
      <c r="AE2821" s="2"/>
      <c r="AF2821" s="2"/>
      <c r="AG2821" s="2"/>
      <c r="AH2821" s="2"/>
      <c r="AI2821" s="2"/>
    </row>
    <row r="2822" spans="13:35">
      <c r="M2822" s="241"/>
      <c r="N2822" s="241"/>
      <c r="O2822" s="229"/>
      <c r="P2822" s="229"/>
      <c r="Q2822" s="234"/>
      <c r="Y2822" s="243"/>
      <c r="Z2822" s="2"/>
      <c r="AA2822" s="2"/>
      <c r="AB2822" s="2"/>
      <c r="AC2822" s="2"/>
      <c r="AD2822" s="2"/>
      <c r="AE2822" s="2"/>
      <c r="AF2822" s="2"/>
      <c r="AG2822" s="2"/>
      <c r="AH2822" s="2"/>
      <c r="AI2822" s="2"/>
    </row>
    <row r="2823" spans="13:35">
      <c r="M2823" s="241"/>
      <c r="N2823" s="241"/>
      <c r="O2823" s="229"/>
      <c r="P2823" s="229"/>
      <c r="Q2823" s="234"/>
      <c r="Y2823" s="243"/>
      <c r="Z2823" s="2"/>
      <c r="AA2823" s="2"/>
      <c r="AB2823" s="2"/>
      <c r="AC2823" s="2"/>
      <c r="AD2823" s="2"/>
      <c r="AE2823" s="2"/>
      <c r="AF2823" s="2"/>
      <c r="AG2823" s="2"/>
      <c r="AH2823" s="2"/>
      <c r="AI2823" s="2"/>
    </row>
    <row r="2824" spans="13:35">
      <c r="M2824" s="241"/>
      <c r="N2824" s="241"/>
      <c r="O2824" s="229"/>
      <c r="P2824" s="229"/>
      <c r="Q2824" s="234"/>
      <c r="Y2824" s="243"/>
      <c r="Z2824" s="2"/>
      <c r="AA2824" s="2"/>
      <c r="AB2824" s="2"/>
      <c r="AC2824" s="2"/>
      <c r="AD2824" s="2"/>
      <c r="AE2824" s="2"/>
      <c r="AF2824" s="2"/>
      <c r="AG2824" s="2"/>
      <c r="AH2824" s="2"/>
      <c r="AI2824" s="2"/>
    </row>
    <row r="2825" spans="13:35">
      <c r="M2825" s="241"/>
      <c r="N2825" s="241"/>
      <c r="O2825" s="229"/>
      <c r="P2825" s="229"/>
      <c r="Q2825" s="234"/>
      <c r="Y2825" s="243"/>
      <c r="Z2825" s="2"/>
      <c r="AA2825" s="2"/>
      <c r="AB2825" s="2"/>
      <c r="AC2825" s="2"/>
      <c r="AD2825" s="2"/>
      <c r="AE2825" s="2"/>
      <c r="AF2825" s="2"/>
      <c r="AG2825" s="2"/>
      <c r="AH2825" s="2"/>
      <c r="AI2825" s="2"/>
    </row>
    <row r="2826" spans="13:35">
      <c r="M2826" s="241"/>
      <c r="N2826" s="241"/>
      <c r="O2826" s="229"/>
      <c r="P2826" s="229"/>
      <c r="Q2826" s="234"/>
      <c r="Y2826" s="243"/>
      <c r="Z2826" s="2"/>
      <c r="AA2826" s="2"/>
      <c r="AB2826" s="2"/>
      <c r="AC2826" s="2"/>
      <c r="AD2826" s="2"/>
      <c r="AE2826" s="2"/>
      <c r="AF2826" s="2"/>
      <c r="AG2826" s="2"/>
      <c r="AH2826" s="2"/>
      <c r="AI2826" s="2"/>
    </row>
    <row r="2827" spans="13:35">
      <c r="M2827" s="241"/>
      <c r="N2827" s="241"/>
      <c r="O2827" s="229"/>
      <c r="P2827" s="229"/>
      <c r="Q2827" s="234"/>
      <c r="Y2827" s="243"/>
      <c r="Z2827" s="2"/>
      <c r="AA2827" s="2"/>
      <c r="AB2827" s="2"/>
      <c r="AC2827" s="2"/>
      <c r="AD2827" s="2"/>
      <c r="AE2827" s="2"/>
      <c r="AF2827" s="2"/>
      <c r="AG2827" s="2"/>
      <c r="AH2827" s="2"/>
      <c r="AI2827" s="2"/>
    </row>
    <row r="2828" spans="13:35">
      <c r="M2828" s="241"/>
      <c r="N2828" s="241"/>
      <c r="O2828" s="229"/>
      <c r="P2828" s="229"/>
      <c r="Q2828" s="234"/>
      <c r="Y2828" s="243"/>
      <c r="Z2828" s="2"/>
      <c r="AA2828" s="2"/>
      <c r="AB2828" s="2"/>
      <c r="AC2828" s="2"/>
      <c r="AD2828" s="2"/>
      <c r="AE2828" s="2"/>
      <c r="AF2828" s="2"/>
      <c r="AG2828" s="2"/>
      <c r="AH2828" s="2"/>
      <c r="AI2828" s="2"/>
    </row>
    <row r="2829" spans="13:35">
      <c r="M2829" s="241"/>
      <c r="N2829" s="241"/>
      <c r="O2829" s="229"/>
      <c r="P2829" s="229"/>
      <c r="Q2829" s="234"/>
      <c r="Y2829" s="243"/>
      <c r="Z2829" s="2"/>
      <c r="AA2829" s="2"/>
      <c r="AB2829" s="2"/>
      <c r="AC2829" s="2"/>
      <c r="AD2829" s="2"/>
      <c r="AE2829" s="2"/>
      <c r="AF2829" s="2"/>
      <c r="AG2829" s="2"/>
      <c r="AH2829" s="2"/>
      <c r="AI2829" s="2"/>
    </row>
    <row r="2830" spans="13:35">
      <c r="M2830" s="241"/>
      <c r="N2830" s="241"/>
      <c r="O2830" s="229"/>
      <c r="P2830" s="229"/>
      <c r="Q2830" s="234"/>
      <c r="Y2830" s="243"/>
      <c r="Z2830" s="2"/>
      <c r="AA2830" s="2"/>
      <c r="AB2830" s="2"/>
      <c r="AC2830" s="2"/>
      <c r="AD2830" s="2"/>
      <c r="AE2830" s="2"/>
      <c r="AF2830" s="2"/>
      <c r="AG2830" s="2"/>
      <c r="AH2830" s="2"/>
      <c r="AI2830" s="2"/>
    </row>
    <row r="2831" spans="13:35">
      <c r="M2831" s="241"/>
      <c r="N2831" s="241"/>
      <c r="O2831" s="229"/>
      <c r="P2831" s="229"/>
      <c r="Q2831" s="234"/>
      <c r="Y2831" s="243"/>
      <c r="Z2831" s="2"/>
      <c r="AA2831" s="2"/>
      <c r="AB2831" s="2"/>
      <c r="AC2831" s="2"/>
      <c r="AD2831" s="2"/>
      <c r="AE2831" s="2"/>
      <c r="AF2831" s="2"/>
      <c r="AG2831" s="2"/>
      <c r="AH2831" s="2"/>
      <c r="AI2831" s="2"/>
    </row>
    <row r="2832" spans="13:35">
      <c r="M2832" s="241"/>
      <c r="N2832" s="241"/>
      <c r="O2832" s="229"/>
      <c r="P2832" s="229"/>
      <c r="Q2832" s="234"/>
      <c r="Y2832" s="243"/>
      <c r="Z2832" s="2"/>
      <c r="AA2832" s="2"/>
      <c r="AB2832" s="2"/>
      <c r="AC2832" s="2"/>
      <c r="AD2832" s="2"/>
      <c r="AE2832" s="2"/>
      <c r="AF2832" s="2"/>
      <c r="AG2832" s="2"/>
      <c r="AH2832" s="2"/>
      <c r="AI2832" s="2"/>
    </row>
    <row r="2833" spans="13:35">
      <c r="M2833" s="241"/>
      <c r="N2833" s="241"/>
      <c r="O2833" s="229"/>
      <c r="P2833" s="229"/>
      <c r="Q2833" s="234"/>
      <c r="Y2833" s="243"/>
      <c r="Z2833" s="2"/>
      <c r="AA2833" s="2"/>
      <c r="AB2833" s="2"/>
      <c r="AC2833" s="2"/>
      <c r="AD2833" s="2"/>
      <c r="AE2833" s="2"/>
      <c r="AF2833" s="2"/>
      <c r="AG2833" s="2"/>
      <c r="AH2833" s="2"/>
      <c r="AI2833" s="2"/>
    </row>
    <row r="2834" spans="13:35">
      <c r="M2834" s="241"/>
      <c r="N2834" s="241"/>
      <c r="O2834" s="229"/>
      <c r="P2834" s="229"/>
      <c r="Q2834" s="234"/>
      <c r="Y2834" s="243"/>
      <c r="Z2834" s="2"/>
      <c r="AA2834" s="2"/>
      <c r="AB2834" s="2"/>
      <c r="AC2834" s="2"/>
      <c r="AD2834" s="2"/>
      <c r="AE2834" s="2"/>
      <c r="AF2834" s="2"/>
      <c r="AG2834" s="2"/>
      <c r="AH2834" s="2"/>
      <c r="AI2834" s="2"/>
    </row>
    <row r="2835" spans="13:35">
      <c r="M2835" s="241"/>
      <c r="N2835" s="241"/>
      <c r="O2835" s="229"/>
      <c r="P2835" s="229"/>
      <c r="Q2835" s="234"/>
      <c r="Y2835" s="243"/>
      <c r="Z2835" s="2"/>
      <c r="AA2835" s="2"/>
      <c r="AB2835" s="2"/>
      <c r="AC2835" s="2"/>
      <c r="AD2835" s="2"/>
      <c r="AE2835" s="2"/>
      <c r="AF2835" s="2"/>
      <c r="AG2835" s="2"/>
      <c r="AH2835" s="2"/>
      <c r="AI2835" s="2"/>
    </row>
    <row r="2836" spans="13:35">
      <c r="M2836" s="241"/>
      <c r="N2836" s="241"/>
      <c r="O2836" s="229"/>
      <c r="P2836" s="229"/>
      <c r="Q2836" s="234"/>
      <c r="Y2836" s="243"/>
      <c r="Z2836" s="2"/>
      <c r="AA2836" s="2"/>
      <c r="AB2836" s="2"/>
      <c r="AC2836" s="2"/>
      <c r="AD2836" s="2"/>
      <c r="AE2836" s="2"/>
      <c r="AF2836" s="2"/>
      <c r="AG2836" s="2"/>
      <c r="AH2836" s="2"/>
      <c r="AI2836" s="2"/>
    </row>
    <row r="2837" spans="13:35">
      <c r="M2837" s="241"/>
      <c r="N2837" s="241"/>
      <c r="O2837" s="229"/>
      <c r="P2837" s="229"/>
      <c r="Q2837" s="234"/>
      <c r="Y2837" s="243"/>
      <c r="Z2837" s="2"/>
      <c r="AA2837" s="2"/>
      <c r="AB2837" s="2"/>
      <c r="AC2837" s="2"/>
      <c r="AD2837" s="2"/>
      <c r="AE2837" s="2"/>
      <c r="AF2837" s="2"/>
      <c r="AG2837" s="2"/>
      <c r="AH2837" s="2"/>
      <c r="AI2837" s="2"/>
    </row>
    <row r="2838" spans="13:35">
      <c r="M2838" s="241"/>
      <c r="N2838" s="241"/>
      <c r="O2838" s="229"/>
      <c r="P2838" s="229"/>
      <c r="Q2838" s="234"/>
      <c r="Y2838" s="243"/>
      <c r="Z2838" s="2"/>
      <c r="AA2838" s="2"/>
      <c r="AB2838" s="2"/>
      <c r="AC2838" s="2"/>
      <c r="AD2838" s="2"/>
      <c r="AE2838" s="2"/>
      <c r="AF2838" s="2"/>
      <c r="AG2838" s="2"/>
      <c r="AH2838" s="2"/>
      <c r="AI2838" s="2"/>
    </row>
    <row r="2839" spans="13:35">
      <c r="M2839" s="241"/>
      <c r="N2839" s="241"/>
      <c r="O2839" s="229"/>
      <c r="P2839" s="229"/>
      <c r="Q2839" s="234"/>
      <c r="Y2839" s="243"/>
      <c r="Z2839" s="2"/>
      <c r="AA2839" s="2"/>
      <c r="AB2839" s="2"/>
      <c r="AC2839" s="2"/>
      <c r="AD2839" s="2"/>
      <c r="AE2839" s="2"/>
      <c r="AF2839" s="2"/>
      <c r="AG2839" s="2"/>
      <c r="AH2839" s="2"/>
      <c r="AI2839" s="2"/>
    </row>
    <row r="2840" spans="13:35">
      <c r="M2840" s="241"/>
      <c r="N2840" s="241"/>
      <c r="O2840" s="229"/>
      <c r="P2840" s="229"/>
      <c r="Q2840" s="234"/>
      <c r="Y2840" s="243"/>
      <c r="Z2840" s="2"/>
      <c r="AA2840" s="2"/>
      <c r="AB2840" s="2"/>
      <c r="AC2840" s="2"/>
      <c r="AD2840" s="2"/>
      <c r="AE2840" s="2"/>
      <c r="AF2840" s="2"/>
      <c r="AG2840" s="2"/>
      <c r="AH2840" s="2"/>
      <c r="AI2840" s="2"/>
    </row>
    <row r="2841" spans="13:35">
      <c r="M2841" s="241"/>
      <c r="N2841" s="241"/>
      <c r="O2841" s="229"/>
      <c r="P2841" s="229"/>
      <c r="Q2841" s="234"/>
      <c r="Y2841" s="243"/>
      <c r="Z2841" s="2"/>
      <c r="AA2841" s="2"/>
      <c r="AB2841" s="2"/>
      <c r="AC2841" s="2"/>
      <c r="AD2841" s="2"/>
      <c r="AE2841" s="2"/>
      <c r="AF2841" s="2"/>
      <c r="AG2841" s="2"/>
      <c r="AH2841" s="2"/>
      <c r="AI2841" s="2"/>
    </row>
    <row r="2842" spans="13:35">
      <c r="M2842" s="241"/>
      <c r="N2842" s="241"/>
      <c r="O2842" s="229"/>
      <c r="P2842" s="229"/>
      <c r="Q2842" s="234"/>
      <c r="Y2842" s="243"/>
      <c r="Z2842" s="2"/>
      <c r="AA2842" s="2"/>
      <c r="AB2842" s="2"/>
      <c r="AC2842" s="2"/>
      <c r="AD2842" s="2"/>
      <c r="AE2842" s="2"/>
      <c r="AF2842" s="2"/>
      <c r="AG2842" s="2"/>
      <c r="AH2842" s="2"/>
      <c r="AI2842" s="2"/>
    </row>
    <row r="2843" spans="13:35">
      <c r="M2843" s="241"/>
      <c r="N2843" s="241"/>
      <c r="O2843" s="229"/>
      <c r="P2843" s="229"/>
      <c r="Q2843" s="234"/>
      <c r="Y2843" s="243"/>
      <c r="Z2843" s="2"/>
      <c r="AA2843" s="2"/>
      <c r="AB2843" s="2"/>
      <c r="AC2843" s="2"/>
      <c r="AD2843" s="2"/>
      <c r="AE2843" s="2"/>
      <c r="AF2843" s="2"/>
      <c r="AG2843" s="2"/>
      <c r="AH2843" s="2"/>
      <c r="AI2843" s="2"/>
    </row>
    <row r="2844" spans="13:35">
      <c r="M2844" s="241"/>
      <c r="N2844" s="241"/>
      <c r="O2844" s="229"/>
      <c r="P2844" s="229"/>
      <c r="Q2844" s="234"/>
      <c r="Y2844" s="243"/>
      <c r="Z2844" s="2"/>
      <c r="AA2844" s="2"/>
      <c r="AB2844" s="2"/>
      <c r="AC2844" s="2"/>
      <c r="AD2844" s="2"/>
      <c r="AE2844" s="2"/>
      <c r="AF2844" s="2"/>
      <c r="AG2844" s="2"/>
      <c r="AH2844" s="2"/>
      <c r="AI2844" s="2"/>
    </row>
    <row r="2845" spans="13:35">
      <c r="M2845" s="241"/>
      <c r="N2845" s="241"/>
      <c r="O2845" s="229"/>
      <c r="P2845" s="229"/>
      <c r="Q2845" s="234"/>
      <c r="Y2845" s="243"/>
      <c r="Z2845" s="2"/>
      <c r="AA2845" s="2"/>
      <c r="AB2845" s="2"/>
      <c r="AC2845" s="2"/>
      <c r="AD2845" s="2"/>
      <c r="AE2845" s="2"/>
      <c r="AF2845" s="2"/>
      <c r="AG2845" s="2"/>
      <c r="AH2845" s="2"/>
      <c r="AI2845" s="2"/>
    </row>
    <row r="2846" spans="13:35">
      <c r="M2846" s="241"/>
      <c r="N2846" s="241"/>
      <c r="O2846" s="229"/>
      <c r="P2846" s="229"/>
      <c r="Q2846" s="234"/>
      <c r="Y2846" s="243"/>
      <c r="Z2846" s="2"/>
      <c r="AA2846" s="2"/>
      <c r="AB2846" s="2"/>
      <c r="AC2846" s="2"/>
      <c r="AD2846" s="2"/>
      <c r="AE2846" s="2"/>
      <c r="AF2846" s="2"/>
      <c r="AG2846" s="2"/>
      <c r="AH2846" s="2"/>
      <c r="AI2846" s="2"/>
    </row>
    <row r="2847" spans="13:35">
      <c r="M2847" s="241"/>
      <c r="N2847" s="241"/>
      <c r="O2847" s="229"/>
      <c r="P2847" s="229"/>
      <c r="Q2847" s="234"/>
      <c r="Y2847" s="243"/>
      <c r="Z2847" s="2"/>
      <c r="AA2847" s="2"/>
      <c r="AB2847" s="2"/>
      <c r="AC2847" s="2"/>
      <c r="AD2847" s="2"/>
      <c r="AE2847" s="2"/>
      <c r="AF2847" s="2"/>
      <c r="AG2847" s="2"/>
      <c r="AH2847" s="2"/>
      <c r="AI2847" s="2"/>
    </row>
    <row r="2848" spans="13:35">
      <c r="M2848" s="241"/>
      <c r="N2848" s="241"/>
      <c r="O2848" s="229"/>
      <c r="P2848" s="229"/>
      <c r="Q2848" s="234"/>
      <c r="Y2848" s="243"/>
      <c r="Z2848" s="2"/>
      <c r="AA2848" s="2"/>
      <c r="AB2848" s="2"/>
      <c r="AC2848" s="2"/>
      <c r="AD2848" s="2"/>
      <c r="AE2848" s="2"/>
      <c r="AF2848" s="2"/>
      <c r="AG2848" s="2"/>
      <c r="AH2848" s="2"/>
      <c r="AI2848" s="2"/>
    </row>
    <row r="2849" spans="13:35">
      <c r="M2849" s="241"/>
      <c r="N2849" s="241"/>
      <c r="O2849" s="229"/>
      <c r="P2849" s="229"/>
      <c r="Q2849" s="234"/>
      <c r="Y2849" s="243"/>
      <c r="Z2849" s="2"/>
      <c r="AA2849" s="2"/>
      <c r="AB2849" s="2"/>
      <c r="AC2849" s="2"/>
      <c r="AD2849" s="2"/>
      <c r="AE2849" s="2"/>
      <c r="AF2849" s="2"/>
      <c r="AG2849" s="2"/>
      <c r="AH2849" s="2"/>
      <c r="AI2849" s="2"/>
    </row>
    <row r="2850" spans="13:35">
      <c r="M2850" s="241"/>
      <c r="N2850" s="241"/>
      <c r="O2850" s="229"/>
      <c r="P2850" s="229"/>
      <c r="Q2850" s="234"/>
      <c r="Y2850" s="243"/>
      <c r="Z2850" s="2"/>
      <c r="AA2850" s="2"/>
      <c r="AB2850" s="2"/>
      <c r="AC2850" s="2"/>
      <c r="AD2850" s="2"/>
      <c r="AE2850" s="2"/>
      <c r="AF2850" s="2"/>
      <c r="AG2850" s="2"/>
      <c r="AH2850" s="2"/>
      <c r="AI2850" s="2"/>
    </row>
    <row r="2851" spans="13:35">
      <c r="M2851" s="241"/>
      <c r="N2851" s="241"/>
      <c r="O2851" s="229"/>
      <c r="P2851" s="229"/>
      <c r="Q2851" s="234"/>
      <c r="Y2851" s="243"/>
      <c r="Z2851" s="2"/>
      <c r="AA2851" s="2"/>
      <c r="AB2851" s="2"/>
      <c r="AC2851" s="2"/>
      <c r="AD2851" s="2"/>
      <c r="AE2851" s="2"/>
      <c r="AF2851" s="2"/>
      <c r="AG2851" s="2"/>
      <c r="AH2851" s="2"/>
      <c r="AI2851" s="2"/>
    </row>
    <row r="2852" spans="13:35">
      <c r="M2852" s="241"/>
      <c r="N2852" s="241"/>
      <c r="O2852" s="229"/>
      <c r="P2852" s="229"/>
      <c r="Q2852" s="234"/>
      <c r="Y2852" s="243"/>
      <c r="Z2852" s="2"/>
      <c r="AA2852" s="2"/>
      <c r="AB2852" s="2"/>
      <c r="AC2852" s="2"/>
      <c r="AD2852" s="2"/>
      <c r="AE2852" s="2"/>
      <c r="AF2852" s="2"/>
      <c r="AG2852" s="2"/>
      <c r="AH2852" s="2"/>
      <c r="AI2852" s="2"/>
    </row>
    <row r="2853" spans="13:35">
      <c r="M2853" s="241"/>
      <c r="N2853" s="241"/>
      <c r="O2853" s="229"/>
      <c r="P2853" s="229"/>
      <c r="Q2853" s="234"/>
      <c r="Y2853" s="243"/>
      <c r="Z2853" s="2"/>
      <c r="AA2853" s="2"/>
      <c r="AB2853" s="2"/>
      <c r="AC2853" s="2"/>
      <c r="AD2853" s="2"/>
      <c r="AE2853" s="2"/>
      <c r="AF2853" s="2"/>
      <c r="AG2853" s="2"/>
      <c r="AH2853" s="2"/>
      <c r="AI2853" s="2"/>
    </row>
    <row r="2854" spans="13:35">
      <c r="M2854" s="241"/>
      <c r="N2854" s="241"/>
      <c r="O2854" s="229"/>
      <c r="P2854" s="229"/>
      <c r="Q2854" s="234"/>
      <c r="Y2854" s="243"/>
      <c r="Z2854" s="2"/>
      <c r="AA2854" s="2"/>
      <c r="AB2854" s="2"/>
      <c r="AC2854" s="2"/>
      <c r="AD2854" s="2"/>
      <c r="AE2854" s="2"/>
      <c r="AF2854" s="2"/>
      <c r="AG2854" s="2"/>
      <c r="AH2854" s="2"/>
      <c r="AI2854" s="2"/>
    </row>
    <row r="2855" spans="13:35">
      <c r="M2855" s="241"/>
      <c r="N2855" s="241"/>
      <c r="O2855" s="229"/>
      <c r="P2855" s="229"/>
      <c r="Q2855" s="234"/>
      <c r="Y2855" s="243"/>
      <c r="Z2855" s="2"/>
      <c r="AA2855" s="2"/>
      <c r="AB2855" s="2"/>
      <c r="AC2855" s="2"/>
      <c r="AD2855" s="2"/>
      <c r="AE2855" s="2"/>
      <c r="AF2855" s="2"/>
      <c r="AG2855" s="2"/>
      <c r="AH2855" s="2"/>
      <c r="AI2855" s="2"/>
    </row>
    <row r="2856" spans="13:35">
      <c r="M2856" s="241"/>
      <c r="N2856" s="241"/>
      <c r="O2856" s="229"/>
      <c r="P2856" s="229"/>
      <c r="Q2856" s="234"/>
      <c r="Y2856" s="243"/>
      <c r="Z2856" s="2"/>
      <c r="AA2856" s="2"/>
      <c r="AB2856" s="2"/>
      <c r="AC2856" s="2"/>
      <c r="AD2856" s="2"/>
      <c r="AE2856" s="2"/>
      <c r="AF2856" s="2"/>
      <c r="AG2856" s="2"/>
      <c r="AH2856" s="2"/>
      <c r="AI2856" s="2"/>
    </row>
    <row r="2857" spans="13:35">
      <c r="M2857" s="241"/>
      <c r="N2857" s="241"/>
      <c r="O2857" s="229"/>
      <c r="P2857" s="229"/>
      <c r="Q2857" s="234"/>
      <c r="Y2857" s="243"/>
      <c r="Z2857" s="2"/>
      <c r="AA2857" s="2"/>
      <c r="AB2857" s="2"/>
      <c r="AC2857" s="2"/>
      <c r="AD2857" s="2"/>
      <c r="AE2857" s="2"/>
      <c r="AF2857" s="2"/>
      <c r="AG2857" s="2"/>
      <c r="AH2857" s="2"/>
      <c r="AI2857" s="2"/>
    </row>
    <row r="2858" spans="13:35">
      <c r="M2858" s="241"/>
      <c r="N2858" s="241"/>
      <c r="O2858" s="229"/>
      <c r="P2858" s="229"/>
      <c r="Q2858" s="234"/>
      <c r="Y2858" s="243"/>
      <c r="Z2858" s="2"/>
      <c r="AA2858" s="2"/>
      <c r="AB2858" s="2"/>
      <c r="AC2858" s="2"/>
      <c r="AD2858" s="2"/>
      <c r="AE2858" s="2"/>
      <c r="AF2858" s="2"/>
      <c r="AG2858" s="2"/>
      <c r="AH2858" s="2"/>
      <c r="AI2858" s="2"/>
    </row>
    <row r="2859" spans="13:35">
      <c r="M2859" s="241"/>
      <c r="N2859" s="241"/>
      <c r="O2859" s="229"/>
      <c r="P2859" s="229"/>
      <c r="Q2859" s="234"/>
      <c r="Y2859" s="243"/>
      <c r="Z2859" s="2"/>
      <c r="AA2859" s="2"/>
      <c r="AB2859" s="2"/>
      <c r="AC2859" s="2"/>
      <c r="AD2859" s="2"/>
      <c r="AE2859" s="2"/>
      <c r="AF2859" s="2"/>
      <c r="AG2859" s="2"/>
      <c r="AH2859" s="2"/>
      <c r="AI2859" s="2"/>
    </row>
    <row r="2860" spans="13:35">
      <c r="M2860" s="241"/>
      <c r="N2860" s="241"/>
      <c r="O2860" s="229"/>
      <c r="P2860" s="229"/>
      <c r="Q2860" s="234"/>
      <c r="Y2860" s="243"/>
      <c r="Z2860" s="2"/>
      <c r="AA2860" s="2"/>
      <c r="AB2860" s="2"/>
      <c r="AC2860" s="2"/>
      <c r="AD2860" s="2"/>
      <c r="AE2860" s="2"/>
      <c r="AF2860" s="2"/>
      <c r="AG2860" s="2"/>
      <c r="AH2860" s="2"/>
      <c r="AI2860" s="2"/>
    </row>
    <row r="2861" spans="13:35">
      <c r="M2861" s="241"/>
      <c r="N2861" s="241"/>
      <c r="O2861" s="229"/>
      <c r="P2861" s="229"/>
      <c r="Q2861" s="234"/>
      <c r="Y2861" s="243"/>
      <c r="Z2861" s="2"/>
      <c r="AA2861" s="2"/>
      <c r="AB2861" s="2"/>
      <c r="AC2861" s="2"/>
      <c r="AD2861" s="2"/>
      <c r="AE2861" s="2"/>
      <c r="AF2861" s="2"/>
      <c r="AG2861" s="2"/>
      <c r="AH2861" s="2"/>
      <c r="AI2861" s="2"/>
    </row>
    <row r="2862" spans="13:35">
      <c r="M2862" s="241"/>
      <c r="N2862" s="241"/>
      <c r="O2862" s="229"/>
      <c r="P2862" s="229"/>
      <c r="Q2862" s="234"/>
      <c r="Y2862" s="243"/>
      <c r="Z2862" s="2"/>
      <c r="AA2862" s="2"/>
      <c r="AB2862" s="2"/>
      <c r="AC2862" s="2"/>
      <c r="AD2862" s="2"/>
      <c r="AE2862" s="2"/>
      <c r="AF2862" s="2"/>
      <c r="AG2862" s="2"/>
      <c r="AH2862" s="2"/>
      <c r="AI2862" s="2"/>
    </row>
    <row r="2863" spans="13:35">
      <c r="M2863" s="241"/>
      <c r="N2863" s="241"/>
      <c r="O2863" s="229"/>
      <c r="P2863" s="229"/>
      <c r="Q2863" s="234"/>
      <c r="Y2863" s="243"/>
      <c r="Z2863" s="2"/>
      <c r="AA2863" s="2"/>
      <c r="AB2863" s="2"/>
      <c r="AC2863" s="2"/>
      <c r="AD2863" s="2"/>
      <c r="AE2863" s="2"/>
      <c r="AF2863" s="2"/>
      <c r="AG2863" s="2"/>
      <c r="AH2863" s="2"/>
      <c r="AI2863" s="2"/>
    </row>
    <row r="2864" spans="13:35">
      <c r="M2864" s="241"/>
      <c r="N2864" s="241"/>
      <c r="O2864" s="229"/>
      <c r="P2864" s="229"/>
      <c r="Q2864" s="234"/>
      <c r="Y2864" s="243"/>
      <c r="Z2864" s="2"/>
      <c r="AA2864" s="2"/>
      <c r="AB2864" s="2"/>
      <c r="AC2864" s="2"/>
      <c r="AD2864" s="2"/>
      <c r="AE2864" s="2"/>
      <c r="AF2864" s="2"/>
      <c r="AG2864" s="2"/>
      <c r="AH2864" s="2"/>
      <c r="AI2864" s="2"/>
    </row>
    <row r="2865" spans="13:35">
      <c r="M2865" s="241"/>
      <c r="N2865" s="241"/>
      <c r="O2865" s="229"/>
      <c r="P2865" s="229"/>
      <c r="Q2865" s="234"/>
      <c r="Y2865" s="243"/>
      <c r="Z2865" s="2"/>
      <c r="AA2865" s="2"/>
      <c r="AB2865" s="2"/>
      <c r="AC2865" s="2"/>
      <c r="AD2865" s="2"/>
      <c r="AE2865" s="2"/>
      <c r="AF2865" s="2"/>
      <c r="AG2865" s="2"/>
      <c r="AH2865" s="2"/>
      <c r="AI2865" s="2"/>
    </row>
    <row r="2866" spans="13:35">
      <c r="M2866" s="241"/>
      <c r="N2866" s="241"/>
      <c r="O2866" s="229"/>
      <c r="P2866" s="229"/>
      <c r="Q2866" s="234"/>
      <c r="Y2866" s="243"/>
      <c r="Z2866" s="2"/>
      <c r="AA2866" s="2"/>
      <c r="AB2866" s="2"/>
      <c r="AC2866" s="2"/>
      <c r="AD2866" s="2"/>
      <c r="AE2866" s="2"/>
      <c r="AF2866" s="2"/>
      <c r="AG2866" s="2"/>
      <c r="AH2866" s="2"/>
      <c r="AI2866" s="2"/>
    </row>
    <row r="2867" spans="13:35">
      <c r="M2867" s="241"/>
      <c r="N2867" s="241"/>
      <c r="O2867" s="229"/>
      <c r="P2867" s="229"/>
      <c r="Q2867" s="234"/>
      <c r="Y2867" s="243"/>
      <c r="Z2867" s="2"/>
      <c r="AA2867" s="2"/>
      <c r="AB2867" s="2"/>
      <c r="AC2867" s="2"/>
      <c r="AD2867" s="2"/>
      <c r="AE2867" s="2"/>
      <c r="AF2867" s="2"/>
      <c r="AG2867" s="2"/>
      <c r="AH2867" s="2"/>
      <c r="AI2867" s="2"/>
    </row>
    <row r="2868" spans="13:35">
      <c r="M2868" s="241"/>
      <c r="N2868" s="241"/>
      <c r="O2868" s="229"/>
      <c r="P2868" s="229"/>
      <c r="Q2868" s="234"/>
      <c r="Y2868" s="243"/>
      <c r="Z2868" s="2"/>
      <c r="AA2868" s="2"/>
      <c r="AB2868" s="2"/>
      <c r="AC2868" s="2"/>
      <c r="AD2868" s="2"/>
      <c r="AE2868" s="2"/>
      <c r="AF2868" s="2"/>
      <c r="AG2868" s="2"/>
      <c r="AH2868" s="2"/>
      <c r="AI2868" s="2"/>
    </row>
    <row r="2869" spans="13:35">
      <c r="M2869" s="241"/>
      <c r="N2869" s="241"/>
      <c r="O2869" s="229"/>
      <c r="P2869" s="229"/>
      <c r="Q2869" s="234"/>
      <c r="Y2869" s="243"/>
      <c r="Z2869" s="2"/>
      <c r="AA2869" s="2"/>
      <c r="AB2869" s="2"/>
      <c r="AC2869" s="2"/>
      <c r="AD2869" s="2"/>
      <c r="AE2869" s="2"/>
      <c r="AF2869" s="2"/>
      <c r="AG2869" s="2"/>
      <c r="AH2869" s="2"/>
      <c r="AI2869" s="2"/>
    </row>
    <row r="2870" spans="13:35">
      <c r="M2870" s="241"/>
      <c r="N2870" s="241"/>
      <c r="O2870" s="229"/>
      <c r="P2870" s="229"/>
      <c r="Q2870" s="234"/>
      <c r="Y2870" s="243"/>
      <c r="Z2870" s="2"/>
      <c r="AA2870" s="2"/>
      <c r="AB2870" s="2"/>
      <c r="AC2870" s="2"/>
      <c r="AD2870" s="2"/>
      <c r="AE2870" s="2"/>
      <c r="AF2870" s="2"/>
      <c r="AG2870" s="2"/>
      <c r="AH2870" s="2"/>
      <c r="AI2870" s="2"/>
    </row>
    <row r="2871" spans="13:35">
      <c r="M2871" s="241"/>
      <c r="N2871" s="241"/>
      <c r="O2871" s="229"/>
      <c r="P2871" s="229"/>
      <c r="Q2871" s="234"/>
      <c r="Y2871" s="243"/>
      <c r="Z2871" s="2"/>
      <c r="AA2871" s="2"/>
      <c r="AB2871" s="2"/>
      <c r="AC2871" s="2"/>
      <c r="AD2871" s="2"/>
      <c r="AE2871" s="2"/>
      <c r="AF2871" s="2"/>
      <c r="AG2871" s="2"/>
      <c r="AH2871" s="2"/>
      <c r="AI2871" s="2"/>
    </row>
    <row r="2872" spans="13:35">
      <c r="M2872" s="241"/>
      <c r="N2872" s="241"/>
      <c r="O2872" s="229"/>
      <c r="P2872" s="229"/>
      <c r="Q2872" s="234"/>
      <c r="Y2872" s="243"/>
      <c r="Z2872" s="2"/>
      <c r="AA2872" s="2"/>
      <c r="AB2872" s="2"/>
      <c r="AC2872" s="2"/>
      <c r="AD2872" s="2"/>
      <c r="AE2872" s="2"/>
      <c r="AF2872" s="2"/>
      <c r="AG2872" s="2"/>
      <c r="AH2872" s="2"/>
      <c r="AI2872" s="2"/>
    </row>
    <row r="2873" spans="13:35">
      <c r="M2873" s="241"/>
      <c r="N2873" s="241"/>
      <c r="O2873" s="229"/>
      <c r="P2873" s="229"/>
      <c r="Q2873" s="234"/>
      <c r="Y2873" s="243"/>
      <c r="Z2873" s="2"/>
      <c r="AA2873" s="2"/>
      <c r="AB2873" s="2"/>
      <c r="AC2873" s="2"/>
      <c r="AD2873" s="2"/>
      <c r="AE2873" s="2"/>
      <c r="AF2873" s="2"/>
      <c r="AG2873" s="2"/>
      <c r="AH2873" s="2"/>
      <c r="AI2873" s="2"/>
    </row>
    <row r="2874" spans="13:35">
      <c r="M2874" s="241"/>
      <c r="N2874" s="241"/>
      <c r="O2874" s="229"/>
      <c r="P2874" s="229"/>
      <c r="Q2874" s="234"/>
      <c r="Y2874" s="243"/>
      <c r="Z2874" s="2"/>
      <c r="AA2874" s="2"/>
      <c r="AB2874" s="2"/>
      <c r="AC2874" s="2"/>
      <c r="AD2874" s="2"/>
      <c r="AE2874" s="2"/>
      <c r="AF2874" s="2"/>
      <c r="AG2874" s="2"/>
      <c r="AH2874" s="2"/>
      <c r="AI2874" s="2"/>
    </row>
    <row r="2875" spans="13:35">
      <c r="M2875" s="241"/>
      <c r="N2875" s="241"/>
      <c r="O2875" s="229"/>
      <c r="P2875" s="229"/>
      <c r="Q2875" s="234"/>
      <c r="Y2875" s="243"/>
      <c r="Z2875" s="2"/>
      <c r="AA2875" s="2"/>
      <c r="AB2875" s="2"/>
      <c r="AC2875" s="2"/>
      <c r="AD2875" s="2"/>
      <c r="AE2875" s="2"/>
      <c r="AF2875" s="2"/>
      <c r="AG2875" s="2"/>
      <c r="AH2875" s="2"/>
      <c r="AI2875" s="2"/>
    </row>
    <row r="2876" spans="13:35">
      <c r="M2876" s="241"/>
      <c r="N2876" s="241"/>
      <c r="O2876" s="229"/>
      <c r="P2876" s="229"/>
      <c r="Q2876" s="234"/>
      <c r="Y2876" s="243"/>
      <c r="Z2876" s="2"/>
      <c r="AA2876" s="244"/>
      <c r="AB2876" s="244"/>
      <c r="AC2876" s="2"/>
      <c r="AD2876" s="244"/>
      <c r="AE2876" s="244"/>
      <c r="AF2876" s="244"/>
      <c r="AG2876" s="244"/>
      <c r="AH2876" s="244"/>
      <c r="AI2876" s="244"/>
    </row>
    <row r="2877" spans="13:35">
      <c r="M2877" s="241"/>
      <c r="N2877" s="241"/>
      <c r="O2877" s="229"/>
      <c r="P2877" s="229"/>
      <c r="Q2877" s="234"/>
      <c r="Y2877" s="243"/>
      <c r="Z2877" s="2"/>
      <c r="AA2877" s="244"/>
      <c r="AB2877" s="244"/>
      <c r="AC2877" s="2"/>
      <c r="AD2877" s="244"/>
      <c r="AE2877" s="244"/>
      <c r="AF2877" s="244"/>
      <c r="AG2877" s="244"/>
      <c r="AH2877" s="244"/>
      <c r="AI2877" s="244"/>
    </row>
    <row r="2878" spans="13:35">
      <c r="M2878" s="241"/>
      <c r="N2878" s="241"/>
      <c r="O2878" s="229"/>
      <c r="P2878" s="229"/>
      <c r="Q2878" s="234"/>
      <c r="Y2878" s="243"/>
      <c r="Z2878" s="2"/>
      <c r="AA2878" s="244"/>
      <c r="AB2878" s="244"/>
      <c r="AC2878" s="2"/>
      <c r="AD2878" s="244"/>
      <c r="AE2878" s="244"/>
      <c r="AF2878" s="244"/>
      <c r="AG2878" s="244"/>
      <c r="AH2878" s="244"/>
      <c r="AI2878" s="244"/>
    </row>
    <row r="2879" spans="13:35">
      <c r="M2879" s="241"/>
      <c r="N2879" s="241"/>
      <c r="O2879" s="229"/>
      <c r="P2879" s="229"/>
      <c r="Q2879" s="234"/>
      <c r="Y2879" s="243"/>
      <c r="Z2879" s="2"/>
      <c r="AA2879" s="244"/>
      <c r="AB2879" s="244"/>
      <c r="AC2879" s="2"/>
      <c r="AD2879" s="244"/>
      <c r="AE2879" s="244"/>
      <c r="AF2879" s="244"/>
      <c r="AG2879" s="244"/>
      <c r="AH2879" s="244"/>
      <c r="AI2879" s="244"/>
    </row>
    <row r="2880" spans="13:35">
      <c r="M2880" s="241"/>
      <c r="N2880" s="241"/>
      <c r="O2880" s="229"/>
      <c r="P2880" s="229"/>
      <c r="Q2880" s="234"/>
      <c r="Y2880" s="243"/>
      <c r="Z2880" s="2"/>
      <c r="AA2880" s="244"/>
      <c r="AB2880" s="244"/>
      <c r="AC2880" s="2"/>
      <c r="AD2880" s="244"/>
      <c r="AE2880" s="244"/>
      <c r="AF2880" s="244"/>
      <c r="AG2880" s="244"/>
      <c r="AH2880" s="244"/>
      <c r="AI2880" s="244"/>
    </row>
    <row r="2881" spans="13:35">
      <c r="M2881" s="241"/>
      <c r="N2881" s="241"/>
      <c r="O2881" s="229"/>
      <c r="P2881" s="229"/>
      <c r="Q2881" s="234"/>
      <c r="Y2881" s="243"/>
      <c r="Z2881" s="2"/>
      <c r="AA2881" s="244"/>
      <c r="AB2881" s="244"/>
      <c r="AC2881" s="2"/>
      <c r="AD2881" s="244"/>
      <c r="AE2881" s="244"/>
      <c r="AF2881" s="244"/>
      <c r="AG2881" s="244"/>
      <c r="AH2881" s="244"/>
      <c r="AI2881" s="244"/>
    </row>
    <row r="2882" spans="13:35">
      <c r="M2882" s="241"/>
      <c r="N2882" s="241"/>
      <c r="O2882" s="229"/>
      <c r="P2882" s="229"/>
      <c r="Q2882" s="234"/>
      <c r="Y2882" s="243"/>
      <c r="Z2882" s="2"/>
      <c r="AA2882" s="244"/>
      <c r="AB2882" s="244"/>
      <c r="AC2882" s="2"/>
      <c r="AD2882" s="244"/>
      <c r="AE2882" s="244"/>
      <c r="AF2882" s="244"/>
      <c r="AG2882" s="244"/>
      <c r="AH2882" s="244"/>
      <c r="AI2882" s="244"/>
    </row>
    <row r="2883" spans="13:35">
      <c r="M2883" s="241"/>
      <c r="N2883" s="241"/>
      <c r="O2883" s="229"/>
      <c r="P2883" s="229"/>
      <c r="Q2883" s="234"/>
      <c r="Y2883" s="243"/>
      <c r="Z2883" s="2"/>
      <c r="AA2883" s="244"/>
      <c r="AB2883" s="244"/>
      <c r="AC2883" s="2"/>
      <c r="AD2883" s="244"/>
      <c r="AE2883" s="244"/>
      <c r="AF2883" s="244"/>
      <c r="AG2883" s="244"/>
      <c r="AH2883" s="244"/>
      <c r="AI2883" s="244"/>
    </row>
    <row r="2884" spans="13:35">
      <c r="M2884" s="241"/>
      <c r="N2884" s="241"/>
      <c r="O2884" s="229"/>
      <c r="P2884" s="229"/>
      <c r="Q2884" s="234"/>
      <c r="Y2884" s="243"/>
      <c r="Z2884" s="2"/>
      <c r="AA2884" s="244"/>
      <c r="AB2884" s="244"/>
      <c r="AC2884" s="2"/>
      <c r="AD2884" s="244"/>
      <c r="AE2884" s="244"/>
      <c r="AF2884" s="244"/>
      <c r="AG2884" s="244"/>
      <c r="AH2884" s="244"/>
      <c r="AI2884" s="244"/>
    </row>
    <row r="2885" spans="13:35">
      <c r="M2885" s="241"/>
      <c r="N2885" s="241"/>
      <c r="O2885" s="229"/>
      <c r="P2885" s="229"/>
      <c r="Q2885" s="234"/>
      <c r="Y2885" s="243"/>
      <c r="Z2885" s="2"/>
      <c r="AA2885" s="244"/>
      <c r="AB2885" s="244"/>
      <c r="AC2885" s="2"/>
      <c r="AD2885" s="244"/>
      <c r="AE2885" s="244"/>
      <c r="AF2885" s="244"/>
      <c r="AG2885" s="244"/>
      <c r="AH2885" s="244"/>
      <c r="AI2885" s="244"/>
    </row>
    <row r="2886" spans="13:35">
      <c r="M2886" s="241"/>
      <c r="N2886" s="241"/>
      <c r="O2886" s="229"/>
      <c r="P2886" s="229"/>
      <c r="Q2886" s="234"/>
      <c r="Y2886" s="243"/>
      <c r="Z2886" s="2"/>
      <c r="AA2886" s="244"/>
      <c r="AB2886" s="244"/>
      <c r="AC2886" s="2"/>
      <c r="AD2886" s="244"/>
      <c r="AE2886" s="244"/>
      <c r="AF2886" s="244"/>
      <c r="AG2886" s="244"/>
      <c r="AH2886" s="244"/>
      <c r="AI2886" s="244"/>
    </row>
    <row r="2887" spans="13:35">
      <c r="M2887" s="241"/>
      <c r="N2887" s="241"/>
      <c r="O2887" s="229"/>
      <c r="P2887" s="229"/>
      <c r="Q2887" s="234"/>
      <c r="Y2887" s="243"/>
      <c r="Z2887" s="2"/>
      <c r="AA2887" s="244"/>
      <c r="AB2887" s="244"/>
      <c r="AC2887" s="2"/>
      <c r="AD2887" s="244"/>
      <c r="AE2887" s="244"/>
      <c r="AF2887" s="244"/>
      <c r="AG2887" s="244"/>
      <c r="AH2887" s="244"/>
      <c r="AI2887" s="244"/>
    </row>
    <row r="2888" spans="13:35">
      <c r="M2888" s="241"/>
      <c r="N2888" s="241"/>
      <c r="O2888" s="229"/>
      <c r="P2888" s="229"/>
      <c r="Q2888" s="234"/>
      <c r="Y2888" s="243"/>
      <c r="Z2888" s="2"/>
      <c r="AA2888" s="244"/>
      <c r="AB2888" s="244"/>
      <c r="AC2888" s="2"/>
      <c r="AD2888" s="244"/>
      <c r="AE2888" s="244"/>
      <c r="AF2888" s="244"/>
      <c r="AG2888" s="244"/>
      <c r="AH2888" s="244"/>
      <c r="AI2888" s="244"/>
    </row>
    <row r="2889" spans="13:35">
      <c r="M2889" s="241"/>
      <c r="N2889" s="241"/>
      <c r="O2889" s="229"/>
      <c r="P2889" s="229"/>
      <c r="Q2889" s="234"/>
      <c r="Y2889" s="243"/>
      <c r="Z2889" s="2"/>
      <c r="AA2889" s="244"/>
      <c r="AB2889" s="244"/>
      <c r="AC2889" s="2"/>
      <c r="AD2889" s="244"/>
      <c r="AE2889" s="244"/>
      <c r="AF2889" s="244"/>
      <c r="AG2889" s="244"/>
      <c r="AH2889" s="244"/>
      <c r="AI2889" s="244"/>
    </row>
    <row r="2890" spans="13:35">
      <c r="M2890" s="241"/>
      <c r="N2890" s="241"/>
      <c r="O2890" s="229"/>
      <c r="P2890" s="229"/>
      <c r="Q2890" s="234"/>
      <c r="Y2890" s="243"/>
      <c r="Z2890" s="2"/>
      <c r="AA2890" s="244"/>
      <c r="AB2890" s="244"/>
      <c r="AC2890" s="2"/>
      <c r="AD2890" s="244"/>
      <c r="AE2890" s="244"/>
      <c r="AF2890" s="244"/>
      <c r="AG2890" s="244"/>
      <c r="AH2890" s="244"/>
      <c r="AI2890" s="244"/>
    </row>
    <row r="2891" spans="13:35">
      <c r="M2891" s="241"/>
      <c r="N2891" s="241"/>
      <c r="O2891" s="229"/>
      <c r="P2891" s="229"/>
      <c r="Q2891" s="234"/>
      <c r="Y2891" s="243"/>
      <c r="Z2891" s="2"/>
      <c r="AA2891" s="244"/>
      <c r="AB2891" s="244"/>
      <c r="AC2891" s="2"/>
      <c r="AD2891" s="244"/>
      <c r="AE2891" s="244"/>
      <c r="AF2891" s="244"/>
      <c r="AG2891" s="244"/>
      <c r="AH2891" s="244"/>
      <c r="AI2891" s="244"/>
    </row>
    <row r="2892" spans="13:35">
      <c r="M2892" s="241"/>
      <c r="N2892" s="241"/>
      <c r="O2892" s="229"/>
      <c r="P2892" s="229"/>
      <c r="Q2892" s="234"/>
      <c r="Y2892" s="243"/>
      <c r="Z2892" s="2"/>
      <c r="AA2892" s="244"/>
      <c r="AB2892" s="244"/>
      <c r="AC2892" s="2"/>
      <c r="AD2892" s="244"/>
      <c r="AE2892" s="244"/>
      <c r="AF2892" s="244"/>
      <c r="AG2892" s="244"/>
      <c r="AH2892" s="244"/>
      <c r="AI2892" s="244"/>
    </row>
    <row r="2893" spans="13:35">
      <c r="M2893" s="241"/>
      <c r="N2893" s="241"/>
      <c r="O2893" s="229"/>
      <c r="P2893" s="229"/>
      <c r="Q2893" s="234"/>
      <c r="Y2893" s="243"/>
      <c r="Z2893" s="2"/>
      <c r="AA2893" s="244"/>
      <c r="AB2893" s="244"/>
      <c r="AC2893" s="2"/>
      <c r="AD2893" s="244"/>
      <c r="AE2893" s="244"/>
      <c r="AF2893" s="244"/>
      <c r="AG2893" s="244"/>
      <c r="AH2893" s="244"/>
      <c r="AI2893" s="244"/>
    </row>
    <row r="2894" spans="13:35">
      <c r="M2894" s="241"/>
      <c r="N2894" s="241"/>
      <c r="O2894" s="229"/>
      <c r="P2894" s="229"/>
      <c r="Q2894" s="234"/>
      <c r="Y2894" s="243"/>
      <c r="Z2894" s="2"/>
      <c r="AA2894" s="244"/>
      <c r="AB2894" s="244"/>
      <c r="AC2894" s="2"/>
      <c r="AD2894" s="244"/>
      <c r="AE2894" s="244"/>
      <c r="AF2894" s="244"/>
      <c r="AG2894" s="244"/>
      <c r="AH2894" s="244"/>
      <c r="AI2894" s="244"/>
    </row>
    <row r="2895" spans="13:35">
      <c r="M2895" s="241"/>
      <c r="N2895" s="241"/>
      <c r="O2895" s="229"/>
      <c r="P2895" s="229"/>
      <c r="Q2895" s="234"/>
      <c r="Y2895" s="243"/>
      <c r="Z2895" s="2"/>
      <c r="AA2895" s="244"/>
      <c r="AB2895" s="244"/>
      <c r="AC2895" s="2"/>
      <c r="AD2895" s="244"/>
      <c r="AE2895" s="244"/>
      <c r="AF2895" s="244"/>
      <c r="AG2895" s="244"/>
      <c r="AH2895" s="244"/>
      <c r="AI2895" s="244"/>
    </row>
    <row r="2896" spans="13:35">
      <c r="M2896" s="241"/>
      <c r="N2896" s="241"/>
      <c r="O2896" s="229"/>
      <c r="P2896" s="229"/>
      <c r="Q2896" s="234"/>
      <c r="Y2896" s="243"/>
      <c r="Z2896" s="2"/>
      <c r="AA2896" s="244"/>
      <c r="AB2896" s="244"/>
      <c r="AC2896" s="2"/>
      <c r="AD2896" s="244"/>
      <c r="AE2896" s="244"/>
      <c r="AF2896" s="244"/>
      <c r="AG2896" s="244"/>
      <c r="AH2896" s="244"/>
      <c r="AI2896" s="244"/>
    </row>
    <row r="2897" spans="13:35">
      <c r="M2897" s="241"/>
      <c r="N2897" s="241"/>
      <c r="O2897" s="229"/>
      <c r="P2897" s="229"/>
      <c r="Q2897" s="234"/>
      <c r="Y2897" s="243"/>
      <c r="Z2897" s="2"/>
      <c r="AA2897" s="244"/>
      <c r="AB2897" s="244"/>
      <c r="AC2897" s="2"/>
      <c r="AD2897" s="244"/>
      <c r="AE2897" s="244"/>
      <c r="AF2897" s="244"/>
      <c r="AG2897" s="244"/>
      <c r="AH2897" s="244"/>
      <c r="AI2897" s="244"/>
    </row>
    <row r="2898" spans="13:35">
      <c r="M2898" s="241"/>
      <c r="N2898" s="241"/>
      <c r="O2898" s="229"/>
      <c r="P2898" s="229"/>
      <c r="Q2898" s="234"/>
      <c r="Y2898" s="243"/>
      <c r="Z2898" s="2"/>
      <c r="AA2898" s="244"/>
      <c r="AB2898" s="244"/>
      <c r="AC2898" s="2"/>
      <c r="AD2898" s="244"/>
      <c r="AE2898" s="244"/>
      <c r="AF2898" s="244"/>
      <c r="AG2898" s="244"/>
      <c r="AH2898" s="244"/>
      <c r="AI2898" s="244"/>
    </row>
    <row r="2899" spans="13:35">
      <c r="M2899" s="241"/>
      <c r="N2899" s="241"/>
      <c r="O2899" s="229"/>
      <c r="P2899" s="229"/>
      <c r="Q2899" s="234"/>
      <c r="Y2899" s="243"/>
      <c r="Z2899" s="2"/>
      <c r="AA2899" s="244"/>
      <c r="AB2899" s="244"/>
      <c r="AC2899" s="2"/>
      <c r="AD2899" s="244"/>
      <c r="AE2899" s="244"/>
      <c r="AF2899" s="244"/>
      <c r="AG2899" s="244"/>
      <c r="AH2899" s="244"/>
      <c r="AI2899" s="244"/>
    </row>
    <row r="2900" spans="13:35">
      <c r="M2900" s="241"/>
      <c r="N2900" s="241"/>
      <c r="O2900" s="229"/>
      <c r="P2900" s="229"/>
      <c r="Q2900" s="234"/>
      <c r="Y2900" s="243"/>
      <c r="Z2900" s="2"/>
      <c r="AA2900" s="244"/>
      <c r="AB2900" s="244"/>
      <c r="AC2900" s="2"/>
      <c r="AD2900" s="244"/>
      <c r="AE2900" s="244"/>
      <c r="AF2900" s="244"/>
      <c r="AG2900" s="244"/>
      <c r="AH2900" s="244"/>
      <c r="AI2900" s="244"/>
    </row>
    <row r="2901" spans="13:35">
      <c r="M2901" s="241"/>
      <c r="N2901" s="241"/>
      <c r="O2901" s="229"/>
      <c r="P2901" s="229"/>
      <c r="Q2901" s="234"/>
      <c r="Y2901" s="243"/>
      <c r="Z2901" s="2"/>
      <c r="AA2901" s="244"/>
      <c r="AB2901" s="244"/>
      <c r="AC2901" s="2"/>
      <c r="AD2901" s="244"/>
      <c r="AE2901" s="244"/>
      <c r="AF2901" s="244"/>
      <c r="AG2901" s="244"/>
      <c r="AH2901" s="244"/>
      <c r="AI2901" s="244"/>
    </row>
    <row r="2902" spans="13:35">
      <c r="M2902" s="241"/>
      <c r="N2902" s="241"/>
      <c r="O2902" s="229"/>
      <c r="P2902" s="229"/>
      <c r="Q2902" s="234"/>
      <c r="Y2902" s="243"/>
      <c r="Z2902" s="2"/>
      <c r="AA2902" s="244"/>
      <c r="AB2902" s="244"/>
      <c r="AC2902" s="2"/>
      <c r="AD2902" s="244"/>
      <c r="AE2902" s="244"/>
      <c r="AF2902" s="244"/>
      <c r="AG2902" s="244"/>
      <c r="AH2902" s="244"/>
      <c r="AI2902" s="244"/>
    </row>
    <row r="2903" spans="13:35">
      <c r="M2903" s="241"/>
      <c r="N2903" s="241"/>
      <c r="O2903" s="229"/>
      <c r="P2903" s="229"/>
      <c r="Q2903" s="234"/>
      <c r="Y2903" s="243"/>
      <c r="Z2903" s="2"/>
      <c r="AA2903" s="244"/>
      <c r="AB2903" s="244"/>
      <c r="AC2903" s="2"/>
      <c r="AD2903" s="244"/>
      <c r="AE2903" s="244"/>
      <c r="AF2903" s="244"/>
      <c r="AG2903" s="244"/>
      <c r="AH2903" s="244"/>
      <c r="AI2903" s="244"/>
    </row>
    <row r="2904" spans="13:35">
      <c r="M2904" s="241"/>
      <c r="N2904" s="241"/>
      <c r="O2904" s="229"/>
      <c r="P2904" s="229"/>
      <c r="Q2904" s="234"/>
      <c r="Y2904" s="243"/>
      <c r="Z2904" s="2"/>
      <c r="AA2904" s="244"/>
      <c r="AB2904" s="244"/>
      <c r="AC2904" s="2"/>
      <c r="AD2904" s="244"/>
      <c r="AE2904" s="244"/>
      <c r="AF2904" s="244"/>
      <c r="AG2904" s="244"/>
      <c r="AH2904" s="244"/>
      <c r="AI2904" s="244"/>
    </row>
    <row r="2905" spans="13:35">
      <c r="M2905" s="241"/>
      <c r="N2905" s="241"/>
      <c r="O2905" s="229"/>
      <c r="P2905" s="229"/>
      <c r="Q2905" s="234"/>
      <c r="Y2905" s="243"/>
      <c r="Z2905" s="2"/>
      <c r="AA2905" s="244"/>
      <c r="AB2905" s="244"/>
      <c r="AC2905" s="2"/>
      <c r="AD2905" s="244"/>
      <c r="AE2905" s="244"/>
      <c r="AF2905" s="244"/>
      <c r="AG2905" s="244"/>
      <c r="AH2905" s="244"/>
      <c r="AI2905" s="244"/>
    </row>
    <row r="2906" spans="13:35">
      <c r="M2906" s="241"/>
      <c r="N2906" s="241"/>
      <c r="O2906" s="229"/>
      <c r="P2906" s="229"/>
      <c r="Q2906" s="234"/>
      <c r="Y2906" s="243"/>
      <c r="Z2906" s="2"/>
      <c r="AA2906" s="244"/>
      <c r="AB2906" s="244"/>
      <c r="AC2906" s="2"/>
      <c r="AD2906" s="244"/>
      <c r="AE2906" s="244"/>
      <c r="AF2906" s="244"/>
      <c r="AG2906" s="244"/>
      <c r="AH2906" s="244"/>
      <c r="AI2906" s="244"/>
    </row>
    <row r="2907" spans="13:35">
      <c r="M2907" s="241"/>
      <c r="N2907" s="241"/>
      <c r="O2907" s="229"/>
      <c r="P2907" s="229"/>
      <c r="Q2907" s="234"/>
      <c r="Y2907" s="243"/>
      <c r="Z2907" s="2"/>
      <c r="AA2907" s="244"/>
      <c r="AB2907" s="244"/>
      <c r="AC2907" s="2"/>
      <c r="AD2907" s="244"/>
      <c r="AE2907" s="244"/>
      <c r="AF2907" s="244"/>
      <c r="AG2907" s="244"/>
      <c r="AH2907" s="244"/>
      <c r="AI2907" s="244"/>
    </row>
    <row r="2908" spans="13:35">
      <c r="M2908" s="241"/>
      <c r="N2908" s="241"/>
      <c r="O2908" s="229"/>
      <c r="P2908" s="229"/>
      <c r="Q2908" s="234"/>
      <c r="Y2908" s="243"/>
      <c r="Z2908" s="2"/>
      <c r="AA2908" s="244"/>
      <c r="AB2908" s="244"/>
      <c r="AC2908" s="2"/>
      <c r="AD2908" s="244"/>
      <c r="AE2908" s="244"/>
      <c r="AF2908" s="244"/>
      <c r="AG2908" s="244"/>
      <c r="AH2908" s="244"/>
      <c r="AI2908" s="244"/>
    </row>
    <row r="2909" spans="13:35">
      <c r="M2909" s="241"/>
      <c r="N2909" s="241"/>
      <c r="O2909" s="229"/>
      <c r="P2909" s="229"/>
      <c r="Q2909" s="234"/>
      <c r="Y2909" s="243"/>
      <c r="Z2909" s="2"/>
      <c r="AA2909" s="244"/>
      <c r="AB2909" s="244"/>
      <c r="AC2909" s="2"/>
      <c r="AD2909" s="244"/>
      <c r="AE2909" s="244"/>
      <c r="AF2909" s="244"/>
      <c r="AG2909" s="244"/>
      <c r="AH2909" s="244"/>
      <c r="AI2909" s="244"/>
    </row>
    <row r="2910" spans="13:35">
      <c r="M2910" s="241"/>
      <c r="N2910" s="241"/>
      <c r="O2910" s="229"/>
      <c r="P2910" s="229"/>
      <c r="Q2910" s="234"/>
      <c r="Y2910" s="243"/>
      <c r="Z2910" s="2"/>
      <c r="AA2910" s="244"/>
      <c r="AB2910" s="244"/>
      <c r="AC2910" s="2"/>
      <c r="AD2910" s="244"/>
      <c r="AE2910" s="244"/>
      <c r="AF2910" s="244"/>
      <c r="AG2910" s="244"/>
      <c r="AH2910" s="244"/>
      <c r="AI2910" s="244"/>
    </row>
    <row r="2911" spans="13:35">
      <c r="M2911" s="241"/>
      <c r="N2911" s="241"/>
      <c r="O2911" s="229"/>
      <c r="P2911" s="229"/>
      <c r="Q2911" s="234"/>
      <c r="Y2911" s="243"/>
      <c r="Z2911" s="2"/>
      <c r="AA2911" s="244"/>
      <c r="AB2911" s="244"/>
      <c r="AC2911" s="2"/>
      <c r="AD2911" s="244"/>
      <c r="AE2911" s="244"/>
      <c r="AF2911" s="244"/>
      <c r="AG2911" s="244"/>
      <c r="AH2911" s="244"/>
      <c r="AI2911" s="244"/>
    </row>
    <row r="2912" spans="13:35">
      <c r="M2912" s="241"/>
      <c r="N2912" s="241"/>
      <c r="O2912" s="229"/>
      <c r="P2912" s="229"/>
      <c r="Q2912" s="234"/>
      <c r="Y2912" s="243"/>
      <c r="Z2912" s="2"/>
      <c r="AA2912" s="244"/>
      <c r="AB2912" s="244"/>
      <c r="AC2912" s="2"/>
      <c r="AD2912" s="244"/>
      <c r="AE2912" s="244"/>
      <c r="AF2912" s="244"/>
      <c r="AG2912" s="244"/>
      <c r="AH2912" s="244"/>
      <c r="AI2912" s="244"/>
    </row>
    <row r="2913" spans="13:35">
      <c r="M2913" s="241"/>
      <c r="N2913" s="241"/>
      <c r="O2913" s="229"/>
      <c r="P2913" s="229"/>
      <c r="Q2913" s="234"/>
      <c r="Y2913" s="243"/>
      <c r="Z2913" s="2"/>
      <c r="AA2913" s="244"/>
      <c r="AB2913" s="244"/>
      <c r="AC2913" s="2"/>
      <c r="AD2913" s="244"/>
      <c r="AE2913" s="244"/>
      <c r="AF2913" s="244"/>
      <c r="AG2913" s="244"/>
      <c r="AH2913" s="244"/>
      <c r="AI2913" s="244"/>
    </row>
    <row r="2914" spans="13:35">
      <c r="M2914" s="241"/>
      <c r="N2914" s="241"/>
      <c r="O2914" s="229"/>
      <c r="P2914" s="229"/>
      <c r="Q2914" s="234"/>
      <c r="Y2914" s="243"/>
      <c r="Z2914" s="2"/>
      <c r="AA2914" s="244"/>
      <c r="AB2914" s="244"/>
      <c r="AC2914" s="2"/>
      <c r="AD2914" s="244"/>
      <c r="AE2914" s="244"/>
      <c r="AF2914" s="244"/>
      <c r="AG2914" s="244"/>
      <c r="AH2914" s="244"/>
      <c r="AI2914" s="244"/>
    </row>
    <row r="2915" spans="13:35">
      <c r="M2915" s="241"/>
      <c r="N2915" s="241"/>
      <c r="O2915" s="229"/>
      <c r="P2915" s="229"/>
      <c r="Q2915" s="234"/>
      <c r="Y2915" s="243"/>
      <c r="Z2915" s="2"/>
      <c r="AA2915" s="244"/>
      <c r="AB2915" s="244"/>
      <c r="AC2915" s="2"/>
      <c r="AD2915" s="244"/>
      <c r="AE2915" s="244"/>
      <c r="AF2915" s="244"/>
      <c r="AG2915" s="244"/>
      <c r="AH2915" s="244"/>
      <c r="AI2915" s="244"/>
    </row>
    <row r="2916" spans="13:35">
      <c r="M2916" s="241"/>
      <c r="N2916" s="241"/>
      <c r="O2916" s="229"/>
      <c r="P2916" s="229"/>
      <c r="Q2916" s="234"/>
      <c r="Y2916" s="243"/>
      <c r="Z2916" s="2"/>
      <c r="AA2916" s="244"/>
      <c r="AB2916" s="244"/>
      <c r="AC2916" s="2"/>
      <c r="AD2916" s="244"/>
      <c r="AE2916" s="244"/>
      <c r="AF2916" s="244"/>
      <c r="AG2916" s="244"/>
      <c r="AH2916" s="244"/>
      <c r="AI2916" s="244"/>
    </row>
    <row r="2917" spans="13:35">
      <c r="M2917" s="241"/>
      <c r="N2917" s="241"/>
      <c r="O2917" s="229"/>
      <c r="P2917" s="229"/>
      <c r="Q2917" s="234"/>
      <c r="Y2917" s="243"/>
      <c r="Z2917" s="2"/>
      <c r="AA2917" s="244"/>
      <c r="AB2917" s="244"/>
      <c r="AC2917" s="2"/>
      <c r="AD2917" s="244"/>
      <c r="AE2917" s="244"/>
      <c r="AF2917" s="244"/>
      <c r="AG2917" s="244"/>
      <c r="AH2917" s="244"/>
      <c r="AI2917" s="244"/>
    </row>
    <row r="2918" spans="13:35">
      <c r="M2918" s="241"/>
      <c r="N2918" s="241"/>
      <c r="O2918" s="229"/>
      <c r="P2918" s="229"/>
      <c r="Q2918" s="234"/>
      <c r="Y2918" s="243"/>
      <c r="Z2918" s="2"/>
      <c r="AA2918" s="244"/>
      <c r="AB2918" s="244"/>
      <c r="AC2918" s="2"/>
      <c r="AD2918" s="244"/>
      <c r="AE2918" s="244"/>
      <c r="AF2918" s="244"/>
      <c r="AG2918" s="244"/>
      <c r="AH2918" s="244"/>
      <c r="AI2918" s="244"/>
    </row>
    <row r="2919" spans="13:35">
      <c r="M2919" s="241"/>
      <c r="N2919" s="241"/>
      <c r="O2919" s="229"/>
      <c r="P2919" s="229"/>
      <c r="Q2919" s="234"/>
      <c r="Y2919" s="243"/>
      <c r="Z2919" s="2"/>
      <c r="AA2919" s="244"/>
      <c r="AB2919" s="244"/>
      <c r="AC2919" s="2"/>
      <c r="AD2919" s="244"/>
      <c r="AE2919" s="244"/>
      <c r="AF2919" s="244"/>
      <c r="AG2919" s="244"/>
      <c r="AH2919" s="244"/>
      <c r="AI2919" s="244"/>
    </row>
    <row r="2920" spans="13:35">
      <c r="M2920" s="241"/>
      <c r="N2920" s="241"/>
      <c r="O2920" s="229"/>
      <c r="P2920" s="229"/>
      <c r="Q2920" s="234"/>
      <c r="Y2920" s="243"/>
      <c r="Z2920" s="2"/>
      <c r="AA2920" s="244"/>
      <c r="AB2920" s="244"/>
      <c r="AC2920" s="2"/>
      <c r="AD2920" s="244"/>
      <c r="AE2920" s="244"/>
      <c r="AF2920" s="244"/>
      <c r="AG2920" s="244"/>
      <c r="AH2920" s="244"/>
      <c r="AI2920" s="244"/>
    </row>
    <row r="2921" spans="13:35">
      <c r="M2921" s="241"/>
      <c r="N2921" s="241"/>
      <c r="O2921" s="229"/>
      <c r="P2921" s="229"/>
      <c r="Q2921" s="234"/>
      <c r="Y2921" s="243"/>
      <c r="Z2921" s="2"/>
      <c r="AA2921" s="244"/>
      <c r="AB2921" s="244"/>
      <c r="AC2921" s="2"/>
      <c r="AD2921" s="244"/>
      <c r="AE2921" s="244"/>
      <c r="AF2921" s="244"/>
      <c r="AG2921" s="244"/>
      <c r="AH2921" s="244"/>
      <c r="AI2921" s="244"/>
    </row>
    <row r="2922" spans="13:35">
      <c r="M2922" s="241"/>
      <c r="N2922" s="241"/>
      <c r="O2922" s="229"/>
      <c r="P2922" s="229"/>
      <c r="Q2922" s="234"/>
      <c r="Y2922" s="243"/>
      <c r="Z2922" s="2"/>
      <c r="AA2922" s="244"/>
      <c r="AB2922" s="244"/>
      <c r="AC2922" s="2"/>
      <c r="AD2922" s="244"/>
      <c r="AE2922" s="244"/>
      <c r="AF2922" s="244"/>
      <c r="AG2922" s="244"/>
      <c r="AH2922" s="244"/>
      <c r="AI2922" s="244"/>
    </row>
    <row r="2923" spans="13:35">
      <c r="M2923" s="241"/>
      <c r="N2923" s="241"/>
      <c r="O2923" s="229"/>
      <c r="P2923" s="229"/>
      <c r="Q2923" s="234"/>
      <c r="Y2923" s="243"/>
      <c r="Z2923" s="2"/>
      <c r="AA2923" s="244"/>
      <c r="AB2923" s="244"/>
      <c r="AC2923" s="2"/>
      <c r="AD2923" s="244"/>
      <c r="AE2923" s="244"/>
      <c r="AF2923" s="244"/>
      <c r="AG2923" s="244"/>
      <c r="AH2923" s="244"/>
      <c r="AI2923" s="244"/>
    </row>
    <row r="2924" spans="13:35">
      <c r="M2924" s="241"/>
      <c r="N2924" s="241"/>
      <c r="O2924" s="229"/>
      <c r="P2924" s="229"/>
      <c r="Q2924" s="234"/>
      <c r="Y2924" s="243"/>
      <c r="Z2924" s="2"/>
      <c r="AA2924" s="244"/>
      <c r="AB2924" s="244"/>
      <c r="AC2924" s="2"/>
      <c r="AD2924" s="244"/>
      <c r="AE2924" s="244"/>
      <c r="AF2924" s="244"/>
      <c r="AG2924" s="244"/>
      <c r="AH2924" s="244"/>
      <c r="AI2924" s="244"/>
    </row>
    <row r="2925" spans="13:35">
      <c r="M2925" s="241"/>
      <c r="N2925" s="241"/>
      <c r="O2925" s="229"/>
      <c r="P2925" s="229"/>
      <c r="Q2925" s="234"/>
      <c r="Y2925" s="243"/>
      <c r="Z2925" s="2"/>
      <c r="AA2925" s="244"/>
      <c r="AB2925" s="244"/>
      <c r="AC2925" s="2"/>
      <c r="AD2925" s="244"/>
      <c r="AE2925" s="244"/>
      <c r="AF2925" s="244"/>
      <c r="AG2925" s="244"/>
      <c r="AH2925" s="244"/>
      <c r="AI2925" s="244"/>
    </row>
    <row r="2926" spans="13:35">
      <c r="M2926" s="241"/>
      <c r="N2926" s="241"/>
      <c r="O2926" s="229"/>
      <c r="P2926" s="229"/>
      <c r="Q2926" s="234"/>
      <c r="Y2926" s="243"/>
      <c r="Z2926" s="2"/>
      <c r="AA2926" s="244"/>
      <c r="AB2926" s="244"/>
      <c r="AC2926" s="2"/>
      <c r="AD2926" s="244"/>
      <c r="AE2926" s="244"/>
      <c r="AF2926" s="244"/>
      <c r="AG2926" s="244"/>
      <c r="AH2926" s="244"/>
      <c r="AI2926" s="244"/>
    </row>
    <row r="2927" spans="13:35">
      <c r="M2927" s="241"/>
      <c r="N2927" s="241"/>
      <c r="O2927" s="229"/>
      <c r="P2927" s="229"/>
      <c r="Q2927" s="234"/>
      <c r="Y2927" s="243"/>
      <c r="Z2927" s="2"/>
      <c r="AA2927" s="244"/>
      <c r="AB2927" s="244"/>
      <c r="AC2927" s="2"/>
      <c r="AD2927" s="244"/>
      <c r="AE2927" s="244"/>
      <c r="AF2927" s="244"/>
      <c r="AG2927" s="244"/>
      <c r="AH2927" s="244"/>
      <c r="AI2927" s="244"/>
    </row>
    <row r="2928" spans="13:35">
      <c r="M2928" s="241"/>
      <c r="N2928" s="241"/>
      <c r="O2928" s="229"/>
      <c r="P2928" s="229"/>
      <c r="Q2928" s="234"/>
      <c r="Y2928" s="243"/>
      <c r="Z2928" s="2"/>
      <c r="AA2928" s="244"/>
      <c r="AB2928" s="244"/>
      <c r="AC2928" s="2"/>
      <c r="AD2928" s="244"/>
      <c r="AE2928" s="244"/>
      <c r="AF2928" s="244"/>
      <c r="AG2928" s="244"/>
      <c r="AH2928" s="244"/>
      <c r="AI2928" s="244"/>
    </row>
    <row r="2929" spans="13:35">
      <c r="M2929" s="241"/>
      <c r="N2929" s="241"/>
      <c r="O2929" s="229"/>
      <c r="P2929" s="229"/>
      <c r="Q2929" s="234"/>
      <c r="Y2929" s="243"/>
      <c r="Z2929" s="2"/>
      <c r="AA2929" s="244"/>
      <c r="AB2929" s="244"/>
      <c r="AC2929" s="2"/>
      <c r="AD2929" s="244"/>
      <c r="AE2929" s="244"/>
      <c r="AF2929" s="244"/>
      <c r="AG2929" s="244"/>
      <c r="AH2929" s="244"/>
      <c r="AI2929" s="244"/>
    </row>
    <row r="2930" spans="13:35">
      <c r="M2930" s="241"/>
      <c r="N2930" s="241"/>
      <c r="O2930" s="229"/>
      <c r="P2930" s="229"/>
      <c r="Q2930" s="234"/>
      <c r="Y2930" s="243"/>
      <c r="Z2930" s="2"/>
      <c r="AA2930" s="244"/>
      <c r="AB2930" s="244"/>
      <c r="AC2930" s="2"/>
      <c r="AD2930" s="244"/>
      <c r="AE2930" s="244"/>
      <c r="AF2930" s="244"/>
      <c r="AG2930" s="244"/>
      <c r="AH2930" s="244"/>
      <c r="AI2930" s="244"/>
    </row>
    <row r="2931" spans="13:35">
      <c r="M2931" s="241"/>
      <c r="N2931" s="241"/>
      <c r="O2931" s="229"/>
      <c r="P2931" s="229"/>
      <c r="Q2931" s="234"/>
      <c r="Y2931" s="243"/>
      <c r="Z2931" s="2"/>
      <c r="AA2931" s="244"/>
      <c r="AB2931" s="244"/>
      <c r="AC2931" s="2"/>
      <c r="AD2931" s="244"/>
      <c r="AE2931" s="244"/>
      <c r="AF2931" s="244"/>
      <c r="AG2931" s="244"/>
      <c r="AH2931" s="244"/>
      <c r="AI2931" s="244"/>
    </row>
    <row r="2932" spans="13:35">
      <c r="M2932" s="241"/>
      <c r="N2932" s="241"/>
      <c r="O2932" s="229"/>
      <c r="P2932" s="229"/>
      <c r="Q2932" s="234"/>
      <c r="Y2932" s="243"/>
      <c r="Z2932" s="2"/>
      <c r="AA2932" s="244"/>
      <c r="AB2932" s="244"/>
      <c r="AC2932" s="2"/>
      <c r="AD2932" s="244"/>
      <c r="AE2932" s="244"/>
      <c r="AF2932" s="244"/>
      <c r="AG2932" s="244"/>
      <c r="AH2932" s="244"/>
      <c r="AI2932" s="244"/>
    </row>
    <row r="2933" spans="13:35">
      <c r="M2933" s="241"/>
      <c r="N2933" s="241"/>
      <c r="O2933" s="229"/>
      <c r="P2933" s="229"/>
      <c r="Q2933" s="234"/>
      <c r="Y2933" s="243"/>
      <c r="Z2933" s="2"/>
      <c r="AA2933" s="244"/>
      <c r="AB2933" s="244"/>
      <c r="AC2933" s="2"/>
      <c r="AD2933" s="244"/>
      <c r="AE2933" s="244"/>
      <c r="AF2933" s="244"/>
      <c r="AG2933" s="244"/>
      <c r="AH2933" s="244"/>
      <c r="AI2933" s="244"/>
    </row>
    <row r="2934" spans="13:35">
      <c r="M2934" s="241"/>
      <c r="N2934" s="241"/>
      <c r="O2934" s="229"/>
      <c r="P2934" s="229"/>
      <c r="Q2934" s="234"/>
      <c r="Y2934" s="243"/>
      <c r="Z2934" s="2"/>
      <c r="AA2934" s="244"/>
      <c r="AB2934" s="244"/>
      <c r="AC2934" s="2"/>
      <c r="AD2934" s="244"/>
      <c r="AE2934" s="244"/>
      <c r="AF2934" s="244"/>
      <c r="AG2934" s="244"/>
      <c r="AH2934" s="244"/>
      <c r="AI2934" s="244"/>
    </row>
    <row r="2935" spans="13:35">
      <c r="M2935" s="241"/>
      <c r="N2935" s="241"/>
      <c r="O2935" s="229"/>
      <c r="P2935" s="229"/>
      <c r="Q2935" s="234"/>
      <c r="Y2935" s="243"/>
      <c r="Z2935" s="2"/>
      <c r="AA2935" s="244"/>
      <c r="AB2935" s="244"/>
      <c r="AC2935" s="2"/>
      <c r="AD2935" s="244"/>
      <c r="AE2935" s="244"/>
      <c r="AF2935" s="244"/>
      <c r="AG2935" s="244"/>
      <c r="AH2935" s="244"/>
      <c r="AI2935" s="244"/>
    </row>
    <row r="2936" spans="13:35">
      <c r="M2936" s="241"/>
      <c r="N2936" s="241"/>
      <c r="O2936" s="229"/>
      <c r="P2936" s="229"/>
      <c r="Q2936" s="234"/>
      <c r="Y2936" s="243"/>
      <c r="Z2936" s="2"/>
      <c r="AA2936" s="244"/>
      <c r="AB2936" s="244"/>
      <c r="AC2936" s="2"/>
      <c r="AD2936" s="244"/>
      <c r="AE2936" s="244"/>
      <c r="AF2936" s="244"/>
      <c r="AG2936" s="244"/>
      <c r="AH2936" s="244"/>
      <c r="AI2936" s="244"/>
    </row>
    <row r="2937" spans="13:35">
      <c r="M2937" s="241"/>
      <c r="N2937" s="241"/>
      <c r="O2937" s="229"/>
      <c r="P2937" s="229"/>
      <c r="Q2937" s="234"/>
      <c r="Y2937" s="243"/>
      <c r="Z2937" s="2"/>
      <c r="AA2937" s="244"/>
      <c r="AB2937" s="244"/>
      <c r="AC2937" s="2"/>
      <c r="AD2937" s="244"/>
      <c r="AE2937" s="244"/>
      <c r="AF2937" s="244"/>
      <c r="AG2937" s="244"/>
      <c r="AH2937" s="244"/>
      <c r="AI2937" s="244"/>
    </row>
    <row r="2938" spans="13:35">
      <c r="M2938" s="241"/>
      <c r="N2938" s="241"/>
      <c r="O2938" s="229"/>
      <c r="P2938" s="229"/>
      <c r="Q2938" s="234"/>
      <c r="Y2938" s="243"/>
      <c r="Z2938" s="2"/>
      <c r="AA2938" s="244"/>
      <c r="AB2938" s="244"/>
      <c r="AC2938" s="2"/>
      <c r="AD2938" s="244"/>
      <c r="AE2938" s="244"/>
      <c r="AF2938" s="244"/>
      <c r="AG2938" s="244"/>
      <c r="AH2938" s="244"/>
      <c r="AI2938" s="244"/>
    </row>
    <row r="2939" spans="13:35">
      <c r="M2939" s="241"/>
      <c r="N2939" s="241"/>
      <c r="O2939" s="229"/>
      <c r="P2939" s="229"/>
      <c r="Q2939" s="234"/>
      <c r="Y2939" s="243"/>
      <c r="Z2939" s="2"/>
      <c r="AA2939" s="244"/>
      <c r="AB2939" s="244"/>
      <c r="AC2939" s="2"/>
      <c r="AD2939" s="244"/>
      <c r="AE2939" s="244"/>
      <c r="AF2939" s="244"/>
      <c r="AG2939" s="244"/>
      <c r="AH2939" s="244"/>
      <c r="AI2939" s="244"/>
    </row>
    <row r="2940" spans="13:35">
      <c r="M2940" s="241"/>
      <c r="N2940" s="241"/>
      <c r="O2940" s="229"/>
      <c r="P2940" s="229"/>
      <c r="Q2940" s="234"/>
      <c r="Y2940" s="243"/>
      <c r="Z2940" s="2"/>
      <c r="AA2940" s="244"/>
      <c r="AB2940" s="244"/>
      <c r="AC2940" s="2"/>
      <c r="AD2940" s="244"/>
      <c r="AE2940" s="244"/>
      <c r="AF2940" s="244"/>
      <c r="AG2940" s="244"/>
      <c r="AH2940" s="244"/>
      <c r="AI2940" s="244"/>
    </row>
    <row r="2941" spans="13:35">
      <c r="M2941" s="241"/>
      <c r="N2941" s="241"/>
      <c r="O2941" s="229"/>
      <c r="P2941" s="229"/>
      <c r="Q2941" s="234"/>
      <c r="Y2941" s="243"/>
      <c r="Z2941" s="2"/>
      <c r="AA2941" s="244"/>
      <c r="AB2941" s="244"/>
      <c r="AC2941" s="2"/>
      <c r="AD2941" s="244"/>
      <c r="AE2941" s="244"/>
      <c r="AF2941" s="244"/>
      <c r="AG2941" s="244"/>
      <c r="AH2941" s="244"/>
      <c r="AI2941" s="244"/>
    </row>
    <row r="2942" spans="13:35">
      <c r="M2942" s="241"/>
      <c r="N2942" s="241"/>
      <c r="O2942" s="229"/>
      <c r="P2942" s="229"/>
      <c r="Q2942" s="234"/>
      <c r="Y2942" s="243"/>
      <c r="Z2942" s="2"/>
      <c r="AA2942" s="244"/>
      <c r="AB2942" s="244"/>
      <c r="AC2942" s="2"/>
      <c r="AD2942" s="244"/>
      <c r="AE2942" s="244"/>
      <c r="AF2942" s="244"/>
      <c r="AG2942" s="244"/>
      <c r="AH2942" s="244"/>
      <c r="AI2942" s="244"/>
    </row>
    <row r="2943" spans="13:35">
      <c r="M2943" s="241"/>
      <c r="N2943" s="241"/>
      <c r="O2943" s="229"/>
      <c r="P2943" s="229"/>
      <c r="Q2943" s="234"/>
      <c r="Y2943" s="243"/>
      <c r="Z2943" s="2"/>
      <c r="AA2943" s="244"/>
      <c r="AB2943" s="244"/>
      <c r="AC2943" s="2"/>
      <c r="AD2943" s="244"/>
      <c r="AE2943" s="244"/>
      <c r="AF2943" s="244"/>
      <c r="AG2943" s="244"/>
      <c r="AH2943" s="244"/>
      <c r="AI2943" s="244"/>
    </row>
    <row r="2944" spans="13:35">
      <c r="M2944" s="241"/>
      <c r="N2944" s="241"/>
      <c r="O2944" s="229"/>
      <c r="P2944" s="229"/>
      <c r="Q2944" s="234"/>
      <c r="Y2944" s="243"/>
      <c r="Z2944" s="2"/>
      <c r="AA2944" s="244"/>
      <c r="AB2944" s="244"/>
      <c r="AC2944" s="2"/>
      <c r="AD2944" s="244"/>
      <c r="AE2944" s="244"/>
      <c r="AF2944" s="244"/>
      <c r="AG2944" s="244"/>
      <c r="AH2944" s="244"/>
      <c r="AI2944" s="244"/>
    </row>
    <row r="2945" spans="13:35">
      <c r="M2945" s="241"/>
      <c r="N2945" s="241"/>
      <c r="O2945" s="229"/>
      <c r="P2945" s="229"/>
      <c r="Q2945" s="234"/>
      <c r="Y2945" s="243"/>
      <c r="Z2945" s="2"/>
      <c r="AA2945" s="244"/>
      <c r="AB2945" s="244"/>
      <c r="AC2945" s="2"/>
      <c r="AD2945" s="244"/>
      <c r="AE2945" s="244"/>
      <c r="AF2945" s="244"/>
      <c r="AG2945" s="244"/>
      <c r="AH2945" s="244"/>
      <c r="AI2945" s="244"/>
    </row>
    <row r="2946" spans="13:35">
      <c r="M2946" s="241"/>
      <c r="N2946" s="241"/>
      <c r="O2946" s="229"/>
      <c r="P2946" s="229"/>
      <c r="Q2946" s="234"/>
      <c r="Y2946" s="243"/>
      <c r="Z2946" s="2"/>
      <c r="AA2946" s="244"/>
      <c r="AB2946" s="244"/>
      <c r="AC2946" s="2"/>
      <c r="AD2946" s="244"/>
      <c r="AE2946" s="244"/>
      <c r="AF2946" s="244"/>
      <c r="AG2946" s="244"/>
      <c r="AH2946" s="244"/>
      <c r="AI2946" s="244"/>
    </row>
    <row r="2947" spans="13:35">
      <c r="M2947" s="241"/>
      <c r="N2947" s="241"/>
      <c r="O2947" s="229"/>
      <c r="P2947" s="229"/>
      <c r="Q2947" s="234"/>
      <c r="Y2947" s="243"/>
      <c r="Z2947" s="2"/>
      <c r="AA2947" s="244"/>
      <c r="AB2947" s="244"/>
      <c r="AC2947" s="2"/>
      <c r="AD2947" s="244"/>
      <c r="AE2947" s="244"/>
      <c r="AF2947" s="244"/>
      <c r="AG2947" s="244"/>
      <c r="AH2947" s="244"/>
      <c r="AI2947" s="244"/>
    </row>
    <row r="2948" spans="13:35">
      <c r="M2948" s="241"/>
      <c r="N2948" s="241"/>
      <c r="O2948" s="229"/>
      <c r="P2948" s="229"/>
      <c r="Q2948" s="234"/>
      <c r="Y2948" s="243"/>
      <c r="Z2948" s="2"/>
      <c r="AA2948" s="244"/>
      <c r="AB2948" s="244"/>
      <c r="AC2948" s="2"/>
      <c r="AD2948" s="244"/>
      <c r="AE2948" s="244"/>
      <c r="AF2948" s="244"/>
      <c r="AG2948" s="244"/>
      <c r="AH2948" s="244"/>
      <c r="AI2948" s="244"/>
    </row>
    <row r="2949" spans="13:35">
      <c r="M2949" s="241"/>
      <c r="N2949" s="241"/>
      <c r="O2949" s="229"/>
      <c r="P2949" s="229"/>
      <c r="Q2949" s="234"/>
      <c r="Y2949" s="243"/>
      <c r="Z2949" s="2"/>
      <c r="AA2949" s="244"/>
      <c r="AB2949" s="244"/>
      <c r="AC2949" s="2"/>
      <c r="AD2949" s="244"/>
      <c r="AE2949" s="244"/>
      <c r="AF2949" s="244"/>
      <c r="AG2949" s="244"/>
      <c r="AH2949" s="244"/>
      <c r="AI2949" s="244"/>
    </row>
    <row r="2950" spans="13:35">
      <c r="M2950" s="241"/>
      <c r="N2950" s="241"/>
      <c r="O2950" s="229"/>
      <c r="P2950" s="229"/>
      <c r="Q2950" s="234"/>
      <c r="Y2950" s="243"/>
      <c r="Z2950" s="2"/>
      <c r="AA2950" s="244"/>
      <c r="AB2950" s="244"/>
      <c r="AC2950" s="2"/>
      <c r="AD2950" s="244"/>
      <c r="AE2950" s="244"/>
      <c r="AF2950" s="244"/>
      <c r="AG2950" s="244"/>
      <c r="AH2950" s="244"/>
      <c r="AI2950" s="244"/>
    </row>
    <row r="2951" spans="13:35">
      <c r="M2951" s="241"/>
      <c r="N2951" s="241"/>
      <c r="O2951" s="229"/>
      <c r="P2951" s="229"/>
      <c r="Q2951" s="234"/>
      <c r="Y2951" s="243"/>
      <c r="Z2951" s="2"/>
      <c r="AA2951" s="244"/>
      <c r="AB2951" s="244"/>
      <c r="AC2951" s="2"/>
      <c r="AD2951" s="244"/>
      <c r="AE2951" s="244"/>
      <c r="AF2951" s="244"/>
      <c r="AG2951" s="244"/>
      <c r="AH2951" s="244"/>
      <c r="AI2951" s="244"/>
    </row>
    <row r="2952" spans="13:35">
      <c r="M2952" s="241"/>
      <c r="N2952" s="241"/>
      <c r="O2952" s="229"/>
      <c r="P2952" s="229"/>
      <c r="Q2952" s="234"/>
      <c r="Y2952" s="243"/>
      <c r="Z2952" s="2"/>
      <c r="AA2952" s="244"/>
      <c r="AB2952" s="244"/>
      <c r="AC2952" s="2"/>
      <c r="AD2952" s="244"/>
      <c r="AE2952" s="244"/>
      <c r="AF2952" s="244"/>
      <c r="AG2952" s="244"/>
      <c r="AH2952" s="244"/>
      <c r="AI2952" s="244"/>
    </row>
    <row r="2953" spans="13:35">
      <c r="M2953" s="241"/>
      <c r="N2953" s="241"/>
      <c r="O2953" s="229"/>
      <c r="P2953" s="229"/>
      <c r="Q2953" s="234"/>
      <c r="Y2953" s="243"/>
      <c r="Z2953" s="2"/>
      <c r="AA2953" s="244"/>
      <c r="AB2953" s="244"/>
      <c r="AC2953" s="2"/>
      <c r="AD2953" s="244"/>
      <c r="AE2953" s="244"/>
      <c r="AF2953" s="244"/>
      <c r="AG2953" s="244"/>
      <c r="AH2953" s="244"/>
      <c r="AI2953" s="244"/>
    </row>
    <row r="2954" spans="13:35">
      <c r="M2954" s="241"/>
      <c r="N2954" s="241"/>
      <c r="O2954" s="229"/>
      <c r="P2954" s="229"/>
      <c r="Q2954" s="234"/>
      <c r="Y2954" s="243"/>
      <c r="Z2954" s="2"/>
      <c r="AA2954" s="244"/>
      <c r="AB2954" s="244"/>
      <c r="AC2954" s="2"/>
      <c r="AD2954" s="244"/>
      <c r="AE2954" s="244"/>
      <c r="AF2954" s="244"/>
      <c r="AG2954" s="244"/>
      <c r="AH2954" s="244"/>
      <c r="AI2954" s="244"/>
    </row>
    <row r="2955" spans="13:35">
      <c r="M2955" s="241"/>
      <c r="N2955" s="241"/>
      <c r="O2955" s="229"/>
      <c r="P2955" s="229"/>
      <c r="Q2955" s="234"/>
      <c r="Y2955" s="243"/>
      <c r="Z2955" s="2"/>
      <c r="AA2955" s="244"/>
      <c r="AB2955" s="244"/>
      <c r="AC2955" s="2"/>
      <c r="AD2955" s="244"/>
      <c r="AE2955" s="244"/>
      <c r="AF2955" s="244"/>
      <c r="AG2955" s="244"/>
      <c r="AH2955" s="244"/>
      <c r="AI2955" s="244"/>
    </row>
    <row r="2956" spans="13:35">
      <c r="M2956" s="241"/>
      <c r="N2956" s="241"/>
      <c r="O2956" s="229"/>
      <c r="P2956" s="229"/>
      <c r="Q2956" s="234"/>
      <c r="Y2956" s="243"/>
      <c r="Z2956" s="2"/>
      <c r="AA2956" s="244"/>
      <c r="AB2956" s="244"/>
      <c r="AC2956" s="2"/>
      <c r="AD2956" s="244"/>
      <c r="AE2956" s="244"/>
      <c r="AF2956" s="244"/>
      <c r="AG2956" s="244"/>
      <c r="AH2956" s="244"/>
      <c r="AI2956" s="244"/>
    </row>
    <row r="2957" spans="13:35">
      <c r="M2957" s="241"/>
      <c r="N2957" s="241"/>
      <c r="O2957" s="229"/>
      <c r="P2957" s="229"/>
      <c r="Q2957" s="234"/>
      <c r="Y2957" s="243"/>
      <c r="Z2957" s="2"/>
      <c r="AA2957" s="244"/>
      <c r="AB2957" s="244"/>
      <c r="AC2957" s="2"/>
      <c r="AD2957" s="244"/>
      <c r="AE2957" s="244"/>
      <c r="AF2957" s="244"/>
      <c r="AG2957" s="244"/>
      <c r="AH2957" s="244"/>
      <c r="AI2957" s="244"/>
    </row>
    <row r="2958" spans="13:35">
      <c r="M2958" s="241"/>
      <c r="N2958" s="241"/>
      <c r="O2958" s="229"/>
      <c r="P2958" s="229"/>
      <c r="Q2958" s="234"/>
      <c r="Y2958" s="243"/>
      <c r="Z2958" s="2"/>
      <c r="AA2958" s="244"/>
      <c r="AB2958" s="244"/>
      <c r="AC2958" s="2"/>
      <c r="AD2958" s="244"/>
      <c r="AE2958" s="244"/>
      <c r="AF2958" s="244"/>
      <c r="AG2958" s="244"/>
      <c r="AH2958" s="244"/>
      <c r="AI2958" s="244"/>
    </row>
    <row r="2959" spans="13:35">
      <c r="M2959" s="241"/>
      <c r="N2959" s="241"/>
      <c r="O2959" s="229"/>
      <c r="P2959" s="229"/>
      <c r="Q2959" s="234"/>
      <c r="Y2959" s="243"/>
      <c r="Z2959" s="2"/>
      <c r="AA2959" s="244"/>
      <c r="AB2959" s="244"/>
      <c r="AC2959" s="2"/>
      <c r="AD2959" s="244"/>
      <c r="AE2959" s="244"/>
      <c r="AF2959" s="244"/>
      <c r="AG2959" s="244"/>
      <c r="AH2959" s="244"/>
      <c r="AI2959" s="244"/>
    </row>
    <row r="2960" spans="13:35">
      <c r="M2960" s="241"/>
      <c r="N2960" s="241"/>
      <c r="O2960" s="229"/>
      <c r="P2960" s="229"/>
      <c r="Q2960" s="234"/>
      <c r="Y2960" s="243"/>
      <c r="Z2960" s="2"/>
      <c r="AA2960" s="244"/>
      <c r="AB2960" s="244"/>
      <c r="AC2960" s="2"/>
      <c r="AD2960" s="244"/>
      <c r="AE2960" s="244"/>
      <c r="AF2960" s="244"/>
      <c r="AG2960" s="244"/>
      <c r="AH2960" s="244"/>
      <c r="AI2960" s="244"/>
    </row>
    <row r="2961" spans="13:35">
      <c r="M2961" s="241"/>
      <c r="N2961" s="241"/>
      <c r="O2961" s="229"/>
      <c r="P2961" s="229"/>
      <c r="Q2961" s="234"/>
      <c r="Y2961" s="243"/>
      <c r="Z2961" s="2"/>
      <c r="AA2961" s="244"/>
      <c r="AB2961" s="244"/>
      <c r="AC2961" s="2"/>
      <c r="AD2961" s="244"/>
      <c r="AE2961" s="244"/>
      <c r="AF2961" s="244"/>
      <c r="AG2961" s="244"/>
      <c r="AH2961" s="244"/>
      <c r="AI2961" s="244"/>
    </row>
    <row r="2962" spans="13:35">
      <c r="M2962" s="241"/>
      <c r="N2962" s="241"/>
      <c r="O2962" s="229"/>
      <c r="P2962" s="229"/>
      <c r="Q2962" s="234"/>
      <c r="Y2962" s="243"/>
      <c r="Z2962" s="2"/>
      <c r="AA2962" s="244"/>
      <c r="AB2962" s="244"/>
      <c r="AC2962" s="2"/>
      <c r="AD2962" s="244"/>
      <c r="AE2962" s="244"/>
      <c r="AF2962" s="244"/>
      <c r="AG2962" s="244"/>
      <c r="AH2962" s="244"/>
      <c r="AI2962" s="244"/>
    </row>
    <row r="2963" spans="13:35">
      <c r="M2963" s="241"/>
      <c r="N2963" s="241"/>
      <c r="O2963" s="229"/>
      <c r="P2963" s="229"/>
      <c r="Q2963" s="234"/>
      <c r="Y2963" s="243"/>
      <c r="Z2963" s="2"/>
      <c r="AA2963" s="244"/>
      <c r="AB2963" s="244"/>
      <c r="AC2963" s="2"/>
      <c r="AD2963" s="244"/>
      <c r="AE2963" s="244"/>
      <c r="AF2963" s="244"/>
      <c r="AG2963" s="244"/>
      <c r="AH2963" s="244"/>
      <c r="AI2963" s="244"/>
    </row>
    <row r="2964" spans="13:35">
      <c r="M2964" s="241"/>
      <c r="N2964" s="241"/>
      <c r="O2964" s="229"/>
      <c r="P2964" s="229"/>
      <c r="Q2964" s="234"/>
      <c r="Y2964" s="243"/>
      <c r="Z2964" s="2"/>
      <c r="AA2964" s="244"/>
      <c r="AB2964" s="244"/>
      <c r="AC2964" s="2"/>
      <c r="AD2964" s="244"/>
      <c r="AE2964" s="244"/>
      <c r="AF2964" s="244"/>
      <c r="AG2964" s="244"/>
      <c r="AH2964" s="244"/>
      <c r="AI2964" s="244"/>
    </row>
    <row r="2965" spans="13:35">
      <c r="M2965" s="241"/>
      <c r="N2965" s="241"/>
      <c r="O2965" s="229"/>
      <c r="P2965" s="229"/>
      <c r="Q2965" s="234"/>
      <c r="Y2965" s="243"/>
      <c r="Z2965" s="2"/>
      <c r="AA2965" s="244"/>
      <c r="AB2965" s="244"/>
      <c r="AC2965" s="2"/>
      <c r="AD2965" s="244"/>
      <c r="AE2965" s="244"/>
      <c r="AF2965" s="244"/>
      <c r="AG2965" s="244"/>
      <c r="AH2965" s="244"/>
      <c r="AI2965" s="244"/>
    </row>
    <row r="2966" spans="13:35">
      <c r="M2966" s="241"/>
      <c r="N2966" s="241"/>
      <c r="O2966" s="229"/>
      <c r="P2966" s="229"/>
      <c r="Q2966" s="234"/>
      <c r="Y2966" s="243"/>
      <c r="Z2966" s="2"/>
      <c r="AA2966" s="244"/>
      <c r="AB2966" s="244"/>
      <c r="AC2966" s="2"/>
      <c r="AD2966" s="244"/>
      <c r="AE2966" s="244"/>
      <c r="AF2966" s="244"/>
      <c r="AG2966" s="244"/>
      <c r="AH2966" s="244"/>
      <c r="AI2966" s="244"/>
    </row>
    <row r="2967" spans="13:35">
      <c r="M2967" s="241"/>
      <c r="N2967" s="241"/>
      <c r="O2967" s="229"/>
      <c r="P2967" s="229"/>
      <c r="Q2967" s="234"/>
      <c r="Y2967" s="243"/>
      <c r="Z2967" s="2"/>
      <c r="AA2967" s="244"/>
      <c r="AB2967" s="244"/>
      <c r="AC2967" s="2"/>
      <c r="AD2967" s="244"/>
      <c r="AE2967" s="244"/>
      <c r="AF2967" s="244"/>
      <c r="AG2967" s="244"/>
      <c r="AH2967" s="244"/>
      <c r="AI2967" s="244"/>
    </row>
    <row r="2968" spans="13:35">
      <c r="M2968" s="241"/>
      <c r="N2968" s="241"/>
      <c r="O2968" s="229"/>
      <c r="P2968" s="229"/>
      <c r="Q2968" s="234"/>
      <c r="Y2968" s="243"/>
      <c r="Z2968" s="2"/>
      <c r="AA2968" s="244"/>
      <c r="AB2968" s="244"/>
      <c r="AC2968" s="2"/>
      <c r="AD2968" s="244"/>
      <c r="AE2968" s="244"/>
      <c r="AF2968" s="244"/>
      <c r="AG2968" s="244"/>
      <c r="AH2968" s="244"/>
      <c r="AI2968" s="244"/>
    </row>
    <row r="2969" spans="13:35">
      <c r="M2969" s="241"/>
      <c r="N2969" s="241"/>
      <c r="O2969" s="229"/>
      <c r="P2969" s="229"/>
      <c r="Q2969" s="234"/>
      <c r="Y2969" s="243"/>
      <c r="Z2969" s="2"/>
      <c r="AA2969" s="244"/>
      <c r="AB2969" s="244"/>
      <c r="AC2969" s="2"/>
      <c r="AD2969" s="244"/>
      <c r="AE2969" s="244"/>
      <c r="AF2969" s="244"/>
      <c r="AG2969" s="244"/>
      <c r="AH2969" s="244"/>
      <c r="AI2969" s="244"/>
    </row>
    <row r="2970" spans="13:35">
      <c r="M2970" s="241"/>
      <c r="N2970" s="241"/>
      <c r="O2970" s="229"/>
      <c r="P2970" s="229"/>
      <c r="Q2970" s="234"/>
      <c r="Y2970" s="243"/>
      <c r="Z2970" s="2"/>
      <c r="AA2970" s="244"/>
      <c r="AB2970" s="244"/>
      <c r="AC2970" s="2"/>
      <c r="AD2970" s="244"/>
      <c r="AE2970" s="244"/>
      <c r="AF2970" s="244"/>
      <c r="AG2970" s="244"/>
      <c r="AH2970" s="244"/>
      <c r="AI2970" s="244"/>
    </row>
    <row r="2971" spans="13:35">
      <c r="M2971" s="241"/>
      <c r="N2971" s="241"/>
      <c r="O2971" s="229"/>
      <c r="P2971" s="229"/>
      <c r="Q2971" s="234"/>
      <c r="Y2971" s="243"/>
      <c r="Z2971" s="2"/>
      <c r="AA2971" s="244"/>
      <c r="AB2971" s="244"/>
      <c r="AC2971" s="2"/>
      <c r="AD2971" s="244"/>
      <c r="AE2971" s="244"/>
      <c r="AF2971" s="244"/>
      <c r="AG2971" s="244"/>
      <c r="AH2971" s="244"/>
      <c r="AI2971" s="244"/>
    </row>
    <row r="2972" spans="13:35">
      <c r="M2972" s="241"/>
      <c r="N2972" s="241"/>
      <c r="O2972" s="229"/>
      <c r="P2972" s="229"/>
      <c r="Q2972" s="234"/>
      <c r="Y2972" s="243"/>
      <c r="Z2972" s="2"/>
      <c r="AA2972" s="244"/>
      <c r="AB2972" s="244"/>
      <c r="AC2972" s="2"/>
      <c r="AD2972" s="244"/>
      <c r="AE2972" s="244"/>
      <c r="AF2972" s="244"/>
      <c r="AG2972" s="244"/>
      <c r="AH2972" s="244"/>
      <c r="AI2972" s="244"/>
    </row>
    <row r="2973" spans="13:35">
      <c r="M2973" s="241"/>
      <c r="N2973" s="241"/>
      <c r="O2973" s="229"/>
      <c r="P2973" s="229"/>
      <c r="Q2973" s="234"/>
      <c r="Y2973" s="243"/>
      <c r="Z2973" s="2"/>
      <c r="AA2973" s="244"/>
      <c r="AB2973" s="244"/>
      <c r="AC2973" s="2"/>
      <c r="AD2973" s="244"/>
      <c r="AE2973" s="244"/>
      <c r="AF2973" s="244"/>
      <c r="AG2973" s="244"/>
      <c r="AH2973" s="244"/>
      <c r="AI2973" s="244"/>
    </row>
    <row r="2974" spans="13:35">
      <c r="M2974" s="241"/>
      <c r="N2974" s="241"/>
      <c r="O2974" s="229"/>
      <c r="P2974" s="229"/>
      <c r="Q2974" s="234"/>
      <c r="Y2974" s="243"/>
      <c r="Z2974" s="2"/>
      <c r="AA2974" s="244"/>
      <c r="AB2974" s="244"/>
      <c r="AC2974" s="2"/>
      <c r="AD2974" s="244"/>
      <c r="AE2974" s="244"/>
      <c r="AF2974" s="244"/>
      <c r="AG2974" s="244"/>
      <c r="AH2974" s="244"/>
      <c r="AI2974" s="244"/>
    </row>
    <row r="2975" spans="13:35">
      <c r="M2975" s="241"/>
      <c r="N2975" s="241"/>
      <c r="O2975" s="229"/>
      <c r="P2975" s="229"/>
      <c r="Q2975" s="234"/>
      <c r="Y2975" s="243"/>
      <c r="Z2975" s="2"/>
      <c r="AA2975" s="244"/>
      <c r="AB2975" s="244"/>
      <c r="AC2975" s="2"/>
      <c r="AD2975" s="244"/>
      <c r="AE2975" s="244"/>
      <c r="AF2975" s="244"/>
      <c r="AG2975" s="244"/>
      <c r="AH2975" s="244"/>
      <c r="AI2975" s="244"/>
    </row>
    <row r="2976" spans="13:35">
      <c r="M2976" s="241"/>
      <c r="N2976" s="241"/>
      <c r="O2976" s="229"/>
      <c r="P2976" s="229"/>
      <c r="Q2976" s="234"/>
      <c r="Y2976" s="243"/>
      <c r="Z2976" s="2"/>
      <c r="AA2976" s="244"/>
      <c r="AB2976" s="244"/>
      <c r="AC2976" s="2"/>
      <c r="AD2976" s="244"/>
      <c r="AE2976" s="244"/>
      <c r="AF2976" s="244"/>
      <c r="AG2976" s="244"/>
      <c r="AH2976" s="244"/>
      <c r="AI2976" s="244"/>
    </row>
    <row r="2977" spans="13:35">
      <c r="M2977" s="241"/>
      <c r="N2977" s="241"/>
      <c r="O2977" s="229"/>
      <c r="P2977" s="229"/>
      <c r="Q2977" s="234"/>
      <c r="Y2977" s="243"/>
      <c r="Z2977" s="2"/>
      <c r="AA2977" s="244"/>
      <c r="AB2977" s="244"/>
      <c r="AC2977" s="2"/>
      <c r="AD2977" s="244"/>
      <c r="AE2977" s="244"/>
      <c r="AF2977" s="244"/>
      <c r="AG2977" s="244"/>
      <c r="AH2977" s="244"/>
      <c r="AI2977" s="244"/>
    </row>
    <row r="2978" spans="13:35">
      <c r="M2978" s="241"/>
      <c r="N2978" s="241"/>
      <c r="O2978" s="229"/>
      <c r="P2978" s="229"/>
      <c r="Q2978" s="234"/>
      <c r="Y2978" s="243"/>
      <c r="Z2978" s="2"/>
      <c r="AA2978" s="244"/>
      <c r="AB2978" s="244"/>
      <c r="AC2978" s="2"/>
      <c r="AD2978" s="244"/>
      <c r="AE2978" s="244"/>
      <c r="AF2978" s="244"/>
      <c r="AG2978" s="244"/>
      <c r="AH2978" s="244"/>
      <c r="AI2978" s="244"/>
    </row>
    <row r="2979" spans="13:35">
      <c r="M2979" s="241"/>
      <c r="N2979" s="241"/>
      <c r="O2979" s="229"/>
      <c r="P2979" s="229"/>
      <c r="Q2979" s="234"/>
      <c r="Y2979" s="243"/>
      <c r="Z2979" s="2"/>
      <c r="AA2979" s="244"/>
      <c r="AB2979" s="244"/>
      <c r="AC2979" s="2"/>
      <c r="AD2979" s="244"/>
      <c r="AE2979" s="244"/>
      <c r="AF2979" s="244"/>
      <c r="AG2979" s="244"/>
      <c r="AH2979" s="244"/>
      <c r="AI2979" s="244"/>
    </row>
    <row r="2980" spans="13:35">
      <c r="M2980" s="241"/>
      <c r="N2980" s="241"/>
      <c r="O2980" s="229"/>
      <c r="P2980" s="229"/>
      <c r="Q2980" s="234"/>
      <c r="Y2980" s="243"/>
      <c r="Z2980" s="2"/>
      <c r="AA2980" s="244"/>
      <c r="AB2980" s="244"/>
      <c r="AC2980" s="2"/>
      <c r="AD2980" s="244"/>
      <c r="AE2980" s="244"/>
      <c r="AF2980" s="244"/>
      <c r="AG2980" s="244"/>
      <c r="AH2980" s="244"/>
      <c r="AI2980" s="244"/>
    </row>
    <row r="2981" spans="13:35">
      <c r="M2981" s="241"/>
      <c r="N2981" s="241"/>
      <c r="O2981" s="229"/>
      <c r="P2981" s="229"/>
      <c r="Q2981" s="234"/>
      <c r="Y2981" s="243"/>
      <c r="Z2981" s="2"/>
      <c r="AA2981" s="244"/>
      <c r="AB2981" s="244"/>
      <c r="AC2981" s="2"/>
      <c r="AD2981" s="244"/>
      <c r="AE2981" s="244"/>
      <c r="AF2981" s="244"/>
      <c r="AG2981" s="244"/>
      <c r="AH2981" s="244"/>
      <c r="AI2981" s="244"/>
    </row>
    <row r="2982" spans="13:35">
      <c r="M2982" s="241"/>
      <c r="N2982" s="241"/>
      <c r="O2982" s="229"/>
      <c r="P2982" s="229"/>
      <c r="Q2982" s="234"/>
      <c r="Y2982" s="243"/>
      <c r="Z2982" s="2"/>
      <c r="AA2982" s="244"/>
      <c r="AB2982" s="244"/>
      <c r="AC2982" s="2"/>
      <c r="AD2982" s="244"/>
      <c r="AE2982" s="244"/>
      <c r="AF2982" s="244"/>
      <c r="AG2982" s="244"/>
      <c r="AH2982" s="244"/>
      <c r="AI2982" s="244"/>
    </row>
    <row r="2983" spans="13:35">
      <c r="M2983" s="241"/>
      <c r="N2983" s="241"/>
      <c r="O2983" s="229"/>
      <c r="P2983" s="229"/>
      <c r="Q2983" s="234"/>
      <c r="Y2983" s="243"/>
      <c r="Z2983" s="2"/>
      <c r="AA2983" s="244"/>
      <c r="AB2983" s="244"/>
      <c r="AC2983" s="2"/>
      <c r="AD2983" s="244"/>
      <c r="AE2983" s="244"/>
      <c r="AF2983" s="244"/>
      <c r="AG2983" s="244"/>
      <c r="AH2983" s="244"/>
      <c r="AI2983" s="244"/>
    </row>
    <row r="2984" spans="13:35">
      <c r="M2984" s="241"/>
      <c r="N2984" s="241"/>
      <c r="O2984" s="229"/>
      <c r="P2984" s="229"/>
      <c r="Q2984" s="234"/>
      <c r="Y2984" s="243"/>
      <c r="Z2984" s="2"/>
      <c r="AA2984" s="244"/>
      <c r="AB2984" s="244"/>
      <c r="AC2984" s="2"/>
      <c r="AD2984" s="244"/>
      <c r="AE2984" s="244"/>
      <c r="AF2984" s="244"/>
      <c r="AG2984" s="244"/>
      <c r="AH2984" s="244"/>
      <c r="AI2984" s="244"/>
    </row>
    <row r="2985" spans="13:35">
      <c r="M2985" s="241"/>
      <c r="N2985" s="241"/>
      <c r="O2985" s="229"/>
      <c r="P2985" s="229"/>
      <c r="Q2985" s="234"/>
      <c r="Y2985" s="243"/>
      <c r="Z2985" s="2"/>
      <c r="AA2985" s="244"/>
      <c r="AB2985" s="244"/>
      <c r="AC2985" s="2"/>
      <c r="AD2985" s="244"/>
      <c r="AE2985" s="244"/>
      <c r="AF2985" s="244"/>
      <c r="AG2985" s="244"/>
      <c r="AH2985" s="244"/>
      <c r="AI2985" s="244"/>
    </row>
    <row r="2986" spans="13:35">
      <c r="M2986" s="241"/>
      <c r="N2986" s="241"/>
      <c r="O2986" s="229"/>
      <c r="P2986" s="229"/>
      <c r="Q2986" s="234"/>
      <c r="Y2986" s="243"/>
      <c r="Z2986" s="2"/>
      <c r="AA2986" s="244"/>
      <c r="AB2986" s="244"/>
      <c r="AC2986" s="2"/>
      <c r="AD2986" s="244"/>
      <c r="AE2986" s="244"/>
      <c r="AF2986" s="244"/>
      <c r="AG2986" s="244"/>
      <c r="AH2986" s="244"/>
      <c r="AI2986" s="244"/>
    </row>
    <row r="2987" spans="13:35">
      <c r="M2987" s="241"/>
      <c r="N2987" s="241"/>
      <c r="O2987" s="229"/>
      <c r="P2987" s="229"/>
      <c r="Q2987" s="234"/>
      <c r="Y2987" s="243"/>
      <c r="Z2987" s="2"/>
      <c r="AA2987" s="244"/>
      <c r="AB2987" s="244"/>
      <c r="AC2987" s="2"/>
      <c r="AD2987" s="244"/>
      <c r="AE2987" s="244"/>
      <c r="AF2987" s="244"/>
      <c r="AG2987" s="244"/>
      <c r="AH2987" s="244"/>
      <c r="AI2987" s="244"/>
    </row>
    <row r="2988" spans="13:35">
      <c r="M2988" s="241"/>
      <c r="N2988" s="241"/>
      <c r="O2988" s="229"/>
      <c r="P2988" s="229"/>
      <c r="Q2988" s="234"/>
      <c r="Y2988" s="243"/>
      <c r="Z2988" s="2"/>
      <c r="AA2988" s="244"/>
      <c r="AB2988" s="244"/>
      <c r="AC2988" s="2"/>
      <c r="AD2988" s="244"/>
      <c r="AE2988" s="244"/>
      <c r="AF2988" s="244"/>
      <c r="AG2988" s="244"/>
      <c r="AH2988" s="244"/>
      <c r="AI2988" s="244"/>
    </row>
    <row r="2989" spans="13:35">
      <c r="M2989" s="241"/>
      <c r="N2989" s="241"/>
      <c r="O2989" s="229"/>
      <c r="P2989" s="229"/>
      <c r="Q2989" s="234"/>
      <c r="Y2989" s="243"/>
      <c r="Z2989" s="2"/>
      <c r="AA2989" s="244"/>
      <c r="AB2989" s="244"/>
      <c r="AC2989" s="2"/>
      <c r="AD2989" s="244"/>
      <c r="AE2989" s="244"/>
      <c r="AF2989" s="244"/>
      <c r="AG2989" s="244"/>
      <c r="AH2989" s="244"/>
      <c r="AI2989" s="244"/>
    </row>
    <row r="2990" spans="13:35">
      <c r="M2990" s="241"/>
      <c r="N2990" s="241"/>
      <c r="O2990" s="229"/>
      <c r="P2990" s="229"/>
      <c r="Q2990" s="234"/>
      <c r="Y2990" s="243"/>
      <c r="Z2990" s="2"/>
      <c r="AA2990" s="244"/>
      <c r="AB2990" s="244"/>
      <c r="AC2990" s="2"/>
      <c r="AD2990" s="244"/>
      <c r="AE2990" s="244"/>
      <c r="AF2990" s="244"/>
      <c r="AG2990" s="244"/>
      <c r="AH2990" s="244"/>
      <c r="AI2990" s="244"/>
    </row>
    <row r="2991" spans="13:35">
      <c r="M2991" s="241"/>
      <c r="N2991" s="241"/>
      <c r="O2991" s="229"/>
      <c r="P2991" s="229"/>
      <c r="Q2991" s="234"/>
      <c r="Y2991" s="243"/>
      <c r="Z2991" s="2"/>
      <c r="AA2991" s="244"/>
      <c r="AB2991" s="244"/>
      <c r="AC2991" s="2"/>
      <c r="AD2991" s="244"/>
      <c r="AE2991" s="244"/>
      <c r="AF2991" s="244"/>
      <c r="AG2991" s="244"/>
      <c r="AH2991" s="244"/>
      <c r="AI2991" s="244"/>
    </row>
    <row r="2992" spans="13:35">
      <c r="M2992" s="241"/>
      <c r="N2992" s="241"/>
      <c r="O2992" s="229"/>
      <c r="P2992" s="229"/>
      <c r="Q2992" s="234"/>
      <c r="Y2992" s="243"/>
      <c r="Z2992" s="2"/>
      <c r="AA2992" s="244"/>
      <c r="AB2992" s="244"/>
      <c r="AC2992" s="2"/>
      <c r="AD2992" s="244"/>
      <c r="AE2992" s="244"/>
      <c r="AF2992" s="244"/>
      <c r="AG2992" s="244"/>
      <c r="AH2992" s="244"/>
      <c r="AI2992" s="244"/>
    </row>
    <row r="2993" spans="13:35">
      <c r="M2993" s="241"/>
      <c r="N2993" s="241"/>
      <c r="O2993" s="229"/>
      <c r="P2993" s="229"/>
      <c r="Q2993" s="234"/>
      <c r="Y2993" s="243"/>
      <c r="Z2993" s="2"/>
      <c r="AA2993" s="244"/>
      <c r="AB2993" s="244"/>
      <c r="AC2993" s="2"/>
      <c r="AD2993" s="244"/>
      <c r="AE2993" s="244"/>
      <c r="AF2993" s="244"/>
      <c r="AG2993" s="244"/>
      <c r="AH2993" s="244"/>
      <c r="AI2993" s="244"/>
    </row>
    <row r="2994" spans="13:35">
      <c r="M2994" s="241"/>
      <c r="N2994" s="241"/>
      <c r="O2994" s="229"/>
      <c r="P2994" s="229"/>
      <c r="Q2994" s="234"/>
      <c r="Y2994" s="243"/>
      <c r="Z2994" s="2"/>
      <c r="AA2994" s="244"/>
      <c r="AB2994" s="244"/>
      <c r="AC2994" s="2"/>
      <c r="AD2994" s="244"/>
      <c r="AE2994" s="244"/>
      <c r="AF2994" s="244"/>
      <c r="AG2994" s="244"/>
      <c r="AH2994" s="244"/>
      <c r="AI2994" s="244"/>
    </row>
    <row r="2995" spans="13:35">
      <c r="M2995" s="241"/>
      <c r="N2995" s="241"/>
      <c r="O2995" s="229"/>
      <c r="P2995" s="229"/>
      <c r="Q2995" s="234"/>
      <c r="Y2995" s="243"/>
      <c r="Z2995" s="2"/>
      <c r="AA2995" s="244"/>
      <c r="AB2995" s="244"/>
      <c r="AC2995" s="2"/>
      <c r="AD2995" s="244"/>
      <c r="AE2995" s="244"/>
      <c r="AF2995" s="244"/>
      <c r="AG2995" s="244"/>
      <c r="AH2995" s="244"/>
      <c r="AI2995" s="244"/>
    </row>
    <row r="2996" spans="13:35">
      <c r="M2996" s="241"/>
      <c r="N2996" s="241"/>
      <c r="O2996" s="229"/>
      <c r="P2996" s="229"/>
      <c r="Q2996" s="234"/>
      <c r="Y2996" s="243"/>
      <c r="Z2996" s="2"/>
      <c r="AA2996" s="244"/>
      <c r="AB2996" s="244"/>
      <c r="AC2996" s="2"/>
      <c r="AD2996" s="244"/>
      <c r="AE2996" s="244"/>
      <c r="AF2996" s="244"/>
      <c r="AG2996" s="244"/>
      <c r="AH2996" s="244"/>
      <c r="AI2996" s="244"/>
    </row>
    <row r="2997" spans="13:35">
      <c r="M2997" s="241"/>
      <c r="N2997" s="241"/>
      <c r="O2997" s="229"/>
      <c r="P2997" s="229"/>
      <c r="Q2997" s="234"/>
      <c r="Y2997" s="243"/>
      <c r="Z2997" s="2"/>
      <c r="AA2997" s="244"/>
      <c r="AB2997" s="244"/>
      <c r="AC2997" s="2"/>
      <c r="AD2997" s="244"/>
      <c r="AE2997" s="244"/>
      <c r="AF2997" s="244"/>
      <c r="AG2997" s="244"/>
      <c r="AH2997" s="244"/>
      <c r="AI2997" s="244"/>
    </row>
    <row r="2998" spans="13:35">
      <c r="M2998" s="241"/>
      <c r="N2998" s="241"/>
      <c r="O2998" s="229"/>
      <c r="P2998" s="229"/>
      <c r="Q2998" s="234"/>
      <c r="Y2998" s="243"/>
      <c r="Z2998" s="2"/>
      <c r="AA2998" s="244"/>
      <c r="AB2998" s="244"/>
      <c r="AC2998" s="2"/>
      <c r="AD2998" s="244"/>
      <c r="AE2998" s="244"/>
      <c r="AF2998" s="244"/>
      <c r="AG2998" s="244"/>
      <c r="AH2998" s="244"/>
      <c r="AI2998" s="244"/>
    </row>
    <row r="2999" spans="13:35">
      <c r="M2999" s="241"/>
      <c r="N2999" s="241"/>
      <c r="O2999" s="229"/>
      <c r="P2999" s="229"/>
      <c r="Q2999" s="234"/>
      <c r="Y2999" s="243"/>
      <c r="Z2999" s="2"/>
      <c r="AA2999" s="244"/>
      <c r="AB2999" s="244"/>
      <c r="AC2999" s="2"/>
      <c r="AD2999" s="244"/>
      <c r="AE2999" s="244"/>
      <c r="AF2999" s="244"/>
      <c r="AG2999" s="244"/>
      <c r="AH2999" s="244"/>
      <c r="AI2999" s="244"/>
    </row>
    <row r="3000" spans="13:35">
      <c r="M3000" s="241"/>
      <c r="N3000" s="241"/>
      <c r="O3000" s="229"/>
      <c r="P3000" s="229"/>
      <c r="Q3000" s="234"/>
      <c r="Y3000" s="243"/>
      <c r="Z3000" s="2"/>
      <c r="AA3000" s="244"/>
      <c r="AB3000" s="244"/>
      <c r="AC3000" s="2"/>
      <c r="AD3000" s="244"/>
      <c r="AE3000" s="244"/>
      <c r="AF3000" s="244"/>
      <c r="AG3000" s="244"/>
      <c r="AH3000" s="244"/>
      <c r="AI3000" s="244"/>
    </row>
    <row r="3001" spans="13:35">
      <c r="M3001" s="241"/>
      <c r="N3001" s="241"/>
      <c r="O3001" s="229"/>
      <c r="P3001" s="229"/>
      <c r="Q3001" s="234"/>
      <c r="Y3001" s="243"/>
      <c r="Z3001" s="2"/>
      <c r="AA3001" s="244"/>
      <c r="AB3001" s="244"/>
      <c r="AC3001" s="2"/>
      <c r="AD3001" s="244"/>
      <c r="AE3001" s="244"/>
      <c r="AF3001" s="244"/>
      <c r="AG3001" s="244"/>
      <c r="AH3001" s="244"/>
      <c r="AI3001" s="244"/>
    </row>
    <row r="3002" spans="13:35">
      <c r="M3002" s="241"/>
      <c r="N3002" s="241"/>
      <c r="O3002" s="229"/>
      <c r="P3002" s="229"/>
      <c r="Q3002" s="234"/>
      <c r="Y3002" s="243"/>
      <c r="Z3002" s="2"/>
      <c r="AA3002" s="244"/>
      <c r="AB3002" s="244"/>
      <c r="AC3002" s="2"/>
      <c r="AD3002" s="244"/>
      <c r="AE3002" s="244"/>
      <c r="AF3002" s="244"/>
      <c r="AG3002" s="244"/>
      <c r="AH3002" s="244"/>
      <c r="AI3002" s="244"/>
    </row>
    <row r="3003" spans="13:35">
      <c r="M3003" s="241"/>
      <c r="N3003" s="241"/>
      <c r="O3003" s="229"/>
      <c r="P3003" s="229"/>
      <c r="Q3003" s="234"/>
      <c r="Y3003" s="243"/>
      <c r="Z3003" s="2"/>
      <c r="AA3003" s="244"/>
      <c r="AB3003" s="244"/>
      <c r="AC3003" s="2"/>
      <c r="AD3003" s="244"/>
      <c r="AE3003" s="244"/>
      <c r="AF3003" s="244"/>
      <c r="AG3003" s="244"/>
      <c r="AH3003" s="244"/>
      <c r="AI3003" s="244"/>
    </row>
    <row r="3004" spans="13:35">
      <c r="M3004" s="241"/>
      <c r="N3004" s="241"/>
      <c r="O3004" s="229"/>
      <c r="P3004" s="229"/>
      <c r="Q3004" s="234"/>
      <c r="Y3004" s="243"/>
      <c r="Z3004" s="2"/>
      <c r="AA3004" s="244"/>
      <c r="AB3004" s="244"/>
      <c r="AC3004" s="2"/>
      <c r="AD3004" s="244"/>
      <c r="AE3004" s="244"/>
      <c r="AF3004" s="244"/>
      <c r="AG3004" s="244"/>
      <c r="AH3004" s="244"/>
      <c r="AI3004" s="244"/>
    </row>
    <row r="3005" spans="13:35">
      <c r="M3005" s="241"/>
      <c r="N3005" s="241"/>
      <c r="O3005" s="229"/>
      <c r="P3005" s="229"/>
      <c r="Q3005" s="234"/>
      <c r="Y3005" s="243"/>
      <c r="Z3005" s="2"/>
      <c r="AA3005" s="244"/>
      <c r="AB3005" s="244"/>
      <c r="AC3005" s="2"/>
      <c r="AD3005" s="244"/>
      <c r="AE3005" s="244"/>
      <c r="AF3005" s="244"/>
      <c r="AG3005" s="244"/>
      <c r="AH3005" s="244"/>
      <c r="AI3005" s="244"/>
    </row>
    <row r="3006" spans="13:35">
      <c r="M3006" s="241"/>
      <c r="N3006" s="241"/>
      <c r="O3006" s="229"/>
      <c r="P3006" s="229"/>
      <c r="Q3006" s="234"/>
      <c r="Y3006" s="243"/>
      <c r="Z3006" s="2"/>
      <c r="AA3006" s="244"/>
      <c r="AB3006" s="244"/>
      <c r="AC3006" s="2"/>
      <c r="AD3006" s="244"/>
      <c r="AE3006" s="244"/>
      <c r="AF3006" s="244"/>
      <c r="AG3006" s="244"/>
      <c r="AH3006" s="244"/>
      <c r="AI3006" s="244"/>
    </row>
    <row r="3007" spans="13:35">
      <c r="M3007" s="241"/>
      <c r="N3007" s="241"/>
      <c r="O3007" s="229"/>
      <c r="P3007" s="229"/>
      <c r="Q3007" s="234"/>
      <c r="Y3007" s="243"/>
      <c r="Z3007" s="2"/>
      <c r="AA3007" s="244"/>
      <c r="AB3007" s="244"/>
      <c r="AC3007" s="2"/>
      <c r="AD3007" s="244"/>
      <c r="AE3007" s="244"/>
      <c r="AF3007" s="244"/>
      <c r="AG3007" s="244"/>
      <c r="AH3007" s="244"/>
      <c r="AI3007" s="244"/>
    </row>
    <row r="3008" spans="13:35">
      <c r="M3008" s="241"/>
      <c r="N3008" s="241"/>
      <c r="O3008" s="229"/>
      <c r="P3008" s="229"/>
      <c r="Q3008" s="234"/>
      <c r="Y3008" s="243"/>
      <c r="Z3008" s="2"/>
      <c r="AA3008" s="244"/>
      <c r="AB3008" s="244"/>
      <c r="AC3008" s="2"/>
      <c r="AD3008" s="244"/>
      <c r="AE3008" s="244"/>
      <c r="AF3008" s="244"/>
      <c r="AG3008" s="244"/>
      <c r="AH3008" s="244"/>
      <c r="AI3008" s="244"/>
    </row>
    <row r="3009" spans="13:35">
      <c r="M3009" s="241"/>
      <c r="N3009" s="241"/>
      <c r="O3009" s="229"/>
      <c r="P3009" s="229"/>
      <c r="Q3009" s="234"/>
      <c r="Y3009" s="243"/>
      <c r="Z3009" s="2"/>
      <c r="AA3009" s="244"/>
      <c r="AB3009" s="244"/>
      <c r="AC3009" s="2"/>
      <c r="AD3009" s="244"/>
      <c r="AE3009" s="244"/>
      <c r="AF3009" s="244"/>
      <c r="AG3009" s="244"/>
      <c r="AH3009" s="244"/>
      <c r="AI3009" s="244"/>
    </row>
    <row r="3010" spans="13:35">
      <c r="M3010" s="241"/>
      <c r="N3010" s="241"/>
      <c r="O3010" s="229"/>
      <c r="P3010" s="229"/>
      <c r="Q3010" s="234"/>
      <c r="Y3010" s="243"/>
      <c r="Z3010" s="2"/>
      <c r="AA3010" s="244"/>
      <c r="AB3010" s="244"/>
      <c r="AC3010" s="2"/>
      <c r="AD3010" s="244"/>
      <c r="AE3010" s="244"/>
      <c r="AF3010" s="244"/>
      <c r="AG3010" s="244"/>
      <c r="AH3010" s="244"/>
      <c r="AI3010" s="244"/>
    </row>
    <row r="3011" spans="13:35">
      <c r="M3011" s="241"/>
      <c r="N3011" s="241"/>
      <c r="O3011" s="229"/>
      <c r="P3011" s="229"/>
      <c r="Q3011" s="234"/>
      <c r="Y3011" s="243"/>
      <c r="Z3011" s="2"/>
      <c r="AA3011" s="244"/>
      <c r="AB3011" s="244"/>
      <c r="AC3011" s="2"/>
      <c r="AD3011" s="244"/>
      <c r="AE3011" s="244"/>
      <c r="AF3011" s="244"/>
      <c r="AG3011" s="244"/>
      <c r="AH3011" s="244"/>
      <c r="AI3011" s="244"/>
    </row>
    <row r="3012" spans="13:35">
      <c r="M3012" s="241"/>
      <c r="N3012" s="241"/>
      <c r="O3012" s="229"/>
      <c r="P3012" s="229"/>
      <c r="Q3012" s="234"/>
      <c r="Y3012" s="243"/>
      <c r="Z3012" s="2"/>
      <c r="AA3012" s="244"/>
      <c r="AB3012" s="244"/>
      <c r="AC3012" s="2"/>
      <c r="AD3012" s="244"/>
      <c r="AE3012" s="244"/>
      <c r="AF3012" s="244"/>
      <c r="AG3012" s="244"/>
      <c r="AH3012" s="244"/>
      <c r="AI3012" s="244"/>
    </row>
    <row r="3013" spans="13:35">
      <c r="M3013" s="241"/>
      <c r="N3013" s="241"/>
      <c r="O3013" s="229"/>
      <c r="P3013" s="229"/>
      <c r="Q3013" s="234"/>
      <c r="Y3013" s="243"/>
      <c r="Z3013" s="2"/>
      <c r="AA3013" s="244"/>
      <c r="AB3013" s="244"/>
      <c r="AC3013" s="2"/>
      <c r="AD3013" s="244"/>
      <c r="AE3013" s="244"/>
      <c r="AF3013" s="244"/>
      <c r="AG3013" s="244"/>
      <c r="AH3013" s="244"/>
      <c r="AI3013" s="244"/>
    </row>
    <row r="3014" spans="13:35">
      <c r="M3014" s="241"/>
      <c r="N3014" s="241"/>
      <c r="O3014" s="229"/>
      <c r="P3014" s="229"/>
      <c r="Q3014" s="234"/>
      <c r="Y3014" s="243"/>
      <c r="Z3014" s="2"/>
      <c r="AA3014" s="244"/>
      <c r="AB3014" s="244"/>
      <c r="AC3014" s="2"/>
      <c r="AD3014" s="244"/>
      <c r="AE3014" s="244"/>
      <c r="AF3014" s="244"/>
      <c r="AG3014" s="244"/>
      <c r="AH3014" s="244"/>
      <c r="AI3014" s="244"/>
    </row>
    <row r="3015" spans="13:35">
      <c r="M3015" s="241"/>
      <c r="N3015" s="241"/>
      <c r="O3015" s="229"/>
      <c r="P3015" s="229"/>
      <c r="Q3015" s="234"/>
      <c r="Y3015" s="243"/>
      <c r="Z3015" s="2"/>
      <c r="AA3015" s="244"/>
      <c r="AB3015" s="244"/>
      <c r="AC3015" s="2"/>
      <c r="AD3015" s="244"/>
      <c r="AE3015" s="244"/>
      <c r="AF3015" s="244"/>
      <c r="AG3015" s="244"/>
      <c r="AH3015" s="244"/>
      <c r="AI3015" s="244"/>
    </row>
    <row r="3016" spans="13:35">
      <c r="M3016" s="241"/>
      <c r="N3016" s="241"/>
      <c r="O3016" s="229"/>
      <c r="P3016" s="229"/>
      <c r="Q3016" s="234"/>
      <c r="Y3016" s="243"/>
      <c r="Z3016" s="2"/>
      <c r="AA3016" s="244"/>
      <c r="AB3016" s="244"/>
      <c r="AC3016" s="2"/>
      <c r="AD3016" s="244"/>
      <c r="AE3016" s="244"/>
      <c r="AF3016" s="244"/>
      <c r="AG3016" s="244"/>
      <c r="AH3016" s="244"/>
      <c r="AI3016" s="244"/>
    </row>
    <row r="3017" spans="13:35">
      <c r="M3017" s="241"/>
      <c r="N3017" s="241"/>
      <c r="O3017" s="229"/>
      <c r="P3017" s="229"/>
      <c r="Q3017" s="234"/>
      <c r="Y3017" s="243"/>
      <c r="Z3017" s="2"/>
      <c r="AA3017" s="244"/>
      <c r="AB3017" s="244"/>
      <c r="AC3017" s="2"/>
      <c r="AD3017" s="244"/>
      <c r="AE3017" s="244"/>
      <c r="AF3017" s="244"/>
      <c r="AG3017" s="244"/>
      <c r="AH3017" s="244"/>
      <c r="AI3017" s="244"/>
    </row>
    <row r="3018" spans="13:35">
      <c r="M3018" s="241"/>
      <c r="N3018" s="241"/>
      <c r="O3018" s="229"/>
      <c r="P3018" s="229"/>
      <c r="Q3018" s="234"/>
      <c r="Y3018" s="243"/>
      <c r="Z3018" s="2"/>
      <c r="AA3018" s="244"/>
      <c r="AB3018" s="244"/>
      <c r="AC3018" s="2"/>
      <c r="AD3018" s="244"/>
      <c r="AE3018" s="244"/>
      <c r="AF3018" s="244"/>
      <c r="AG3018" s="244"/>
      <c r="AH3018" s="244"/>
      <c r="AI3018" s="244"/>
    </row>
    <row r="3019" spans="13:35">
      <c r="M3019" s="241"/>
      <c r="N3019" s="241"/>
      <c r="O3019" s="229"/>
      <c r="P3019" s="229"/>
      <c r="Q3019" s="234"/>
      <c r="Y3019" s="243"/>
      <c r="Z3019" s="2"/>
      <c r="AA3019" s="244"/>
      <c r="AB3019" s="244"/>
      <c r="AC3019" s="2"/>
      <c r="AD3019" s="244"/>
      <c r="AE3019" s="244"/>
      <c r="AF3019" s="244"/>
      <c r="AG3019" s="244"/>
      <c r="AH3019" s="244"/>
      <c r="AI3019" s="244"/>
    </row>
    <row r="3020" spans="13:35">
      <c r="M3020" s="241"/>
      <c r="N3020" s="241"/>
      <c r="O3020" s="229"/>
      <c r="P3020" s="229"/>
      <c r="Q3020" s="234"/>
      <c r="Y3020" s="243"/>
      <c r="Z3020" s="2"/>
      <c r="AA3020" s="244"/>
      <c r="AB3020" s="244"/>
      <c r="AC3020" s="2"/>
      <c r="AD3020" s="244"/>
      <c r="AE3020" s="244"/>
      <c r="AF3020" s="244"/>
      <c r="AG3020" s="244"/>
      <c r="AH3020" s="244"/>
      <c r="AI3020" s="244"/>
    </row>
    <row r="3021" spans="13:35">
      <c r="M3021" s="241"/>
      <c r="N3021" s="241"/>
      <c r="O3021" s="229"/>
      <c r="P3021" s="229"/>
      <c r="Q3021" s="234"/>
      <c r="Y3021" s="243"/>
      <c r="Z3021" s="2"/>
      <c r="AA3021" s="244"/>
      <c r="AB3021" s="244"/>
      <c r="AC3021" s="2"/>
      <c r="AD3021" s="244"/>
      <c r="AE3021" s="244"/>
      <c r="AF3021" s="244"/>
      <c r="AG3021" s="244"/>
      <c r="AH3021" s="244"/>
      <c r="AI3021" s="244"/>
    </row>
    <row r="3022" spans="13:35">
      <c r="M3022" s="241"/>
      <c r="N3022" s="241"/>
      <c r="O3022" s="229"/>
      <c r="P3022" s="229"/>
      <c r="Q3022" s="234"/>
      <c r="Y3022" s="243"/>
      <c r="Z3022" s="2"/>
      <c r="AA3022" s="244"/>
      <c r="AB3022" s="244"/>
      <c r="AC3022" s="2"/>
      <c r="AD3022" s="244"/>
      <c r="AE3022" s="244"/>
      <c r="AF3022" s="244"/>
      <c r="AG3022" s="244"/>
      <c r="AH3022" s="244"/>
      <c r="AI3022" s="244"/>
    </row>
    <row r="3023" spans="13:35">
      <c r="M3023" s="241"/>
      <c r="N3023" s="241"/>
      <c r="O3023" s="229"/>
      <c r="P3023" s="229"/>
      <c r="Q3023" s="234"/>
      <c r="Y3023" s="243"/>
      <c r="Z3023" s="2"/>
      <c r="AA3023" s="244"/>
      <c r="AB3023" s="244"/>
      <c r="AC3023" s="2"/>
      <c r="AD3023" s="244"/>
      <c r="AE3023" s="244"/>
      <c r="AF3023" s="244"/>
      <c r="AG3023" s="244"/>
      <c r="AH3023" s="244"/>
      <c r="AI3023" s="244"/>
    </row>
    <row r="3024" spans="13:35">
      <c r="M3024" s="241"/>
      <c r="N3024" s="241"/>
      <c r="O3024" s="229"/>
      <c r="P3024" s="229"/>
      <c r="Q3024" s="234"/>
      <c r="Y3024" s="243"/>
      <c r="Z3024" s="2"/>
      <c r="AA3024" s="244"/>
      <c r="AB3024" s="244"/>
      <c r="AC3024" s="2"/>
      <c r="AD3024" s="244"/>
      <c r="AE3024" s="244"/>
      <c r="AF3024" s="244"/>
      <c r="AG3024" s="244"/>
      <c r="AH3024" s="244"/>
      <c r="AI3024" s="244"/>
    </row>
    <row r="3025" spans="13:35">
      <c r="M3025" s="241"/>
      <c r="N3025" s="241"/>
      <c r="O3025" s="229"/>
      <c r="P3025" s="229"/>
      <c r="Q3025" s="234"/>
      <c r="Y3025" s="243"/>
      <c r="Z3025" s="2"/>
      <c r="AA3025" s="244"/>
      <c r="AB3025" s="244"/>
      <c r="AC3025" s="2"/>
      <c r="AD3025" s="244"/>
      <c r="AE3025" s="244"/>
      <c r="AF3025" s="244"/>
      <c r="AG3025" s="244"/>
      <c r="AH3025" s="244"/>
      <c r="AI3025" s="244"/>
    </row>
    <row r="3026" spans="13:35">
      <c r="M3026" s="241"/>
      <c r="N3026" s="241"/>
      <c r="O3026" s="229"/>
      <c r="P3026" s="229"/>
      <c r="Q3026" s="234"/>
      <c r="Y3026" s="243"/>
      <c r="Z3026" s="2"/>
      <c r="AA3026" s="244"/>
      <c r="AB3026" s="244"/>
      <c r="AC3026" s="2"/>
      <c r="AD3026" s="244"/>
      <c r="AE3026" s="244"/>
      <c r="AF3026" s="244"/>
      <c r="AG3026" s="244"/>
      <c r="AH3026" s="244"/>
      <c r="AI3026" s="244"/>
    </row>
    <row r="3027" spans="13:35">
      <c r="M3027" s="241"/>
      <c r="N3027" s="241"/>
      <c r="O3027" s="229"/>
      <c r="P3027" s="229"/>
      <c r="Q3027" s="234"/>
      <c r="Y3027" s="243"/>
      <c r="Z3027" s="2"/>
      <c r="AA3027" s="244"/>
      <c r="AB3027" s="244"/>
      <c r="AC3027" s="2"/>
      <c r="AD3027" s="244"/>
      <c r="AE3027" s="244"/>
      <c r="AF3027" s="244"/>
      <c r="AG3027" s="244"/>
      <c r="AH3027" s="244"/>
      <c r="AI3027" s="244"/>
    </row>
    <row r="3028" spans="13:35">
      <c r="M3028" s="241"/>
      <c r="N3028" s="241"/>
      <c r="O3028" s="229"/>
      <c r="P3028" s="229"/>
      <c r="Q3028" s="234"/>
      <c r="Y3028" s="243"/>
      <c r="Z3028" s="2"/>
      <c r="AA3028" s="244"/>
      <c r="AB3028" s="244"/>
      <c r="AC3028" s="2"/>
      <c r="AD3028" s="244"/>
      <c r="AE3028" s="244"/>
      <c r="AF3028" s="244"/>
      <c r="AG3028" s="244"/>
      <c r="AH3028" s="244"/>
      <c r="AI3028" s="244"/>
    </row>
    <row r="3029" spans="13:35">
      <c r="M3029" s="241"/>
      <c r="N3029" s="241"/>
      <c r="O3029" s="229"/>
      <c r="P3029" s="229"/>
      <c r="Q3029" s="234"/>
      <c r="Y3029" s="243"/>
      <c r="Z3029" s="2"/>
      <c r="AA3029" s="244"/>
      <c r="AB3029" s="244"/>
      <c r="AC3029" s="2"/>
      <c r="AD3029" s="244"/>
      <c r="AE3029" s="244"/>
      <c r="AF3029" s="244"/>
      <c r="AG3029" s="244"/>
      <c r="AH3029" s="244"/>
      <c r="AI3029" s="244"/>
    </row>
    <row r="3030" spans="13:35">
      <c r="M3030" s="241"/>
      <c r="N3030" s="241"/>
      <c r="O3030" s="229"/>
      <c r="P3030" s="229"/>
      <c r="Q3030" s="234"/>
      <c r="Y3030" s="243"/>
      <c r="Z3030" s="2"/>
      <c r="AA3030" s="244"/>
      <c r="AB3030" s="244"/>
      <c r="AC3030" s="2"/>
      <c r="AD3030" s="244"/>
      <c r="AE3030" s="244"/>
      <c r="AF3030" s="244"/>
      <c r="AG3030" s="244"/>
      <c r="AH3030" s="244"/>
      <c r="AI3030" s="244"/>
    </row>
    <row r="3031" spans="13:35">
      <c r="M3031" s="241"/>
      <c r="N3031" s="241"/>
      <c r="O3031" s="229"/>
      <c r="P3031" s="229"/>
      <c r="Q3031" s="234"/>
      <c r="Y3031" s="243"/>
      <c r="Z3031" s="2"/>
      <c r="AA3031" s="244"/>
      <c r="AB3031" s="244"/>
      <c r="AC3031" s="2"/>
      <c r="AD3031" s="244"/>
      <c r="AE3031" s="244"/>
      <c r="AF3031" s="244"/>
      <c r="AG3031" s="244"/>
      <c r="AH3031" s="244"/>
      <c r="AI3031" s="244"/>
    </row>
    <row r="3032" spans="13:35">
      <c r="M3032" s="241"/>
      <c r="N3032" s="241"/>
      <c r="O3032" s="229"/>
      <c r="P3032" s="229"/>
      <c r="Q3032" s="234"/>
      <c r="Y3032" s="243"/>
      <c r="Z3032" s="2"/>
      <c r="AA3032" s="244"/>
      <c r="AB3032" s="244"/>
      <c r="AC3032" s="2"/>
      <c r="AD3032" s="244"/>
      <c r="AE3032" s="244"/>
      <c r="AF3032" s="244"/>
      <c r="AG3032" s="244"/>
      <c r="AH3032" s="244"/>
      <c r="AI3032" s="244"/>
    </row>
    <row r="3033" spans="13:35">
      <c r="M3033" s="241"/>
      <c r="N3033" s="241"/>
      <c r="O3033" s="229"/>
      <c r="P3033" s="229"/>
      <c r="Q3033" s="234"/>
      <c r="Y3033" s="243"/>
      <c r="Z3033" s="2"/>
      <c r="AA3033" s="244"/>
      <c r="AB3033" s="244"/>
      <c r="AC3033" s="2"/>
      <c r="AD3033" s="244"/>
      <c r="AE3033" s="244"/>
      <c r="AF3033" s="244"/>
      <c r="AG3033" s="244"/>
      <c r="AH3033" s="244"/>
      <c r="AI3033" s="244"/>
    </row>
    <row r="3034" spans="13:35">
      <c r="M3034" s="241"/>
      <c r="N3034" s="241"/>
      <c r="O3034" s="229"/>
      <c r="P3034" s="229"/>
      <c r="Q3034" s="234"/>
      <c r="Y3034" s="243"/>
      <c r="Z3034" s="2"/>
      <c r="AA3034" s="244"/>
      <c r="AB3034" s="244"/>
      <c r="AC3034" s="2"/>
      <c r="AD3034" s="244"/>
      <c r="AE3034" s="244"/>
      <c r="AF3034" s="244"/>
      <c r="AG3034" s="244"/>
      <c r="AH3034" s="244"/>
      <c r="AI3034" s="244"/>
    </row>
    <row r="3035" spans="13:35">
      <c r="M3035" s="241"/>
      <c r="N3035" s="241"/>
      <c r="O3035" s="229"/>
      <c r="P3035" s="229"/>
      <c r="Q3035" s="234"/>
      <c r="Y3035" s="243"/>
      <c r="Z3035" s="2"/>
      <c r="AA3035" s="244"/>
      <c r="AB3035" s="244"/>
      <c r="AC3035" s="2"/>
      <c r="AD3035" s="244"/>
      <c r="AE3035" s="244"/>
      <c r="AF3035" s="244"/>
      <c r="AG3035" s="244"/>
      <c r="AH3035" s="244"/>
      <c r="AI3035" s="244"/>
    </row>
    <row r="3036" spans="13:35">
      <c r="M3036" s="241"/>
      <c r="N3036" s="241"/>
      <c r="O3036" s="229"/>
      <c r="P3036" s="229"/>
      <c r="Q3036" s="234"/>
      <c r="Y3036" s="243"/>
      <c r="Z3036" s="2"/>
      <c r="AA3036" s="244"/>
      <c r="AB3036" s="244"/>
      <c r="AC3036" s="2"/>
      <c r="AD3036" s="244"/>
      <c r="AE3036" s="244"/>
      <c r="AF3036" s="244"/>
      <c r="AG3036" s="244"/>
      <c r="AH3036" s="244"/>
      <c r="AI3036" s="244"/>
    </row>
    <row r="3037" spans="13:35">
      <c r="M3037" s="241"/>
      <c r="N3037" s="241"/>
      <c r="O3037" s="229"/>
      <c r="P3037" s="229"/>
      <c r="Q3037" s="234"/>
      <c r="Y3037" s="243"/>
      <c r="Z3037" s="2"/>
      <c r="AA3037" s="244"/>
      <c r="AB3037" s="244"/>
      <c r="AC3037" s="2"/>
      <c r="AD3037" s="244"/>
      <c r="AE3037" s="244"/>
      <c r="AF3037" s="244"/>
      <c r="AG3037" s="244"/>
      <c r="AH3037" s="244"/>
      <c r="AI3037" s="244"/>
    </row>
    <row r="3038" spans="13:35">
      <c r="M3038" s="241"/>
      <c r="N3038" s="241"/>
      <c r="O3038" s="229"/>
      <c r="P3038" s="229"/>
      <c r="Q3038" s="234"/>
      <c r="Y3038" s="243"/>
      <c r="Z3038" s="2"/>
      <c r="AA3038" s="244"/>
      <c r="AB3038" s="244"/>
      <c r="AC3038" s="2"/>
      <c r="AD3038" s="244"/>
      <c r="AE3038" s="244"/>
      <c r="AF3038" s="244"/>
      <c r="AG3038" s="244"/>
      <c r="AH3038" s="244"/>
      <c r="AI3038" s="244"/>
    </row>
    <row r="3039" spans="13:35">
      <c r="M3039" s="241"/>
      <c r="N3039" s="241"/>
      <c r="O3039" s="229"/>
      <c r="P3039" s="229"/>
      <c r="Q3039" s="234"/>
      <c r="Y3039" s="243"/>
      <c r="Z3039" s="2"/>
      <c r="AA3039" s="244"/>
      <c r="AB3039" s="244"/>
      <c r="AC3039" s="2"/>
      <c r="AD3039" s="244"/>
      <c r="AE3039" s="244"/>
      <c r="AF3039" s="244"/>
      <c r="AG3039" s="244"/>
      <c r="AH3039" s="244"/>
      <c r="AI3039" s="244"/>
    </row>
    <row r="3040" spans="13:35">
      <c r="M3040" s="241"/>
      <c r="N3040" s="241"/>
      <c r="O3040" s="229"/>
      <c r="P3040" s="229"/>
      <c r="Q3040" s="234"/>
      <c r="Y3040" s="243"/>
      <c r="Z3040" s="2"/>
      <c r="AA3040" s="244"/>
      <c r="AB3040" s="244"/>
      <c r="AC3040" s="2"/>
      <c r="AD3040" s="244"/>
      <c r="AE3040" s="244"/>
      <c r="AF3040" s="244"/>
      <c r="AG3040" s="244"/>
      <c r="AH3040" s="244"/>
      <c r="AI3040" s="244"/>
    </row>
    <row r="3041" spans="13:35">
      <c r="M3041" s="241"/>
      <c r="N3041" s="241"/>
      <c r="O3041" s="229"/>
      <c r="P3041" s="229"/>
      <c r="Q3041" s="234"/>
      <c r="Y3041" s="243"/>
      <c r="Z3041" s="2"/>
      <c r="AA3041" s="244"/>
      <c r="AB3041" s="244"/>
      <c r="AC3041" s="2"/>
      <c r="AD3041" s="244"/>
      <c r="AE3041" s="244"/>
      <c r="AF3041" s="244"/>
      <c r="AG3041" s="244"/>
      <c r="AH3041" s="244"/>
      <c r="AI3041" s="244"/>
    </row>
    <row r="3042" spans="13:35">
      <c r="M3042" s="241"/>
      <c r="N3042" s="241"/>
      <c r="O3042" s="229"/>
      <c r="P3042" s="229"/>
      <c r="Q3042" s="234"/>
      <c r="Y3042" s="243"/>
      <c r="Z3042" s="2"/>
      <c r="AA3042" s="244"/>
      <c r="AB3042" s="244"/>
      <c r="AC3042" s="2"/>
      <c r="AD3042" s="244"/>
      <c r="AE3042" s="244"/>
      <c r="AF3042" s="244"/>
      <c r="AG3042" s="244"/>
      <c r="AH3042" s="244"/>
      <c r="AI3042" s="244"/>
    </row>
    <row r="3043" spans="13:35">
      <c r="M3043" s="241"/>
      <c r="N3043" s="241"/>
      <c r="O3043" s="229"/>
      <c r="P3043" s="229"/>
      <c r="Q3043" s="234"/>
      <c r="Y3043" s="243"/>
      <c r="Z3043" s="2"/>
      <c r="AA3043" s="244"/>
      <c r="AB3043" s="244"/>
      <c r="AC3043" s="2"/>
      <c r="AD3043" s="244"/>
      <c r="AE3043" s="244"/>
      <c r="AF3043" s="244"/>
      <c r="AG3043" s="244"/>
      <c r="AH3043" s="244"/>
      <c r="AI3043" s="244"/>
    </row>
    <row r="3044" spans="13:35">
      <c r="M3044" s="241"/>
      <c r="N3044" s="241"/>
      <c r="O3044" s="229"/>
      <c r="P3044" s="229"/>
      <c r="Q3044" s="234"/>
      <c r="Y3044" s="243"/>
      <c r="Z3044" s="2"/>
      <c r="AA3044" s="244"/>
      <c r="AB3044" s="244"/>
      <c r="AC3044" s="2"/>
      <c r="AD3044" s="244"/>
      <c r="AE3044" s="244"/>
      <c r="AF3044" s="244"/>
      <c r="AG3044" s="244"/>
      <c r="AH3044" s="244"/>
      <c r="AI3044" s="244"/>
    </row>
    <row r="3045" spans="13:35">
      <c r="M3045" s="241"/>
      <c r="N3045" s="241"/>
      <c r="O3045" s="229"/>
      <c r="P3045" s="229"/>
      <c r="Q3045" s="234"/>
      <c r="Y3045" s="243"/>
      <c r="Z3045" s="2"/>
      <c r="AA3045" s="244"/>
      <c r="AB3045" s="244"/>
      <c r="AC3045" s="2"/>
      <c r="AD3045" s="244"/>
      <c r="AE3045" s="244"/>
      <c r="AF3045" s="244"/>
      <c r="AG3045" s="244"/>
      <c r="AH3045" s="244"/>
      <c r="AI3045" s="244"/>
    </row>
    <row r="3046" spans="13:35">
      <c r="M3046" s="241"/>
      <c r="N3046" s="241"/>
      <c r="O3046" s="229"/>
      <c r="P3046" s="229"/>
      <c r="Q3046" s="234"/>
      <c r="Y3046" s="243"/>
      <c r="Z3046" s="2"/>
      <c r="AA3046" s="244"/>
      <c r="AB3046" s="244"/>
      <c r="AC3046" s="2"/>
      <c r="AD3046" s="244"/>
      <c r="AE3046" s="244"/>
      <c r="AF3046" s="244"/>
      <c r="AG3046" s="244"/>
      <c r="AH3046" s="244"/>
      <c r="AI3046" s="244"/>
    </row>
    <row r="3047" spans="13:35">
      <c r="M3047" s="241"/>
      <c r="N3047" s="241"/>
      <c r="O3047" s="229"/>
      <c r="P3047" s="229"/>
      <c r="Q3047" s="234"/>
      <c r="Y3047" s="243"/>
      <c r="Z3047" s="2"/>
      <c r="AA3047" s="244"/>
      <c r="AB3047" s="244"/>
      <c r="AC3047" s="2"/>
      <c r="AD3047" s="244"/>
      <c r="AE3047" s="244"/>
      <c r="AF3047" s="244"/>
      <c r="AG3047" s="244"/>
      <c r="AH3047" s="244"/>
      <c r="AI3047" s="244"/>
    </row>
    <row r="3048" spans="13:35">
      <c r="M3048" s="241"/>
      <c r="N3048" s="241"/>
      <c r="O3048" s="229"/>
      <c r="P3048" s="229"/>
      <c r="Q3048" s="234"/>
      <c r="Y3048" s="243"/>
      <c r="Z3048" s="2"/>
      <c r="AA3048" s="244"/>
      <c r="AB3048" s="244"/>
      <c r="AC3048" s="2"/>
      <c r="AD3048" s="244"/>
      <c r="AE3048" s="244"/>
      <c r="AF3048" s="244"/>
      <c r="AG3048" s="244"/>
      <c r="AH3048" s="244"/>
      <c r="AI3048" s="244"/>
    </row>
    <row r="3049" spans="13:35">
      <c r="M3049" s="241"/>
      <c r="N3049" s="241"/>
      <c r="O3049" s="229"/>
      <c r="P3049" s="229"/>
      <c r="Q3049" s="234"/>
      <c r="Y3049" s="243"/>
      <c r="Z3049" s="2"/>
      <c r="AA3049" s="244"/>
      <c r="AB3049" s="244"/>
      <c r="AC3049" s="2"/>
      <c r="AD3049" s="244"/>
      <c r="AE3049" s="244"/>
      <c r="AF3049" s="244"/>
      <c r="AG3049" s="244"/>
      <c r="AH3049" s="244"/>
      <c r="AI3049" s="244"/>
    </row>
    <row r="3050" spans="13:35">
      <c r="M3050" s="241"/>
      <c r="N3050" s="241"/>
      <c r="O3050" s="229"/>
      <c r="P3050" s="229"/>
      <c r="Q3050" s="234"/>
      <c r="Y3050" s="243"/>
      <c r="Z3050" s="2"/>
      <c r="AA3050" s="244"/>
      <c r="AB3050" s="244"/>
      <c r="AC3050" s="2"/>
      <c r="AD3050" s="244"/>
      <c r="AE3050" s="244"/>
      <c r="AF3050" s="244"/>
      <c r="AG3050" s="244"/>
      <c r="AH3050" s="244"/>
      <c r="AI3050" s="244"/>
    </row>
    <row r="3051" spans="13:35">
      <c r="M3051" s="241"/>
      <c r="N3051" s="241"/>
      <c r="O3051" s="229"/>
      <c r="P3051" s="229"/>
      <c r="Q3051" s="234"/>
      <c r="Y3051" s="243"/>
      <c r="Z3051" s="2"/>
      <c r="AA3051" s="244"/>
      <c r="AB3051" s="244"/>
      <c r="AC3051" s="2"/>
      <c r="AD3051" s="244"/>
      <c r="AE3051" s="244"/>
      <c r="AF3051" s="244"/>
      <c r="AG3051" s="244"/>
      <c r="AH3051" s="244"/>
      <c r="AI3051" s="244"/>
    </row>
    <row r="3052" spans="13:35">
      <c r="M3052" s="241"/>
      <c r="N3052" s="241"/>
      <c r="O3052" s="229"/>
      <c r="P3052" s="229"/>
      <c r="Q3052" s="234"/>
      <c r="Y3052" s="243"/>
      <c r="Z3052" s="2"/>
      <c r="AA3052" s="244"/>
      <c r="AB3052" s="244"/>
      <c r="AC3052" s="2"/>
      <c r="AD3052" s="244"/>
      <c r="AE3052" s="244"/>
      <c r="AF3052" s="244"/>
      <c r="AG3052" s="244"/>
      <c r="AH3052" s="244"/>
      <c r="AI3052" s="244"/>
    </row>
    <row r="3053" spans="13:35">
      <c r="M3053" s="241"/>
      <c r="N3053" s="241"/>
      <c r="O3053" s="229"/>
      <c r="P3053" s="229"/>
      <c r="Q3053" s="234"/>
      <c r="Y3053" s="243"/>
      <c r="Z3053" s="2"/>
      <c r="AA3053" s="244"/>
      <c r="AB3053" s="244"/>
      <c r="AC3053" s="2"/>
      <c r="AD3053" s="244"/>
      <c r="AE3053" s="244"/>
      <c r="AF3053" s="244"/>
      <c r="AG3053" s="244"/>
      <c r="AH3053" s="244"/>
      <c r="AI3053" s="244"/>
    </row>
    <row r="3054" spans="13:35">
      <c r="M3054" s="241"/>
      <c r="N3054" s="241"/>
      <c r="O3054" s="229"/>
      <c r="P3054" s="229"/>
      <c r="Q3054" s="234"/>
      <c r="Y3054" s="243"/>
      <c r="Z3054" s="2"/>
      <c r="AA3054" s="244"/>
      <c r="AB3054" s="244"/>
      <c r="AC3054" s="2"/>
      <c r="AD3054" s="244"/>
      <c r="AE3054" s="244"/>
      <c r="AF3054" s="244"/>
      <c r="AG3054" s="244"/>
      <c r="AH3054" s="244"/>
      <c r="AI3054" s="244"/>
    </row>
    <row r="3055" spans="13:35">
      <c r="M3055" s="241"/>
      <c r="N3055" s="241"/>
      <c r="O3055" s="229"/>
      <c r="P3055" s="229"/>
      <c r="Q3055" s="234"/>
      <c r="Y3055" s="243"/>
      <c r="Z3055" s="2"/>
      <c r="AA3055" s="244"/>
      <c r="AB3055" s="244"/>
      <c r="AC3055" s="2"/>
      <c r="AD3055" s="244"/>
      <c r="AE3055" s="244"/>
      <c r="AF3055" s="244"/>
      <c r="AG3055" s="244"/>
      <c r="AH3055" s="244"/>
      <c r="AI3055" s="244"/>
    </row>
    <row r="3056" spans="13:35">
      <c r="M3056" s="241"/>
      <c r="N3056" s="241"/>
      <c r="O3056" s="229"/>
      <c r="P3056" s="229"/>
      <c r="Q3056" s="234"/>
      <c r="Y3056" s="243"/>
      <c r="Z3056" s="2"/>
      <c r="AA3056" s="244"/>
      <c r="AB3056" s="244"/>
      <c r="AC3056" s="2"/>
      <c r="AD3056" s="244"/>
      <c r="AE3056" s="244"/>
      <c r="AF3056" s="244"/>
      <c r="AG3056" s="244"/>
      <c r="AH3056" s="244"/>
      <c r="AI3056" s="244"/>
    </row>
    <row r="3057" spans="13:35">
      <c r="M3057" s="241"/>
      <c r="N3057" s="241"/>
      <c r="O3057" s="229"/>
      <c r="P3057" s="229"/>
      <c r="Q3057" s="234"/>
      <c r="Y3057" s="243"/>
      <c r="Z3057" s="2"/>
      <c r="AA3057" s="244"/>
      <c r="AB3057" s="244"/>
      <c r="AC3057" s="2"/>
      <c r="AD3057" s="244"/>
      <c r="AE3057" s="244"/>
      <c r="AF3057" s="244"/>
      <c r="AG3057" s="244"/>
      <c r="AH3057" s="244"/>
      <c r="AI3057" s="244"/>
    </row>
    <row r="3058" spans="13:35">
      <c r="M3058" s="241"/>
      <c r="N3058" s="241"/>
      <c r="O3058" s="229"/>
      <c r="P3058" s="229"/>
      <c r="Q3058" s="234"/>
      <c r="Y3058" s="243"/>
      <c r="Z3058" s="2"/>
      <c r="AA3058" s="244"/>
      <c r="AB3058" s="244"/>
      <c r="AC3058" s="2"/>
      <c r="AD3058" s="244"/>
      <c r="AE3058" s="244"/>
      <c r="AF3058" s="244"/>
      <c r="AG3058" s="244"/>
      <c r="AH3058" s="244"/>
      <c r="AI3058" s="244"/>
    </row>
    <row r="3059" spans="13:35">
      <c r="M3059" s="241"/>
      <c r="N3059" s="241"/>
      <c r="O3059" s="229"/>
      <c r="P3059" s="229"/>
      <c r="Q3059" s="234"/>
      <c r="Y3059" s="243"/>
      <c r="Z3059" s="2"/>
      <c r="AA3059" s="244"/>
      <c r="AB3059" s="244"/>
      <c r="AC3059" s="2"/>
      <c r="AD3059" s="244"/>
      <c r="AE3059" s="244"/>
      <c r="AF3059" s="244"/>
      <c r="AG3059" s="244"/>
      <c r="AH3059" s="244"/>
      <c r="AI3059" s="244"/>
    </row>
    <row r="3060" spans="13:35">
      <c r="M3060" s="241"/>
      <c r="N3060" s="241"/>
      <c r="O3060" s="229"/>
      <c r="P3060" s="229"/>
      <c r="Q3060" s="234"/>
      <c r="Y3060" s="243"/>
      <c r="Z3060" s="2"/>
      <c r="AA3060" s="244"/>
      <c r="AB3060" s="244"/>
      <c r="AC3060" s="2"/>
      <c r="AD3060" s="244"/>
      <c r="AE3060" s="244"/>
      <c r="AF3060" s="244"/>
      <c r="AG3060" s="244"/>
      <c r="AH3060" s="244"/>
      <c r="AI3060" s="244"/>
    </row>
    <row r="3061" spans="13:35">
      <c r="M3061" s="241"/>
      <c r="N3061" s="241"/>
      <c r="O3061" s="229"/>
      <c r="P3061" s="229"/>
      <c r="Q3061" s="234"/>
      <c r="Y3061" s="243"/>
      <c r="Z3061" s="2"/>
      <c r="AA3061" s="244"/>
      <c r="AB3061" s="244"/>
      <c r="AC3061" s="2"/>
      <c r="AD3061" s="244"/>
      <c r="AE3061" s="244"/>
      <c r="AF3061" s="244"/>
      <c r="AG3061" s="244"/>
      <c r="AH3061" s="244"/>
      <c r="AI3061" s="244"/>
    </row>
    <row r="3062" spans="13:35">
      <c r="M3062" s="241"/>
      <c r="N3062" s="241"/>
      <c r="O3062" s="229"/>
      <c r="P3062" s="229"/>
      <c r="Q3062" s="234"/>
      <c r="Y3062" s="243"/>
      <c r="Z3062" s="2"/>
      <c r="AA3062" s="244"/>
      <c r="AB3062" s="244"/>
      <c r="AC3062" s="2"/>
      <c r="AD3062" s="244"/>
      <c r="AE3062" s="244"/>
      <c r="AF3062" s="244"/>
      <c r="AG3062" s="244"/>
      <c r="AH3062" s="244"/>
      <c r="AI3062" s="244"/>
    </row>
    <row r="3063" spans="13:35">
      <c r="M3063" s="241"/>
      <c r="N3063" s="241"/>
      <c r="O3063" s="229"/>
      <c r="P3063" s="229"/>
      <c r="Q3063" s="234"/>
      <c r="Y3063" s="243"/>
      <c r="Z3063" s="2"/>
      <c r="AA3063" s="244"/>
      <c r="AB3063" s="244"/>
      <c r="AC3063" s="2"/>
      <c r="AD3063" s="244"/>
      <c r="AE3063" s="244"/>
      <c r="AF3063" s="244"/>
      <c r="AG3063" s="244"/>
      <c r="AH3063" s="244"/>
      <c r="AI3063" s="244"/>
    </row>
    <row r="3064" spans="13:35">
      <c r="M3064" s="241"/>
      <c r="N3064" s="241"/>
      <c r="O3064" s="229"/>
      <c r="P3064" s="229"/>
      <c r="Q3064" s="234"/>
      <c r="Y3064" s="243"/>
      <c r="Z3064" s="2"/>
      <c r="AA3064" s="244"/>
      <c r="AB3064" s="244"/>
      <c r="AC3064" s="2"/>
      <c r="AD3064" s="244"/>
      <c r="AE3064" s="244"/>
      <c r="AF3064" s="244"/>
      <c r="AG3064" s="244"/>
      <c r="AH3064" s="244"/>
      <c r="AI3064" s="244"/>
    </row>
    <row r="3065" spans="13:35">
      <c r="M3065" s="241"/>
      <c r="N3065" s="241"/>
      <c r="O3065" s="229"/>
      <c r="P3065" s="229"/>
      <c r="Q3065" s="234"/>
      <c r="Y3065" s="243"/>
      <c r="Z3065" s="2"/>
      <c r="AA3065" s="244"/>
      <c r="AB3065" s="244"/>
      <c r="AC3065" s="2"/>
      <c r="AD3065" s="244"/>
      <c r="AE3065" s="244"/>
      <c r="AF3065" s="244"/>
      <c r="AG3065" s="244"/>
      <c r="AH3065" s="244"/>
      <c r="AI3065" s="244"/>
    </row>
    <row r="3066" spans="13:35">
      <c r="M3066" s="241"/>
      <c r="N3066" s="241"/>
      <c r="O3066" s="229"/>
      <c r="P3066" s="229"/>
      <c r="Q3066" s="234"/>
      <c r="Y3066" s="243"/>
      <c r="Z3066" s="2"/>
      <c r="AA3066" s="244"/>
      <c r="AB3066" s="244"/>
      <c r="AC3066" s="2"/>
      <c r="AD3066" s="244"/>
      <c r="AE3066" s="244"/>
      <c r="AF3066" s="244"/>
      <c r="AG3066" s="244"/>
      <c r="AH3066" s="244"/>
      <c r="AI3066" s="244"/>
    </row>
    <row r="3067" spans="13:35">
      <c r="M3067" s="241"/>
      <c r="N3067" s="241"/>
      <c r="O3067" s="229"/>
      <c r="P3067" s="229"/>
      <c r="Q3067" s="234"/>
      <c r="Y3067" s="243"/>
      <c r="Z3067" s="2"/>
      <c r="AA3067" s="244"/>
      <c r="AB3067" s="244"/>
      <c r="AC3067" s="2"/>
      <c r="AD3067" s="244"/>
      <c r="AE3067" s="244"/>
      <c r="AF3067" s="244"/>
      <c r="AG3067" s="244"/>
      <c r="AH3067" s="244"/>
      <c r="AI3067" s="244"/>
    </row>
    <row r="3068" spans="13:35">
      <c r="M3068" s="241"/>
      <c r="N3068" s="241"/>
      <c r="O3068" s="229"/>
      <c r="P3068" s="229"/>
      <c r="Q3068" s="234"/>
      <c r="Y3068" s="243"/>
      <c r="Z3068" s="2"/>
      <c r="AA3068" s="244"/>
      <c r="AB3068" s="244"/>
      <c r="AC3068" s="2"/>
      <c r="AD3068" s="244"/>
      <c r="AE3068" s="244"/>
      <c r="AF3068" s="244"/>
      <c r="AG3068" s="244"/>
      <c r="AH3068" s="244"/>
      <c r="AI3068" s="244"/>
    </row>
    <row r="3069" spans="13:35">
      <c r="M3069" s="241"/>
      <c r="N3069" s="241"/>
      <c r="O3069" s="229"/>
      <c r="P3069" s="229"/>
      <c r="Q3069" s="234"/>
      <c r="Y3069" s="243"/>
      <c r="Z3069" s="2"/>
      <c r="AA3069" s="244"/>
      <c r="AB3069" s="244"/>
      <c r="AC3069" s="2"/>
      <c r="AD3069" s="244"/>
      <c r="AE3069" s="244"/>
      <c r="AF3069" s="244"/>
      <c r="AG3069" s="244"/>
      <c r="AH3069" s="244"/>
      <c r="AI3069" s="244"/>
    </row>
    <row r="3070" spans="13:35">
      <c r="M3070" s="241"/>
      <c r="N3070" s="241"/>
      <c r="O3070" s="229"/>
      <c r="P3070" s="229"/>
      <c r="Q3070" s="234"/>
      <c r="Y3070" s="243"/>
      <c r="Z3070" s="2"/>
      <c r="AA3070" s="244"/>
      <c r="AB3070" s="244"/>
      <c r="AC3070" s="2"/>
      <c r="AD3070" s="244"/>
      <c r="AE3070" s="244"/>
      <c r="AF3070" s="244"/>
      <c r="AG3070" s="244"/>
      <c r="AH3070" s="244"/>
      <c r="AI3070" s="244"/>
    </row>
    <row r="3071" spans="13:35">
      <c r="M3071" s="241"/>
      <c r="N3071" s="241"/>
      <c r="O3071" s="229"/>
      <c r="P3071" s="229"/>
      <c r="Q3071" s="234"/>
      <c r="Y3071" s="243"/>
      <c r="Z3071" s="2"/>
      <c r="AA3071" s="244"/>
      <c r="AB3071" s="244"/>
      <c r="AC3071" s="2"/>
      <c r="AD3071" s="244"/>
      <c r="AE3071" s="244"/>
      <c r="AF3071" s="244"/>
      <c r="AG3071" s="244"/>
      <c r="AH3071" s="244"/>
      <c r="AI3071" s="244"/>
    </row>
    <row r="3072" spans="13:35">
      <c r="M3072" s="241"/>
      <c r="N3072" s="241"/>
      <c r="O3072" s="229"/>
      <c r="P3072" s="229"/>
      <c r="Q3072" s="234"/>
      <c r="Y3072" s="243"/>
      <c r="Z3072" s="2"/>
      <c r="AA3072" s="244"/>
      <c r="AB3072" s="244"/>
      <c r="AC3072" s="2"/>
      <c r="AD3072" s="244"/>
      <c r="AE3072" s="244"/>
      <c r="AF3072" s="244"/>
      <c r="AG3072" s="244"/>
      <c r="AH3072" s="244"/>
      <c r="AI3072" s="244"/>
    </row>
    <row r="3073" spans="13:35">
      <c r="M3073" s="241"/>
      <c r="N3073" s="241"/>
      <c r="O3073" s="229"/>
      <c r="P3073" s="229"/>
      <c r="Q3073" s="234"/>
      <c r="Y3073" s="243"/>
      <c r="Z3073" s="2"/>
      <c r="AA3073" s="244"/>
      <c r="AB3073" s="244"/>
      <c r="AC3073" s="2"/>
      <c r="AD3073" s="244"/>
      <c r="AE3073" s="244"/>
      <c r="AF3073" s="244"/>
      <c r="AG3073" s="244"/>
      <c r="AH3073" s="244"/>
      <c r="AI3073" s="244"/>
    </row>
    <row r="3074" spans="13:35">
      <c r="M3074" s="241"/>
      <c r="N3074" s="241"/>
      <c r="O3074" s="229"/>
      <c r="P3074" s="229"/>
      <c r="Q3074" s="234"/>
      <c r="Y3074" s="243"/>
      <c r="Z3074" s="2"/>
      <c r="AA3074" s="244"/>
      <c r="AB3074" s="244"/>
      <c r="AC3074" s="2"/>
      <c r="AD3074" s="244"/>
      <c r="AE3074" s="244"/>
      <c r="AF3074" s="244"/>
      <c r="AG3074" s="244"/>
      <c r="AH3074" s="244"/>
      <c r="AI3074" s="244"/>
    </row>
    <row r="3075" spans="13:35">
      <c r="M3075" s="241"/>
      <c r="N3075" s="241"/>
      <c r="O3075" s="229"/>
      <c r="P3075" s="229"/>
      <c r="Q3075" s="234"/>
      <c r="Y3075" s="243"/>
      <c r="Z3075" s="2"/>
      <c r="AA3075" s="244"/>
      <c r="AB3075" s="244"/>
      <c r="AC3075" s="2"/>
      <c r="AD3075" s="244"/>
      <c r="AE3075" s="244"/>
      <c r="AF3075" s="244"/>
      <c r="AG3075" s="244"/>
      <c r="AH3075" s="244"/>
      <c r="AI3075" s="244"/>
    </row>
    <row r="3076" spans="13:35">
      <c r="M3076" s="241"/>
      <c r="N3076" s="241"/>
      <c r="O3076" s="229"/>
      <c r="P3076" s="229"/>
      <c r="Q3076" s="234"/>
      <c r="Y3076" s="243"/>
      <c r="Z3076" s="2"/>
      <c r="AA3076" s="244"/>
      <c r="AB3076" s="244"/>
      <c r="AC3076" s="2"/>
      <c r="AD3076" s="244"/>
      <c r="AE3076" s="244"/>
      <c r="AF3076" s="244"/>
      <c r="AG3076" s="244"/>
      <c r="AH3076" s="244"/>
      <c r="AI3076" s="244"/>
    </row>
    <row r="3077" spans="13:35">
      <c r="M3077" s="241"/>
      <c r="N3077" s="241"/>
      <c r="O3077" s="229"/>
      <c r="P3077" s="229"/>
      <c r="Q3077" s="234"/>
      <c r="Y3077" s="243"/>
      <c r="Z3077" s="2"/>
      <c r="AA3077" s="244"/>
      <c r="AB3077" s="244"/>
      <c r="AC3077" s="2"/>
      <c r="AD3077" s="244"/>
      <c r="AE3077" s="244"/>
      <c r="AF3077" s="244"/>
      <c r="AG3077" s="244"/>
      <c r="AH3077" s="244"/>
      <c r="AI3077" s="244"/>
    </row>
    <row r="3078" spans="13:35">
      <c r="M3078" s="241"/>
      <c r="N3078" s="241"/>
      <c r="O3078" s="229"/>
      <c r="P3078" s="229"/>
      <c r="Q3078" s="234"/>
      <c r="Y3078" s="243"/>
      <c r="Z3078" s="2"/>
      <c r="AA3078" s="244"/>
      <c r="AB3078" s="244"/>
      <c r="AC3078" s="2"/>
      <c r="AD3078" s="244"/>
      <c r="AE3078" s="244"/>
      <c r="AF3078" s="244"/>
      <c r="AG3078" s="244"/>
      <c r="AH3078" s="244"/>
      <c r="AI3078" s="244"/>
    </row>
    <row r="3079" spans="13:35">
      <c r="M3079" s="241"/>
      <c r="N3079" s="241"/>
      <c r="O3079" s="229"/>
      <c r="P3079" s="229"/>
      <c r="Q3079" s="234"/>
      <c r="Y3079" s="243"/>
      <c r="Z3079" s="2"/>
      <c r="AA3079" s="244"/>
      <c r="AB3079" s="244"/>
      <c r="AC3079" s="2"/>
      <c r="AD3079" s="244"/>
      <c r="AE3079" s="244"/>
      <c r="AF3079" s="244"/>
      <c r="AG3079" s="244"/>
      <c r="AH3079" s="244"/>
      <c r="AI3079" s="244"/>
    </row>
    <row r="3080" spans="13:35">
      <c r="M3080" s="241"/>
      <c r="N3080" s="241"/>
      <c r="O3080" s="229"/>
      <c r="P3080" s="229"/>
      <c r="Q3080" s="234"/>
      <c r="Y3080" s="243"/>
      <c r="Z3080" s="2"/>
      <c r="AA3080" s="244"/>
      <c r="AB3080" s="244"/>
      <c r="AC3080" s="2"/>
      <c r="AD3080" s="244"/>
      <c r="AE3080" s="244"/>
      <c r="AF3080" s="244"/>
      <c r="AG3080" s="244"/>
      <c r="AH3080" s="244"/>
      <c r="AI3080" s="244"/>
    </row>
    <row r="3081" spans="13:35">
      <c r="M3081" s="241"/>
      <c r="N3081" s="241"/>
      <c r="O3081" s="229"/>
      <c r="P3081" s="229"/>
      <c r="Q3081" s="234"/>
      <c r="Y3081" s="243"/>
      <c r="Z3081" s="2"/>
      <c r="AA3081" s="244"/>
      <c r="AB3081" s="244"/>
      <c r="AC3081" s="2"/>
      <c r="AD3081" s="244"/>
      <c r="AE3081" s="244"/>
      <c r="AF3081" s="244"/>
      <c r="AG3081" s="244"/>
      <c r="AH3081" s="244"/>
      <c r="AI3081" s="244"/>
    </row>
    <row r="3082" spans="13:35">
      <c r="M3082" s="241"/>
      <c r="N3082" s="241"/>
      <c r="O3082" s="229"/>
      <c r="P3082" s="229"/>
      <c r="Q3082" s="234"/>
      <c r="Y3082" s="243"/>
      <c r="Z3082" s="2"/>
      <c r="AA3082" s="244"/>
      <c r="AB3082" s="244"/>
      <c r="AC3082" s="2"/>
      <c r="AD3082" s="244"/>
      <c r="AE3082" s="244"/>
      <c r="AF3082" s="244"/>
      <c r="AG3082" s="244"/>
      <c r="AH3082" s="244"/>
      <c r="AI3082" s="244"/>
    </row>
    <row r="3083" spans="13:35">
      <c r="M3083" s="241"/>
      <c r="N3083" s="241"/>
      <c r="O3083" s="229"/>
      <c r="P3083" s="229"/>
      <c r="Q3083" s="234"/>
      <c r="Y3083" s="243"/>
      <c r="Z3083" s="2"/>
      <c r="AA3083" s="244"/>
      <c r="AB3083" s="244"/>
      <c r="AC3083" s="2"/>
      <c r="AD3083" s="244"/>
      <c r="AE3083" s="244"/>
      <c r="AF3083" s="244"/>
      <c r="AG3083" s="244"/>
      <c r="AH3083" s="244"/>
      <c r="AI3083" s="244"/>
    </row>
    <row r="3084" spans="13:35">
      <c r="M3084" s="241"/>
      <c r="N3084" s="241"/>
      <c r="O3084" s="229"/>
      <c r="P3084" s="229"/>
      <c r="Q3084" s="234"/>
      <c r="Y3084" s="243"/>
      <c r="Z3084" s="2"/>
      <c r="AA3084" s="244"/>
      <c r="AB3084" s="244"/>
      <c r="AC3084" s="2"/>
      <c r="AD3084" s="244"/>
      <c r="AE3084" s="244"/>
      <c r="AF3084" s="244"/>
      <c r="AG3084" s="244"/>
      <c r="AH3084" s="244"/>
      <c r="AI3084" s="244"/>
    </row>
    <row r="3085" spans="13:35">
      <c r="M3085" s="241"/>
      <c r="N3085" s="241"/>
      <c r="O3085" s="229"/>
      <c r="P3085" s="229"/>
      <c r="Q3085" s="234"/>
      <c r="Y3085" s="243"/>
      <c r="Z3085" s="2"/>
      <c r="AA3085" s="244"/>
      <c r="AB3085" s="244"/>
      <c r="AC3085" s="2"/>
      <c r="AD3085" s="244"/>
      <c r="AE3085" s="244"/>
      <c r="AF3085" s="244"/>
      <c r="AG3085" s="244"/>
      <c r="AH3085" s="244"/>
      <c r="AI3085" s="244"/>
    </row>
    <row r="3086" spans="13:35">
      <c r="M3086" s="241"/>
      <c r="N3086" s="241"/>
      <c r="O3086" s="229"/>
      <c r="P3086" s="229"/>
      <c r="Q3086" s="234"/>
      <c r="Y3086" s="243"/>
      <c r="Z3086" s="2"/>
      <c r="AA3086" s="244"/>
      <c r="AB3086" s="244"/>
      <c r="AC3086" s="2"/>
      <c r="AD3086" s="244"/>
      <c r="AE3086" s="244"/>
      <c r="AF3086" s="244"/>
      <c r="AG3086" s="244"/>
      <c r="AH3086" s="244"/>
      <c r="AI3086" s="244"/>
    </row>
    <row r="3087" spans="13:35">
      <c r="M3087" s="241"/>
      <c r="N3087" s="241"/>
      <c r="O3087" s="229"/>
      <c r="P3087" s="229"/>
      <c r="Q3087" s="234"/>
      <c r="Y3087" s="243"/>
      <c r="Z3087" s="2"/>
      <c r="AA3087" s="244"/>
      <c r="AB3087" s="244"/>
      <c r="AC3087" s="2"/>
      <c r="AD3087" s="244"/>
      <c r="AE3087" s="244"/>
      <c r="AF3087" s="244"/>
      <c r="AG3087" s="244"/>
      <c r="AH3087" s="244"/>
      <c r="AI3087" s="244"/>
    </row>
    <row r="3088" spans="13:35">
      <c r="M3088" s="241"/>
      <c r="N3088" s="241"/>
      <c r="O3088" s="229"/>
      <c r="P3088" s="229"/>
      <c r="Q3088" s="234"/>
      <c r="Y3088" s="243"/>
      <c r="Z3088" s="2"/>
      <c r="AA3088" s="244"/>
      <c r="AB3088" s="244"/>
      <c r="AC3088" s="2"/>
      <c r="AD3088" s="244"/>
      <c r="AE3088" s="244"/>
      <c r="AF3088" s="244"/>
      <c r="AG3088" s="244"/>
      <c r="AH3088" s="244"/>
      <c r="AI3088" s="244"/>
    </row>
    <row r="3089" spans="13:35">
      <c r="M3089" s="241"/>
      <c r="N3089" s="241"/>
      <c r="O3089" s="229"/>
      <c r="P3089" s="229"/>
      <c r="Q3089" s="234"/>
      <c r="Y3089" s="243"/>
      <c r="Z3089" s="2"/>
      <c r="AA3089" s="244"/>
      <c r="AB3089" s="244"/>
      <c r="AC3089" s="2"/>
      <c r="AD3089" s="244"/>
      <c r="AE3089" s="244"/>
      <c r="AF3089" s="244"/>
      <c r="AG3089" s="244"/>
      <c r="AH3089" s="244"/>
      <c r="AI3089" s="244"/>
    </row>
    <row r="3090" spans="13:35">
      <c r="M3090" s="241"/>
      <c r="N3090" s="241"/>
      <c r="O3090" s="229"/>
      <c r="P3090" s="229"/>
      <c r="Q3090" s="234"/>
      <c r="Y3090" s="243"/>
      <c r="Z3090" s="2"/>
      <c r="AA3090" s="244"/>
      <c r="AB3090" s="244"/>
      <c r="AC3090" s="2"/>
      <c r="AD3090" s="244"/>
      <c r="AE3090" s="244"/>
      <c r="AF3090" s="244"/>
      <c r="AG3090" s="244"/>
      <c r="AH3090" s="244"/>
      <c r="AI3090" s="244"/>
    </row>
    <row r="3091" spans="13:35">
      <c r="M3091" s="241"/>
      <c r="N3091" s="241"/>
      <c r="O3091" s="229"/>
      <c r="P3091" s="229"/>
      <c r="Q3091" s="234"/>
      <c r="Y3091" s="243"/>
      <c r="Z3091" s="2"/>
      <c r="AA3091" s="244"/>
      <c r="AB3091" s="244"/>
      <c r="AC3091" s="2"/>
      <c r="AD3091" s="244"/>
      <c r="AE3091" s="244"/>
      <c r="AF3091" s="244"/>
      <c r="AG3091" s="244"/>
      <c r="AH3091" s="244"/>
      <c r="AI3091" s="244"/>
    </row>
    <row r="3092" spans="13:35">
      <c r="M3092" s="241"/>
      <c r="N3092" s="241"/>
      <c r="O3092" s="229"/>
      <c r="P3092" s="229"/>
      <c r="Q3092" s="234"/>
      <c r="Y3092" s="243"/>
      <c r="Z3092" s="2"/>
      <c r="AA3092" s="244"/>
      <c r="AB3092" s="244"/>
      <c r="AC3092" s="2"/>
      <c r="AD3092" s="244"/>
      <c r="AE3092" s="244"/>
      <c r="AF3092" s="244"/>
      <c r="AG3092" s="244"/>
      <c r="AH3092" s="244"/>
      <c r="AI3092" s="244"/>
    </row>
    <row r="3093" spans="13:35">
      <c r="M3093" s="241"/>
      <c r="N3093" s="241"/>
      <c r="O3093" s="229"/>
      <c r="P3093" s="229"/>
      <c r="Q3093" s="234"/>
      <c r="Y3093" s="243"/>
      <c r="Z3093" s="2"/>
      <c r="AA3093" s="244"/>
      <c r="AB3093" s="244"/>
      <c r="AC3093" s="2"/>
      <c r="AD3093" s="244"/>
      <c r="AE3093" s="244"/>
      <c r="AF3093" s="244"/>
      <c r="AG3093" s="244"/>
      <c r="AH3093" s="244"/>
      <c r="AI3093" s="244"/>
    </row>
    <row r="3094" spans="13:35">
      <c r="M3094" s="241"/>
      <c r="N3094" s="241"/>
      <c r="O3094" s="229"/>
      <c r="P3094" s="229"/>
      <c r="Q3094" s="234"/>
      <c r="Y3094" s="243"/>
      <c r="Z3094" s="2"/>
      <c r="AA3094" s="244"/>
      <c r="AB3094" s="244"/>
      <c r="AC3094" s="2"/>
      <c r="AD3094" s="244"/>
      <c r="AE3094" s="244"/>
      <c r="AF3094" s="244"/>
      <c r="AG3094" s="244"/>
      <c r="AH3094" s="244"/>
      <c r="AI3094" s="244"/>
    </row>
    <row r="3095" spans="13:35">
      <c r="M3095" s="241"/>
      <c r="N3095" s="241"/>
      <c r="O3095" s="229"/>
      <c r="P3095" s="229"/>
      <c r="Q3095" s="234"/>
      <c r="Y3095" s="243"/>
      <c r="Z3095" s="2"/>
      <c r="AA3095" s="244"/>
      <c r="AB3095" s="244"/>
      <c r="AC3095" s="2"/>
      <c r="AD3095" s="244"/>
      <c r="AE3095" s="244"/>
      <c r="AF3095" s="244"/>
      <c r="AG3095" s="244"/>
      <c r="AH3095" s="244"/>
      <c r="AI3095" s="244"/>
    </row>
    <row r="3096" spans="13:35">
      <c r="M3096" s="241"/>
      <c r="N3096" s="241"/>
      <c r="O3096" s="229"/>
      <c r="P3096" s="229"/>
      <c r="Q3096" s="234"/>
      <c r="Y3096" s="243"/>
      <c r="Z3096" s="2"/>
      <c r="AA3096" s="244"/>
      <c r="AB3096" s="244"/>
      <c r="AC3096" s="2"/>
      <c r="AD3096" s="244"/>
      <c r="AE3096" s="244"/>
      <c r="AF3096" s="244"/>
      <c r="AG3096" s="244"/>
      <c r="AH3096" s="244"/>
      <c r="AI3096" s="244"/>
    </row>
    <row r="3097" spans="13:35">
      <c r="M3097" s="241"/>
      <c r="N3097" s="241"/>
      <c r="O3097" s="229"/>
      <c r="P3097" s="229"/>
      <c r="Q3097" s="234"/>
      <c r="Y3097" s="243"/>
      <c r="Z3097" s="2"/>
      <c r="AA3097" s="244"/>
      <c r="AB3097" s="244"/>
      <c r="AC3097" s="2"/>
      <c r="AD3097" s="244"/>
      <c r="AE3097" s="244"/>
      <c r="AF3097" s="244"/>
      <c r="AG3097" s="244"/>
      <c r="AH3097" s="244"/>
      <c r="AI3097" s="244"/>
    </row>
    <row r="3098" spans="13:35">
      <c r="M3098" s="241"/>
      <c r="N3098" s="241"/>
      <c r="O3098" s="229"/>
      <c r="P3098" s="229"/>
      <c r="Q3098" s="234"/>
      <c r="Y3098" s="243"/>
      <c r="Z3098" s="2"/>
      <c r="AA3098" s="244"/>
      <c r="AB3098" s="244"/>
      <c r="AC3098" s="2"/>
      <c r="AD3098" s="244"/>
      <c r="AE3098" s="244"/>
      <c r="AF3098" s="244"/>
      <c r="AG3098" s="244"/>
      <c r="AH3098" s="244"/>
      <c r="AI3098" s="244"/>
    </row>
    <row r="3099" spans="13:35">
      <c r="M3099" s="241"/>
      <c r="N3099" s="241"/>
      <c r="O3099" s="229"/>
      <c r="P3099" s="229"/>
      <c r="Q3099" s="234"/>
      <c r="Y3099" s="243"/>
      <c r="Z3099" s="2"/>
      <c r="AA3099" s="244"/>
      <c r="AB3099" s="244"/>
      <c r="AC3099" s="2"/>
      <c r="AD3099" s="244"/>
      <c r="AE3099" s="244"/>
      <c r="AF3099" s="244"/>
      <c r="AG3099" s="244"/>
      <c r="AH3099" s="244"/>
      <c r="AI3099" s="244"/>
    </row>
    <row r="3100" spans="13:35">
      <c r="M3100" s="241"/>
      <c r="N3100" s="241"/>
      <c r="O3100" s="229"/>
      <c r="P3100" s="229"/>
      <c r="Q3100" s="234"/>
      <c r="Y3100" s="243"/>
      <c r="Z3100" s="2"/>
      <c r="AA3100" s="244"/>
      <c r="AB3100" s="244"/>
      <c r="AC3100" s="2"/>
      <c r="AD3100" s="244"/>
      <c r="AE3100" s="244"/>
      <c r="AF3100" s="244"/>
      <c r="AG3100" s="244"/>
      <c r="AH3100" s="244"/>
      <c r="AI3100" s="244"/>
    </row>
    <row r="3101" spans="13:35">
      <c r="M3101" s="241"/>
      <c r="N3101" s="241"/>
      <c r="O3101" s="229"/>
      <c r="P3101" s="229"/>
      <c r="Q3101" s="234"/>
      <c r="Y3101" s="243"/>
      <c r="Z3101" s="2"/>
      <c r="AA3101" s="244"/>
      <c r="AB3101" s="244"/>
      <c r="AC3101" s="2"/>
      <c r="AD3101" s="244"/>
      <c r="AE3101" s="244"/>
      <c r="AF3101" s="244"/>
      <c r="AG3101" s="244"/>
      <c r="AH3101" s="244"/>
      <c r="AI3101" s="244"/>
    </row>
    <row r="3102" spans="13:35">
      <c r="M3102" s="241"/>
      <c r="N3102" s="241"/>
      <c r="O3102" s="229"/>
      <c r="P3102" s="229"/>
      <c r="Q3102" s="234"/>
      <c r="Y3102" s="243"/>
      <c r="Z3102" s="2"/>
      <c r="AA3102" s="244"/>
      <c r="AB3102" s="244"/>
      <c r="AC3102" s="2"/>
      <c r="AD3102" s="244"/>
      <c r="AE3102" s="244"/>
      <c r="AF3102" s="244"/>
      <c r="AG3102" s="244"/>
      <c r="AH3102" s="244"/>
      <c r="AI3102" s="244"/>
    </row>
    <row r="3103" spans="13:35">
      <c r="M3103" s="241"/>
      <c r="N3103" s="241"/>
      <c r="O3103" s="229"/>
      <c r="P3103" s="229"/>
      <c r="Q3103" s="234"/>
      <c r="Y3103" s="243"/>
      <c r="Z3103" s="2"/>
      <c r="AA3103" s="244"/>
      <c r="AB3103" s="244"/>
      <c r="AC3103" s="2"/>
      <c r="AD3103" s="244"/>
      <c r="AE3103" s="244"/>
      <c r="AF3103" s="244"/>
      <c r="AG3103" s="244"/>
      <c r="AH3103" s="244"/>
      <c r="AI3103" s="244"/>
    </row>
    <row r="3104" spans="13:35">
      <c r="M3104" s="241"/>
      <c r="N3104" s="241"/>
      <c r="O3104" s="229"/>
      <c r="P3104" s="229"/>
      <c r="Q3104" s="234"/>
      <c r="Y3104" s="243"/>
      <c r="Z3104" s="2"/>
      <c r="AA3104" s="244"/>
      <c r="AB3104" s="244"/>
      <c r="AC3104" s="2"/>
      <c r="AD3104" s="244"/>
      <c r="AE3104" s="244"/>
      <c r="AF3104" s="244"/>
      <c r="AG3104" s="244"/>
      <c r="AH3104" s="244"/>
      <c r="AI3104" s="244"/>
    </row>
    <row r="3105" spans="13:35">
      <c r="M3105" s="241"/>
      <c r="N3105" s="241"/>
      <c r="O3105" s="229"/>
      <c r="P3105" s="229"/>
      <c r="Q3105" s="234"/>
      <c r="Y3105" s="243"/>
      <c r="Z3105" s="2"/>
      <c r="AA3105" s="244"/>
      <c r="AB3105" s="244"/>
      <c r="AC3105" s="2"/>
      <c r="AD3105" s="244"/>
      <c r="AE3105" s="244"/>
      <c r="AF3105" s="244"/>
      <c r="AG3105" s="244"/>
      <c r="AH3105" s="244"/>
      <c r="AI3105" s="244"/>
    </row>
    <row r="3106" spans="13:35">
      <c r="M3106" s="241"/>
      <c r="N3106" s="241"/>
      <c r="O3106" s="229"/>
      <c r="P3106" s="229"/>
      <c r="Q3106" s="234"/>
      <c r="Y3106" s="243"/>
      <c r="Z3106" s="2"/>
      <c r="AA3106" s="244"/>
      <c r="AB3106" s="244"/>
      <c r="AC3106" s="2"/>
      <c r="AD3106" s="244"/>
      <c r="AE3106" s="244"/>
      <c r="AF3106" s="244"/>
      <c r="AG3106" s="244"/>
      <c r="AH3106" s="244"/>
      <c r="AI3106" s="244"/>
    </row>
    <row r="3107" spans="13:35">
      <c r="M3107" s="241"/>
      <c r="N3107" s="241"/>
      <c r="O3107" s="229"/>
      <c r="P3107" s="229"/>
      <c r="Q3107" s="234"/>
      <c r="Y3107" s="243"/>
      <c r="Z3107" s="2"/>
      <c r="AA3107" s="244"/>
      <c r="AB3107" s="244"/>
      <c r="AC3107" s="2"/>
      <c r="AD3107" s="244"/>
      <c r="AE3107" s="244"/>
      <c r="AF3107" s="244"/>
      <c r="AG3107" s="244"/>
      <c r="AH3107" s="244"/>
      <c r="AI3107" s="244"/>
    </row>
    <row r="3108" spans="13:35">
      <c r="M3108" s="241"/>
      <c r="N3108" s="241"/>
      <c r="O3108" s="229"/>
      <c r="P3108" s="229"/>
      <c r="Q3108" s="234"/>
      <c r="Y3108" s="243"/>
      <c r="Z3108" s="2"/>
      <c r="AA3108" s="244"/>
      <c r="AB3108" s="244"/>
      <c r="AC3108" s="2"/>
      <c r="AD3108" s="244"/>
      <c r="AE3108" s="244"/>
      <c r="AF3108" s="244"/>
      <c r="AG3108" s="244"/>
      <c r="AH3108" s="244"/>
      <c r="AI3108" s="244"/>
    </row>
    <row r="3109" spans="13:35">
      <c r="M3109" s="241"/>
      <c r="N3109" s="241"/>
      <c r="O3109" s="229"/>
      <c r="P3109" s="229"/>
      <c r="Q3109" s="234"/>
      <c r="Y3109" s="243"/>
      <c r="Z3109" s="2"/>
      <c r="AA3109" s="244"/>
      <c r="AB3109" s="244"/>
      <c r="AC3109" s="2"/>
      <c r="AD3109" s="244"/>
      <c r="AE3109" s="244"/>
      <c r="AF3109" s="244"/>
      <c r="AG3109" s="244"/>
      <c r="AH3109" s="244"/>
      <c r="AI3109" s="244"/>
    </row>
    <row r="3110" spans="13:35">
      <c r="M3110" s="241"/>
      <c r="N3110" s="241"/>
      <c r="O3110" s="229"/>
      <c r="P3110" s="229"/>
      <c r="Q3110" s="234"/>
      <c r="Y3110" s="243"/>
      <c r="Z3110" s="2"/>
      <c r="AA3110" s="244"/>
      <c r="AB3110" s="244"/>
      <c r="AC3110" s="2"/>
      <c r="AD3110" s="244"/>
      <c r="AE3110" s="244"/>
      <c r="AF3110" s="244"/>
      <c r="AG3110" s="244"/>
      <c r="AH3110" s="244"/>
      <c r="AI3110" s="244"/>
    </row>
    <row r="3111" spans="13:35">
      <c r="M3111" s="241"/>
      <c r="N3111" s="241"/>
      <c r="O3111" s="229"/>
      <c r="P3111" s="229"/>
      <c r="Q3111" s="234"/>
      <c r="Y3111" s="243"/>
      <c r="Z3111" s="2"/>
      <c r="AA3111" s="244"/>
      <c r="AB3111" s="244"/>
      <c r="AC3111" s="2"/>
      <c r="AD3111" s="244"/>
      <c r="AE3111" s="244"/>
      <c r="AF3111" s="244"/>
      <c r="AG3111" s="244"/>
      <c r="AH3111" s="244"/>
      <c r="AI3111" s="244"/>
    </row>
    <row r="3112" spans="13:35">
      <c r="M3112" s="241"/>
      <c r="N3112" s="241"/>
      <c r="O3112" s="229"/>
      <c r="P3112" s="229"/>
      <c r="Q3112" s="234"/>
      <c r="Y3112" s="243"/>
      <c r="Z3112" s="2"/>
      <c r="AA3112" s="244"/>
      <c r="AB3112" s="244"/>
      <c r="AC3112" s="2"/>
      <c r="AD3112" s="244"/>
      <c r="AE3112" s="244"/>
      <c r="AF3112" s="244"/>
      <c r="AG3112" s="244"/>
      <c r="AH3112" s="244"/>
      <c r="AI3112" s="244"/>
    </row>
    <row r="3113" spans="13:35">
      <c r="M3113" s="241"/>
      <c r="N3113" s="241"/>
      <c r="O3113" s="229"/>
      <c r="P3113" s="229"/>
      <c r="Q3113" s="234"/>
      <c r="Y3113" s="243"/>
      <c r="Z3113" s="2"/>
      <c r="AA3113" s="244"/>
      <c r="AB3113" s="244"/>
      <c r="AC3113" s="2"/>
      <c r="AD3113" s="244"/>
      <c r="AE3113" s="244"/>
      <c r="AF3113" s="244"/>
      <c r="AG3113" s="244"/>
      <c r="AH3113" s="244"/>
      <c r="AI3113" s="244"/>
    </row>
    <row r="3114" spans="13:35">
      <c r="M3114" s="241"/>
      <c r="N3114" s="241"/>
      <c r="O3114" s="229"/>
      <c r="P3114" s="229"/>
      <c r="Q3114" s="234"/>
      <c r="Y3114" s="243"/>
      <c r="Z3114" s="2"/>
      <c r="AA3114" s="244"/>
      <c r="AB3114" s="244"/>
      <c r="AC3114" s="2"/>
      <c r="AD3114" s="244"/>
      <c r="AE3114" s="244"/>
      <c r="AF3114" s="244"/>
      <c r="AG3114" s="244"/>
      <c r="AH3114" s="244"/>
      <c r="AI3114" s="244"/>
    </row>
    <row r="3115" spans="13:35">
      <c r="M3115" s="241"/>
      <c r="N3115" s="241"/>
      <c r="O3115" s="229"/>
      <c r="P3115" s="229"/>
      <c r="Q3115" s="234"/>
      <c r="Y3115" s="243"/>
      <c r="Z3115" s="2"/>
      <c r="AA3115" s="244"/>
      <c r="AB3115" s="244"/>
      <c r="AC3115" s="2"/>
      <c r="AD3115" s="244"/>
      <c r="AE3115" s="244"/>
      <c r="AF3115" s="244"/>
      <c r="AG3115" s="244"/>
      <c r="AH3115" s="244"/>
      <c r="AI3115" s="244"/>
    </row>
    <row r="3116" spans="13:35">
      <c r="M3116" s="241"/>
      <c r="N3116" s="241"/>
      <c r="O3116" s="229"/>
      <c r="P3116" s="229"/>
      <c r="Q3116" s="234"/>
      <c r="Y3116" s="243"/>
      <c r="Z3116" s="2"/>
      <c r="AA3116" s="244"/>
      <c r="AB3116" s="244"/>
      <c r="AC3116" s="2"/>
      <c r="AD3116" s="244"/>
      <c r="AE3116" s="244"/>
      <c r="AF3116" s="244"/>
      <c r="AG3116" s="244"/>
      <c r="AH3116" s="244"/>
      <c r="AI3116" s="244"/>
    </row>
    <row r="3117" spans="13:35">
      <c r="M3117" s="241"/>
      <c r="N3117" s="241"/>
      <c r="O3117" s="229"/>
      <c r="P3117" s="229"/>
      <c r="Q3117" s="234"/>
      <c r="Y3117" s="243"/>
      <c r="Z3117" s="2"/>
      <c r="AA3117" s="244"/>
      <c r="AB3117" s="244"/>
      <c r="AC3117" s="2"/>
      <c r="AD3117" s="244"/>
      <c r="AE3117" s="244"/>
      <c r="AF3117" s="244"/>
      <c r="AG3117" s="244"/>
      <c r="AH3117" s="244"/>
      <c r="AI3117" s="244"/>
    </row>
    <row r="3118" spans="13:35">
      <c r="M3118" s="241"/>
      <c r="N3118" s="241"/>
      <c r="O3118" s="229"/>
      <c r="P3118" s="229"/>
      <c r="Q3118" s="234"/>
      <c r="Y3118" s="243"/>
      <c r="Z3118" s="2"/>
      <c r="AA3118" s="244"/>
      <c r="AB3118" s="244"/>
      <c r="AC3118" s="2"/>
      <c r="AD3118" s="244"/>
      <c r="AE3118" s="244"/>
      <c r="AF3118" s="244"/>
      <c r="AG3118" s="244"/>
      <c r="AH3118" s="244"/>
      <c r="AI3118" s="244"/>
    </row>
    <row r="3119" spans="13:35">
      <c r="M3119" s="241"/>
      <c r="N3119" s="241"/>
      <c r="O3119" s="229"/>
      <c r="P3119" s="229"/>
      <c r="Q3119" s="234"/>
      <c r="Y3119" s="243"/>
      <c r="Z3119" s="2"/>
      <c r="AA3119" s="244"/>
      <c r="AB3119" s="244"/>
      <c r="AC3119" s="2"/>
      <c r="AD3119" s="244"/>
      <c r="AE3119" s="244"/>
      <c r="AF3119" s="244"/>
      <c r="AG3119" s="244"/>
      <c r="AH3119" s="244"/>
      <c r="AI3119" s="244"/>
    </row>
    <row r="3120" spans="13:35">
      <c r="M3120" s="241"/>
      <c r="N3120" s="241"/>
      <c r="O3120" s="229"/>
      <c r="P3120" s="229"/>
      <c r="Q3120" s="234"/>
      <c r="Y3120" s="243"/>
      <c r="Z3120" s="2"/>
      <c r="AA3120" s="244"/>
      <c r="AB3120" s="244"/>
      <c r="AC3120" s="2"/>
      <c r="AD3120" s="244"/>
      <c r="AE3120" s="244"/>
      <c r="AF3120" s="244"/>
      <c r="AG3120" s="244"/>
      <c r="AH3120" s="244"/>
      <c r="AI3120" s="244"/>
    </row>
    <row r="3121" spans="13:35">
      <c r="M3121" s="241"/>
      <c r="N3121" s="241"/>
      <c r="O3121" s="229"/>
      <c r="P3121" s="229"/>
      <c r="Q3121" s="234"/>
      <c r="Y3121" s="243"/>
      <c r="Z3121" s="2"/>
      <c r="AA3121" s="244"/>
      <c r="AB3121" s="244"/>
      <c r="AC3121" s="2"/>
      <c r="AD3121" s="244"/>
      <c r="AE3121" s="244"/>
      <c r="AF3121" s="244"/>
      <c r="AG3121" s="244"/>
      <c r="AH3121" s="244"/>
      <c r="AI3121" s="244"/>
    </row>
    <row r="3122" spans="13:35">
      <c r="M3122" s="241"/>
      <c r="N3122" s="241"/>
      <c r="O3122" s="229"/>
      <c r="P3122" s="229"/>
      <c r="Q3122" s="234"/>
      <c r="Y3122" s="243"/>
      <c r="Z3122" s="2"/>
      <c r="AA3122" s="244"/>
      <c r="AB3122" s="244"/>
      <c r="AC3122" s="2"/>
      <c r="AD3122" s="244"/>
      <c r="AE3122" s="244"/>
      <c r="AF3122" s="244"/>
      <c r="AG3122" s="244"/>
      <c r="AH3122" s="244"/>
      <c r="AI3122" s="244"/>
    </row>
    <row r="3123" spans="13:35">
      <c r="M3123" s="241"/>
      <c r="N3123" s="241"/>
      <c r="O3123" s="229"/>
      <c r="P3123" s="229"/>
      <c r="Q3123" s="234"/>
      <c r="Y3123" s="243"/>
      <c r="Z3123" s="2"/>
      <c r="AA3123" s="244"/>
      <c r="AB3123" s="244"/>
      <c r="AC3123" s="2"/>
      <c r="AD3123" s="244"/>
      <c r="AE3123" s="244"/>
      <c r="AF3123" s="244"/>
      <c r="AG3123" s="244"/>
      <c r="AH3123" s="244"/>
      <c r="AI3123" s="244"/>
    </row>
    <row r="3124" spans="13:35">
      <c r="M3124" s="241"/>
      <c r="N3124" s="241"/>
      <c r="O3124" s="229"/>
      <c r="P3124" s="229"/>
      <c r="Q3124" s="234"/>
      <c r="Y3124" s="243"/>
      <c r="Z3124" s="2"/>
      <c r="AA3124" s="244"/>
      <c r="AB3124" s="244"/>
      <c r="AC3124" s="2"/>
      <c r="AD3124" s="244"/>
      <c r="AE3124" s="244"/>
      <c r="AF3124" s="244"/>
      <c r="AG3124" s="244"/>
      <c r="AH3124" s="244"/>
      <c r="AI3124" s="244"/>
    </row>
    <row r="3125" spans="13:35">
      <c r="M3125" s="241"/>
      <c r="N3125" s="241"/>
      <c r="O3125" s="229"/>
      <c r="P3125" s="229"/>
      <c r="Q3125" s="234"/>
      <c r="Y3125" s="243"/>
      <c r="Z3125" s="2"/>
      <c r="AA3125" s="244"/>
      <c r="AB3125" s="244"/>
      <c r="AC3125" s="2"/>
      <c r="AD3125" s="244"/>
      <c r="AE3125" s="244"/>
      <c r="AF3125" s="244"/>
      <c r="AG3125" s="244"/>
      <c r="AH3125" s="244"/>
      <c r="AI3125" s="244"/>
    </row>
    <row r="3126" spans="13:35">
      <c r="M3126" s="241"/>
      <c r="N3126" s="241"/>
      <c r="O3126" s="229"/>
      <c r="P3126" s="229"/>
      <c r="Q3126" s="234"/>
      <c r="Y3126" s="243"/>
      <c r="Z3126" s="2"/>
      <c r="AA3126" s="244"/>
      <c r="AB3126" s="244"/>
      <c r="AC3126" s="2"/>
      <c r="AD3126" s="244"/>
      <c r="AE3126" s="244"/>
      <c r="AF3126" s="244"/>
      <c r="AG3126" s="244"/>
      <c r="AH3126" s="244"/>
      <c r="AI3126" s="244"/>
    </row>
    <row r="3127" spans="13:35">
      <c r="M3127" s="241"/>
      <c r="N3127" s="241"/>
      <c r="O3127" s="229"/>
      <c r="P3127" s="229"/>
      <c r="Q3127" s="234"/>
      <c r="Y3127" s="243"/>
      <c r="Z3127" s="2"/>
      <c r="AA3127" s="244"/>
      <c r="AB3127" s="244"/>
      <c r="AC3127" s="2"/>
      <c r="AD3127" s="244"/>
      <c r="AE3127" s="244"/>
      <c r="AF3127" s="244"/>
      <c r="AG3127" s="244"/>
      <c r="AH3127" s="244"/>
      <c r="AI3127" s="244"/>
    </row>
    <row r="3128" spans="13:35">
      <c r="M3128" s="241"/>
      <c r="N3128" s="241"/>
      <c r="O3128" s="229"/>
      <c r="P3128" s="229"/>
      <c r="Q3128" s="234"/>
      <c r="Y3128" s="243"/>
      <c r="Z3128" s="2"/>
      <c r="AA3128" s="244"/>
      <c r="AB3128" s="244"/>
      <c r="AC3128" s="2"/>
      <c r="AD3128" s="244"/>
      <c r="AE3128" s="244"/>
      <c r="AF3128" s="244"/>
      <c r="AG3128" s="244"/>
      <c r="AH3128" s="244"/>
      <c r="AI3128" s="244"/>
    </row>
    <row r="3129" spans="13:35">
      <c r="M3129" s="241"/>
      <c r="N3129" s="241"/>
      <c r="O3129" s="229"/>
      <c r="P3129" s="229"/>
      <c r="Q3129" s="234"/>
      <c r="Y3129" s="243"/>
      <c r="Z3129" s="2"/>
      <c r="AA3129" s="244"/>
      <c r="AB3129" s="244"/>
      <c r="AC3129" s="2"/>
      <c r="AD3129" s="244"/>
      <c r="AE3129" s="244"/>
      <c r="AF3129" s="244"/>
      <c r="AG3129" s="244"/>
      <c r="AH3129" s="244"/>
      <c r="AI3129" s="244"/>
    </row>
    <row r="3130" spans="13:35">
      <c r="M3130" s="241"/>
      <c r="N3130" s="241"/>
      <c r="O3130" s="229"/>
      <c r="P3130" s="229"/>
      <c r="Q3130" s="234"/>
      <c r="Y3130" s="243"/>
      <c r="Z3130" s="2"/>
      <c r="AA3130" s="244"/>
      <c r="AB3130" s="244"/>
      <c r="AC3130" s="2"/>
      <c r="AD3130" s="244"/>
      <c r="AE3130" s="244"/>
      <c r="AF3130" s="244"/>
      <c r="AG3130" s="244"/>
      <c r="AH3130" s="244"/>
      <c r="AI3130" s="244"/>
    </row>
    <row r="3131" spans="13:35">
      <c r="M3131" s="241"/>
      <c r="N3131" s="241"/>
      <c r="O3131" s="229"/>
      <c r="P3131" s="229"/>
      <c r="Q3131" s="234"/>
      <c r="Y3131" s="243"/>
      <c r="Z3131" s="2"/>
      <c r="AA3131" s="244"/>
      <c r="AB3131" s="244"/>
      <c r="AC3131" s="2"/>
      <c r="AD3131" s="244"/>
      <c r="AE3131" s="244"/>
      <c r="AF3131" s="244"/>
      <c r="AG3131" s="244"/>
      <c r="AH3131" s="244"/>
      <c r="AI3131" s="244"/>
    </row>
    <row r="3132" spans="13:35">
      <c r="M3132" s="241"/>
      <c r="N3132" s="241"/>
      <c r="O3132" s="229"/>
      <c r="P3132" s="229"/>
      <c r="Q3132" s="234"/>
      <c r="Y3132" s="243"/>
      <c r="Z3132" s="2"/>
      <c r="AA3132" s="244"/>
      <c r="AB3132" s="244"/>
      <c r="AC3132" s="2"/>
      <c r="AD3132" s="244"/>
      <c r="AE3132" s="244"/>
      <c r="AF3132" s="244"/>
      <c r="AG3132" s="244"/>
      <c r="AH3132" s="244"/>
      <c r="AI3132" s="244"/>
    </row>
    <row r="3133" spans="13:35">
      <c r="M3133" s="241"/>
      <c r="N3133" s="241"/>
      <c r="O3133" s="229"/>
      <c r="P3133" s="229"/>
      <c r="Q3133" s="234"/>
      <c r="Y3133" s="243"/>
      <c r="Z3133" s="2"/>
      <c r="AA3133" s="244"/>
      <c r="AB3133" s="244"/>
      <c r="AC3133" s="2"/>
      <c r="AD3133" s="244"/>
      <c r="AE3133" s="244"/>
      <c r="AF3133" s="244"/>
      <c r="AG3133" s="244"/>
      <c r="AH3133" s="244"/>
      <c r="AI3133" s="244"/>
    </row>
    <row r="3134" spans="13:35">
      <c r="M3134" s="241"/>
      <c r="N3134" s="241"/>
      <c r="O3134" s="229"/>
      <c r="P3134" s="229"/>
      <c r="Q3134" s="234"/>
      <c r="Y3134" s="243"/>
      <c r="Z3134" s="2"/>
      <c r="AA3134" s="244"/>
      <c r="AB3134" s="244"/>
      <c r="AC3134" s="2"/>
      <c r="AD3134" s="244"/>
      <c r="AE3134" s="244"/>
      <c r="AF3134" s="244"/>
      <c r="AG3134" s="244"/>
      <c r="AH3134" s="244"/>
      <c r="AI3134" s="244"/>
    </row>
    <row r="3135" spans="13:35">
      <c r="M3135" s="241"/>
      <c r="N3135" s="241"/>
      <c r="O3135" s="229"/>
      <c r="P3135" s="229"/>
      <c r="Q3135" s="234"/>
      <c r="Y3135" s="243"/>
      <c r="Z3135" s="2"/>
      <c r="AA3135" s="244"/>
      <c r="AB3135" s="244"/>
      <c r="AC3135" s="2"/>
      <c r="AD3135" s="244"/>
      <c r="AE3135" s="244"/>
      <c r="AF3135" s="244"/>
      <c r="AG3135" s="244"/>
      <c r="AH3135" s="244"/>
      <c r="AI3135" s="244"/>
    </row>
    <row r="3136" spans="13:35">
      <c r="M3136" s="241"/>
      <c r="N3136" s="241"/>
      <c r="O3136" s="229"/>
      <c r="P3136" s="229"/>
      <c r="Q3136" s="234"/>
      <c r="Y3136" s="243"/>
      <c r="Z3136" s="2"/>
      <c r="AA3136" s="244"/>
      <c r="AB3136" s="244"/>
      <c r="AC3136" s="2"/>
      <c r="AD3136" s="244"/>
      <c r="AE3136" s="244"/>
      <c r="AF3136" s="244"/>
      <c r="AG3136" s="244"/>
      <c r="AH3136" s="244"/>
      <c r="AI3136" s="244"/>
    </row>
    <row r="3137" spans="13:35">
      <c r="M3137" s="241"/>
      <c r="N3137" s="241"/>
      <c r="O3137" s="229"/>
      <c r="P3137" s="229"/>
      <c r="Q3137" s="234"/>
      <c r="Y3137" s="243"/>
      <c r="Z3137" s="2"/>
      <c r="AA3137" s="244"/>
      <c r="AB3137" s="244"/>
      <c r="AC3137" s="2"/>
      <c r="AD3137" s="244"/>
      <c r="AE3137" s="244"/>
      <c r="AF3137" s="244"/>
      <c r="AG3137" s="244"/>
      <c r="AH3137" s="244"/>
      <c r="AI3137" s="244"/>
    </row>
    <row r="3138" spans="13:35">
      <c r="M3138" s="241"/>
      <c r="N3138" s="241"/>
      <c r="O3138" s="229"/>
      <c r="P3138" s="229"/>
      <c r="Q3138" s="234"/>
      <c r="Y3138" s="243"/>
      <c r="Z3138" s="2"/>
      <c r="AA3138" s="244"/>
      <c r="AB3138" s="244"/>
      <c r="AC3138" s="2"/>
      <c r="AD3138" s="244"/>
      <c r="AE3138" s="244"/>
      <c r="AF3138" s="244"/>
      <c r="AG3138" s="244"/>
      <c r="AH3138" s="244"/>
      <c r="AI3138" s="244"/>
    </row>
    <row r="3139" spans="13:35">
      <c r="M3139" s="241"/>
      <c r="N3139" s="241"/>
      <c r="O3139" s="229"/>
      <c r="P3139" s="229"/>
      <c r="Q3139" s="234"/>
      <c r="Y3139" s="243"/>
      <c r="Z3139" s="2"/>
      <c r="AA3139" s="244"/>
      <c r="AB3139" s="244"/>
      <c r="AC3139" s="2"/>
      <c r="AD3139" s="244"/>
      <c r="AE3139" s="244"/>
      <c r="AF3139" s="244"/>
      <c r="AG3139" s="244"/>
      <c r="AH3139" s="244"/>
      <c r="AI3139" s="244"/>
    </row>
    <row r="3140" spans="13:35">
      <c r="M3140" s="241"/>
      <c r="N3140" s="241"/>
      <c r="O3140" s="229"/>
      <c r="P3140" s="229"/>
      <c r="Q3140" s="234"/>
      <c r="Y3140" s="243"/>
      <c r="Z3140" s="2"/>
      <c r="AA3140" s="244"/>
      <c r="AB3140" s="244"/>
      <c r="AC3140" s="2"/>
      <c r="AD3140" s="244"/>
      <c r="AE3140" s="244"/>
      <c r="AF3140" s="244"/>
      <c r="AG3140" s="244"/>
      <c r="AH3140" s="244"/>
      <c r="AI3140" s="244"/>
    </row>
    <row r="3141" spans="13:35">
      <c r="M3141" s="241"/>
      <c r="N3141" s="241"/>
      <c r="O3141" s="229"/>
      <c r="P3141" s="229"/>
      <c r="Q3141" s="234"/>
      <c r="Y3141" s="243"/>
      <c r="Z3141" s="2"/>
      <c r="AA3141" s="244"/>
      <c r="AB3141" s="244"/>
      <c r="AC3141" s="2"/>
      <c r="AD3141" s="244"/>
      <c r="AE3141" s="244"/>
      <c r="AF3141" s="244"/>
      <c r="AG3141" s="244"/>
      <c r="AH3141" s="244"/>
      <c r="AI3141" s="244"/>
    </row>
    <row r="3142" spans="13:35">
      <c r="M3142" s="241"/>
      <c r="N3142" s="241"/>
      <c r="O3142" s="229"/>
      <c r="P3142" s="229"/>
      <c r="Q3142" s="234"/>
      <c r="Y3142" s="243"/>
      <c r="Z3142" s="2"/>
      <c r="AA3142" s="244"/>
      <c r="AB3142" s="244"/>
      <c r="AC3142" s="2"/>
      <c r="AD3142" s="244"/>
      <c r="AE3142" s="244"/>
      <c r="AF3142" s="244"/>
      <c r="AG3142" s="244"/>
      <c r="AH3142" s="244"/>
      <c r="AI3142" s="244"/>
    </row>
    <row r="3143" spans="13:35">
      <c r="M3143" s="241"/>
      <c r="N3143" s="241"/>
      <c r="O3143" s="229"/>
      <c r="P3143" s="229"/>
      <c r="Q3143" s="234"/>
      <c r="Y3143" s="243"/>
      <c r="Z3143" s="2"/>
      <c r="AA3143" s="244"/>
      <c r="AB3143" s="244"/>
      <c r="AC3143" s="2"/>
      <c r="AD3143" s="244"/>
      <c r="AE3143" s="244"/>
      <c r="AF3143" s="244"/>
      <c r="AG3143" s="244"/>
      <c r="AH3143" s="244"/>
      <c r="AI3143" s="244"/>
    </row>
    <row r="3144" spans="13:35">
      <c r="M3144" s="241"/>
      <c r="N3144" s="241"/>
      <c r="O3144" s="229"/>
      <c r="P3144" s="229"/>
      <c r="Q3144" s="234"/>
      <c r="Y3144" s="243"/>
      <c r="Z3144" s="2"/>
      <c r="AA3144" s="244"/>
      <c r="AB3144" s="244"/>
      <c r="AC3144" s="2"/>
      <c r="AD3144" s="244"/>
      <c r="AE3144" s="244"/>
      <c r="AF3144" s="244"/>
      <c r="AG3144" s="244"/>
      <c r="AH3144" s="244"/>
      <c r="AI3144" s="244"/>
    </row>
    <row r="3145" spans="13:35">
      <c r="M3145" s="241"/>
      <c r="N3145" s="241"/>
      <c r="O3145" s="229"/>
      <c r="P3145" s="229"/>
      <c r="Q3145" s="234"/>
      <c r="Y3145" s="243"/>
      <c r="Z3145" s="2"/>
      <c r="AA3145" s="244"/>
      <c r="AB3145" s="244"/>
      <c r="AC3145" s="2"/>
      <c r="AD3145" s="244"/>
      <c r="AE3145" s="244"/>
      <c r="AF3145" s="244"/>
      <c r="AG3145" s="244"/>
      <c r="AH3145" s="244"/>
      <c r="AI3145" s="244"/>
    </row>
    <row r="3146" spans="13:35">
      <c r="M3146" s="241"/>
      <c r="N3146" s="241"/>
      <c r="O3146" s="229"/>
      <c r="P3146" s="229"/>
      <c r="Q3146" s="234"/>
      <c r="Y3146" s="243"/>
      <c r="Z3146" s="2"/>
      <c r="AA3146" s="244"/>
      <c r="AB3146" s="244"/>
      <c r="AC3146" s="2"/>
      <c r="AD3146" s="244"/>
      <c r="AE3146" s="244"/>
      <c r="AF3146" s="244"/>
      <c r="AG3146" s="244"/>
      <c r="AH3146" s="244"/>
      <c r="AI3146" s="244"/>
    </row>
    <row r="3147" spans="13:35">
      <c r="M3147" s="241"/>
      <c r="N3147" s="241"/>
      <c r="O3147" s="229"/>
      <c r="P3147" s="229"/>
      <c r="Q3147" s="234"/>
      <c r="Y3147" s="243"/>
      <c r="Z3147" s="2"/>
      <c r="AA3147" s="244"/>
      <c r="AB3147" s="244"/>
      <c r="AC3147" s="2"/>
      <c r="AD3147" s="244"/>
      <c r="AE3147" s="244"/>
      <c r="AF3147" s="244"/>
      <c r="AG3147" s="244"/>
      <c r="AH3147" s="244"/>
      <c r="AI3147" s="244"/>
    </row>
    <row r="3148" spans="13:35">
      <c r="M3148" s="241"/>
      <c r="N3148" s="241"/>
      <c r="O3148" s="229"/>
      <c r="P3148" s="229"/>
      <c r="Q3148" s="234"/>
      <c r="Y3148" s="243"/>
      <c r="Z3148" s="2"/>
      <c r="AA3148" s="244"/>
      <c r="AB3148" s="244"/>
      <c r="AC3148" s="2"/>
      <c r="AD3148" s="244"/>
      <c r="AE3148" s="244"/>
      <c r="AF3148" s="244"/>
      <c r="AG3148" s="244"/>
      <c r="AH3148" s="244"/>
      <c r="AI3148" s="244"/>
    </row>
    <row r="3149" spans="13:35">
      <c r="M3149" s="241"/>
      <c r="N3149" s="241"/>
      <c r="O3149" s="229"/>
      <c r="P3149" s="229"/>
      <c r="Q3149" s="234"/>
      <c r="Y3149" s="243"/>
      <c r="Z3149" s="2"/>
      <c r="AA3149" s="244"/>
      <c r="AB3149" s="244"/>
      <c r="AC3149" s="2"/>
      <c r="AD3149" s="244"/>
      <c r="AE3149" s="244"/>
      <c r="AF3149" s="244"/>
      <c r="AG3149" s="244"/>
      <c r="AH3149" s="244"/>
      <c r="AI3149" s="244"/>
    </row>
    <row r="3150" spans="13:35">
      <c r="M3150" s="241"/>
      <c r="N3150" s="241"/>
      <c r="O3150" s="229"/>
      <c r="P3150" s="229"/>
      <c r="Q3150" s="234"/>
      <c r="Y3150" s="243"/>
      <c r="Z3150" s="2"/>
      <c r="AA3150" s="244"/>
      <c r="AB3150" s="244"/>
      <c r="AC3150" s="2"/>
      <c r="AD3150" s="244"/>
      <c r="AE3150" s="244"/>
      <c r="AF3150" s="244"/>
      <c r="AG3150" s="244"/>
      <c r="AH3150" s="244"/>
      <c r="AI3150" s="244"/>
    </row>
    <row r="3151" spans="13:35">
      <c r="M3151" s="241"/>
      <c r="N3151" s="241"/>
      <c r="O3151" s="229"/>
      <c r="P3151" s="229"/>
      <c r="Q3151" s="234"/>
      <c r="Y3151" s="243"/>
      <c r="Z3151" s="2"/>
      <c r="AA3151" s="244"/>
      <c r="AB3151" s="244"/>
      <c r="AC3151" s="2"/>
      <c r="AD3151" s="244"/>
      <c r="AE3151" s="244"/>
      <c r="AF3151" s="244"/>
      <c r="AG3151" s="244"/>
      <c r="AH3151" s="244"/>
      <c r="AI3151" s="244"/>
    </row>
    <row r="3152" spans="13:35">
      <c r="M3152" s="241"/>
      <c r="N3152" s="241"/>
      <c r="O3152" s="229"/>
      <c r="P3152" s="229"/>
      <c r="Q3152" s="234"/>
      <c r="Y3152" s="243"/>
      <c r="Z3152" s="2"/>
      <c r="AA3152" s="244"/>
      <c r="AB3152" s="244"/>
      <c r="AC3152" s="2"/>
      <c r="AD3152" s="244"/>
      <c r="AE3152" s="244"/>
      <c r="AF3152" s="244"/>
      <c r="AG3152" s="244"/>
      <c r="AH3152" s="244"/>
      <c r="AI3152" s="244"/>
    </row>
    <row r="3153" spans="13:35">
      <c r="M3153" s="241"/>
      <c r="N3153" s="241"/>
      <c r="O3153" s="229"/>
      <c r="P3153" s="229"/>
      <c r="Q3153" s="234"/>
      <c r="Y3153" s="243"/>
      <c r="Z3153" s="2"/>
      <c r="AA3153" s="244"/>
      <c r="AB3153" s="244"/>
      <c r="AC3153" s="2"/>
      <c r="AD3153" s="244"/>
      <c r="AE3153" s="244"/>
      <c r="AF3153" s="244"/>
      <c r="AG3153" s="244"/>
      <c r="AH3153" s="244"/>
      <c r="AI3153" s="244"/>
    </row>
    <row r="3154" spans="13:35">
      <c r="M3154" s="241"/>
      <c r="N3154" s="241"/>
      <c r="O3154" s="229"/>
      <c r="P3154" s="229"/>
      <c r="Q3154" s="234"/>
      <c r="Y3154" s="243"/>
      <c r="Z3154" s="2"/>
      <c r="AA3154" s="244"/>
      <c r="AB3154" s="244"/>
      <c r="AC3154" s="2"/>
      <c r="AD3154" s="244"/>
      <c r="AE3154" s="244"/>
      <c r="AF3154" s="244"/>
      <c r="AG3154" s="244"/>
      <c r="AH3154" s="244"/>
      <c r="AI3154" s="244"/>
    </row>
    <row r="3155" spans="13:35">
      <c r="M3155" s="241"/>
      <c r="N3155" s="241"/>
      <c r="O3155" s="229"/>
      <c r="P3155" s="229"/>
      <c r="Q3155" s="234"/>
      <c r="Y3155" s="243"/>
      <c r="Z3155" s="2"/>
      <c r="AA3155" s="244"/>
      <c r="AB3155" s="244"/>
      <c r="AC3155" s="2"/>
      <c r="AD3155" s="244"/>
      <c r="AE3155" s="244"/>
      <c r="AF3155" s="244"/>
      <c r="AG3155" s="244"/>
      <c r="AH3155" s="244"/>
      <c r="AI3155" s="244"/>
    </row>
    <row r="3156" spans="13:35">
      <c r="M3156" s="241"/>
      <c r="N3156" s="241"/>
      <c r="O3156" s="229"/>
      <c r="P3156" s="229"/>
      <c r="Q3156" s="234"/>
      <c r="Y3156" s="243"/>
      <c r="Z3156" s="2"/>
      <c r="AA3156" s="244"/>
      <c r="AB3156" s="244"/>
      <c r="AC3156" s="2"/>
      <c r="AD3156" s="244"/>
      <c r="AE3156" s="244"/>
      <c r="AF3156" s="244"/>
      <c r="AG3156" s="244"/>
      <c r="AH3156" s="244"/>
      <c r="AI3156" s="244"/>
    </row>
    <row r="3157" spans="13:35">
      <c r="M3157" s="241"/>
      <c r="N3157" s="241"/>
      <c r="O3157" s="229"/>
      <c r="P3157" s="229"/>
      <c r="Q3157" s="234"/>
      <c r="Y3157" s="243"/>
      <c r="Z3157" s="2"/>
      <c r="AA3157" s="244"/>
      <c r="AB3157" s="244"/>
      <c r="AC3157" s="2"/>
      <c r="AD3157" s="244"/>
      <c r="AE3157" s="244"/>
      <c r="AF3157" s="244"/>
      <c r="AG3157" s="244"/>
      <c r="AH3157" s="244"/>
      <c r="AI3157" s="244"/>
    </row>
    <row r="3158" spans="13:35">
      <c r="M3158" s="241"/>
      <c r="N3158" s="241"/>
      <c r="O3158" s="229"/>
      <c r="P3158" s="229"/>
      <c r="Q3158" s="234"/>
      <c r="Y3158" s="243"/>
      <c r="Z3158" s="2"/>
      <c r="AA3158" s="244"/>
      <c r="AB3158" s="244"/>
      <c r="AC3158" s="2"/>
      <c r="AD3158" s="244"/>
      <c r="AE3158" s="244"/>
      <c r="AF3158" s="244"/>
      <c r="AG3158" s="244"/>
      <c r="AH3158" s="244"/>
      <c r="AI3158" s="244"/>
    </row>
    <row r="3159" spans="13:35">
      <c r="M3159" s="241"/>
      <c r="N3159" s="241"/>
      <c r="O3159" s="229"/>
      <c r="P3159" s="229"/>
      <c r="Q3159" s="234"/>
      <c r="Y3159" s="243"/>
      <c r="Z3159" s="2"/>
      <c r="AA3159" s="244"/>
      <c r="AB3159" s="244"/>
      <c r="AC3159" s="2"/>
      <c r="AD3159" s="244"/>
      <c r="AE3159" s="244"/>
      <c r="AF3159" s="244"/>
      <c r="AG3159" s="244"/>
      <c r="AH3159" s="244"/>
      <c r="AI3159" s="244"/>
    </row>
    <row r="3160" spans="13:35">
      <c r="M3160" s="241"/>
      <c r="N3160" s="241"/>
      <c r="O3160" s="229"/>
      <c r="P3160" s="229"/>
      <c r="Q3160" s="234"/>
      <c r="Y3160" s="243"/>
      <c r="Z3160" s="2"/>
      <c r="AA3160" s="244"/>
      <c r="AB3160" s="244"/>
      <c r="AC3160" s="2"/>
      <c r="AD3160" s="244"/>
      <c r="AE3160" s="244"/>
      <c r="AF3160" s="244"/>
      <c r="AG3160" s="244"/>
      <c r="AH3160" s="244"/>
      <c r="AI3160" s="244"/>
    </row>
    <row r="3161" spans="13:35">
      <c r="M3161" s="241"/>
      <c r="N3161" s="241"/>
      <c r="O3161" s="229"/>
      <c r="P3161" s="229"/>
      <c r="Q3161" s="234"/>
      <c r="Y3161" s="243"/>
      <c r="Z3161" s="2"/>
      <c r="AA3161" s="244"/>
      <c r="AB3161" s="244"/>
      <c r="AC3161" s="2"/>
      <c r="AD3161" s="244"/>
      <c r="AE3161" s="244"/>
      <c r="AF3161" s="244"/>
      <c r="AG3161" s="244"/>
      <c r="AH3161" s="244"/>
      <c r="AI3161" s="244"/>
    </row>
    <row r="3162" spans="13:35">
      <c r="M3162" s="241"/>
      <c r="N3162" s="241"/>
      <c r="O3162" s="229"/>
      <c r="P3162" s="229"/>
      <c r="Q3162" s="234"/>
      <c r="Y3162" s="243"/>
      <c r="Z3162" s="2"/>
      <c r="AA3162" s="244"/>
      <c r="AB3162" s="244"/>
      <c r="AC3162" s="2"/>
      <c r="AD3162" s="244"/>
      <c r="AE3162" s="244"/>
      <c r="AF3162" s="244"/>
      <c r="AG3162" s="244"/>
      <c r="AH3162" s="244"/>
      <c r="AI3162" s="244"/>
    </row>
    <row r="3163" spans="13:35">
      <c r="M3163" s="241"/>
      <c r="N3163" s="241"/>
      <c r="O3163" s="229"/>
      <c r="P3163" s="229"/>
      <c r="Q3163" s="234"/>
      <c r="Y3163" s="243"/>
      <c r="Z3163" s="2"/>
      <c r="AA3163" s="244"/>
      <c r="AB3163" s="244"/>
      <c r="AC3163" s="2"/>
      <c r="AD3163" s="244"/>
      <c r="AE3163" s="244"/>
      <c r="AF3163" s="244"/>
      <c r="AG3163" s="244"/>
      <c r="AH3163" s="244"/>
      <c r="AI3163" s="244"/>
    </row>
    <row r="3164" spans="13:35">
      <c r="M3164" s="241"/>
      <c r="N3164" s="241"/>
      <c r="O3164" s="229"/>
      <c r="P3164" s="229"/>
      <c r="Q3164" s="234"/>
      <c r="Y3164" s="243"/>
      <c r="Z3164" s="2"/>
      <c r="AA3164" s="244"/>
      <c r="AB3164" s="244"/>
      <c r="AC3164" s="2"/>
      <c r="AD3164" s="244"/>
      <c r="AE3164" s="244"/>
      <c r="AF3164" s="244"/>
      <c r="AG3164" s="244"/>
      <c r="AH3164" s="244"/>
      <c r="AI3164" s="244"/>
    </row>
    <row r="3165" spans="13:35">
      <c r="M3165" s="241"/>
      <c r="N3165" s="241"/>
      <c r="O3165" s="229"/>
      <c r="P3165" s="229"/>
      <c r="Q3165" s="234"/>
      <c r="Y3165" s="243"/>
      <c r="Z3165" s="2"/>
      <c r="AA3165" s="244"/>
      <c r="AB3165" s="244"/>
      <c r="AC3165" s="2"/>
      <c r="AD3165" s="244"/>
      <c r="AE3165" s="244"/>
      <c r="AF3165" s="244"/>
      <c r="AG3165" s="244"/>
      <c r="AH3165" s="244"/>
      <c r="AI3165" s="244"/>
    </row>
    <row r="3166" spans="13:35">
      <c r="M3166" s="241"/>
      <c r="N3166" s="241"/>
      <c r="O3166" s="229"/>
      <c r="P3166" s="229"/>
      <c r="Q3166" s="234"/>
      <c r="Y3166" s="243"/>
      <c r="Z3166" s="2"/>
      <c r="AA3166" s="244"/>
      <c r="AB3166" s="244"/>
      <c r="AC3166" s="2"/>
      <c r="AD3166" s="244"/>
      <c r="AE3166" s="244"/>
      <c r="AF3166" s="244"/>
      <c r="AG3166" s="244"/>
      <c r="AH3166" s="244"/>
      <c r="AI3166" s="244"/>
    </row>
    <row r="3167" spans="13:35">
      <c r="M3167" s="241"/>
      <c r="N3167" s="241"/>
      <c r="O3167" s="229"/>
      <c r="P3167" s="229"/>
      <c r="Q3167" s="234"/>
      <c r="Y3167" s="243"/>
      <c r="Z3167" s="2"/>
      <c r="AA3167" s="244"/>
      <c r="AB3167" s="244"/>
      <c r="AC3167" s="2"/>
      <c r="AD3167" s="244"/>
      <c r="AE3167" s="244"/>
      <c r="AF3167" s="244"/>
      <c r="AG3167" s="244"/>
      <c r="AH3167" s="244"/>
      <c r="AI3167" s="244"/>
    </row>
    <row r="3168" spans="13:35">
      <c r="M3168" s="241"/>
      <c r="N3168" s="241"/>
      <c r="O3168" s="229"/>
      <c r="P3168" s="229"/>
      <c r="Q3168" s="234"/>
      <c r="Y3168" s="243"/>
      <c r="Z3168" s="2"/>
      <c r="AA3168" s="244"/>
      <c r="AB3168" s="244"/>
      <c r="AC3168" s="2"/>
      <c r="AD3168" s="244"/>
      <c r="AE3168" s="244"/>
      <c r="AF3168" s="244"/>
      <c r="AG3168" s="244"/>
      <c r="AH3168" s="244"/>
      <c r="AI3168" s="244"/>
    </row>
    <row r="3169" spans="13:35">
      <c r="M3169" s="241"/>
      <c r="N3169" s="241"/>
      <c r="O3169" s="229"/>
      <c r="P3169" s="229"/>
      <c r="Q3169" s="234"/>
      <c r="Y3169" s="243"/>
      <c r="Z3169" s="2"/>
      <c r="AA3169" s="244"/>
      <c r="AB3169" s="244"/>
      <c r="AC3169" s="2"/>
      <c r="AD3169" s="244"/>
      <c r="AE3169" s="244"/>
      <c r="AF3169" s="244"/>
      <c r="AG3169" s="244"/>
      <c r="AH3169" s="244"/>
      <c r="AI3169" s="244"/>
    </row>
    <row r="3170" spans="13:35">
      <c r="M3170" s="241"/>
      <c r="N3170" s="241"/>
      <c r="O3170" s="229"/>
      <c r="P3170" s="229"/>
      <c r="Q3170" s="234"/>
      <c r="Y3170" s="243"/>
      <c r="Z3170" s="2"/>
      <c r="AA3170" s="244"/>
      <c r="AB3170" s="244"/>
      <c r="AC3170" s="2"/>
      <c r="AD3170" s="244"/>
      <c r="AE3170" s="244"/>
      <c r="AF3170" s="244"/>
      <c r="AG3170" s="244"/>
      <c r="AH3170" s="244"/>
      <c r="AI3170" s="244"/>
    </row>
    <row r="3171" spans="13:35">
      <c r="M3171" s="241"/>
      <c r="N3171" s="241"/>
      <c r="O3171" s="229"/>
      <c r="P3171" s="229"/>
      <c r="Q3171" s="234"/>
      <c r="Y3171" s="243"/>
      <c r="Z3171" s="2"/>
      <c r="AA3171" s="244"/>
      <c r="AB3171" s="244"/>
      <c r="AC3171" s="2"/>
      <c r="AD3171" s="244"/>
      <c r="AE3171" s="244"/>
      <c r="AF3171" s="244"/>
      <c r="AG3171" s="244"/>
      <c r="AH3171" s="244"/>
      <c r="AI3171" s="244"/>
    </row>
    <row r="3172" spans="13:35">
      <c r="M3172" s="241"/>
      <c r="N3172" s="241"/>
      <c r="O3172" s="229"/>
      <c r="P3172" s="229"/>
      <c r="Q3172" s="234"/>
      <c r="Y3172" s="243"/>
      <c r="Z3172" s="2"/>
      <c r="AA3172" s="244"/>
      <c r="AB3172" s="244"/>
      <c r="AC3172" s="2"/>
      <c r="AD3172" s="244"/>
      <c r="AE3172" s="244"/>
      <c r="AF3172" s="244"/>
      <c r="AG3172" s="244"/>
      <c r="AH3172" s="244"/>
      <c r="AI3172" s="244"/>
    </row>
    <row r="3173" spans="13:35">
      <c r="M3173" s="241"/>
      <c r="N3173" s="241"/>
      <c r="O3173" s="229"/>
      <c r="P3173" s="229"/>
      <c r="Q3173" s="234"/>
      <c r="Y3173" s="243"/>
      <c r="Z3173" s="2"/>
      <c r="AA3173" s="244"/>
      <c r="AB3173" s="244"/>
      <c r="AC3173" s="2"/>
      <c r="AD3173" s="244"/>
      <c r="AE3173" s="244"/>
      <c r="AF3173" s="244"/>
      <c r="AG3173" s="244"/>
      <c r="AH3173" s="244"/>
      <c r="AI3173" s="244"/>
    </row>
    <row r="3174" spans="13:35">
      <c r="M3174" s="241"/>
      <c r="N3174" s="241"/>
      <c r="O3174" s="229"/>
      <c r="P3174" s="229"/>
      <c r="Q3174" s="234"/>
      <c r="Y3174" s="243"/>
      <c r="Z3174" s="2"/>
      <c r="AA3174" s="244"/>
      <c r="AB3174" s="244"/>
      <c r="AC3174" s="2"/>
      <c r="AD3174" s="244"/>
      <c r="AE3174" s="244"/>
      <c r="AF3174" s="244"/>
      <c r="AG3174" s="244"/>
      <c r="AH3174" s="244"/>
      <c r="AI3174" s="244"/>
    </row>
    <row r="3175" spans="13:35">
      <c r="M3175" s="241"/>
      <c r="N3175" s="241"/>
      <c r="O3175" s="229"/>
      <c r="P3175" s="229"/>
      <c r="Q3175" s="234"/>
      <c r="Y3175" s="243"/>
      <c r="Z3175" s="2"/>
      <c r="AA3175" s="244"/>
      <c r="AB3175" s="244"/>
      <c r="AC3175" s="2"/>
      <c r="AD3175" s="244"/>
      <c r="AE3175" s="244"/>
      <c r="AF3175" s="244"/>
      <c r="AG3175" s="244"/>
      <c r="AH3175" s="244"/>
      <c r="AI3175" s="244"/>
    </row>
    <row r="3176" spans="13:35">
      <c r="M3176" s="241"/>
      <c r="N3176" s="241"/>
      <c r="O3176" s="229"/>
      <c r="P3176" s="229"/>
      <c r="Q3176" s="234"/>
      <c r="Y3176" s="243"/>
      <c r="Z3176" s="2"/>
      <c r="AA3176" s="244"/>
      <c r="AB3176" s="244"/>
      <c r="AC3176" s="2"/>
      <c r="AD3176" s="244"/>
      <c r="AE3176" s="244"/>
      <c r="AF3176" s="244"/>
      <c r="AG3176" s="244"/>
      <c r="AH3176" s="244"/>
      <c r="AI3176" s="244"/>
    </row>
    <row r="3177" spans="13:35">
      <c r="M3177" s="241"/>
      <c r="N3177" s="241"/>
      <c r="O3177" s="229"/>
      <c r="P3177" s="229"/>
      <c r="Q3177" s="234"/>
      <c r="Y3177" s="243"/>
      <c r="Z3177" s="2"/>
      <c r="AA3177" s="244"/>
      <c r="AB3177" s="244"/>
      <c r="AC3177" s="2"/>
      <c r="AD3177" s="244"/>
      <c r="AE3177" s="244"/>
      <c r="AF3177" s="244"/>
      <c r="AG3177" s="244"/>
      <c r="AH3177" s="244"/>
      <c r="AI3177" s="244"/>
    </row>
    <row r="3178" spans="13:35">
      <c r="M3178" s="241"/>
      <c r="N3178" s="241"/>
      <c r="O3178" s="229"/>
      <c r="P3178" s="229"/>
      <c r="Q3178" s="234"/>
      <c r="Y3178" s="243"/>
      <c r="Z3178" s="2"/>
      <c r="AA3178" s="244"/>
      <c r="AB3178" s="244"/>
      <c r="AC3178" s="2"/>
      <c r="AD3178" s="244"/>
      <c r="AE3178" s="244"/>
      <c r="AF3178" s="244"/>
      <c r="AG3178" s="244"/>
      <c r="AH3178" s="244"/>
      <c r="AI3178" s="244"/>
    </row>
    <row r="3179" spans="13:35">
      <c r="M3179" s="241"/>
      <c r="N3179" s="241"/>
      <c r="O3179" s="229"/>
      <c r="P3179" s="229"/>
      <c r="Q3179" s="234"/>
      <c r="Y3179" s="243"/>
      <c r="Z3179" s="2"/>
      <c r="AA3179" s="244"/>
      <c r="AB3179" s="244"/>
      <c r="AC3179" s="2"/>
      <c r="AD3179" s="244"/>
      <c r="AE3179" s="244"/>
      <c r="AF3179" s="244"/>
      <c r="AG3179" s="244"/>
      <c r="AH3179" s="244"/>
      <c r="AI3179" s="244"/>
    </row>
    <row r="3180" spans="13:35">
      <c r="M3180" s="241"/>
      <c r="N3180" s="241"/>
      <c r="O3180" s="229"/>
      <c r="P3180" s="229"/>
      <c r="Q3180" s="234"/>
      <c r="Y3180" s="243"/>
      <c r="Z3180" s="2"/>
      <c r="AA3180" s="244"/>
      <c r="AB3180" s="244"/>
      <c r="AC3180" s="2"/>
      <c r="AD3180" s="244"/>
      <c r="AE3180" s="244"/>
      <c r="AF3180" s="244"/>
      <c r="AG3180" s="244"/>
      <c r="AH3180" s="244"/>
      <c r="AI3180" s="244"/>
    </row>
    <row r="3181" spans="13:35">
      <c r="M3181" s="241"/>
      <c r="N3181" s="241"/>
      <c r="O3181" s="229"/>
      <c r="P3181" s="229"/>
      <c r="Q3181" s="234"/>
      <c r="Y3181" s="243"/>
      <c r="Z3181" s="2"/>
      <c r="AA3181" s="244"/>
      <c r="AB3181" s="244"/>
      <c r="AC3181" s="2"/>
      <c r="AD3181" s="244"/>
      <c r="AE3181" s="244"/>
      <c r="AF3181" s="244"/>
      <c r="AG3181" s="244"/>
      <c r="AH3181" s="244"/>
      <c r="AI3181" s="244"/>
    </row>
    <row r="3182" spans="13:35">
      <c r="M3182" s="241"/>
      <c r="N3182" s="241"/>
      <c r="O3182" s="229"/>
      <c r="P3182" s="229"/>
      <c r="Q3182" s="234"/>
      <c r="Y3182" s="243"/>
      <c r="Z3182" s="2"/>
      <c r="AA3182" s="244"/>
      <c r="AB3182" s="244"/>
      <c r="AC3182" s="2"/>
      <c r="AD3182" s="244"/>
      <c r="AE3182" s="244"/>
      <c r="AF3182" s="244"/>
      <c r="AG3182" s="244"/>
      <c r="AH3182" s="244"/>
      <c r="AI3182" s="244"/>
    </row>
    <row r="3183" spans="13:35">
      <c r="M3183" s="241"/>
      <c r="N3183" s="241"/>
      <c r="O3183" s="229"/>
      <c r="P3183" s="229"/>
      <c r="Q3183" s="234"/>
      <c r="Y3183" s="243"/>
      <c r="Z3183" s="2"/>
      <c r="AA3183" s="244"/>
      <c r="AB3183" s="244"/>
      <c r="AC3183" s="2"/>
      <c r="AD3183" s="244"/>
      <c r="AE3183" s="244"/>
      <c r="AF3183" s="244"/>
      <c r="AG3183" s="244"/>
      <c r="AH3183" s="244"/>
      <c r="AI3183" s="244"/>
    </row>
    <row r="3184" spans="13:35">
      <c r="M3184" s="241"/>
      <c r="N3184" s="241"/>
      <c r="O3184" s="229"/>
      <c r="P3184" s="229"/>
      <c r="Q3184" s="234"/>
      <c r="Y3184" s="243"/>
      <c r="Z3184" s="2"/>
      <c r="AA3184" s="244"/>
      <c r="AB3184" s="244"/>
      <c r="AC3184" s="2"/>
      <c r="AD3184" s="244"/>
      <c r="AE3184" s="244"/>
      <c r="AF3184" s="244"/>
      <c r="AG3184" s="244"/>
      <c r="AH3184" s="244"/>
      <c r="AI3184" s="244"/>
    </row>
    <row r="3185" spans="13:35">
      <c r="M3185" s="241"/>
      <c r="N3185" s="241"/>
      <c r="O3185" s="229"/>
      <c r="P3185" s="229"/>
      <c r="Q3185" s="234"/>
      <c r="Y3185" s="243"/>
      <c r="Z3185" s="2"/>
      <c r="AA3185" s="244"/>
      <c r="AB3185" s="244"/>
      <c r="AC3185" s="2"/>
      <c r="AD3185" s="244"/>
      <c r="AE3185" s="244"/>
      <c r="AF3185" s="244"/>
      <c r="AG3185" s="244"/>
      <c r="AH3185" s="244"/>
      <c r="AI3185" s="244"/>
    </row>
    <row r="3186" spans="13:35">
      <c r="M3186" s="241"/>
      <c r="N3186" s="241"/>
      <c r="O3186" s="229"/>
      <c r="P3186" s="229"/>
      <c r="Q3186" s="234"/>
      <c r="Y3186" s="243"/>
      <c r="Z3186" s="2"/>
      <c r="AA3186" s="244"/>
      <c r="AB3186" s="244"/>
      <c r="AC3186" s="2"/>
      <c r="AD3186" s="244"/>
      <c r="AE3186" s="244"/>
      <c r="AF3186" s="244"/>
      <c r="AG3186" s="244"/>
      <c r="AH3186" s="244"/>
      <c r="AI3186" s="244"/>
    </row>
    <row r="3187" spans="13:35">
      <c r="M3187" s="241"/>
      <c r="N3187" s="241"/>
      <c r="O3187" s="229"/>
      <c r="P3187" s="229"/>
      <c r="Q3187" s="234"/>
      <c r="Y3187" s="243"/>
      <c r="Z3187" s="2"/>
      <c r="AA3187" s="244"/>
      <c r="AB3187" s="244"/>
      <c r="AC3187" s="2"/>
      <c r="AD3187" s="244"/>
      <c r="AE3187" s="244"/>
      <c r="AF3187" s="244"/>
      <c r="AG3187" s="244"/>
      <c r="AH3187" s="244"/>
      <c r="AI3187" s="244"/>
    </row>
    <row r="3188" spans="13:35">
      <c r="M3188" s="241"/>
      <c r="N3188" s="241"/>
      <c r="O3188" s="229"/>
      <c r="P3188" s="229"/>
      <c r="Q3188" s="234"/>
      <c r="Y3188" s="243"/>
      <c r="Z3188" s="2"/>
      <c r="AA3188" s="244"/>
      <c r="AB3188" s="244"/>
      <c r="AC3188" s="2"/>
      <c r="AD3188" s="244"/>
      <c r="AE3188" s="244"/>
      <c r="AF3188" s="244"/>
      <c r="AG3188" s="244"/>
      <c r="AH3188" s="244"/>
      <c r="AI3188" s="244"/>
    </row>
    <row r="3189" spans="13:35">
      <c r="M3189" s="241"/>
      <c r="N3189" s="241"/>
      <c r="O3189" s="229"/>
      <c r="P3189" s="229"/>
      <c r="Q3189" s="234"/>
      <c r="Y3189" s="243"/>
      <c r="Z3189" s="2"/>
      <c r="AA3189" s="244"/>
      <c r="AB3189" s="244"/>
      <c r="AC3189" s="2"/>
      <c r="AD3189" s="244"/>
      <c r="AE3189" s="244"/>
      <c r="AF3189" s="244"/>
      <c r="AG3189" s="244"/>
      <c r="AH3189" s="244"/>
      <c r="AI3189" s="244"/>
    </row>
    <row r="3190" spans="13:35">
      <c r="M3190" s="241"/>
      <c r="N3190" s="241"/>
      <c r="O3190" s="229"/>
      <c r="P3190" s="229"/>
      <c r="Q3190" s="234"/>
      <c r="Y3190" s="243"/>
      <c r="Z3190" s="2"/>
      <c r="AA3190" s="244"/>
      <c r="AB3190" s="244"/>
      <c r="AC3190" s="2"/>
      <c r="AD3190" s="244"/>
      <c r="AE3190" s="244"/>
      <c r="AF3190" s="244"/>
      <c r="AG3190" s="244"/>
      <c r="AH3190" s="244"/>
      <c r="AI3190" s="244"/>
    </row>
    <row r="3191" spans="13:35">
      <c r="M3191" s="241"/>
      <c r="N3191" s="241"/>
      <c r="O3191" s="229"/>
      <c r="P3191" s="229"/>
      <c r="Q3191" s="234"/>
      <c r="Y3191" s="243"/>
      <c r="Z3191" s="2"/>
      <c r="AA3191" s="244"/>
      <c r="AB3191" s="244"/>
      <c r="AC3191" s="2"/>
      <c r="AD3191" s="244"/>
      <c r="AE3191" s="244"/>
      <c r="AF3191" s="244"/>
      <c r="AG3191" s="244"/>
      <c r="AH3191" s="244"/>
      <c r="AI3191" s="244"/>
    </row>
    <row r="3192" spans="13:35">
      <c r="M3192" s="241"/>
      <c r="N3192" s="241"/>
      <c r="O3192" s="229"/>
      <c r="P3192" s="229"/>
      <c r="Q3192" s="234"/>
      <c r="Y3192" s="243"/>
      <c r="Z3192" s="2"/>
      <c r="AA3192" s="244"/>
      <c r="AB3192" s="244"/>
      <c r="AC3192" s="2"/>
      <c r="AD3192" s="244"/>
      <c r="AE3192" s="244"/>
      <c r="AF3192" s="244"/>
      <c r="AG3192" s="244"/>
      <c r="AH3192" s="244"/>
      <c r="AI3192" s="244"/>
    </row>
    <row r="3193" spans="13:35">
      <c r="M3193" s="241"/>
      <c r="N3193" s="241"/>
      <c r="O3193" s="229"/>
      <c r="P3193" s="229"/>
      <c r="Q3193" s="234"/>
      <c r="Y3193" s="243"/>
      <c r="Z3193" s="2"/>
      <c r="AA3193" s="244"/>
      <c r="AB3193" s="244"/>
      <c r="AC3193" s="2"/>
      <c r="AD3193" s="244"/>
      <c r="AE3193" s="244"/>
      <c r="AF3193" s="244"/>
      <c r="AG3193" s="244"/>
      <c r="AH3193" s="244"/>
      <c r="AI3193" s="244"/>
    </row>
    <row r="3194" spans="13:35">
      <c r="M3194" s="241"/>
      <c r="N3194" s="241"/>
      <c r="O3194" s="229"/>
      <c r="P3194" s="229"/>
      <c r="Q3194" s="234"/>
      <c r="Y3194" s="243"/>
      <c r="Z3194" s="2"/>
      <c r="AA3194" s="244"/>
      <c r="AB3194" s="244"/>
      <c r="AC3194" s="2"/>
      <c r="AD3194" s="244"/>
      <c r="AE3194" s="244"/>
      <c r="AF3194" s="244"/>
      <c r="AG3194" s="244"/>
      <c r="AH3194" s="244"/>
      <c r="AI3194" s="244"/>
    </row>
    <row r="3195" spans="13:35">
      <c r="M3195" s="241"/>
      <c r="N3195" s="241"/>
      <c r="O3195" s="229"/>
      <c r="P3195" s="229"/>
      <c r="Q3195" s="234"/>
      <c r="Y3195" s="243"/>
      <c r="Z3195" s="2"/>
      <c r="AA3195" s="244"/>
      <c r="AB3195" s="244"/>
      <c r="AC3195" s="2"/>
      <c r="AD3195" s="244"/>
      <c r="AE3195" s="244"/>
      <c r="AF3195" s="244"/>
      <c r="AG3195" s="244"/>
      <c r="AH3195" s="244"/>
      <c r="AI3195" s="244"/>
    </row>
    <row r="3196" spans="13:35">
      <c r="M3196" s="241"/>
      <c r="N3196" s="241"/>
      <c r="O3196" s="229"/>
      <c r="P3196" s="229"/>
      <c r="Q3196" s="234"/>
      <c r="Y3196" s="243"/>
      <c r="Z3196" s="2"/>
      <c r="AA3196" s="244"/>
      <c r="AB3196" s="244"/>
      <c r="AC3196" s="2"/>
      <c r="AD3196" s="244"/>
      <c r="AE3196" s="244"/>
      <c r="AF3196" s="244"/>
      <c r="AG3196" s="244"/>
      <c r="AH3196" s="244"/>
      <c r="AI3196" s="244"/>
    </row>
    <row r="3197" spans="13:35">
      <c r="M3197" s="241"/>
      <c r="N3197" s="241"/>
      <c r="O3197" s="229"/>
      <c r="P3197" s="229"/>
      <c r="Q3197" s="234"/>
      <c r="Y3197" s="243"/>
      <c r="Z3197" s="2"/>
      <c r="AA3197" s="244"/>
      <c r="AB3197" s="244"/>
      <c r="AC3197" s="2"/>
      <c r="AD3197" s="244"/>
      <c r="AE3197" s="244"/>
      <c r="AF3197" s="244"/>
      <c r="AG3197" s="244"/>
      <c r="AH3197" s="244"/>
      <c r="AI3197" s="244"/>
    </row>
    <row r="3198" spans="13:35">
      <c r="M3198" s="241"/>
      <c r="N3198" s="241"/>
      <c r="O3198" s="229"/>
      <c r="P3198" s="229"/>
      <c r="Q3198" s="234"/>
      <c r="Y3198" s="243"/>
      <c r="Z3198" s="2"/>
      <c r="AA3198" s="244"/>
      <c r="AB3198" s="244"/>
      <c r="AC3198" s="2"/>
      <c r="AD3198" s="244"/>
      <c r="AE3198" s="244"/>
      <c r="AF3198" s="244"/>
      <c r="AG3198" s="244"/>
      <c r="AH3198" s="244"/>
      <c r="AI3198" s="244"/>
    </row>
    <row r="3199" spans="13:35">
      <c r="M3199" s="241"/>
      <c r="N3199" s="241"/>
      <c r="O3199" s="229"/>
      <c r="P3199" s="229"/>
      <c r="Q3199" s="234"/>
      <c r="Y3199" s="243"/>
      <c r="Z3199" s="2"/>
      <c r="AA3199" s="244"/>
      <c r="AB3199" s="244"/>
      <c r="AC3199" s="2"/>
      <c r="AD3199" s="244"/>
      <c r="AE3199" s="244"/>
      <c r="AF3199" s="244"/>
      <c r="AG3199" s="244"/>
      <c r="AH3199" s="244"/>
      <c r="AI3199" s="244"/>
    </row>
    <row r="3200" spans="13:35">
      <c r="M3200" s="241"/>
      <c r="N3200" s="241"/>
      <c r="O3200" s="229"/>
      <c r="P3200" s="229"/>
      <c r="Q3200" s="234"/>
      <c r="Y3200" s="243"/>
      <c r="Z3200" s="2"/>
      <c r="AA3200" s="244"/>
      <c r="AB3200" s="244"/>
      <c r="AC3200" s="2"/>
      <c r="AD3200" s="244"/>
      <c r="AE3200" s="244"/>
      <c r="AF3200" s="244"/>
      <c r="AG3200" s="244"/>
      <c r="AH3200" s="244"/>
      <c r="AI3200" s="244"/>
    </row>
    <row r="3201" spans="13:35">
      <c r="M3201" s="241"/>
      <c r="N3201" s="241"/>
      <c r="O3201" s="229"/>
      <c r="P3201" s="229"/>
      <c r="Q3201" s="234"/>
      <c r="Y3201" s="243"/>
      <c r="Z3201" s="2"/>
      <c r="AA3201" s="244"/>
      <c r="AB3201" s="244"/>
      <c r="AC3201" s="2"/>
      <c r="AD3201" s="244"/>
      <c r="AE3201" s="244"/>
      <c r="AF3201" s="244"/>
      <c r="AG3201" s="244"/>
      <c r="AH3201" s="244"/>
      <c r="AI3201" s="244"/>
    </row>
    <row r="3202" spans="13:35">
      <c r="M3202" s="241"/>
      <c r="N3202" s="241"/>
      <c r="O3202" s="229"/>
      <c r="P3202" s="229"/>
      <c r="Q3202" s="234"/>
      <c r="Y3202" s="243"/>
      <c r="Z3202" s="2"/>
      <c r="AA3202" s="244"/>
      <c r="AB3202" s="244"/>
      <c r="AC3202" s="2"/>
      <c r="AD3202" s="244"/>
      <c r="AE3202" s="244"/>
      <c r="AF3202" s="244"/>
      <c r="AG3202" s="244"/>
      <c r="AH3202" s="244"/>
      <c r="AI3202" s="244"/>
    </row>
    <row r="3203" spans="13:35">
      <c r="M3203" s="241"/>
      <c r="N3203" s="241"/>
      <c r="O3203" s="229"/>
      <c r="P3203" s="229"/>
      <c r="Q3203" s="234"/>
      <c r="Y3203" s="243"/>
      <c r="Z3203" s="2"/>
      <c r="AA3203" s="244"/>
      <c r="AB3203" s="244"/>
      <c r="AC3203" s="2"/>
      <c r="AD3203" s="244"/>
      <c r="AE3203" s="244"/>
      <c r="AF3203" s="244"/>
      <c r="AG3203" s="244"/>
      <c r="AH3203" s="244"/>
      <c r="AI3203" s="244"/>
    </row>
    <row r="3204" spans="13:35">
      <c r="M3204" s="241"/>
      <c r="N3204" s="241"/>
      <c r="O3204" s="229"/>
      <c r="P3204" s="229"/>
      <c r="Q3204" s="234"/>
      <c r="Y3204" s="243"/>
      <c r="Z3204" s="2"/>
      <c r="AA3204" s="244"/>
      <c r="AB3204" s="244"/>
      <c r="AC3204" s="2"/>
      <c r="AD3204" s="244"/>
      <c r="AE3204" s="244"/>
      <c r="AF3204" s="244"/>
      <c r="AG3204" s="244"/>
      <c r="AH3204" s="244"/>
      <c r="AI3204" s="244"/>
    </row>
    <row r="3205" spans="13:35">
      <c r="M3205" s="241"/>
      <c r="N3205" s="241"/>
      <c r="O3205" s="229"/>
      <c r="P3205" s="229"/>
      <c r="Q3205" s="234"/>
      <c r="Y3205" s="243"/>
      <c r="Z3205" s="2"/>
      <c r="AA3205" s="244"/>
      <c r="AB3205" s="244"/>
      <c r="AC3205" s="2"/>
      <c r="AD3205" s="244"/>
      <c r="AE3205" s="244"/>
      <c r="AF3205" s="244"/>
      <c r="AG3205" s="244"/>
      <c r="AH3205" s="244"/>
      <c r="AI3205" s="244"/>
    </row>
    <row r="3206" spans="13:35">
      <c r="M3206" s="241"/>
      <c r="N3206" s="241"/>
      <c r="O3206" s="229"/>
      <c r="P3206" s="229"/>
      <c r="Q3206" s="234"/>
      <c r="Y3206" s="243"/>
      <c r="Z3206" s="2"/>
      <c r="AA3206" s="244"/>
      <c r="AB3206" s="244"/>
      <c r="AC3206" s="2"/>
      <c r="AD3206" s="244"/>
      <c r="AE3206" s="244"/>
      <c r="AF3206" s="244"/>
      <c r="AG3206" s="244"/>
      <c r="AH3206" s="244"/>
      <c r="AI3206" s="244"/>
    </row>
    <row r="3207" spans="13:35">
      <c r="M3207" s="241"/>
      <c r="N3207" s="241"/>
      <c r="O3207" s="229"/>
      <c r="P3207" s="229"/>
      <c r="Q3207" s="234"/>
      <c r="Y3207" s="243"/>
      <c r="Z3207" s="2"/>
      <c r="AA3207" s="244"/>
      <c r="AB3207" s="244"/>
      <c r="AC3207" s="2"/>
      <c r="AD3207" s="244"/>
      <c r="AE3207" s="244"/>
      <c r="AF3207" s="244"/>
      <c r="AG3207" s="244"/>
      <c r="AH3207" s="244"/>
      <c r="AI3207" s="244"/>
    </row>
    <row r="3208" spans="13:35">
      <c r="M3208" s="241"/>
      <c r="N3208" s="241"/>
      <c r="O3208" s="229"/>
      <c r="P3208" s="229"/>
      <c r="Q3208" s="234"/>
      <c r="Y3208" s="243"/>
      <c r="Z3208" s="2"/>
      <c r="AA3208" s="244"/>
      <c r="AB3208" s="244"/>
      <c r="AC3208" s="2"/>
      <c r="AD3208" s="244"/>
      <c r="AE3208" s="244"/>
      <c r="AF3208" s="244"/>
      <c r="AG3208" s="244"/>
      <c r="AH3208" s="244"/>
      <c r="AI3208" s="244"/>
    </row>
    <row r="3209" spans="13:35">
      <c r="M3209" s="241"/>
      <c r="N3209" s="241"/>
      <c r="O3209" s="229"/>
      <c r="P3209" s="229"/>
      <c r="Q3209" s="234"/>
      <c r="Y3209" s="243"/>
      <c r="Z3209" s="2"/>
      <c r="AA3209" s="244"/>
      <c r="AB3209" s="244"/>
      <c r="AC3209" s="2"/>
      <c r="AD3209" s="244"/>
      <c r="AE3209" s="244"/>
      <c r="AF3209" s="244"/>
      <c r="AG3209" s="244"/>
      <c r="AH3209" s="244"/>
      <c r="AI3209" s="244"/>
    </row>
    <row r="3210" spans="13:35">
      <c r="M3210" s="241"/>
      <c r="N3210" s="241"/>
      <c r="O3210" s="229"/>
      <c r="P3210" s="229"/>
      <c r="Q3210" s="234"/>
      <c r="Y3210" s="243"/>
      <c r="Z3210" s="2"/>
      <c r="AA3210" s="244"/>
      <c r="AB3210" s="244"/>
      <c r="AC3210" s="2"/>
      <c r="AD3210" s="244"/>
      <c r="AE3210" s="244"/>
      <c r="AF3210" s="244"/>
      <c r="AG3210" s="244"/>
      <c r="AH3210" s="244"/>
      <c r="AI3210" s="244"/>
    </row>
    <row r="3211" spans="13:35">
      <c r="M3211" s="241"/>
      <c r="N3211" s="241"/>
      <c r="O3211" s="229"/>
      <c r="P3211" s="229"/>
      <c r="Q3211" s="234"/>
      <c r="Y3211" s="243"/>
      <c r="Z3211" s="2"/>
      <c r="AA3211" s="244"/>
      <c r="AB3211" s="244"/>
      <c r="AC3211" s="2"/>
      <c r="AD3211" s="244"/>
      <c r="AE3211" s="244"/>
      <c r="AF3211" s="244"/>
      <c r="AG3211" s="244"/>
      <c r="AH3211" s="244"/>
      <c r="AI3211" s="244"/>
    </row>
    <row r="3212" spans="13:35">
      <c r="M3212" s="241"/>
      <c r="N3212" s="241"/>
      <c r="O3212" s="229"/>
      <c r="P3212" s="229"/>
      <c r="Q3212" s="234"/>
      <c r="Y3212" s="243"/>
      <c r="Z3212" s="2"/>
      <c r="AA3212" s="244"/>
      <c r="AB3212" s="244"/>
      <c r="AC3212" s="2"/>
      <c r="AD3212" s="244"/>
      <c r="AE3212" s="244"/>
      <c r="AF3212" s="244"/>
      <c r="AG3212" s="244"/>
      <c r="AH3212" s="244"/>
      <c r="AI3212" s="244"/>
    </row>
    <row r="3213" spans="13:35">
      <c r="M3213" s="241"/>
      <c r="N3213" s="241"/>
      <c r="O3213" s="229"/>
      <c r="P3213" s="229"/>
      <c r="Q3213" s="234"/>
      <c r="Y3213" s="243"/>
      <c r="Z3213" s="2"/>
      <c r="AA3213" s="244"/>
      <c r="AB3213" s="244"/>
      <c r="AC3213" s="2"/>
      <c r="AD3213" s="244"/>
      <c r="AE3213" s="244"/>
      <c r="AF3213" s="244"/>
      <c r="AG3213" s="244"/>
      <c r="AH3213" s="244"/>
      <c r="AI3213" s="244"/>
    </row>
    <row r="3214" spans="13:35">
      <c r="M3214" s="241"/>
      <c r="N3214" s="241"/>
      <c r="O3214" s="229"/>
      <c r="P3214" s="229"/>
      <c r="Q3214" s="234"/>
      <c r="Y3214" s="243"/>
      <c r="Z3214" s="2"/>
      <c r="AA3214" s="244"/>
      <c r="AB3214" s="244"/>
      <c r="AC3214" s="2"/>
      <c r="AD3214" s="244"/>
      <c r="AE3214" s="244"/>
      <c r="AF3214" s="244"/>
      <c r="AG3214" s="244"/>
      <c r="AH3214" s="244"/>
      <c r="AI3214" s="244"/>
    </row>
    <row r="3215" spans="13:35">
      <c r="M3215" s="241"/>
      <c r="N3215" s="241"/>
      <c r="O3215" s="229"/>
      <c r="P3215" s="229"/>
      <c r="Q3215" s="234"/>
      <c r="Y3215" s="243"/>
      <c r="Z3215" s="2"/>
      <c r="AA3215" s="244"/>
      <c r="AB3215" s="244"/>
      <c r="AC3215" s="2"/>
      <c r="AD3215" s="244"/>
      <c r="AE3215" s="244"/>
      <c r="AF3215" s="244"/>
      <c r="AG3215" s="244"/>
      <c r="AH3215" s="244"/>
      <c r="AI3215" s="244"/>
    </row>
    <row r="3216" spans="13:35">
      <c r="M3216" s="241"/>
      <c r="N3216" s="241"/>
      <c r="O3216" s="229"/>
      <c r="P3216" s="229"/>
      <c r="Q3216" s="234"/>
      <c r="Y3216" s="243"/>
      <c r="Z3216" s="2"/>
      <c r="AA3216" s="244"/>
      <c r="AB3216" s="244"/>
      <c r="AC3216" s="2"/>
      <c r="AD3216" s="244"/>
      <c r="AE3216" s="244"/>
      <c r="AF3216" s="244"/>
      <c r="AG3216" s="244"/>
      <c r="AH3216" s="244"/>
      <c r="AI3216" s="244"/>
    </row>
    <row r="3217" spans="13:35">
      <c r="M3217" s="241"/>
      <c r="N3217" s="241"/>
      <c r="O3217" s="229"/>
      <c r="P3217" s="229"/>
      <c r="Q3217" s="234"/>
      <c r="Y3217" s="243"/>
      <c r="Z3217" s="2"/>
      <c r="AA3217" s="244"/>
      <c r="AB3217" s="244"/>
      <c r="AC3217" s="2"/>
      <c r="AD3217" s="244"/>
      <c r="AE3217" s="244"/>
      <c r="AF3217" s="244"/>
      <c r="AG3217" s="244"/>
      <c r="AH3217" s="244"/>
      <c r="AI3217" s="244"/>
    </row>
    <row r="3218" spans="13:35">
      <c r="M3218" s="241"/>
      <c r="N3218" s="241"/>
      <c r="O3218" s="229"/>
      <c r="P3218" s="229"/>
      <c r="Q3218" s="234"/>
      <c r="Y3218" s="243"/>
      <c r="Z3218" s="2"/>
      <c r="AA3218" s="244"/>
      <c r="AB3218" s="244"/>
      <c r="AC3218" s="2"/>
      <c r="AD3218" s="244"/>
      <c r="AE3218" s="244"/>
      <c r="AF3218" s="244"/>
      <c r="AG3218" s="244"/>
      <c r="AH3218" s="244"/>
      <c r="AI3218" s="244"/>
    </row>
    <row r="3219" spans="13:35">
      <c r="M3219" s="241"/>
      <c r="N3219" s="241"/>
      <c r="O3219" s="229"/>
      <c r="P3219" s="229"/>
      <c r="Q3219" s="234"/>
      <c r="Y3219" s="243"/>
      <c r="Z3219" s="2"/>
      <c r="AA3219" s="244"/>
      <c r="AB3219" s="244"/>
      <c r="AC3219" s="2"/>
      <c r="AD3219" s="244"/>
      <c r="AE3219" s="244"/>
      <c r="AF3219" s="244"/>
      <c r="AG3219" s="244"/>
      <c r="AH3219" s="244"/>
      <c r="AI3219" s="244"/>
    </row>
    <row r="3220" spans="13:35">
      <c r="M3220" s="241"/>
      <c r="N3220" s="241"/>
      <c r="O3220" s="229"/>
      <c r="P3220" s="229"/>
      <c r="Q3220" s="234"/>
      <c r="Y3220" s="243"/>
      <c r="Z3220" s="2"/>
      <c r="AA3220" s="244"/>
      <c r="AB3220" s="244"/>
      <c r="AC3220" s="2"/>
      <c r="AD3220" s="244"/>
      <c r="AE3220" s="244"/>
      <c r="AF3220" s="244"/>
      <c r="AG3220" s="244"/>
      <c r="AH3220" s="244"/>
      <c r="AI3220" s="244"/>
    </row>
    <row r="3221" spans="13:35">
      <c r="M3221" s="241"/>
      <c r="N3221" s="241"/>
      <c r="O3221" s="229"/>
      <c r="P3221" s="229"/>
      <c r="Q3221" s="234"/>
      <c r="Y3221" s="243"/>
      <c r="Z3221" s="2"/>
      <c r="AA3221" s="244"/>
      <c r="AB3221" s="244"/>
      <c r="AC3221" s="2"/>
      <c r="AD3221" s="244"/>
      <c r="AE3221" s="244"/>
      <c r="AF3221" s="244"/>
      <c r="AG3221" s="244"/>
      <c r="AH3221" s="244"/>
      <c r="AI3221" s="244"/>
    </row>
    <row r="3222" spans="13:35">
      <c r="M3222" s="241"/>
      <c r="N3222" s="241"/>
      <c r="O3222" s="229"/>
      <c r="P3222" s="229"/>
      <c r="Q3222" s="234"/>
      <c r="Y3222" s="243"/>
      <c r="Z3222" s="2"/>
      <c r="AA3222" s="244"/>
      <c r="AB3222" s="244"/>
      <c r="AC3222" s="2"/>
      <c r="AD3222" s="244"/>
      <c r="AE3222" s="244"/>
      <c r="AF3222" s="244"/>
      <c r="AG3222" s="244"/>
      <c r="AH3222" s="244"/>
      <c r="AI3222" s="244"/>
    </row>
    <row r="3223" spans="13:35">
      <c r="M3223" s="241"/>
      <c r="N3223" s="241"/>
      <c r="O3223" s="229"/>
      <c r="P3223" s="229"/>
      <c r="Q3223" s="234"/>
      <c r="Y3223" s="243"/>
      <c r="Z3223" s="2"/>
      <c r="AA3223" s="244"/>
      <c r="AB3223" s="244"/>
      <c r="AC3223" s="2"/>
      <c r="AD3223" s="244"/>
      <c r="AE3223" s="244"/>
      <c r="AF3223" s="244"/>
      <c r="AG3223" s="244"/>
      <c r="AH3223" s="244"/>
      <c r="AI3223" s="244"/>
    </row>
    <row r="3224" spans="13:35">
      <c r="M3224" s="241"/>
      <c r="N3224" s="241"/>
      <c r="O3224" s="229"/>
      <c r="P3224" s="229"/>
      <c r="Q3224" s="234"/>
      <c r="Y3224" s="243"/>
      <c r="Z3224" s="2"/>
      <c r="AA3224" s="244"/>
      <c r="AB3224" s="244"/>
      <c r="AC3224" s="2"/>
      <c r="AD3224" s="244"/>
      <c r="AE3224" s="244"/>
      <c r="AF3224" s="244"/>
      <c r="AG3224" s="244"/>
      <c r="AH3224" s="244"/>
      <c r="AI3224" s="244"/>
    </row>
    <row r="3225" spans="13:35">
      <c r="M3225" s="241"/>
      <c r="N3225" s="241"/>
      <c r="O3225" s="229"/>
      <c r="P3225" s="229"/>
      <c r="Q3225" s="234"/>
      <c r="Y3225" s="243"/>
      <c r="Z3225" s="2"/>
      <c r="AA3225" s="244"/>
      <c r="AB3225" s="244"/>
      <c r="AC3225" s="2"/>
      <c r="AD3225" s="244"/>
      <c r="AE3225" s="244"/>
      <c r="AF3225" s="244"/>
      <c r="AG3225" s="244"/>
      <c r="AH3225" s="244"/>
      <c r="AI3225" s="244"/>
    </row>
    <row r="3226" spans="13:35">
      <c r="M3226" s="241"/>
      <c r="N3226" s="241"/>
      <c r="O3226" s="229"/>
      <c r="P3226" s="229"/>
      <c r="Q3226" s="234"/>
      <c r="Y3226" s="243"/>
      <c r="Z3226" s="2"/>
      <c r="AA3226" s="244"/>
      <c r="AB3226" s="244"/>
      <c r="AC3226" s="2"/>
      <c r="AD3226" s="244"/>
      <c r="AE3226" s="244"/>
      <c r="AF3226" s="244"/>
      <c r="AG3226" s="244"/>
      <c r="AH3226" s="244"/>
      <c r="AI3226" s="244"/>
    </row>
    <row r="3227" spans="13:35">
      <c r="M3227" s="241"/>
      <c r="N3227" s="241"/>
      <c r="O3227" s="229"/>
      <c r="P3227" s="229"/>
      <c r="Q3227" s="234"/>
      <c r="Y3227" s="243"/>
      <c r="Z3227" s="2"/>
      <c r="AA3227" s="244"/>
      <c r="AB3227" s="244"/>
      <c r="AC3227" s="2"/>
      <c r="AD3227" s="244"/>
      <c r="AE3227" s="244"/>
      <c r="AF3227" s="244"/>
      <c r="AG3227" s="244"/>
      <c r="AH3227" s="244"/>
      <c r="AI3227" s="244"/>
    </row>
    <row r="3228" spans="13:35">
      <c r="M3228" s="241"/>
      <c r="N3228" s="241"/>
      <c r="O3228" s="229"/>
      <c r="P3228" s="229"/>
      <c r="Q3228" s="234"/>
      <c r="Y3228" s="243"/>
      <c r="Z3228" s="2"/>
      <c r="AA3228" s="244"/>
      <c r="AB3228" s="244"/>
      <c r="AC3228" s="2"/>
      <c r="AD3228" s="244"/>
      <c r="AE3228" s="244"/>
      <c r="AF3228" s="244"/>
      <c r="AG3228" s="244"/>
      <c r="AH3228" s="244"/>
      <c r="AI3228" s="244"/>
    </row>
    <row r="3229" spans="13:35">
      <c r="M3229" s="241"/>
      <c r="N3229" s="241"/>
      <c r="O3229" s="229"/>
      <c r="P3229" s="229"/>
      <c r="Q3229" s="234"/>
      <c r="Y3229" s="243"/>
      <c r="Z3229" s="2"/>
      <c r="AA3229" s="244"/>
      <c r="AB3229" s="244"/>
      <c r="AC3229" s="2"/>
      <c r="AD3229" s="244"/>
      <c r="AE3229" s="244"/>
      <c r="AF3229" s="244"/>
      <c r="AG3229" s="244"/>
      <c r="AH3229" s="244"/>
      <c r="AI3229" s="244"/>
    </row>
    <row r="3230" spans="13:35">
      <c r="M3230" s="241"/>
      <c r="N3230" s="241"/>
      <c r="O3230" s="229"/>
      <c r="P3230" s="229"/>
      <c r="Q3230" s="234"/>
      <c r="Y3230" s="243"/>
      <c r="Z3230" s="2"/>
      <c r="AA3230" s="244"/>
      <c r="AB3230" s="244"/>
      <c r="AC3230" s="2"/>
      <c r="AD3230" s="244"/>
      <c r="AE3230" s="244"/>
      <c r="AF3230" s="244"/>
      <c r="AG3230" s="244"/>
      <c r="AH3230" s="244"/>
      <c r="AI3230" s="244"/>
    </row>
    <row r="3231" spans="13:35">
      <c r="M3231" s="241"/>
      <c r="N3231" s="241"/>
      <c r="O3231" s="229"/>
      <c r="P3231" s="229"/>
      <c r="Q3231" s="234"/>
      <c r="Y3231" s="243"/>
      <c r="Z3231" s="2"/>
      <c r="AA3231" s="244"/>
      <c r="AB3231" s="244"/>
      <c r="AC3231" s="2"/>
      <c r="AD3231" s="244"/>
      <c r="AE3231" s="244"/>
      <c r="AF3231" s="244"/>
      <c r="AG3231" s="244"/>
      <c r="AH3231" s="244"/>
      <c r="AI3231" s="244"/>
    </row>
    <row r="3232" spans="13:35">
      <c r="M3232" s="241"/>
      <c r="N3232" s="241"/>
      <c r="O3232" s="229"/>
      <c r="P3232" s="229"/>
      <c r="Q3232" s="234"/>
      <c r="Y3232" s="243"/>
      <c r="Z3232" s="2"/>
      <c r="AA3232" s="244"/>
      <c r="AB3232" s="244"/>
      <c r="AC3232" s="2"/>
      <c r="AD3232" s="244"/>
      <c r="AE3232" s="244"/>
      <c r="AF3232" s="244"/>
      <c r="AG3232" s="244"/>
      <c r="AH3232" s="244"/>
      <c r="AI3232" s="244"/>
    </row>
    <row r="3233" spans="13:35">
      <c r="M3233" s="241"/>
      <c r="N3233" s="241"/>
      <c r="O3233" s="229"/>
      <c r="P3233" s="229"/>
      <c r="Q3233" s="234"/>
      <c r="Y3233" s="243"/>
      <c r="Z3233" s="2"/>
      <c r="AA3233" s="244"/>
      <c r="AB3233" s="244"/>
      <c r="AC3233" s="2"/>
      <c r="AD3233" s="244"/>
      <c r="AE3233" s="244"/>
      <c r="AF3233" s="244"/>
      <c r="AG3233" s="244"/>
      <c r="AH3233" s="244"/>
      <c r="AI3233" s="244"/>
    </row>
    <row r="3234" spans="13:35">
      <c r="M3234" s="241"/>
      <c r="N3234" s="241"/>
      <c r="O3234" s="229"/>
      <c r="P3234" s="229"/>
      <c r="Q3234" s="234"/>
      <c r="Y3234" s="243"/>
      <c r="Z3234" s="2"/>
      <c r="AA3234" s="244"/>
      <c r="AB3234" s="244"/>
      <c r="AC3234" s="2"/>
      <c r="AD3234" s="244"/>
      <c r="AE3234" s="244"/>
      <c r="AF3234" s="244"/>
      <c r="AG3234" s="244"/>
      <c r="AH3234" s="244"/>
      <c r="AI3234" s="244"/>
    </row>
    <row r="3235" spans="13:35">
      <c r="M3235" s="241"/>
      <c r="N3235" s="241"/>
      <c r="O3235" s="229"/>
      <c r="P3235" s="229"/>
      <c r="Q3235" s="234"/>
      <c r="Y3235" s="243"/>
      <c r="Z3235" s="2"/>
      <c r="AA3235" s="244"/>
      <c r="AB3235" s="244"/>
      <c r="AC3235" s="2"/>
      <c r="AD3235" s="244"/>
      <c r="AE3235" s="244"/>
      <c r="AF3235" s="244"/>
      <c r="AG3235" s="244"/>
      <c r="AH3235" s="244"/>
      <c r="AI3235" s="244"/>
    </row>
    <row r="3236" spans="13:35">
      <c r="M3236" s="241"/>
      <c r="N3236" s="241"/>
      <c r="O3236" s="229"/>
      <c r="P3236" s="229"/>
      <c r="Q3236" s="234"/>
      <c r="Y3236" s="243"/>
      <c r="Z3236" s="2"/>
      <c r="AA3236" s="244"/>
      <c r="AB3236" s="244"/>
      <c r="AC3236" s="2"/>
      <c r="AD3236" s="244"/>
      <c r="AE3236" s="244"/>
      <c r="AF3236" s="244"/>
      <c r="AG3236" s="244"/>
      <c r="AH3236" s="244"/>
      <c r="AI3236" s="244"/>
    </row>
    <row r="3237" spans="13:35">
      <c r="M3237" s="241"/>
      <c r="N3237" s="241"/>
      <c r="O3237" s="229"/>
      <c r="P3237" s="229"/>
      <c r="Q3237" s="234"/>
      <c r="Y3237" s="243"/>
      <c r="Z3237" s="2"/>
      <c r="AA3237" s="244"/>
      <c r="AB3237" s="244"/>
      <c r="AC3237" s="2"/>
      <c r="AD3237" s="244"/>
      <c r="AE3237" s="244"/>
      <c r="AF3237" s="244"/>
      <c r="AG3237" s="244"/>
      <c r="AH3237" s="244"/>
      <c r="AI3237" s="244"/>
    </row>
    <row r="3238" spans="13:35">
      <c r="M3238" s="241"/>
      <c r="N3238" s="241"/>
      <c r="O3238" s="229"/>
      <c r="P3238" s="229"/>
      <c r="Q3238" s="234"/>
      <c r="Y3238" s="243"/>
      <c r="Z3238" s="2"/>
      <c r="AA3238" s="244"/>
      <c r="AB3238" s="244"/>
      <c r="AC3238" s="2"/>
      <c r="AD3238" s="244"/>
      <c r="AE3238" s="244"/>
      <c r="AF3238" s="244"/>
      <c r="AG3238" s="244"/>
      <c r="AH3238" s="244"/>
      <c r="AI3238" s="244"/>
    </row>
    <row r="3239" spans="13:35">
      <c r="M3239" s="241"/>
      <c r="N3239" s="241"/>
      <c r="O3239" s="229"/>
      <c r="P3239" s="229"/>
      <c r="Q3239" s="234"/>
      <c r="Y3239" s="243"/>
      <c r="Z3239" s="2"/>
      <c r="AA3239" s="244"/>
      <c r="AB3239" s="244"/>
      <c r="AC3239" s="2"/>
      <c r="AD3239" s="244"/>
      <c r="AE3239" s="244"/>
      <c r="AF3239" s="244"/>
      <c r="AG3239" s="244"/>
      <c r="AH3239" s="244"/>
      <c r="AI3239" s="244"/>
    </row>
    <row r="3240" spans="13:35">
      <c r="M3240" s="241"/>
      <c r="N3240" s="241"/>
      <c r="O3240" s="229"/>
      <c r="P3240" s="229"/>
      <c r="Q3240" s="234"/>
      <c r="Y3240" s="243"/>
      <c r="Z3240" s="2"/>
      <c r="AA3240" s="244"/>
      <c r="AB3240" s="244"/>
      <c r="AC3240" s="2"/>
      <c r="AD3240" s="244"/>
      <c r="AE3240" s="244"/>
      <c r="AF3240" s="244"/>
      <c r="AG3240" s="244"/>
      <c r="AH3240" s="244"/>
      <c r="AI3240" s="244"/>
    </row>
    <row r="3241" spans="13:35">
      <c r="M3241" s="241"/>
      <c r="N3241" s="241"/>
      <c r="O3241" s="229"/>
      <c r="P3241" s="229"/>
      <c r="Q3241" s="234"/>
      <c r="Y3241" s="243"/>
      <c r="Z3241" s="2"/>
      <c r="AA3241" s="244"/>
      <c r="AB3241" s="244"/>
      <c r="AC3241" s="2"/>
      <c r="AD3241" s="244"/>
      <c r="AE3241" s="244"/>
      <c r="AF3241" s="244"/>
      <c r="AG3241" s="244"/>
      <c r="AH3241" s="244"/>
      <c r="AI3241" s="244"/>
    </row>
    <row r="3242" spans="13:35">
      <c r="M3242" s="241"/>
      <c r="N3242" s="241"/>
      <c r="O3242" s="229"/>
      <c r="P3242" s="229"/>
      <c r="Q3242" s="234"/>
      <c r="Y3242" s="243"/>
      <c r="Z3242" s="2"/>
      <c r="AA3242" s="244"/>
      <c r="AB3242" s="244"/>
      <c r="AC3242" s="2"/>
      <c r="AD3242" s="244"/>
      <c r="AE3242" s="244"/>
      <c r="AF3242" s="244"/>
      <c r="AG3242" s="244"/>
      <c r="AH3242" s="244"/>
      <c r="AI3242" s="244"/>
    </row>
    <row r="3243" spans="13:35">
      <c r="M3243" s="241"/>
      <c r="N3243" s="241"/>
      <c r="O3243" s="229"/>
      <c r="P3243" s="229"/>
      <c r="Q3243" s="234"/>
      <c r="Y3243" s="243"/>
      <c r="Z3243" s="2"/>
      <c r="AA3243" s="244"/>
      <c r="AB3243" s="244"/>
      <c r="AC3243" s="2"/>
      <c r="AD3243" s="244"/>
      <c r="AE3243" s="244"/>
      <c r="AF3243" s="244"/>
      <c r="AG3243" s="244"/>
      <c r="AH3243" s="244"/>
      <c r="AI3243" s="244"/>
    </row>
    <row r="3244" spans="13:35">
      <c r="M3244" s="241"/>
      <c r="N3244" s="241"/>
      <c r="O3244" s="229"/>
      <c r="P3244" s="229"/>
      <c r="Q3244" s="234"/>
      <c r="Y3244" s="243"/>
      <c r="Z3244" s="2"/>
      <c r="AA3244" s="244"/>
      <c r="AB3244" s="244"/>
      <c r="AC3244" s="2"/>
      <c r="AD3244" s="244"/>
      <c r="AE3244" s="244"/>
      <c r="AF3244" s="244"/>
      <c r="AG3244" s="244"/>
      <c r="AH3244" s="244"/>
      <c r="AI3244" s="244"/>
    </row>
    <row r="3245" spans="13:35">
      <c r="M3245" s="241"/>
      <c r="N3245" s="241"/>
      <c r="O3245" s="229"/>
      <c r="P3245" s="229"/>
      <c r="Q3245" s="234"/>
      <c r="Y3245" s="243"/>
      <c r="Z3245" s="2"/>
      <c r="AA3245" s="244"/>
      <c r="AB3245" s="244"/>
      <c r="AC3245" s="2"/>
      <c r="AD3245" s="244"/>
      <c r="AE3245" s="244"/>
      <c r="AF3245" s="244"/>
      <c r="AG3245" s="244"/>
      <c r="AH3245" s="244"/>
      <c r="AI3245" s="244"/>
    </row>
    <row r="3246" spans="13:35">
      <c r="M3246" s="241"/>
      <c r="N3246" s="241"/>
      <c r="O3246" s="229"/>
      <c r="P3246" s="229"/>
      <c r="Q3246" s="234"/>
      <c r="Y3246" s="243"/>
      <c r="Z3246" s="2"/>
      <c r="AA3246" s="244"/>
      <c r="AB3246" s="244"/>
      <c r="AC3246" s="2"/>
      <c r="AD3246" s="244"/>
      <c r="AE3246" s="244"/>
      <c r="AF3246" s="244"/>
      <c r="AG3246" s="244"/>
      <c r="AH3246" s="244"/>
      <c r="AI3246" s="244"/>
    </row>
    <row r="3247" spans="13:35">
      <c r="M3247" s="241"/>
      <c r="N3247" s="241"/>
      <c r="O3247" s="229"/>
      <c r="P3247" s="229"/>
      <c r="Q3247" s="234"/>
      <c r="Y3247" s="243"/>
      <c r="Z3247" s="2"/>
      <c r="AA3247" s="244"/>
      <c r="AB3247" s="244"/>
      <c r="AC3247" s="2"/>
      <c r="AD3247" s="244"/>
      <c r="AE3247" s="244"/>
      <c r="AF3247" s="244"/>
      <c r="AG3247" s="244"/>
      <c r="AH3247" s="244"/>
      <c r="AI3247" s="244"/>
    </row>
    <row r="3248" spans="13:35">
      <c r="M3248" s="241"/>
      <c r="N3248" s="241"/>
      <c r="O3248" s="229"/>
      <c r="P3248" s="229"/>
      <c r="Q3248" s="234"/>
      <c r="Y3248" s="243"/>
      <c r="Z3248" s="2"/>
      <c r="AA3248" s="244"/>
      <c r="AB3248" s="244"/>
      <c r="AC3248" s="2"/>
      <c r="AD3248" s="244"/>
      <c r="AE3248" s="244"/>
      <c r="AF3248" s="244"/>
      <c r="AG3248" s="244"/>
      <c r="AH3248" s="244"/>
      <c r="AI3248" s="244"/>
    </row>
    <row r="3249" spans="13:35">
      <c r="M3249" s="241"/>
      <c r="N3249" s="241"/>
      <c r="O3249" s="229"/>
      <c r="P3249" s="229"/>
      <c r="Q3249" s="234"/>
      <c r="Y3249" s="243"/>
      <c r="Z3249" s="2"/>
      <c r="AA3249" s="244"/>
      <c r="AB3249" s="244"/>
      <c r="AC3249" s="2"/>
      <c r="AD3249" s="244"/>
      <c r="AE3249" s="244"/>
      <c r="AF3249" s="244"/>
      <c r="AG3249" s="244"/>
      <c r="AH3249" s="244"/>
      <c r="AI3249" s="244"/>
    </row>
    <row r="3250" spans="13:35">
      <c r="M3250" s="241"/>
      <c r="N3250" s="241"/>
      <c r="O3250" s="229"/>
      <c r="P3250" s="229"/>
      <c r="Q3250" s="234"/>
      <c r="Y3250" s="243"/>
      <c r="Z3250" s="2"/>
      <c r="AA3250" s="244"/>
      <c r="AB3250" s="244"/>
      <c r="AC3250" s="2"/>
      <c r="AD3250" s="244"/>
      <c r="AE3250" s="244"/>
      <c r="AF3250" s="244"/>
      <c r="AG3250" s="244"/>
      <c r="AH3250" s="244"/>
      <c r="AI3250" s="244"/>
    </row>
    <row r="3251" spans="13:35">
      <c r="M3251" s="241"/>
      <c r="N3251" s="241"/>
      <c r="O3251" s="229"/>
      <c r="P3251" s="229"/>
      <c r="Q3251" s="234"/>
      <c r="Y3251" s="243"/>
      <c r="Z3251" s="2"/>
      <c r="AA3251" s="244"/>
      <c r="AB3251" s="244"/>
      <c r="AC3251" s="2"/>
      <c r="AD3251" s="244"/>
      <c r="AE3251" s="244"/>
      <c r="AF3251" s="244"/>
      <c r="AG3251" s="244"/>
      <c r="AH3251" s="244"/>
      <c r="AI3251" s="244"/>
    </row>
    <row r="3252" spans="13:35">
      <c r="M3252" s="241"/>
      <c r="N3252" s="241"/>
      <c r="O3252" s="229"/>
      <c r="P3252" s="229"/>
      <c r="Q3252" s="234"/>
      <c r="Y3252" s="243"/>
      <c r="Z3252" s="2"/>
      <c r="AA3252" s="244"/>
      <c r="AB3252" s="244"/>
      <c r="AC3252" s="2"/>
      <c r="AD3252" s="244"/>
      <c r="AE3252" s="244"/>
      <c r="AF3252" s="244"/>
      <c r="AG3252" s="244"/>
      <c r="AH3252" s="244"/>
      <c r="AI3252" s="244"/>
    </row>
    <row r="3253" spans="13:35">
      <c r="M3253" s="241"/>
      <c r="N3253" s="241"/>
      <c r="O3253" s="229"/>
      <c r="P3253" s="229"/>
      <c r="Q3253" s="234"/>
      <c r="Y3253" s="243"/>
      <c r="Z3253" s="2"/>
      <c r="AA3253" s="244"/>
      <c r="AB3253" s="244"/>
      <c r="AC3253" s="2"/>
      <c r="AD3253" s="244"/>
      <c r="AE3253" s="244"/>
      <c r="AF3253" s="244"/>
      <c r="AG3253" s="244"/>
      <c r="AH3253" s="244"/>
      <c r="AI3253" s="244"/>
    </row>
    <row r="3254" spans="13:35">
      <c r="M3254" s="241"/>
      <c r="N3254" s="241"/>
      <c r="O3254" s="229"/>
      <c r="P3254" s="229"/>
      <c r="Q3254" s="234"/>
      <c r="Y3254" s="243"/>
      <c r="Z3254" s="2"/>
      <c r="AA3254" s="244"/>
      <c r="AB3254" s="244"/>
      <c r="AC3254" s="2"/>
      <c r="AD3254" s="244"/>
      <c r="AE3254" s="244"/>
      <c r="AF3254" s="244"/>
      <c r="AG3254" s="244"/>
      <c r="AH3254" s="244"/>
      <c r="AI3254" s="244"/>
    </row>
    <row r="3255" spans="13:35">
      <c r="M3255" s="241"/>
      <c r="N3255" s="241"/>
      <c r="O3255" s="229"/>
      <c r="P3255" s="229"/>
      <c r="Q3255" s="234"/>
      <c r="Y3255" s="243"/>
      <c r="Z3255" s="2"/>
      <c r="AA3255" s="244"/>
      <c r="AB3255" s="244"/>
      <c r="AC3255" s="2"/>
      <c r="AD3255" s="244"/>
      <c r="AE3255" s="244"/>
      <c r="AF3255" s="244"/>
      <c r="AG3255" s="244"/>
      <c r="AH3255" s="244"/>
      <c r="AI3255" s="244"/>
    </row>
    <row r="3256" spans="13:35">
      <c r="M3256" s="241"/>
      <c r="N3256" s="241"/>
      <c r="O3256" s="229"/>
      <c r="P3256" s="229"/>
      <c r="Q3256" s="234"/>
      <c r="Y3256" s="243"/>
      <c r="Z3256" s="2"/>
      <c r="AA3256" s="244"/>
      <c r="AB3256" s="244"/>
      <c r="AC3256" s="2"/>
      <c r="AD3256" s="244"/>
      <c r="AE3256" s="244"/>
      <c r="AF3256" s="244"/>
      <c r="AG3256" s="244"/>
      <c r="AH3256" s="244"/>
      <c r="AI3256" s="244"/>
    </row>
    <row r="3257" spans="13:35">
      <c r="M3257" s="241"/>
      <c r="N3257" s="241"/>
      <c r="O3257" s="229"/>
      <c r="P3257" s="229"/>
      <c r="Q3257" s="234"/>
      <c r="Y3257" s="243"/>
      <c r="Z3257" s="2"/>
      <c r="AA3257" s="244"/>
      <c r="AB3257" s="244"/>
      <c r="AC3257" s="2"/>
      <c r="AD3257" s="244"/>
      <c r="AE3257" s="244"/>
      <c r="AF3257" s="244"/>
      <c r="AG3257" s="244"/>
      <c r="AH3257" s="244"/>
      <c r="AI3257" s="244"/>
    </row>
    <row r="3258" spans="13:35">
      <c r="M3258" s="241"/>
      <c r="N3258" s="241"/>
      <c r="O3258" s="229"/>
      <c r="P3258" s="229"/>
      <c r="Q3258" s="234"/>
      <c r="Y3258" s="243"/>
      <c r="Z3258" s="2"/>
      <c r="AA3258" s="244"/>
      <c r="AB3258" s="244"/>
      <c r="AC3258" s="2"/>
      <c r="AD3258" s="244"/>
      <c r="AE3258" s="244"/>
      <c r="AF3258" s="244"/>
      <c r="AG3258" s="244"/>
      <c r="AH3258" s="244"/>
      <c r="AI3258" s="244"/>
    </row>
    <row r="3259" spans="13:35">
      <c r="M3259" s="241"/>
      <c r="N3259" s="241"/>
      <c r="O3259" s="229"/>
      <c r="P3259" s="229"/>
      <c r="Q3259" s="234"/>
      <c r="Y3259" s="243"/>
      <c r="Z3259" s="2"/>
      <c r="AA3259" s="244"/>
      <c r="AB3259" s="244"/>
      <c r="AC3259" s="2"/>
      <c r="AD3259" s="244"/>
      <c r="AE3259" s="244"/>
      <c r="AF3259" s="244"/>
      <c r="AG3259" s="244"/>
      <c r="AH3259" s="244"/>
      <c r="AI3259" s="244"/>
    </row>
    <row r="3260" spans="13:35">
      <c r="M3260" s="241"/>
      <c r="N3260" s="241"/>
      <c r="O3260" s="229"/>
      <c r="P3260" s="229"/>
      <c r="Q3260" s="234"/>
      <c r="Y3260" s="243"/>
      <c r="Z3260" s="2"/>
      <c r="AA3260" s="244"/>
      <c r="AB3260" s="244"/>
      <c r="AC3260" s="2"/>
      <c r="AD3260" s="244"/>
      <c r="AE3260" s="244"/>
      <c r="AF3260" s="244"/>
      <c r="AG3260" s="244"/>
      <c r="AH3260" s="244"/>
      <c r="AI3260" s="244"/>
    </row>
    <row r="3261" spans="13:35">
      <c r="M3261" s="241"/>
      <c r="N3261" s="241"/>
      <c r="O3261" s="229"/>
      <c r="P3261" s="229"/>
      <c r="Q3261" s="234"/>
      <c r="Y3261" s="243"/>
      <c r="Z3261" s="2"/>
      <c r="AA3261" s="244"/>
      <c r="AB3261" s="244"/>
      <c r="AC3261" s="2"/>
      <c r="AD3261" s="244"/>
      <c r="AE3261" s="244"/>
      <c r="AF3261" s="244"/>
      <c r="AG3261" s="244"/>
      <c r="AH3261" s="244"/>
      <c r="AI3261" s="244"/>
    </row>
    <row r="3262" spans="13:35">
      <c r="M3262" s="241"/>
      <c r="N3262" s="241"/>
      <c r="O3262" s="229"/>
      <c r="P3262" s="229"/>
      <c r="Q3262" s="234"/>
      <c r="Y3262" s="243"/>
      <c r="Z3262" s="2"/>
      <c r="AA3262" s="244"/>
      <c r="AB3262" s="244"/>
      <c r="AC3262" s="2"/>
      <c r="AD3262" s="244"/>
      <c r="AE3262" s="244"/>
      <c r="AF3262" s="244"/>
      <c r="AG3262" s="244"/>
      <c r="AH3262" s="244"/>
      <c r="AI3262" s="244"/>
    </row>
    <row r="3263" spans="13:35">
      <c r="M3263" s="241"/>
      <c r="N3263" s="241"/>
      <c r="O3263" s="229"/>
      <c r="P3263" s="229"/>
      <c r="Q3263" s="234"/>
      <c r="Y3263" s="243"/>
      <c r="Z3263" s="2"/>
      <c r="AA3263" s="244"/>
      <c r="AB3263" s="244"/>
      <c r="AC3263" s="2"/>
      <c r="AD3263" s="244"/>
      <c r="AE3263" s="244"/>
      <c r="AF3263" s="244"/>
      <c r="AG3263" s="244"/>
      <c r="AH3263" s="244"/>
      <c r="AI3263" s="244"/>
    </row>
    <row r="3264" spans="13:35">
      <c r="M3264" s="241"/>
      <c r="N3264" s="241"/>
      <c r="O3264" s="229"/>
      <c r="P3264" s="229"/>
      <c r="Q3264" s="234"/>
      <c r="Y3264" s="243"/>
      <c r="Z3264" s="2"/>
      <c r="AA3264" s="244"/>
      <c r="AB3264" s="244"/>
      <c r="AC3264" s="2"/>
      <c r="AD3264" s="244"/>
      <c r="AE3264" s="244"/>
      <c r="AF3264" s="244"/>
      <c r="AG3264" s="244"/>
      <c r="AH3264" s="244"/>
      <c r="AI3264" s="244"/>
    </row>
    <row r="3265" spans="13:35">
      <c r="M3265" s="241"/>
      <c r="N3265" s="241"/>
      <c r="O3265" s="229"/>
      <c r="P3265" s="229"/>
      <c r="Q3265" s="234"/>
      <c r="Y3265" s="243"/>
      <c r="Z3265" s="2"/>
      <c r="AA3265" s="244"/>
      <c r="AB3265" s="244"/>
      <c r="AC3265" s="2"/>
      <c r="AD3265" s="244"/>
      <c r="AE3265" s="244"/>
      <c r="AF3265" s="244"/>
      <c r="AG3265" s="244"/>
      <c r="AH3265" s="244"/>
      <c r="AI3265" s="244"/>
    </row>
    <row r="3266" spans="13:35">
      <c r="M3266" s="241"/>
      <c r="N3266" s="241"/>
      <c r="O3266" s="229"/>
      <c r="P3266" s="229"/>
      <c r="Q3266" s="234"/>
      <c r="Y3266" s="243"/>
      <c r="Z3266" s="2"/>
      <c r="AA3266" s="244"/>
      <c r="AB3266" s="244"/>
      <c r="AC3266" s="2"/>
      <c r="AD3266" s="244"/>
      <c r="AE3266" s="244"/>
      <c r="AF3266" s="244"/>
      <c r="AG3266" s="244"/>
      <c r="AH3266" s="244"/>
      <c r="AI3266" s="244"/>
    </row>
    <row r="3267" spans="13:35">
      <c r="M3267" s="241"/>
      <c r="N3267" s="241"/>
      <c r="O3267" s="229"/>
      <c r="P3267" s="229"/>
      <c r="Q3267" s="234"/>
      <c r="Y3267" s="243"/>
      <c r="Z3267" s="2"/>
      <c r="AA3267" s="244"/>
      <c r="AB3267" s="244"/>
      <c r="AC3267" s="2"/>
      <c r="AD3267" s="244"/>
      <c r="AE3267" s="244"/>
      <c r="AF3267" s="244"/>
      <c r="AG3267" s="244"/>
      <c r="AH3267" s="244"/>
      <c r="AI3267" s="244"/>
    </row>
    <row r="3268" spans="13:35">
      <c r="M3268" s="241"/>
      <c r="N3268" s="241"/>
      <c r="O3268" s="229"/>
      <c r="P3268" s="229"/>
      <c r="Q3268" s="234"/>
      <c r="Y3268" s="243"/>
      <c r="Z3268" s="2"/>
      <c r="AA3268" s="244"/>
      <c r="AB3268" s="244"/>
      <c r="AC3268" s="2"/>
      <c r="AD3268" s="244"/>
      <c r="AE3268" s="244"/>
      <c r="AF3268" s="244"/>
      <c r="AG3268" s="244"/>
      <c r="AH3268" s="244"/>
      <c r="AI3268" s="244"/>
    </row>
    <row r="3269" spans="13:35">
      <c r="M3269" s="241"/>
      <c r="N3269" s="241"/>
      <c r="O3269" s="229"/>
      <c r="P3269" s="229"/>
      <c r="Q3269" s="234"/>
      <c r="Y3269" s="243"/>
      <c r="Z3269" s="2"/>
      <c r="AA3269" s="244"/>
      <c r="AB3269" s="244"/>
      <c r="AC3269" s="2"/>
      <c r="AD3269" s="244"/>
      <c r="AE3269" s="244"/>
      <c r="AF3269" s="244"/>
      <c r="AG3269" s="244"/>
      <c r="AH3269" s="244"/>
      <c r="AI3269" s="244"/>
    </row>
    <row r="3270" spans="13:35">
      <c r="M3270" s="241"/>
      <c r="N3270" s="241"/>
      <c r="O3270" s="229"/>
      <c r="P3270" s="229"/>
      <c r="Q3270" s="234"/>
      <c r="Y3270" s="243"/>
      <c r="Z3270" s="2"/>
      <c r="AA3270" s="244"/>
      <c r="AB3270" s="244"/>
      <c r="AC3270" s="2"/>
      <c r="AD3270" s="244"/>
      <c r="AE3270" s="244"/>
      <c r="AF3270" s="244"/>
      <c r="AG3270" s="244"/>
      <c r="AH3270" s="244"/>
      <c r="AI3270" s="244"/>
    </row>
    <row r="3271" spans="13:35">
      <c r="M3271" s="241"/>
      <c r="N3271" s="241"/>
      <c r="O3271" s="229"/>
      <c r="P3271" s="229"/>
      <c r="Q3271" s="234"/>
      <c r="Y3271" s="243"/>
      <c r="Z3271" s="2"/>
      <c r="AA3271" s="244"/>
      <c r="AB3271" s="244"/>
      <c r="AC3271" s="2"/>
      <c r="AD3271" s="244"/>
      <c r="AE3271" s="244"/>
      <c r="AF3271" s="244"/>
      <c r="AG3271" s="244"/>
      <c r="AH3271" s="244"/>
      <c r="AI3271" s="244"/>
    </row>
    <row r="3272" spans="13:35">
      <c r="M3272" s="241"/>
      <c r="N3272" s="241"/>
      <c r="O3272" s="229"/>
      <c r="P3272" s="229"/>
      <c r="Q3272" s="234"/>
      <c r="Y3272" s="243"/>
      <c r="Z3272" s="2"/>
      <c r="AA3272" s="244"/>
      <c r="AB3272" s="244"/>
      <c r="AC3272" s="2"/>
      <c r="AD3272" s="244"/>
      <c r="AE3272" s="244"/>
      <c r="AF3272" s="244"/>
      <c r="AG3272" s="244"/>
      <c r="AH3272" s="244"/>
      <c r="AI3272" s="244"/>
    </row>
    <row r="3273" spans="13:35">
      <c r="M3273" s="241"/>
      <c r="N3273" s="241"/>
      <c r="O3273" s="229"/>
      <c r="P3273" s="229"/>
      <c r="Q3273" s="234"/>
      <c r="Y3273" s="243"/>
      <c r="Z3273" s="2"/>
      <c r="AA3273" s="244"/>
      <c r="AB3273" s="244"/>
      <c r="AC3273" s="2"/>
      <c r="AD3273" s="244"/>
      <c r="AE3273" s="244"/>
      <c r="AF3273" s="244"/>
      <c r="AG3273" s="244"/>
      <c r="AH3273" s="244"/>
      <c r="AI3273" s="244"/>
    </row>
    <row r="3274" spans="13:35">
      <c r="M3274" s="241"/>
      <c r="N3274" s="241"/>
      <c r="O3274" s="229"/>
      <c r="P3274" s="229"/>
      <c r="Q3274" s="234"/>
      <c r="Y3274" s="243"/>
      <c r="Z3274" s="2"/>
      <c r="AA3274" s="244"/>
      <c r="AB3274" s="244"/>
      <c r="AC3274" s="2"/>
      <c r="AD3274" s="244"/>
      <c r="AE3274" s="244"/>
      <c r="AF3274" s="244"/>
      <c r="AG3274" s="244"/>
      <c r="AH3274" s="244"/>
      <c r="AI3274" s="244"/>
    </row>
    <row r="3275" spans="13:35">
      <c r="M3275" s="241"/>
      <c r="N3275" s="241"/>
      <c r="O3275" s="229"/>
      <c r="P3275" s="229"/>
      <c r="Q3275" s="234"/>
      <c r="Y3275" s="243"/>
      <c r="Z3275" s="2"/>
      <c r="AA3275" s="244"/>
      <c r="AB3275" s="244"/>
      <c r="AC3275" s="2"/>
      <c r="AD3275" s="244"/>
      <c r="AE3275" s="244"/>
      <c r="AF3275" s="244"/>
      <c r="AG3275" s="244"/>
      <c r="AH3275" s="244"/>
      <c r="AI3275" s="244"/>
    </row>
    <row r="3276" spans="13:35">
      <c r="M3276" s="241"/>
      <c r="N3276" s="241"/>
      <c r="O3276" s="229"/>
      <c r="P3276" s="229"/>
      <c r="Q3276" s="234"/>
      <c r="Y3276" s="243"/>
      <c r="Z3276" s="2"/>
      <c r="AA3276" s="244"/>
      <c r="AB3276" s="244"/>
      <c r="AC3276" s="2"/>
      <c r="AD3276" s="244"/>
      <c r="AE3276" s="244"/>
      <c r="AF3276" s="244"/>
      <c r="AG3276" s="244"/>
      <c r="AH3276" s="244"/>
      <c r="AI3276" s="244"/>
    </row>
    <row r="3277" spans="13:35">
      <c r="M3277" s="241"/>
      <c r="N3277" s="241"/>
      <c r="O3277" s="229"/>
      <c r="P3277" s="229"/>
      <c r="Q3277" s="234"/>
      <c r="Y3277" s="243"/>
      <c r="Z3277" s="2"/>
      <c r="AA3277" s="244"/>
      <c r="AB3277" s="244"/>
      <c r="AC3277" s="2"/>
      <c r="AD3277" s="244"/>
      <c r="AE3277" s="244"/>
      <c r="AF3277" s="244"/>
      <c r="AG3277" s="244"/>
      <c r="AH3277" s="244"/>
      <c r="AI3277" s="244"/>
    </row>
    <row r="3278" spans="13:35">
      <c r="M3278" s="241"/>
      <c r="N3278" s="241"/>
      <c r="O3278" s="229"/>
      <c r="P3278" s="229"/>
      <c r="Q3278" s="234"/>
      <c r="Y3278" s="243"/>
      <c r="Z3278" s="2"/>
      <c r="AA3278" s="244"/>
      <c r="AB3278" s="244"/>
      <c r="AC3278" s="2"/>
      <c r="AD3278" s="244"/>
      <c r="AE3278" s="244"/>
      <c r="AF3278" s="244"/>
      <c r="AG3278" s="244"/>
      <c r="AH3278" s="244"/>
      <c r="AI3278" s="244"/>
    </row>
    <row r="3279" spans="13:35">
      <c r="M3279" s="241"/>
      <c r="N3279" s="241"/>
      <c r="O3279" s="229"/>
      <c r="P3279" s="229"/>
      <c r="Q3279" s="234"/>
      <c r="Y3279" s="243"/>
      <c r="Z3279" s="2"/>
      <c r="AA3279" s="244"/>
      <c r="AB3279" s="244"/>
      <c r="AC3279" s="2"/>
      <c r="AD3279" s="244"/>
      <c r="AE3279" s="244"/>
      <c r="AF3279" s="244"/>
      <c r="AG3279" s="244"/>
      <c r="AH3279" s="244"/>
      <c r="AI3279" s="244"/>
    </row>
    <row r="3280" spans="13:35">
      <c r="M3280" s="241"/>
      <c r="N3280" s="241"/>
      <c r="O3280" s="229"/>
      <c r="P3280" s="229"/>
      <c r="Q3280" s="234"/>
      <c r="Y3280" s="243"/>
      <c r="Z3280" s="2"/>
      <c r="AA3280" s="244"/>
      <c r="AB3280" s="244"/>
      <c r="AC3280" s="2"/>
      <c r="AD3280" s="244"/>
      <c r="AE3280" s="244"/>
      <c r="AF3280" s="244"/>
      <c r="AG3280" s="244"/>
      <c r="AH3280" s="244"/>
      <c r="AI3280" s="244"/>
    </row>
    <row r="3281" spans="13:35">
      <c r="M3281" s="241"/>
      <c r="N3281" s="241"/>
      <c r="O3281" s="229"/>
      <c r="P3281" s="229"/>
      <c r="Q3281" s="234"/>
      <c r="Y3281" s="243"/>
      <c r="Z3281" s="2"/>
      <c r="AA3281" s="244"/>
      <c r="AB3281" s="244"/>
      <c r="AC3281" s="2"/>
      <c r="AD3281" s="244"/>
      <c r="AE3281" s="244"/>
      <c r="AF3281" s="244"/>
      <c r="AG3281" s="244"/>
      <c r="AH3281" s="244"/>
      <c r="AI3281" s="244"/>
    </row>
    <row r="3282" spans="13:35">
      <c r="M3282" s="241"/>
      <c r="N3282" s="241"/>
      <c r="O3282" s="229"/>
      <c r="P3282" s="229"/>
      <c r="Q3282" s="234"/>
      <c r="Y3282" s="243"/>
      <c r="Z3282" s="2"/>
      <c r="AA3282" s="244"/>
      <c r="AB3282" s="244"/>
      <c r="AC3282" s="2"/>
      <c r="AD3282" s="244"/>
      <c r="AE3282" s="244"/>
      <c r="AF3282" s="244"/>
      <c r="AG3282" s="244"/>
      <c r="AH3282" s="244"/>
      <c r="AI3282" s="244"/>
    </row>
    <row r="3283" spans="13:35">
      <c r="M3283" s="241"/>
      <c r="N3283" s="241"/>
      <c r="O3283" s="229"/>
      <c r="P3283" s="229"/>
      <c r="Q3283" s="234"/>
      <c r="Y3283" s="243"/>
      <c r="Z3283" s="2"/>
      <c r="AA3283" s="244"/>
      <c r="AB3283" s="244"/>
      <c r="AC3283" s="2"/>
      <c r="AD3283" s="244"/>
      <c r="AE3283" s="244"/>
      <c r="AF3283" s="244"/>
      <c r="AG3283" s="244"/>
      <c r="AH3283" s="244"/>
      <c r="AI3283" s="244"/>
    </row>
    <row r="3284" spans="13:35">
      <c r="M3284" s="241"/>
      <c r="N3284" s="241"/>
      <c r="O3284" s="229"/>
      <c r="P3284" s="229"/>
      <c r="Q3284" s="234"/>
      <c r="Y3284" s="243"/>
      <c r="Z3284" s="2"/>
      <c r="AA3284" s="244"/>
      <c r="AB3284" s="244"/>
      <c r="AC3284" s="2"/>
      <c r="AD3284" s="244"/>
      <c r="AE3284" s="244"/>
      <c r="AF3284" s="244"/>
      <c r="AG3284" s="244"/>
      <c r="AH3284" s="244"/>
      <c r="AI3284" s="244"/>
    </row>
    <row r="3285" spans="13:35">
      <c r="M3285" s="241"/>
      <c r="N3285" s="241"/>
      <c r="O3285" s="229"/>
      <c r="P3285" s="229"/>
      <c r="Q3285" s="234"/>
      <c r="Y3285" s="243"/>
      <c r="Z3285" s="2"/>
      <c r="AA3285" s="244"/>
      <c r="AB3285" s="244"/>
      <c r="AC3285" s="2"/>
      <c r="AD3285" s="244"/>
      <c r="AE3285" s="244"/>
      <c r="AF3285" s="244"/>
      <c r="AG3285" s="244"/>
      <c r="AH3285" s="244"/>
      <c r="AI3285" s="244"/>
    </row>
    <row r="3286" spans="13:35">
      <c r="M3286" s="241"/>
      <c r="N3286" s="241"/>
      <c r="O3286" s="229"/>
      <c r="P3286" s="229"/>
      <c r="Q3286" s="234"/>
      <c r="Y3286" s="243"/>
      <c r="Z3286" s="2"/>
      <c r="AA3286" s="244"/>
      <c r="AB3286" s="244"/>
      <c r="AC3286" s="2"/>
      <c r="AD3286" s="244"/>
      <c r="AE3286" s="244"/>
      <c r="AF3286" s="244"/>
      <c r="AG3286" s="244"/>
      <c r="AH3286" s="244"/>
      <c r="AI3286" s="244"/>
    </row>
    <row r="3287" spans="13:35">
      <c r="M3287" s="241"/>
      <c r="N3287" s="241"/>
      <c r="O3287" s="229"/>
      <c r="P3287" s="229"/>
      <c r="Q3287" s="234"/>
      <c r="Y3287" s="243"/>
      <c r="Z3287" s="2"/>
      <c r="AA3287" s="244"/>
      <c r="AB3287" s="244"/>
      <c r="AC3287" s="2"/>
      <c r="AD3287" s="244"/>
      <c r="AE3287" s="244"/>
      <c r="AF3287" s="244"/>
      <c r="AG3287" s="244"/>
      <c r="AH3287" s="244"/>
      <c r="AI3287" s="244"/>
    </row>
    <row r="3288" spans="13:35">
      <c r="M3288" s="241"/>
      <c r="N3288" s="241"/>
      <c r="O3288" s="229"/>
      <c r="P3288" s="229"/>
      <c r="Q3288" s="234"/>
      <c r="Y3288" s="243"/>
      <c r="Z3288" s="2"/>
      <c r="AA3288" s="244"/>
      <c r="AB3288" s="244"/>
      <c r="AC3288" s="2"/>
      <c r="AD3288" s="244"/>
      <c r="AE3288" s="244"/>
      <c r="AF3288" s="244"/>
      <c r="AG3288" s="244"/>
      <c r="AH3288" s="244"/>
      <c r="AI3288" s="244"/>
    </row>
    <row r="3289" spans="13:35">
      <c r="M3289" s="241"/>
      <c r="N3289" s="241"/>
      <c r="O3289" s="229"/>
      <c r="P3289" s="229"/>
      <c r="Q3289" s="234"/>
      <c r="Y3289" s="243"/>
      <c r="Z3289" s="2"/>
      <c r="AA3289" s="244"/>
      <c r="AB3289" s="244"/>
      <c r="AC3289" s="2"/>
      <c r="AD3289" s="244"/>
      <c r="AE3289" s="244"/>
      <c r="AF3289" s="244"/>
      <c r="AG3289" s="244"/>
      <c r="AH3289" s="244"/>
      <c r="AI3289" s="244"/>
    </row>
    <row r="3290" spans="13:35">
      <c r="M3290" s="241"/>
      <c r="N3290" s="241"/>
      <c r="O3290" s="229"/>
      <c r="P3290" s="229"/>
      <c r="Q3290" s="234"/>
      <c r="Y3290" s="243"/>
      <c r="Z3290" s="2"/>
      <c r="AA3290" s="244"/>
      <c r="AB3290" s="244"/>
      <c r="AC3290" s="2"/>
      <c r="AD3290" s="244"/>
      <c r="AE3290" s="244"/>
      <c r="AF3290" s="244"/>
      <c r="AG3290" s="244"/>
      <c r="AH3290" s="244"/>
      <c r="AI3290" s="244"/>
    </row>
    <row r="3291" spans="13:35">
      <c r="M3291" s="241"/>
      <c r="N3291" s="241"/>
      <c r="O3291" s="229"/>
      <c r="P3291" s="229"/>
      <c r="Q3291" s="234"/>
      <c r="Y3291" s="243"/>
      <c r="Z3291" s="2"/>
      <c r="AA3291" s="244"/>
      <c r="AB3291" s="244"/>
      <c r="AC3291" s="2"/>
      <c r="AD3291" s="244"/>
      <c r="AE3291" s="244"/>
      <c r="AF3291" s="244"/>
      <c r="AG3291" s="244"/>
      <c r="AH3291" s="244"/>
      <c r="AI3291" s="244"/>
    </row>
    <row r="3292" spans="13:35">
      <c r="M3292" s="241"/>
      <c r="N3292" s="241"/>
      <c r="O3292" s="229"/>
      <c r="P3292" s="229"/>
      <c r="Q3292" s="234"/>
      <c r="Y3292" s="243"/>
      <c r="Z3292" s="2"/>
      <c r="AA3292" s="244"/>
      <c r="AB3292" s="244"/>
      <c r="AC3292" s="2"/>
      <c r="AD3292" s="244"/>
      <c r="AE3292" s="244"/>
      <c r="AF3292" s="244"/>
      <c r="AG3292" s="244"/>
      <c r="AH3292" s="244"/>
      <c r="AI3292" s="244"/>
    </row>
    <row r="3293" spans="13:35">
      <c r="M3293" s="241"/>
      <c r="N3293" s="241"/>
      <c r="O3293" s="229"/>
      <c r="P3293" s="229"/>
      <c r="Q3293" s="234"/>
      <c r="Y3293" s="243"/>
      <c r="Z3293" s="2"/>
      <c r="AA3293" s="244"/>
      <c r="AB3293" s="244"/>
      <c r="AC3293" s="2"/>
      <c r="AD3293" s="244"/>
      <c r="AE3293" s="244"/>
      <c r="AF3293" s="244"/>
      <c r="AG3293" s="244"/>
      <c r="AH3293" s="244"/>
      <c r="AI3293" s="244"/>
    </row>
    <row r="3294" spans="13:35">
      <c r="M3294" s="241"/>
      <c r="N3294" s="241"/>
      <c r="O3294" s="229"/>
      <c r="P3294" s="229"/>
      <c r="Q3294" s="234"/>
      <c r="Y3294" s="243"/>
      <c r="Z3294" s="2"/>
      <c r="AA3294" s="244"/>
      <c r="AB3294" s="244"/>
      <c r="AC3294" s="2"/>
      <c r="AD3294" s="244"/>
      <c r="AE3294" s="244"/>
      <c r="AF3294" s="244"/>
      <c r="AG3294" s="244"/>
      <c r="AH3294" s="244"/>
      <c r="AI3294" s="244"/>
    </row>
    <row r="3295" spans="13:35">
      <c r="M3295" s="241"/>
      <c r="N3295" s="241"/>
      <c r="O3295" s="229"/>
      <c r="P3295" s="229"/>
      <c r="Q3295" s="234"/>
      <c r="Y3295" s="243"/>
      <c r="Z3295" s="2"/>
      <c r="AA3295" s="244"/>
      <c r="AB3295" s="244"/>
      <c r="AC3295" s="2"/>
      <c r="AD3295" s="244"/>
      <c r="AE3295" s="244"/>
      <c r="AF3295" s="244"/>
      <c r="AG3295" s="244"/>
      <c r="AH3295" s="244"/>
      <c r="AI3295" s="244"/>
    </row>
    <row r="3296" spans="13:35">
      <c r="M3296" s="241"/>
      <c r="N3296" s="241"/>
      <c r="O3296" s="229"/>
      <c r="P3296" s="229"/>
      <c r="Q3296" s="234"/>
      <c r="Y3296" s="243"/>
      <c r="Z3296" s="2"/>
      <c r="AA3296" s="244"/>
      <c r="AB3296" s="244"/>
      <c r="AC3296" s="2"/>
      <c r="AD3296" s="244"/>
      <c r="AE3296" s="244"/>
      <c r="AF3296" s="244"/>
      <c r="AG3296" s="244"/>
      <c r="AH3296" s="244"/>
      <c r="AI3296" s="244"/>
    </row>
    <row r="3297" spans="13:35">
      <c r="M3297" s="241"/>
      <c r="N3297" s="241"/>
      <c r="O3297" s="229"/>
      <c r="P3297" s="229"/>
      <c r="Q3297" s="234"/>
      <c r="Y3297" s="243"/>
      <c r="Z3297" s="2"/>
      <c r="AA3297" s="244"/>
      <c r="AB3297" s="244"/>
      <c r="AC3297" s="2"/>
      <c r="AD3297" s="244"/>
      <c r="AE3297" s="244"/>
      <c r="AF3297" s="244"/>
      <c r="AG3297" s="244"/>
      <c r="AH3297" s="244"/>
      <c r="AI3297" s="244"/>
    </row>
    <row r="3298" spans="13:35">
      <c r="M3298" s="241"/>
      <c r="N3298" s="241"/>
      <c r="O3298" s="229"/>
      <c r="P3298" s="229"/>
      <c r="Q3298" s="234"/>
      <c r="Y3298" s="243"/>
      <c r="Z3298" s="2"/>
      <c r="AA3298" s="244"/>
      <c r="AB3298" s="244"/>
      <c r="AC3298" s="2"/>
      <c r="AD3298" s="244"/>
      <c r="AE3298" s="244"/>
      <c r="AF3298" s="244"/>
      <c r="AG3298" s="244"/>
      <c r="AH3298" s="244"/>
      <c r="AI3298" s="244"/>
    </row>
    <row r="3299" spans="13:35">
      <c r="M3299" s="241"/>
      <c r="N3299" s="241"/>
      <c r="O3299" s="229"/>
      <c r="P3299" s="229"/>
      <c r="Q3299" s="234"/>
      <c r="Y3299" s="243"/>
      <c r="Z3299" s="2"/>
      <c r="AA3299" s="244"/>
      <c r="AB3299" s="244"/>
      <c r="AC3299" s="2"/>
      <c r="AD3299" s="244"/>
      <c r="AE3299" s="244"/>
      <c r="AF3299" s="244"/>
      <c r="AG3299" s="244"/>
      <c r="AH3299" s="244"/>
      <c r="AI3299" s="244"/>
    </row>
    <row r="3300" spans="13:35">
      <c r="M3300" s="241"/>
      <c r="N3300" s="241"/>
      <c r="O3300" s="229"/>
      <c r="P3300" s="229"/>
      <c r="Q3300" s="234"/>
      <c r="Y3300" s="243"/>
      <c r="Z3300" s="2"/>
      <c r="AA3300" s="244"/>
      <c r="AB3300" s="244"/>
      <c r="AC3300" s="2"/>
      <c r="AD3300" s="244"/>
      <c r="AE3300" s="244"/>
      <c r="AF3300" s="244"/>
      <c r="AG3300" s="244"/>
      <c r="AH3300" s="244"/>
      <c r="AI3300" s="244"/>
    </row>
    <row r="3301" spans="13:35">
      <c r="M3301" s="241"/>
      <c r="N3301" s="241"/>
      <c r="O3301" s="229"/>
      <c r="P3301" s="229"/>
      <c r="Q3301" s="234"/>
      <c r="Y3301" s="243"/>
      <c r="Z3301" s="2"/>
      <c r="AA3301" s="244"/>
      <c r="AB3301" s="244"/>
      <c r="AC3301" s="2"/>
      <c r="AD3301" s="244"/>
      <c r="AE3301" s="244"/>
      <c r="AF3301" s="244"/>
      <c r="AG3301" s="244"/>
      <c r="AH3301" s="244"/>
      <c r="AI3301" s="244"/>
    </row>
    <row r="3302" spans="13:35">
      <c r="M3302" s="241"/>
      <c r="N3302" s="241"/>
      <c r="O3302" s="229"/>
      <c r="P3302" s="229"/>
      <c r="Q3302" s="234"/>
      <c r="Y3302" s="243"/>
      <c r="Z3302" s="2"/>
      <c r="AA3302" s="244"/>
      <c r="AB3302" s="244"/>
      <c r="AC3302" s="2"/>
      <c r="AD3302" s="244"/>
      <c r="AE3302" s="244"/>
      <c r="AF3302" s="244"/>
      <c r="AG3302" s="244"/>
      <c r="AH3302" s="244"/>
      <c r="AI3302" s="244"/>
    </row>
    <row r="3303" spans="13:35">
      <c r="M3303" s="241"/>
      <c r="N3303" s="241"/>
      <c r="O3303" s="229"/>
      <c r="P3303" s="229"/>
      <c r="Q3303" s="234"/>
      <c r="Y3303" s="243"/>
      <c r="Z3303" s="2"/>
      <c r="AA3303" s="244"/>
      <c r="AB3303" s="244"/>
      <c r="AC3303" s="2"/>
      <c r="AD3303" s="244"/>
      <c r="AE3303" s="244"/>
      <c r="AF3303" s="244"/>
      <c r="AG3303" s="244"/>
      <c r="AH3303" s="244"/>
      <c r="AI3303" s="244"/>
    </row>
    <row r="3304" spans="13:35">
      <c r="M3304" s="241"/>
      <c r="N3304" s="241"/>
      <c r="O3304" s="229"/>
      <c r="P3304" s="229"/>
      <c r="Q3304" s="234"/>
      <c r="Y3304" s="243"/>
      <c r="Z3304" s="2"/>
      <c r="AA3304" s="244"/>
      <c r="AB3304" s="244"/>
      <c r="AC3304" s="2"/>
      <c r="AD3304" s="244"/>
      <c r="AE3304" s="244"/>
      <c r="AF3304" s="244"/>
      <c r="AG3304" s="244"/>
      <c r="AH3304" s="244"/>
      <c r="AI3304" s="244"/>
    </row>
    <row r="3305" spans="13:35">
      <c r="M3305" s="241"/>
      <c r="N3305" s="241"/>
      <c r="O3305" s="229"/>
      <c r="P3305" s="229"/>
      <c r="Q3305" s="234"/>
      <c r="Y3305" s="243"/>
      <c r="Z3305" s="2"/>
      <c r="AA3305" s="244"/>
      <c r="AB3305" s="244"/>
      <c r="AC3305" s="2"/>
      <c r="AD3305" s="244"/>
      <c r="AE3305" s="244"/>
      <c r="AF3305" s="244"/>
      <c r="AG3305" s="244"/>
      <c r="AH3305" s="244"/>
      <c r="AI3305" s="244"/>
    </row>
    <row r="3306" spans="13:35">
      <c r="M3306" s="241"/>
      <c r="N3306" s="241"/>
      <c r="O3306" s="229"/>
      <c r="P3306" s="229"/>
      <c r="Q3306" s="234"/>
      <c r="Y3306" s="243"/>
      <c r="Z3306" s="2"/>
      <c r="AA3306" s="244"/>
      <c r="AB3306" s="244"/>
      <c r="AC3306" s="2"/>
      <c r="AD3306" s="244"/>
      <c r="AE3306" s="244"/>
      <c r="AF3306" s="244"/>
      <c r="AG3306" s="244"/>
      <c r="AH3306" s="244"/>
      <c r="AI3306" s="244"/>
    </row>
    <row r="3307" spans="13:35">
      <c r="M3307" s="241"/>
      <c r="N3307" s="241"/>
      <c r="O3307" s="229"/>
      <c r="P3307" s="229"/>
      <c r="Q3307" s="234"/>
      <c r="Y3307" s="243"/>
      <c r="Z3307" s="2"/>
      <c r="AA3307" s="244"/>
      <c r="AB3307" s="244"/>
      <c r="AC3307" s="2"/>
      <c r="AD3307" s="244"/>
      <c r="AE3307" s="244"/>
      <c r="AF3307" s="244"/>
      <c r="AG3307" s="244"/>
      <c r="AH3307" s="244"/>
      <c r="AI3307" s="244"/>
    </row>
    <row r="3308" spans="13:35">
      <c r="M3308" s="241"/>
      <c r="N3308" s="241"/>
      <c r="O3308" s="229"/>
      <c r="P3308" s="229"/>
      <c r="Q3308" s="234"/>
      <c r="Y3308" s="243"/>
      <c r="Z3308" s="2"/>
      <c r="AA3308" s="244"/>
      <c r="AB3308" s="244"/>
      <c r="AC3308" s="2"/>
      <c r="AD3308" s="244"/>
      <c r="AE3308" s="244"/>
      <c r="AF3308" s="244"/>
      <c r="AG3308" s="244"/>
      <c r="AH3308" s="244"/>
      <c r="AI3308" s="244"/>
    </row>
    <row r="3309" spans="13:35">
      <c r="M3309" s="241"/>
      <c r="N3309" s="241"/>
      <c r="O3309" s="229"/>
      <c r="P3309" s="229"/>
      <c r="Q3309" s="234"/>
      <c r="Y3309" s="243"/>
      <c r="Z3309" s="2"/>
      <c r="AA3309" s="244"/>
      <c r="AB3309" s="244"/>
      <c r="AC3309" s="2"/>
      <c r="AD3309" s="244"/>
      <c r="AE3309" s="244"/>
      <c r="AF3309" s="244"/>
      <c r="AG3309" s="244"/>
      <c r="AH3309" s="244"/>
      <c r="AI3309" s="244"/>
    </row>
    <row r="3310" spans="13:35">
      <c r="M3310" s="241"/>
      <c r="N3310" s="241"/>
      <c r="O3310" s="229"/>
      <c r="P3310" s="229"/>
      <c r="Q3310" s="234"/>
      <c r="Y3310" s="243"/>
      <c r="Z3310" s="2"/>
      <c r="AA3310" s="244"/>
      <c r="AB3310" s="244"/>
      <c r="AC3310" s="2"/>
      <c r="AD3310" s="244"/>
      <c r="AE3310" s="244"/>
      <c r="AF3310" s="244"/>
      <c r="AG3310" s="244"/>
      <c r="AH3310" s="244"/>
      <c r="AI3310" s="244"/>
    </row>
    <row r="3311" spans="13:35">
      <c r="M3311" s="241"/>
      <c r="N3311" s="241"/>
      <c r="O3311" s="229"/>
      <c r="P3311" s="229"/>
      <c r="Q3311" s="234"/>
      <c r="Y3311" s="243"/>
      <c r="Z3311" s="2"/>
      <c r="AA3311" s="244"/>
      <c r="AB3311" s="244"/>
      <c r="AC3311" s="2"/>
      <c r="AD3311" s="244"/>
      <c r="AE3311" s="244"/>
      <c r="AF3311" s="244"/>
      <c r="AG3311" s="244"/>
      <c r="AH3311" s="244"/>
      <c r="AI3311" s="244"/>
    </row>
    <row r="3312" spans="13:35">
      <c r="M3312" s="241"/>
      <c r="N3312" s="241"/>
      <c r="O3312" s="229"/>
      <c r="P3312" s="229"/>
      <c r="Q3312" s="234"/>
      <c r="Y3312" s="243"/>
      <c r="Z3312" s="2"/>
      <c r="AA3312" s="244"/>
      <c r="AB3312" s="244"/>
      <c r="AC3312" s="2"/>
      <c r="AD3312" s="244"/>
      <c r="AE3312" s="244"/>
      <c r="AF3312" s="244"/>
      <c r="AG3312" s="244"/>
      <c r="AH3312" s="244"/>
      <c r="AI3312" s="244"/>
    </row>
    <row r="3313" spans="13:35">
      <c r="M3313" s="241"/>
      <c r="N3313" s="241"/>
      <c r="O3313" s="229"/>
      <c r="P3313" s="229"/>
      <c r="Q3313" s="234"/>
      <c r="Y3313" s="243"/>
      <c r="Z3313" s="2"/>
      <c r="AA3313" s="244"/>
      <c r="AB3313" s="244"/>
      <c r="AC3313" s="2"/>
      <c r="AD3313" s="244"/>
      <c r="AE3313" s="244"/>
      <c r="AF3313" s="244"/>
      <c r="AG3313" s="244"/>
      <c r="AH3313" s="244"/>
      <c r="AI3313" s="244"/>
    </row>
    <row r="3314" spans="13:35">
      <c r="M3314" s="241"/>
      <c r="N3314" s="241"/>
      <c r="O3314" s="229"/>
      <c r="P3314" s="229"/>
      <c r="Q3314" s="234"/>
      <c r="Y3314" s="243"/>
      <c r="Z3314" s="2"/>
      <c r="AA3314" s="244"/>
      <c r="AB3314" s="244"/>
      <c r="AC3314" s="2"/>
      <c r="AD3314" s="244"/>
      <c r="AE3314" s="244"/>
      <c r="AF3314" s="244"/>
      <c r="AG3314" s="244"/>
      <c r="AH3314" s="244"/>
      <c r="AI3314" s="244"/>
    </row>
    <row r="3315" spans="13:35">
      <c r="M3315" s="241"/>
      <c r="N3315" s="241"/>
      <c r="O3315" s="229"/>
      <c r="P3315" s="229"/>
      <c r="Q3315" s="234"/>
      <c r="Y3315" s="243"/>
      <c r="Z3315" s="2"/>
      <c r="AA3315" s="244"/>
      <c r="AB3315" s="244"/>
      <c r="AC3315" s="2"/>
      <c r="AD3315" s="244"/>
      <c r="AE3315" s="244"/>
      <c r="AF3315" s="244"/>
      <c r="AG3315" s="244"/>
      <c r="AH3315" s="244"/>
      <c r="AI3315" s="244"/>
    </row>
    <row r="3316" spans="13:35">
      <c r="M3316" s="241"/>
      <c r="N3316" s="241"/>
      <c r="O3316" s="229"/>
      <c r="P3316" s="229"/>
      <c r="Q3316" s="234"/>
      <c r="Y3316" s="243"/>
      <c r="Z3316" s="2"/>
      <c r="AA3316" s="244"/>
      <c r="AB3316" s="244"/>
      <c r="AC3316" s="2"/>
      <c r="AD3316" s="244"/>
      <c r="AE3316" s="244"/>
      <c r="AF3316" s="244"/>
      <c r="AG3316" s="244"/>
      <c r="AH3316" s="244"/>
      <c r="AI3316" s="244"/>
    </row>
    <row r="3317" spans="13:35">
      <c r="M3317" s="241"/>
      <c r="N3317" s="241"/>
      <c r="O3317" s="229"/>
      <c r="P3317" s="229"/>
      <c r="Q3317" s="234"/>
      <c r="Y3317" s="243"/>
      <c r="Z3317" s="2"/>
      <c r="AA3317" s="244"/>
      <c r="AB3317" s="244"/>
      <c r="AC3317" s="2"/>
      <c r="AD3317" s="244"/>
      <c r="AE3317" s="244"/>
      <c r="AF3317" s="244"/>
      <c r="AG3317" s="244"/>
      <c r="AH3317" s="244"/>
      <c r="AI3317" s="244"/>
    </row>
    <row r="3318" spans="13:35">
      <c r="M3318" s="241"/>
      <c r="N3318" s="241"/>
      <c r="O3318" s="229"/>
      <c r="P3318" s="229"/>
      <c r="Q3318" s="234"/>
      <c r="Y3318" s="243"/>
      <c r="Z3318" s="2"/>
      <c r="AA3318" s="244"/>
      <c r="AB3318" s="244"/>
      <c r="AC3318" s="2"/>
      <c r="AD3318" s="244"/>
      <c r="AE3318" s="244"/>
      <c r="AF3318" s="244"/>
      <c r="AG3318" s="244"/>
      <c r="AH3318" s="244"/>
      <c r="AI3318" s="244"/>
    </row>
    <row r="3319" spans="13:35">
      <c r="M3319" s="241"/>
      <c r="N3319" s="241"/>
      <c r="O3319" s="229"/>
      <c r="P3319" s="229"/>
      <c r="Q3319" s="234"/>
      <c r="Y3319" s="243"/>
      <c r="Z3319" s="2"/>
      <c r="AA3319" s="244"/>
      <c r="AB3319" s="244"/>
      <c r="AC3319" s="2"/>
      <c r="AD3319" s="244"/>
      <c r="AE3319" s="244"/>
      <c r="AF3319" s="244"/>
      <c r="AG3319" s="244"/>
      <c r="AH3319" s="244"/>
      <c r="AI3319" s="244"/>
    </row>
    <row r="3320" spans="13:35">
      <c r="M3320" s="241"/>
      <c r="N3320" s="241"/>
      <c r="O3320" s="229"/>
      <c r="P3320" s="229"/>
      <c r="Q3320" s="234"/>
      <c r="Y3320" s="243"/>
      <c r="Z3320" s="2"/>
      <c r="AA3320" s="244"/>
      <c r="AB3320" s="244"/>
      <c r="AC3320" s="2"/>
      <c r="AD3320" s="244"/>
      <c r="AE3320" s="244"/>
      <c r="AF3320" s="244"/>
      <c r="AG3320" s="244"/>
      <c r="AH3320" s="244"/>
      <c r="AI3320" s="244"/>
    </row>
    <row r="3321" spans="13:35">
      <c r="M3321" s="241"/>
      <c r="N3321" s="241"/>
      <c r="O3321" s="229"/>
      <c r="P3321" s="229"/>
      <c r="Q3321" s="234"/>
      <c r="Y3321" s="243"/>
      <c r="Z3321" s="2"/>
      <c r="AA3321" s="244"/>
      <c r="AB3321" s="244"/>
      <c r="AC3321" s="2"/>
      <c r="AD3321" s="244"/>
      <c r="AE3321" s="244"/>
      <c r="AF3321" s="244"/>
      <c r="AG3321" s="244"/>
      <c r="AH3321" s="244"/>
      <c r="AI3321" s="244"/>
    </row>
    <row r="3322" spans="13:35">
      <c r="M3322" s="241"/>
      <c r="N3322" s="241"/>
      <c r="O3322" s="229"/>
      <c r="P3322" s="229"/>
      <c r="Q3322" s="234"/>
      <c r="Y3322" s="243"/>
      <c r="Z3322" s="2"/>
      <c r="AA3322" s="244"/>
      <c r="AB3322" s="244"/>
      <c r="AC3322" s="2"/>
      <c r="AD3322" s="244"/>
      <c r="AE3322" s="244"/>
      <c r="AF3322" s="244"/>
      <c r="AG3322" s="244"/>
      <c r="AH3322" s="244"/>
      <c r="AI3322" s="244"/>
    </row>
    <row r="3323" spans="13:35">
      <c r="M3323" s="241"/>
      <c r="N3323" s="241"/>
      <c r="O3323" s="229"/>
      <c r="P3323" s="229"/>
      <c r="Q3323" s="234"/>
      <c r="Y3323" s="243"/>
      <c r="Z3323" s="2"/>
      <c r="AA3323" s="244"/>
      <c r="AB3323" s="244"/>
      <c r="AC3323" s="2"/>
      <c r="AD3323" s="244"/>
      <c r="AE3323" s="244"/>
      <c r="AF3323" s="244"/>
      <c r="AG3323" s="244"/>
      <c r="AH3323" s="244"/>
      <c r="AI3323" s="244"/>
    </row>
    <row r="3324" spans="13:35">
      <c r="M3324" s="241"/>
      <c r="N3324" s="241"/>
      <c r="O3324" s="229"/>
      <c r="P3324" s="229"/>
      <c r="Q3324" s="234"/>
      <c r="Y3324" s="243"/>
      <c r="Z3324" s="2"/>
      <c r="AA3324" s="244"/>
      <c r="AB3324" s="244"/>
      <c r="AC3324" s="2"/>
      <c r="AD3324" s="244"/>
      <c r="AE3324" s="244"/>
      <c r="AF3324" s="244"/>
      <c r="AG3324" s="244"/>
      <c r="AH3324" s="244"/>
      <c r="AI3324" s="244"/>
    </row>
    <row r="3325" spans="13:35">
      <c r="M3325" s="241"/>
      <c r="N3325" s="241"/>
      <c r="O3325" s="229"/>
      <c r="P3325" s="229"/>
      <c r="Q3325" s="234"/>
      <c r="Y3325" s="243"/>
      <c r="Z3325" s="2"/>
      <c r="AA3325" s="244"/>
      <c r="AB3325" s="244"/>
      <c r="AC3325" s="2"/>
      <c r="AD3325" s="244"/>
      <c r="AE3325" s="244"/>
      <c r="AF3325" s="244"/>
      <c r="AG3325" s="244"/>
      <c r="AH3325" s="244"/>
      <c r="AI3325" s="244"/>
    </row>
    <row r="3326" spans="13:35">
      <c r="M3326" s="241"/>
      <c r="N3326" s="241"/>
      <c r="O3326" s="229"/>
      <c r="P3326" s="229"/>
      <c r="Q3326" s="234"/>
      <c r="Y3326" s="243"/>
      <c r="Z3326" s="2"/>
      <c r="AA3326" s="244"/>
      <c r="AB3326" s="244"/>
      <c r="AC3326" s="2"/>
      <c r="AD3326" s="244"/>
      <c r="AE3326" s="244"/>
      <c r="AF3326" s="244"/>
      <c r="AG3326" s="244"/>
      <c r="AH3326" s="244"/>
      <c r="AI3326" s="244"/>
    </row>
    <row r="3327" spans="13:35">
      <c r="M3327" s="241"/>
      <c r="N3327" s="241"/>
      <c r="O3327" s="229"/>
      <c r="P3327" s="229"/>
      <c r="Q3327" s="234"/>
      <c r="Y3327" s="243"/>
      <c r="Z3327" s="2"/>
      <c r="AA3327" s="244"/>
      <c r="AB3327" s="244"/>
      <c r="AC3327" s="2"/>
      <c r="AD3327" s="244"/>
      <c r="AE3327" s="244"/>
      <c r="AF3327" s="244"/>
      <c r="AG3327" s="244"/>
      <c r="AH3327" s="244"/>
      <c r="AI3327" s="244"/>
    </row>
    <row r="3328" spans="13:35">
      <c r="M3328" s="241"/>
      <c r="N3328" s="241"/>
      <c r="O3328" s="229"/>
      <c r="P3328" s="229"/>
      <c r="Q3328" s="234"/>
      <c r="Y3328" s="243"/>
      <c r="Z3328" s="2"/>
      <c r="AA3328" s="244"/>
      <c r="AB3328" s="244"/>
      <c r="AC3328" s="2"/>
      <c r="AD3328" s="244"/>
      <c r="AE3328" s="244"/>
      <c r="AF3328" s="244"/>
      <c r="AG3328" s="244"/>
      <c r="AH3328" s="244"/>
      <c r="AI3328" s="244"/>
    </row>
    <row r="3329" spans="13:35">
      <c r="M3329" s="241"/>
      <c r="N3329" s="241"/>
      <c r="O3329" s="229"/>
      <c r="P3329" s="229"/>
      <c r="Q3329" s="234"/>
      <c r="Y3329" s="243"/>
      <c r="Z3329" s="2"/>
      <c r="AA3329" s="244"/>
      <c r="AB3329" s="244"/>
      <c r="AC3329" s="2"/>
      <c r="AD3329" s="244"/>
      <c r="AE3329" s="244"/>
      <c r="AF3329" s="244"/>
      <c r="AG3329" s="244"/>
      <c r="AH3329" s="244"/>
      <c r="AI3329" s="244"/>
    </row>
    <row r="3330" spans="13:35">
      <c r="M3330" s="241"/>
      <c r="N3330" s="241"/>
      <c r="O3330" s="229"/>
      <c r="P3330" s="229"/>
      <c r="Q3330" s="234"/>
      <c r="Y3330" s="243"/>
      <c r="Z3330" s="2"/>
      <c r="AA3330" s="244"/>
      <c r="AB3330" s="244"/>
      <c r="AC3330" s="2"/>
      <c r="AD3330" s="244"/>
      <c r="AE3330" s="244"/>
      <c r="AF3330" s="244"/>
      <c r="AG3330" s="244"/>
      <c r="AH3330" s="244"/>
      <c r="AI3330" s="244"/>
    </row>
    <row r="3331" spans="13:35">
      <c r="M3331" s="241"/>
      <c r="N3331" s="241"/>
      <c r="O3331" s="229"/>
      <c r="P3331" s="229"/>
      <c r="Q3331" s="234"/>
      <c r="Y3331" s="243"/>
      <c r="Z3331" s="2"/>
      <c r="AA3331" s="244"/>
      <c r="AB3331" s="244"/>
      <c r="AC3331" s="2"/>
      <c r="AD3331" s="244"/>
      <c r="AE3331" s="244"/>
      <c r="AF3331" s="244"/>
      <c r="AG3331" s="244"/>
      <c r="AH3331" s="244"/>
      <c r="AI3331" s="244"/>
    </row>
    <row r="3332" spans="13:35">
      <c r="M3332" s="241"/>
      <c r="N3332" s="241"/>
      <c r="O3332" s="229"/>
      <c r="P3332" s="229"/>
      <c r="Q3332" s="234"/>
      <c r="Y3332" s="243"/>
      <c r="Z3332" s="2"/>
      <c r="AA3332" s="244"/>
      <c r="AB3332" s="244"/>
      <c r="AC3332" s="2"/>
      <c r="AD3332" s="244"/>
      <c r="AE3332" s="244"/>
      <c r="AF3332" s="244"/>
      <c r="AG3332" s="244"/>
      <c r="AH3332" s="244"/>
      <c r="AI3332" s="244"/>
    </row>
    <row r="3333" spans="13:35">
      <c r="M3333" s="241"/>
      <c r="N3333" s="241"/>
      <c r="O3333" s="229"/>
      <c r="P3333" s="229"/>
      <c r="Q3333" s="234"/>
      <c r="Y3333" s="243"/>
      <c r="Z3333" s="2"/>
      <c r="AA3333" s="244"/>
      <c r="AB3333" s="244"/>
      <c r="AC3333" s="2"/>
      <c r="AD3333" s="244"/>
      <c r="AE3333" s="244"/>
      <c r="AF3333" s="244"/>
      <c r="AG3333" s="244"/>
      <c r="AH3333" s="244"/>
      <c r="AI3333" s="244"/>
    </row>
    <row r="3334" spans="13:35">
      <c r="M3334" s="241"/>
      <c r="N3334" s="241"/>
      <c r="O3334" s="229"/>
      <c r="P3334" s="229"/>
      <c r="Q3334" s="234"/>
      <c r="Y3334" s="243"/>
      <c r="Z3334" s="2"/>
      <c r="AA3334" s="244"/>
      <c r="AB3334" s="244"/>
      <c r="AC3334" s="2"/>
      <c r="AD3334" s="244"/>
      <c r="AE3334" s="244"/>
      <c r="AF3334" s="244"/>
      <c r="AG3334" s="244"/>
      <c r="AH3334" s="244"/>
      <c r="AI3334" s="244"/>
    </row>
    <row r="3335" spans="13:35">
      <c r="M3335" s="241"/>
      <c r="N3335" s="241"/>
      <c r="O3335" s="229"/>
      <c r="P3335" s="229"/>
      <c r="Q3335" s="234"/>
      <c r="Y3335" s="243"/>
      <c r="Z3335" s="2"/>
      <c r="AA3335" s="244"/>
      <c r="AB3335" s="244"/>
      <c r="AC3335" s="2"/>
      <c r="AD3335" s="244"/>
      <c r="AE3335" s="244"/>
      <c r="AF3335" s="244"/>
      <c r="AG3335" s="244"/>
      <c r="AH3335" s="244"/>
      <c r="AI3335" s="244"/>
    </row>
    <row r="3336" spans="13:35">
      <c r="M3336" s="241"/>
      <c r="N3336" s="241"/>
      <c r="O3336" s="229"/>
      <c r="P3336" s="229"/>
      <c r="Q3336" s="234"/>
      <c r="Y3336" s="243"/>
      <c r="Z3336" s="2"/>
      <c r="AA3336" s="244"/>
      <c r="AB3336" s="244"/>
      <c r="AC3336" s="2"/>
      <c r="AD3336" s="244"/>
      <c r="AE3336" s="244"/>
      <c r="AF3336" s="244"/>
      <c r="AG3336" s="244"/>
      <c r="AH3336" s="244"/>
      <c r="AI3336" s="244"/>
    </row>
    <row r="3337" spans="13:35">
      <c r="M3337" s="241"/>
      <c r="N3337" s="241"/>
      <c r="O3337" s="229"/>
      <c r="P3337" s="229"/>
      <c r="Q3337" s="234"/>
      <c r="Y3337" s="243"/>
      <c r="Z3337" s="2"/>
      <c r="AA3337" s="244"/>
      <c r="AB3337" s="244"/>
      <c r="AC3337" s="2"/>
      <c r="AD3337" s="244"/>
      <c r="AE3337" s="244"/>
      <c r="AF3337" s="244"/>
      <c r="AG3337" s="244"/>
      <c r="AH3337" s="244"/>
      <c r="AI3337" s="244"/>
    </row>
    <row r="3338" spans="13:35">
      <c r="M3338" s="241"/>
      <c r="N3338" s="241"/>
      <c r="O3338" s="229"/>
      <c r="P3338" s="229"/>
      <c r="Q3338" s="234"/>
      <c r="Y3338" s="243"/>
      <c r="Z3338" s="2"/>
      <c r="AA3338" s="244"/>
      <c r="AB3338" s="244"/>
      <c r="AC3338" s="2"/>
      <c r="AD3338" s="244"/>
      <c r="AE3338" s="244"/>
      <c r="AF3338" s="244"/>
      <c r="AG3338" s="244"/>
      <c r="AH3338" s="244"/>
      <c r="AI3338" s="244"/>
    </row>
    <row r="3339" spans="13:35">
      <c r="M3339" s="241"/>
      <c r="N3339" s="241"/>
      <c r="O3339" s="229"/>
      <c r="P3339" s="229"/>
      <c r="Q3339" s="234"/>
      <c r="Y3339" s="243"/>
      <c r="Z3339" s="2"/>
      <c r="AA3339" s="244"/>
      <c r="AB3339" s="244"/>
      <c r="AC3339" s="2"/>
      <c r="AD3339" s="244"/>
      <c r="AE3339" s="244"/>
      <c r="AF3339" s="244"/>
      <c r="AG3339" s="244"/>
      <c r="AH3339" s="244"/>
      <c r="AI3339" s="244"/>
    </row>
    <row r="3340" spans="13:35">
      <c r="M3340" s="241"/>
      <c r="N3340" s="241"/>
      <c r="O3340" s="229"/>
      <c r="P3340" s="229"/>
      <c r="Q3340" s="234"/>
      <c r="Y3340" s="243"/>
      <c r="Z3340" s="2"/>
      <c r="AA3340" s="244"/>
      <c r="AB3340" s="244"/>
      <c r="AC3340" s="2"/>
      <c r="AD3340" s="244"/>
      <c r="AE3340" s="244"/>
      <c r="AF3340" s="244"/>
      <c r="AG3340" s="244"/>
      <c r="AH3340" s="244"/>
      <c r="AI3340" s="244"/>
    </row>
    <row r="3341" spans="13:35">
      <c r="M3341" s="241"/>
      <c r="N3341" s="241"/>
      <c r="O3341" s="229"/>
      <c r="P3341" s="229"/>
      <c r="Q3341" s="234"/>
      <c r="Y3341" s="243"/>
      <c r="Z3341" s="2"/>
      <c r="AA3341" s="244"/>
      <c r="AB3341" s="244"/>
      <c r="AC3341" s="2"/>
      <c r="AD3341" s="244"/>
      <c r="AE3341" s="244"/>
      <c r="AF3341" s="244"/>
      <c r="AG3341" s="244"/>
      <c r="AH3341" s="244"/>
      <c r="AI3341" s="244"/>
    </row>
    <row r="3342" spans="13:35">
      <c r="M3342" s="241"/>
      <c r="N3342" s="241"/>
      <c r="O3342" s="229"/>
      <c r="P3342" s="229"/>
      <c r="Q3342" s="234"/>
      <c r="Y3342" s="243"/>
      <c r="Z3342" s="2"/>
      <c r="AA3342" s="244"/>
      <c r="AB3342" s="244"/>
      <c r="AC3342" s="2"/>
      <c r="AD3342" s="244"/>
      <c r="AE3342" s="244"/>
      <c r="AF3342" s="244"/>
      <c r="AG3342" s="244"/>
      <c r="AH3342" s="244"/>
      <c r="AI3342" s="244"/>
    </row>
    <row r="3343" spans="13:35">
      <c r="M3343" s="241"/>
      <c r="N3343" s="241"/>
      <c r="O3343" s="229"/>
      <c r="P3343" s="229"/>
      <c r="Q3343" s="234"/>
      <c r="Y3343" s="243"/>
      <c r="Z3343" s="2"/>
      <c r="AA3343" s="244"/>
      <c r="AB3343" s="244"/>
      <c r="AC3343" s="2"/>
      <c r="AD3343" s="244"/>
      <c r="AE3343" s="244"/>
      <c r="AF3343" s="244"/>
      <c r="AG3343" s="244"/>
      <c r="AH3343" s="244"/>
      <c r="AI3343" s="244"/>
    </row>
    <row r="3344" spans="13:35">
      <c r="M3344" s="241"/>
      <c r="N3344" s="241"/>
      <c r="O3344" s="229"/>
      <c r="P3344" s="229"/>
      <c r="Q3344" s="234"/>
      <c r="Y3344" s="243"/>
      <c r="Z3344" s="2"/>
      <c r="AA3344" s="244"/>
      <c r="AB3344" s="244"/>
      <c r="AC3344" s="2"/>
      <c r="AD3344" s="244"/>
      <c r="AE3344" s="244"/>
      <c r="AF3344" s="244"/>
      <c r="AG3344" s="244"/>
      <c r="AH3344" s="244"/>
      <c r="AI3344" s="244"/>
    </row>
    <row r="3345" spans="13:35">
      <c r="M3345" s="241"/>
      <c r="N3345" s="241"/>
      <c r="O3345" s="229"/>
      <c r="P3345" s="229"/>
      <c r="Q3345" s="234"/>
      <c r="Y3345" s="243"/>
      <c r="Z3345" s="2"/>
      <c r="AA3345" s="244"/>
      <c r="AB3345" s="244"/>
      <c r="AC3345" s="2"/>
      <c r="AD3345" s="244"/>
      <c r="AE3345" s="244"/>
      <c r="AF3345" s="244"/>
      <c r="AG3345" s="244"/>
      <c r="AH3345" s="244"/>
      <c r="AI3345" s="244"/>
    </row>
    <row r="3346" spans="13:35">
      <c r="M3346" s="241"/>
      <c r="N3346" s="241"/>
      <c r="O3346" s="229"/>
      <c r="P3346" s="229"/>
      <c r="Q3346" s="234"/>
      <c r="Y3346" s="243"/>
      <c r="Z3346" s="2"/>
      <c r="AA3346" s="244"/>
      <c r="AB3346" s="244"/>
      <c r="AC3346" s="2"/>
      <c r="AD3346" s="244"/>
      <c r="AE3346" s="244"/>
      <c r="AF3346" s="244"/>
      <c r="AG3346" s="244"/>
      <c r="AH3346" s="244"/>
      <c r="AI3346" s="244"/>
    </row>
    <row r="3347" spans="13:35">
      <c r="M3347" s="241"/>
      <c r="N3347" s="241"/>
      <c r="O3347" s="229"/>
      <c r="P3347" s="229"/>
      <c r="Q3347" s="234"/>
      <c r="Y3347" s="243"/>
      <c r="Z3347" s="2"/>
      <c r="AA3347" s="244"/>
      <c r="AB3347" s="244"/>
      <c r="AC3347" s="2"/>
      <c r="AD3347" s="244"/>
      <c r="AE3347" s="244"/>
      <c r="AF3347" s="244"/>
      <c r="AG3347" s="244"/>
      <c r="AH3347" s="244"/>
      <c r="AI3347" s="244"/>
    </row>
    <row r="3348" spans="13:35">
      <c r="M3348" s="241"/>
      <c r="N3348" s="241"/>
      <c r="O3348" s="229"/>
      <c r="P3348" s="229"/>
      <c r="Q3348" s="234"/>
      <c r="Y3348" s="243"/>
      <c r="Z3348" s="2"/>
      <c r="AA3348" s="244"/>
      <c r="AB3348" s="244"/>
      <c r="AC3348" s="2"/>
      <c r="AD3348" s="244"/>
      <c r="AE3348" s="244"/>
      <c r="AF3348" s="244"/>
      <c r="AG3348" s="244"/>
      <c r="AH3348" s="244"/>
      <c r="AI3348" s="244"/>
    </row>
    <row r="3349" spans="13:35">
      <c r="M3349" s="241"/>
      <c r="N3349" s="241"/>
      <c r="O3349" s="229"/>
      <c r="P3349" s="229"/>
      <c r="Q3349" s="234"/>
      <c r="Y3349" s="243"/>
      <c r="Z3349" s="2"/>
      <c r="AA3349" s="244"/>
      <c r="AB3349" s="244"/>
      <c r="AC3349" s="2"/>
      <c r="AD3349" s="244"/>
      <c r="AE3349" s="244"/>
      <c r="AF3349" s="244"/>
      <c r="AG3349" s="244"/>
      <c r="AH3349" s="244"/>
      <c r="AI3349" s="244"/>
    </row>
    <row r="3350" spans="13:35">
      <c r="M3350" s="241"/>
      <c r="N3350" s="241"/>
      <c r="O3350" s="229"/>
      <c r="P3350" s="229"/>
      <c r="Q3350" s="234"/>
      <c r="Y3350" s="243"/>
      <c r="Z3350" s="2"/>
      <c r="AA3350" s="244"/>
      <c r="AB3350" s="244"/>
      <c r="AC3350" s="2"/>
      <c r="AD3350" s="244"/>
      <c r="AE3350" s="244"/>
      <c r="AF3350" s="244"/>
      <c r="AG3350" s="244"/>
      <c r="AH3350" s="244"/>
      <c r="AI3350" s="244"/>
    </row>
    <row r="3351" spans="13:35">
      <c r="M3351" s="241"/>
      <c r="N3351" s="241"/>
      <c r="O3351" s="229"/>
      <c r="P3351" s="229"/>
      <c r="Q3351" s="234"/>
      <c r="Y3351" s="243"/>
      <c r="Z3351" s="2"/>
      <c r="AA3351" s="244"/>
      <c r="AB3351" s="244"/>
      <c r="AC3351" s="2"/>
      <c r="AD3351" s="244"/>
      <c r="AE3351" s="244"/>
      <c r="AF3351" s="244"/>
      <c r="AG3351" s="244"/>
      <c r="AH3351" s="244"/>
      <c r="AI3351" s="244"/>
    </row>
    <row r="3352" spans="13:35">
      <c r="M3352" s="241"/>
      <c r="N3352" s="241"/>
      <c r="O3352" s="229"/>
      <c r="P3352" s="229"/>
      <c r="Q3352" s="234"/>
      <c r="Y3352" s="243"/>
      <c r="Z3352" s="2"/>
      <c r="AA3352" s="244"/>
      <c r="AB3352" s="244"/>
      <c r="AC3352" s="2"/>
      <c r="AD3352" s="244"/>
      <c r="AE3352" s="244"/>
      <c r="AF3352" s="244"/>
      <c r="AG3352" s="244"/>
      <c r="AH3352" s="244"/>
      <c r="AI3352" s="244"/>
    </row>
    <row r="3353" spans="13:35">
      <c r="M3353" s="241"/>
      <c r="N3353" s="241"/>
      <c r="O3353" s="229"/>
      <c r="P3353" s="229"/>
      <c r="Q3353" s="234"/>
      <c r="Y3353" s="243"/>
      <c r="Z3353" s="2"/>
      <c r="AA3353" s="244"/>
      <c r="AB3353" s="244"/>
      <c r="AC3353" s="2"/>
      <c r="AD3353" s="244"/>
      <c r="AE3353" s="244"/>
      <c r="AF3353" s="244"/>
      <c r="AG3353" s="244"/>
      <c r="AH3353" s="244"/>
      <c r="AI3353" s="244"/>
    </row>
    <row r="3354" spans="13:35">
      <c r="M3354" s="241"/>
      <c r="N3354" s="241"/>
      <c r="O3354" s="229"/>
      <c r="P3354" s="229"/>
      <c r="Q3354" s="234"/>
      <c r="Y3354" s="243"/>
      <c r="Z3354" s="2"/>
      <c r="AA3354" s="244"/>
      <c r="AB3354" s="244"/>
      <c r="AC3354" s="2"/>
      <c r="AD3354" s="244"/>
      <c r="AE3354" s="244"/>
      <c r="AF3354" s="244"/>
      <c r="AG3354" s="244"/>
      <c r="AH3354" s="244"/>
      <c r="AI3354" s="244"/>
    </row>
    <row r="3355" spans="13:35">
      <c r="M3355" s="241"/>
      <c r="N3355" s="241"/>
      <c r="O3355" s="229"/>
      <c r="P3355" s="229"/>
      <c r="Q3355" s="234"/>
      <c r="Y3355" s="243"/>
      <c r="Z3355" s="2"/>
      <c r="AA3355" s="244"/>
      <c r="AB3355" s="244"/>
      <c r="AC3355" s="2"/>
      <c r="AD3355" s="244"/>
      <c r="AE3355" s="244"/>
      <c r="AF3355" s="244"/>
      <c r="AG3355" s="244"/>
      <c r="AH3355" s="244"/>
      <c r="AI3355" s="244"/>
    </row>
    <row r="3356" spans="13:35">
      <c r="M3356" s="241"/>
      <c r="N3356" s="241"/>
      <c r="O3356" s="229"/>
      <c r="P3356" s="229"/>
      <c r="Q3356" s="234"/>
      <c r="Y3356" s="243"/>
      <c r="Z3356" s="2"/>
      <c r="AA3356" s="244"/>
      <c r="AB3356" s="244"/>
      <c r="AC3356" s="2"/>
      <c r="AD3356" s="244"/>
      <c r="AE3356" s="244"/>
      <c r="AF3356" s="244"/>
      <c r="AG3356" s="244"/>
      <c r="AH3356" s="244"/>
      <c r="AI3356" s="244"/>
    </row>
    <row r="3357" spans="13:35">
      <c r="M3357" s="241"/>
      <c r="N3357" s="241"/>
      <c r="O3357" s="229"/>
      <c r="P3357" s="229"/>
      <c r="Q3357" s="234"/>
      <c r="Y3357" s="243"/>
      <c r="Z3357" s="2"/>
      <c r="AA3357" s="244"/>
      <c r="AB3357" s="244"/>
      <c r="AC3357" s="2"/>
      <c r="AD3357" s="244"/>
      <c r="AE3357" s="244"/>
      <c r="AF3357" s="244"/>
      <c r="AG3357" s="244"/>
      <c r="AH3357" s="244"/>
      <c r="AI3357" s="244"/>
    </row>
    <row r="3358" spans="13:35">
      <c r="M3358" s="241"/>
      <c r="N3358" s="241"/>
      <c r="O3358" s="229"/>
      <c r="P3358" s="229"/>
      <c r="Q3358" s="234"/>
      <c r="Y3358" s="243"/>
      <c r="Z3358" s="2"/>
      <c r="AA3358" s="244"/>
      <c r="AB3358" s="244"/>
      <c r="AC3358" s="2"/>
      <c r="AD3358" s="244"/>
      <c r="AE3358" s="244"/>
      <c r="AF3358" s="244"/>
      <c r="AG3358" s="244"/>
      <c r="AH3358" s="244"/>
      <c r="AI3358" s="244"/>
    </row>
    <row r="3359" spans="13:35">
      <c r="M3359" s="241"/>
      <c r="N3359" s="241"/>
      <c r="O3359" s="229"/>
      <c r="P3359" s="229"/>
      <c r="Q3359" s="234"/>
      <c r="Y3359" s="243"/>
      <c r="Z3359" s="2"/>
      <c r="AA3359" s="244"/>
      <c r="AB3359" s="244"/>
      <c r="AC3359" s="2"/>
      <c r="AD3359" s="244"/>
      <c r="AE3359" s="244"/>
      <c r="AF3359" s="244"/>
      <c r="AG3359" s="244"/>
      <c r="AH3359" s="244"/>
      <c r="AI3359" s="244"/>
    </row>
    <row r="3360" spans="13:35">
      <c r="M3360" s="241"/>
      <c r="N3360" s="241"/>
      <c r="O3360" s="229"/>
      <c r="P3360" s="229"/>
      <c r="Q3360" s="234"/>
      <c r="Y3360" s="243"/>
      <c r="Z3360" s="2"/>
      <c r="AA3360" s="244"/>
      <c r="AB3360" s="244"/>
      <c r="AC3360" s="2"/>
      <c r="AD3360" s="244"/>
      <c r="AE3360" s="244"/>
      <c r="AF3360" s="244"/>
      <c r="AG3360" s="244"/>
      <c r="AH3360" s="244"/>
      <c r="AI3360" s="244"/>
    </row>
    <row r="3361" spans="13:35">
      <c r="M3361" s="241"/>
      <c r="N3361" s="241"/>
      <c r="O3361" s="229"/>
      <c r="P3361" s="229"/>
      <c r="Q3361" s="234"/>
      <c r="Y3361" s="243"/>
      <c r="Z3361" s="2"/>
      <c r="AA3361" s="244"/>
      <c r="AB3361" s="244"/>
      <c r="AC3361" s="2"/>
      <c r="AD3361" s="244"/>
      <c r="AE3361" s="244"/>
      <c r="AF3361" s="244"/>
      <c r="AG3361" s="244"/>
      <c r="AH3361" s="244"/>
      <c r="AI3361" s="244"/>
    </row>
    <row r="3362" spans="13:35">
      <c r="M3362" s="241"/>
      <c r="N3362" s="241"/>
      <c r="O3362" s="229"/>
      <c r="P3362" s="229"/>
      <c r="Q3362" s="234"/>
      <c r="Y3362" s="243"/>
      <c r="Z3362" s="2"/>
      <c r="AA3362" s="244"/>
      <c r="AB3362" s="244"/>
      <c r="AC3362" s="2"/>
      <c r="AD3362" s="244"/>
      <c r="AE3362" s="244"/>
      <c r="AF3362" s="244"/>
      <c r="AG3362" s="244"/>
      <c r="AH3362" s="244"/>
      <c r="AI3362" s="244"/>
    </row>
    <row r="3363" spans="13:35">
      <c r="M3363" s="241"/>
      <c r="N3363" s="241"/>
      <c r="O3363" s="229"/>
      <c r="P3363" s="229"/>
      <c r="Q3363" s="234"/>
      <c r="Y3363" s="243"/>
      <c r="Z3363" s="2"/>
      <c r="AA3363" s="244"/>
      <c r="AB3363" s="244"/>
      <c r="AC3363" s="2"/>
      <c r="AD3363" s="244"/>
      <c r="AE3363" s="244"/>
      <c r="AF3363" s="244"/>
      <c r="AG3363" s="244"/>
      <c r="AH3363" s="244"/>
      <c r="AI3363" s="244"/>
    </row>
    <row r="3364" spans="13:35">
      <c r="M3364" s="241"/>
      <c r="N3364" s="241"/>
      <c r="O3364" s="229"/>
      <c r="P3364" s="229"/>
      <c r="Q3364" s="234"/>
      <c r="Y3364" s="243"/>
      <c r="Z3364" s="2"/>
      <c r="AA3364" s="244"/>
      <c r="AB3364" s="244"/>
      <c r="AC3364" s="2"/>
      <c r="AD3364" s="244"/>
      <c r="AE3364" s="244"/>
      <c r="AF3364" s="244"/>
      <c r="AG3364" s="244"/>
      <c r="AH3364" s="244"/>
      <c r="AI3364" s="244"/>
    </row>
    <row r="3365" spans="13:35">
      <c r="M3365" s="241"/>
      <c r="N3365" s="241"/>
      <c r="O3365" s="229"/>
      <c r="P3365" s="229"/>
      <c r="Q3365" s="234"/>
      <c r="Y3365" s="243"/>
      <c r="Z3365" s="2"/>
      <c r="AA3365" s="244"/>
      <c r="AB3365" s="244"/>
      <c r="AC3365" s="2"/>
      <c r="AD3365" s="244"/>
      <c r="AE3365" s="244"/>
      <c r="AF3365" s="244"/>
      <c r="AG3365" s="244"/>
      <c r="AH3365" s="244"/>
      <c r="AI3365" s="244"/>
    </row>
    <row r="3366" spans="13:35">
      <c r="M3366" s="241"/>
      <c r="N3366" s="241"/>
      <c r="O3366" s="229"/>
      <c r="P3366" s="229"/>
      <c r="Q3366" s="234"/>
      <c r="Y3366" s="243"/>
      <c r="Z3366" s="2"/>
      <c r="AA3366" s="244"/>
      <c r="AB3366" s="244"/>
      <c r="AC3366" s="2"/>
      <c r="AD3366" s="244"/>
      <c r="AE3366" s="244"/>
      <c r="AF3366" s="244"/>
      <c r="AG3366" s="244"/>
      <c r="AH3366" s="244"/>
      <c r="AI3366" s="244"/>
    </row>
    <row r="3367" spans="13:35">
      <c r="M3367" s="241"/>
      <c r="N3367" s="241"/>
      <c r="O3367" s="229"/>
      <c r="P3367" s="229"/>
      <c r="Q3367" s="234"/>
      <c r="Y3367" s="243"/>
      <c r="Z3367" s="2"/>
      <c r="AA3367" s="244"/>
      <c r="AB3367" s="244"/>
      <c r="AC3367" s="2"/>
      <c r="AD3367" s="244"/>
      <c r="AE3367" s="244"/>
      <c r="AF3367" s="244"/>
      <c r="AG3367" s="244"/>
      <c r="AH3367" s="244"/>
      <c r="AI3367" s="244"/>
    </row>
    <row r="3368" spans="13:35">
      <c r="M3368" s="241"/>
      <c r="N3368" s="241"/>
      <c r="O3368" s="229"/>
      <c r="P3368" s="229"/>
      <c r="Q3368" s="234"/>
      <c r="Y3368" s="243"/>
      <c r="Z3368" s="2"/>
      <c r="AA3368" s="244"/>
      <c r="AB3368" s="244"/>
      <c r="AC3368" s="2"/>
      <c r="AD3368" s="244"/>
      <c r="AE3368" s="244"/>
      <c r="AF3368" s="244"/>
      <c r="AG3368" s="244"/>
      <c r="AH3368" s="244"/>
      <c r="AI3368" s="244"/>
    </row>
    <row r="3369" spans="13:35">
      <c r="M3369" s="241"/>
      <c r="N3369" s="241"/>
      <c r="O3369" s="229"/>
      <c r="P3369" s="229"/>
      <c r="Q3369" s="234"/>
      <c r="Y3369" s="243"/>
      <c r="Z3369" s="2"/>
      <c r="AA3369" s="244"/>
      <c r="AB3369" s="244"/>
      <c r="AC3369" s="2"/>
      <c r="AD3369" s="244"/>
      <c r="AE3369" s="244"/>
      <c r="AF3369" s="244"/>
      <c r="AG3369" s="244"/>
      <c r="AH3369" s="244"/>
      <c r="AI3369" s="244"/>
    </row>
    <row r="3370" spans="13:35">
      <c r="M3370" s="241"/>
      <c r="N3370" s="241"/>
      <c r="O3370" s="229"/>
      <c r="P3370" s="229"/>
      <c r="Q3370" s="234"/>
      <c r="Y3370" s="243"/>
      <c r="Z3370" s="2"/>
      <c r="AA3370" s="244"/>
      <c r="AB3370" s="244"/>
      <c r="AC3370" s="2"/>
      <c r="AD3370" s="244"/>
      <c r="AE3370" s="244"/>
      <c r="AF3370" s="244"/>
      <c r="AG3370" s="244"/>
      <c r="AH3370" s="244"/>
      <c r="AI3370" s="244"/>
    </row>
    <row r="3371" spans="13:35">
      <c r="M3371" s="241"/>
      <c r="N3371" s="241"/>
      <c r="O3371" s="229"/>
      <c r="P3371" s="229"/>
      <c r="Q3371" s="234"/>
      <c r="Y3371" s="243"/>
      <c r="Z3371" s="2"/>
      <c r="AA3371" s="244"/>
      <c r="AB3371" s="244"/>
      <c r="AC3371" s="2"/>
      <c r="AD3371" s="244"/>
      <c r="AE3371" s="244"/>
      <c r="AF3371" s="244"/>
      <c r="AG3371" s="244"/>
      <c r="AH3371" s="244"/>
      <c r="AI3371" s="244"/>
    </row>
    <row r="3372" spans="13:35">
      <c r="M3372" s="241"/>
      <c r="N3372" s="241"/>
      <c r="O3372" s="229"/>
      <c r="P3372" s="229"/>
      <c r="Q3372" s="234"/>
      <c r="Y3372" s="243"/>
      <c r="Z3372" s="2"/>
      <c r="AA3372" s="244"/>
      <c r="AB3372" s="244"/>
      <c r="AC3372" s="2"/>
      <c r="AD3372" s="244"/>
      <c r="AE3372" s="244"/>
      <c r="AF3372" s="244"/>
      <c r="AG3372" s="244"/>
      <c r="AH3372" s="244"/>
      <c r="AI3372" s="244"/>
    </row>
    <row r="3373" spans="13:35">
      <c r="M3373" s="241"/>
      <c r="N3373" s="241"/>
      <c r="O3373" s="229"/>
      <c r="P3373" s="229"/>
      <c r="Q3373" s="234"/>
      <c r="Y3373" s="243"/>
      <c r="Z3373" s="2"/>
      <c r="AA3373" s="244"/>
      <c r="AB3373" s="244"/>
      <c r="AC3373" s="2"/>
      <c r="AD3373" s="244"/>
      <c r="AE3373" s="244"/>
      <c r="AF3373" s="244"/>
      <c r="AG3373" s="244"/>
      <c r="AH3373" s="244"/>
      <c r="AI3373" s="244"/>
    </row>
    <row r="3374" spans="13:35">
      <c r="M3374" s="241"/>
      <c r="N3374" s="241"/>
      <c r="O3374" s="229"/>
      <c r="P3374" s="229"/>
      <c r="Q3374" s="234"/>
      <c r="Y3374" s="243"/>
      <c r="Z3374" s="2"/>
      <c r="AA3374" s="244"/>
      <c r="AB3374" s="244"/>
      <c r="AC3374" s="2"/>
      <c r="AD3374" s="244"/>
      <c r="AE3374" s="244"/>
      <c r="AF3374" s="244"/>
      <c r="AG3374" s="244"/>
      <c r="AH3374" s="244"/>
      <c r="AI3374" s="244"/>
    </row>
    <row r="3375" spans="13:35">
      <c r="M3375" s="241"/>
      <c r="N3375" s="241"/>
      <c r="O3375" s="229"/>
      <c r="P3375" s="229"/>
      <c r="Q3375" s="234"/>
      <c r="Y3375" s="243"/>
      <c r="Z3375" s="2"/>
      <c r="AA3375" s="244"/>
      <c r="AB3375" s="244"/>
      <c r="AC3375" s="2"/>
      <c r="AD3375" s="244"/>
      <c r="AE3375" s="244"/>
      <c r="AF3375" s="244"/>
      <c r="AG3375" s="244"/>
      <c r="AH3375" s="244"/>
      <c r="AI3375" s="244"/>
    </row>
    <row r="3376" spans="13:35">
      <c r="M3376" s="241"/>
      <c r="N3376" s="241"/>
      <c r="O3376" s="229"/>
      <c r="P3376" s="229"/>
      <c r="Q3376" s="234"/>
      <c r="Y3376" s="243"/>
      <c r="Z3376" s="2"/>
      <c r="AA3376" s="244"/>
      <c r="AB3376" s="244"/>
      <c r="AC3376" s="2"/>
      <c r="AD3376" s="244"/>
      <c r="AE3376" s="244"/>
      <c r="AF3376" s="244"/>
      <c r="AG3376" s="244"/>
      <c r="AH3376" s="244"/>
      <c r="AI3376" s="244"/>
    </row>
    <row r="3377" spans="13:35">
      <c r="M3377" s="241"/>
      <c r="N3377" s="241"/>
      <c r="O3377" s="229"/>
      <c r="P3377" s="229"/>
      <c r="Q3377" s="234"/>
      <c r="Y3377" s="243"/>
      <c r="Z3377" s="2"/>
      <c r="AA3377" s="244"/>
      <c r="AB3377" s="244"/>
      <c r="AC3377" s="2"/>
      <c r="AD3377" s="244"/>
      <c r="AE3377" s="244"/>
      <c r="AF3377" s="244"/>
      <c r="AG3377" s="244"/>
      <c r="AH3377" s="244"/>
      <c r="AI3377" s="244"/>
    </row>
    <row r="3378" spans="13:35">
      <c r="M3378" s="241"/>
      <c r="N3378" s="241"/>
      <c r="O3378" s="229"/>
      <c r="P3378" s="229"/>
      <c r="Q3378" s="234"/>
      <c r="Y3378" s="243"/>
      <c r="Z3378" s="2"/>
      <c r="AA3378" s="244"/>
      <c r="AB3378" s="244"/>
      <c r="AC3378" s="2"/>
      <c r="AD3378" s="244"/>
      <c r="AE3378" s="244"/>
      <c r="AF3378" s="244"/>
      <c r="AG3378" s="244"/>
      <c r="AH3378" s="244"/>
      <c r="AI3378" s="244"/>
    </row>
    <row r="3379" spans="13:35">
      <c r="M3379" s="241"/>
      <c r="N3379" s="241"/>
      <c r="O3379" s="229"/>
      <c r="P3379" s="229"/>
      <c r="Q3379" s="234"/>
      <c r="Y3379" s="243"/>
      <c r="Z3379" s="2"/>
      <c r="AA3379" s="244"/>
      <c r="AB3379" s="244"/>
      <c r="AC3379" s="2"/>
      <c r="AD3379" s="244"/>
      <c r="AE3379" s="244"/>
      <c r="AF3379" s="244"/>
      <c r="AG3379" s="244"/>
      <c r="AH3379" s="244"/>
      <c r="AI3379" s="244"/>
    </row>
    <row r="3380" spans="13:35">
      <c r="M3380" s="241"/>
      <c r="N3380" s="241"/>
      <c r="O3380" s="229"/>
      <c r="P3380" s="229"/>
      <c r="Q3380" s="234"/>
      <c r="Y3380" s="243"/>
      <c r="Z3380" s="2"/>
      <c r="AA3380" s="244"/>
      <c r="AB3380" s="244"/>
      <c r="AC3380" s="2"/>
      <c r="AD3380" s="244"/>
      <c r="AE3380" s="244"/>
      <c r="AF3380" s="244"/>
      <c r="AG3380" s="244"/>
      <c r="AH3380" s="244"/>
      <c r="AI3380" s="244"/>
    </row>
    <row r="3381" spans="13:35">
      <c r="M3381" s="241"/>
      <c r="N3381" s="241"/>
      <c r="O3381" s="229"/>
      <c r="P3381" s="229"/>
      <c r="Q3381" s="234"/>
      <c r="Y3381" s="243"/>
      <c r="Z3381" s="2"/>
      <c r="AA3381" s="244"/>
      <c r="AB3381" s="244"/>
      <c r="AC3381" s="2"/>
      <c r="AD3381" s="244"/>
      <c r="AE3381" s="244"/>
      <c r="AF3381" s="244"/>
      <c r="AG3381" s="244"/>
      <c r="AH3381" s="244"/>
      <c r="AI3381" s="244"/>
    </row>
    <row r="3382" spans="13:35">
      <c r="M3382" s="241"/>
      <c r="N3382" s="241"/>
      <c r="O3382" s="229"/>
      <c r="P3382" s="229"/>
      <c r="Q3382" s="234"/>
      <c r="Y3382" s="243"/>
      <c r="Z3382" s="2"/>
      <c r="AA3382" s="244"/>
      <c r="AB3382" s="244"/>
      <c r="AC3382" s="2"/>
      <c r="AD3382" s="244"/>
      <c r="AE3382" s="244"/>
      <c r="AF3382" s="244"/>
      <c r="AG3382" s="244"/>
      <c r="AH3382" s="244"/>
      <c r="AI3382" s="244"/>
    </row>
    <row r="3383" spans="13:35">
      <c r="M3383" s="241"/>
      <c r="N3383" s="241"/>
      <c r="O3383" s="229"/>
      <c r="P3383" s="229"/>
      <c r="Q3383" s="234"/>
      <c r="Y3383" s="243"/>
      <c r="Z3383" s="2"/>
      <c r="AA3383" s="244"/>
      <c r="AB3383" s="244"/>
      <c r="AC3383" s="2"/>
      <c r="AD3383" s="244"/>
      <c r="AE3383" s="244"/>
      <c r="AF3383" s="244"/>
      <c r="AG3383" s="244"/>
      <c r="AH3383" s="244"/>
      <c r="AI3383" s="244"/>
    </row>
    <row r="3384" spans="13:35">
      <c r="M3384" s="241"/>
      <c r="N3384" s="241"/>
      <c r="O3384" s="229"/>
      <c r="P3384" s="229"/>
      <c r="Q3384" s="234"/>
      <c r="Y3384" s="243"/>
      <c r="Z3384" s="2"/>
      <c r="AA3384" s="244"/>
      <c r="AB3384" s="244"/>
      <c r="AC3384" s="2"/>
      <c r="AD3384" s="244"/>
      <c r="AE3384" s="244"/>
      <c r="AF3384" s="244"/>
      <c r="AG3384" s="244"/>
      <c r="AH3384" s="244"/>
      <c r="AI3384" s="244"/>
    </row>
    <row r="3385" spans="13:35">
      <c r="M3385" s="241"/>
      <c r="N3385" s="241"/>
      <c r="O3385" s="229"/>
      <c r="P3385" s="229"/>
      <c r="Q3385" s="234"/>
      <c r="Y3385" s="243"/>
      <c r="Z3385" s="2"/>
      <c r="AA3385" s="244"/>
      <c r="AB3385" s="244"/>
      <c r="AC3385" s="2"/>
      <c r="AD3385" s="244"/>
      <c r="AE3385" s="244"/>
      <c r="AF3385" s="244"/>
      <c r="AG3385" s="244"/>
      <c r="AH3385" s="244"/>
      <c r="AI3385" s="244"/>
    </row>
    <row r="3386" spans="13:35">
      <c r="M3386" s="241"/>
      <c r="N3386" s="241"/>
      <c r="O3386" s="229"/>
      <c r="P3386" s="229"/>
      <c r="Q3386" s="234"/>
      <c r="Y3386" s="243"/>
      <c r="Z3386" s="2"/>
      <c r="AA3386" s="244"/>
      <c r="AB3386" s="244"/>
      <c r="AC3386" s="2"/>
      <c r="AD3386" s="244"/>
      <c r="AE3386" s="244"/>
      <c r="AF3386" s="244"/>
      <c r="AG3386" s="244"/>
      <c r="AH3386" s="244"/>
      <c r="AI3386" s="244"/>
    </row>
    <row r="3387" spans="13:35">
      <c r="M3387" s="241"/>
      <c r="N3387" s="241"/>
      <c r="O3387" s="229"/>
      <c r="P3387" s="229"/>
      <c r="Q3387" s="234"/>
      <c r="Y3387" s="243"/>
      <c r="Z3387" s="2"/>
      <c r="AA3387" s="244"/>
      <c r="AB3387" s="244"/>
      <c r="AC3387" s="2"/>
      <c r="AD3387" s="244"/>
      <c r="AE3387" s="244"/>
      <c r="AF3387" s="244"/>
      <c r="AG3387" s="244"/>
      <c r="AH3387" s="244"/>
      <c r="AI3387" s="244"/>
    </row>
    <row r="3388" spans="13:35">
      <c r="M3388" s="241"/>
      <c r="N3388" s="241"/>
      <c r="O3388" s="229"/>
      <c r="P3388" s="229"/>
      <c r="Q3388" s="234"/>
      <c r="Y3388" s="243"/>
      <c r="Z3388" s="2"/>
      <c r="AA3388" s="244"/>
      <c r="AB3388" s="244"/>
      <c r="AC3388" s="2"/>
      <c r="AD3388" s="244"/>
      <c r="AE3388" s="244"/>
      <c r="AF3388" s="244"/>
      <c r="AG3388" s="244"/>
      <c r="AH3388" s="244"/>
      <c r="AI3388" s="244"/>
    </row>
    <row r="3389" spans="13:35">
      <c r="M3389" s="241"/>
      <c r="N3389" s="241"/>
      <c r="O3389" s="229"/>
      <c r="P3389" s="229"/>
      <c r="Q3389" s="234"/>
      <c r="Y3389" s="243"/>
      <c r="Z3389" s="2"/>
      <c r="AA3389" s="244"/>
      <c r="AB3389" s="244"/>
      <c r="AC3389" s="2"/>
      <c r="AD3389" s="244"/>
      <c r="AE3389" s="244"/>
      <c r="AF3389" s="244"/>
      <c r="AG3389" s="244"/>
      <c r="AH3389" s="244"/>
      <c r="AI3389" s="244"/>
    </row>
    <row r="3390" spans="13:35">
      <c r="M3390" s="241"/>
      <c r="N3390" s="241"/>
      <c r="O3390" s="229"/>
      <c r="P3390" s="229"/>
      <c r="Q3390" s="234"/>
      <c r="Y3390" s="243"/>
      <c r="Z3390" s="2"/>
      <c r="AA3390" s="244"/>
      <c r="AB3390" s="244"/>
      <c r="AC3390" s="2"/>
      <c r="AD3390" s="244"/>
      <c r="AE3390" s="244"/>
      <c r="AF3390" s="244"/>
      <c r="AG3390" s="244"/>
      <c r="AH3390" s="244"/>
      <c r="AI3390" s="244"/>
    </row>
    <row r="3391" spans="13:35">
      <c r="M3391" s="241"/>
      <c r="N3391" s="241"/>
      <c r="O3391" s="229"/>
      <c r="P3391" s="229"/>
      <c r="Q3391" s="234"/>
      <c r="Y3391" s="243"/>
      <c r="Z3391" s="2"/>
      <c r="AA3391" s="244"/>
      <c r="AB3391" s="244"/>
      <c r="AC3391" s="2"/>
      <c r="AD3391" s="244"/>
      <c r="AE3391" s="244"/>
      <c r="AF3391" s="244"/>
      <c r="AG3391" s="244"/>
      <c r="AH3391" s="244"/>
      <c r="AI3391" s="244"/>
    </row>
    <row r="3392" spans="13:35">
      <c r="M3392" s="241"/>
      <c r="N3392" s="241"/>
      <c r="O3392" s="229"/>
      <c r="P3392" s="229"/>
      <c r="Q3392" s="234"/>
      <c r="Y3392" s="243"/>
      <c r="Z3392" s="2"/>
      <c r="AA3392" s="244"/>
      <c r="AB3392" s="244"/>
      <c r="AC3392" s="2"/>
      <c r="AD3392" s="244"/>
      <c r="AE3392" s="244"/>
      <c r="AF3392" s="244"/>
      <c r="AG3392" s="244"/>
      <c r="AH3392" s="244"/>
      <c r="AI3392" s="244"/>
    </row>
    <row r="3393" spans="13:35">
      <c r="M3393" s="241"/>
      <c r="N3393" s="241"/>
      <c r="O3393" s="229"/>
      <c r="P3393" s="229"/>
      <c r="Q3393" s="234"/>
      <c r="Y3393" s="243"/>
      <c r="Z3393" s="2"/>
      <c r="AA3393" s="244"/>
      <c r="AB3393" s="244"/>
      <c r="AC3393" s="2"/>
      <c r="AD3393" s="244"/>
      <c r="AE3393" s="244"/>
      <c r="AF3393" s="244"/>
      <c r="AG3393" s="244"/>
      <c r="AH3393" s="244"/>
      <c r="AI3393" s="244"/>
    </row>
    <row r="3394" spans="13:35">
      <c r="M3394" s="241"/>
      <c r="N3394" s="241"/>
      <c r="O3394" s="229"/>
      <c r="P3394" s="229"/>
      <c r="Q3394" s="234"/>
      <c r="Y3394" s="243"/>
      <c r="Z3394" s="2"/>
      <c r="AA3394" s="244"/>
      <c r="AB3394" s="244"/>
      <c r="AC3394" s="2"/>
      <c r="AD3394" s="244"/>
      <c r="AE3394" s="244"/>
      <c r="AF3394" s="244"/>
      <c r="AG3394" s="244"/>
      <c r="AH3394" s="244"/>
      <c r="AI3394" s="244"/>
    </row>
    <row r="3395" spans="13:35">
      <c r="M3395" s="241"/>
      <c r="N3395" s="241"/>
      <c r="O3395" s="229"/>
      <c r="P3395" s="229"/>
      <c r="Q3395" s="234"/>
      <c r="Y3395" s="243"/>
      <c r="Z3395" s="2"/>
      <c r="AA3395" s="244"/>
      <c r="AB3395" s="244"/>
      <c r="AC3395" s="2"/>
      <c r="AD3395" s="244"/>
      <c r="AE3395" s="244"/>
      <c r="AF3395" s="244"/>
      <c r="AG3395" s="244"/>
      <c r="AH3395" s="244"/>
      <c r="AI3395" s="244"/>
    </row>
    <row r="3396" spans="13:35">
      <c r="M3396" s="241"/>
      <c r="N3396" s="241"/>
      <c r="O3396" s="229"/>
      <c r="P3396" s="229"/>
      <c r="Q3396" s="234"/>
      <c r="Y3396" s="243"/>
      <c r="Z3396" s="2"/>
      <c r="AA3396" s="244"/>
      <c r="AB3396" s="244"/>
      <c r="AC3396" s="2"/>
      <c r="AD3396" s="244"/>
      <c r="AE3396" s="244"/>
      <c r="AF3396" s="244"/>
      <c r="AG3396" s="244"/>
      <c r="AH3396" s="244"/>
      <c r="AI3396" s="244"/>
    </row>
    <row r="3397" spans="13:35">
      <c r="M3397" s="241"/>
      <c r="N3397" s="241"/>
      <c r="O3397" s="229"/>
      <c r="P3397" s="229"/>
      <c r="Q3397" s="234"/>
      <c r="Y3397" s="243"/>
      <c r="Z3397" s="2"/>
      <c r="AA3397" s="244"/>
      <c r="AB3397" s="244"/>
      <c r="AC3397" s="2"/>
      <c r="AD3397" s="244"/>
      <c r="AE3397" s="244"/>
      <c r="AF3397" s="244"/>
      <c r="AG3397" s="244"/>
      <c r="AH3397" s="244"/>
      <c r="AI3397" s="244"/>
    </row>
    <row r="3398" spans="13:35">
      <c r="M3398" s="241"/>
      <c r="N3398" s="241"/>
      <c r="O3398" s="229"/>
      <c r="P3398" s="229"/>
      <c r="Q3398" s="234"/>
      <c r="Y3398" s="243"/>
      <c r="Z3398" s="2"/>
      <c r="AA3398" s="244"/>
      <c r="AB3398" s="244"/>
      <c r="AC3398" s="2"/>
      <c r="AD3398" s="244"/>
      <c r="AE3398" s="244"/>
      <c r="AF3398" s="244"/>
      <c r="AG3398" s="244"/>
      <c r="AH3398" s="244"/>
      <c r="AI3398" s="244"/>
    </row>
    <row r="3399" spans="13:35">
      <c r="M3399" s="241"/>
      <c r="N3399" s="241"/>
      <c r="O3399" s="229"/>
      <c r="P3399" s="229"/>
      <c r="Q3399" s="234"/>
      <c r="Y3399" s="243"/>
      <c r="Z3399" s="2"/>
      <c r="AA3399" s="244"/>
      <c r="AB3399" s="244"/>
      <c r="AC3399" s="2"/>
      <c r="AD3399" s="244"/>
      <c r="AE3399" s="244"/>
      <c r="AF3399" s="244"/>
      <c r="AG3399" s="244"/>
      <c r="AH3399" s="244"/>
      <c r="AI3399" s="244"/>
    </row>
    <row r="3400" spans="13:35">
      <c r="M3400" s="241"/>
      <c r="N3400" s="241"/>
      <c r="O3400" s="229"/>
      <c r="P3400" s="229"/>
      <c r="Q3400" s="234"/>
      <c r="Y3400" s="243"/>
      <c r="Z3400" s="2"/>
      <c r="AA3400" s="244"/>
      <c r="AB3400" s="244"/>
      <c r="AC3400" s="2"/>
      <c r="AD3400" s="244"/>
      <c r="AE3400" s="244"/>
      <c r="AF3400" s="244"/>
      <c r="AG3400" s="244"/>
      <c r="AH3400" s="244"/>
      <c r="AI3400" s="244"/>
    </row>
    <row r="3401" spans="13:35">
      <c r="M3401" s="241"/>
      <c r="N3401" s="241"/>
      <c r="O3401" s="229"/>
      <c r="P3401" s="229"/>
      <c r="Q3401" s="234"/>
      <c r="Y3401" s="243"/>
      <c r="Z3401" s="2"/>
      <c r="AA3401" s="244"/>
      <c r="AB3401" s="244"/>
      <c r="AC3401" s="2"/>
      <c r="AD3401" s="244"/>
      <c r="AE3401" s="244"/>
      <c r="AF3401" s="244"/>
      <c r="AG3401" s="244"/>
      <c r="AH3401" s="244"/>
      <c r="AI3401" s="244"/>
    </row>
    <row r="3402" spans="13:35">
      <c r="M3402" s="241"/>
      <c r="N3402" s="241"/>
      <c r="O3402" s="229"/>
      <c r="P3402" s="229"/>
      <c r="Q3402" s="234"/>
      <c r="Y3402" s="243"/>
      <c r="Z3402" s="2"/>
      <c r="AA3402" s="244"/>
      <c r="AB3402" s="244"/>
      <c r="AC3402" s="2"/>
      <c r="AD3402" s="244"/>
      <c r="AE3402" s="244"/>
      <c r="AF3402" s="244"/>
      <c r="AG3402" s="244"/>
      <c r="AH3402" s="244"/>
      <c r="AI3402" s="244"/>
    </row>
    <row r="3403" spans="13:35">
      <c r="M3403" s="241"/>
      <c r="N3403" s="241"/>
      <c r="O3403" s="229"/>
      <c r="P3403" s="229"/>
      <c r="Q3403" s="234"/>
      <c r="Y3403" s="243"/>
      <c r="Z3403" s="2"/>
      <c r="AA3403" s="244"/>
      <c r="AB3403" s="244"/>
      <c r="AC3403" s="2"/>
      <c r="AD3403" s="244"/>
      <c r="AE3403" s="244"/>
      <c r="AF3403" s="244"/>
      <c r="AG3403" s="244"/>
      <c r="AH3403" s="244"/>
      <c r="AI3403" s="244"/>
    </row>
    <row r="3404" spans="13:35">
      <c r="M3404" s="241"/>
      <c r="N3404" s="241"/>
      <c r="O3404" s="229"/>
      <c r="P3404" s="229"/>
      <c r="Q3404" s="234"/>
      <c r="Y3404" s="243"/>
      <c r="Z3404" s="2"/>
      <c r="AA3404" s="244"/>
      <c r="AB3404" s="244"/>
      <c r="AC3404" s="2"/>
      <c r="AD3404" s="244"/>
      <c r="AE3404" s="244"/>
      <c r="AF3404" s="244"/>
      <c r="AG3404" s="244"/>
      <c r="AH3404" s="244"/>
      <c r="AI3404" s="244"/>
    </row>
    <row r="3405" spans="13:35">
      <c r="M3405" s="241"/>
      <c r="N3405" s="241"/>
      <c r="O3405" s="229"/>
      <c r="P3405" s="229"/>
      <c r="Q3405" s="234"/>
      <c r="Y3405" s="243"/>
      <c r="Z3405" s="2"/>
      <c r="AA3405" s="244"/>
      <c r="AB3405" s="244"/>
      <c r="AC3405" s="2"/>
      <c r="AD3405" s="244"/>
      <c r="AE3405" s="244"/>
      <c r="AF3405" s="244"/>
      <c r="AG3405" s="244"/>
      <c r="AH3405" s="244"/>
      <c r="AI3405" s="244"/>
    </row>
    <row r="3406" spans="13:35">
      <c r="M3406" s="241"/>
      <c r="N3406" s="241"/>
      <c r="O3406" s="229"/>
      <c r="P3406" s="229"/>
      <c r="Q3406" s="234"/>
      <c r="Y3406" s="243"/>
      <c r="Z3406" s="2"/>
      <c r="AA3406" s="244"/>
      <c r="AB3406" s="244"/>
      <c r="AC3406" s="2"/>
      <c r="AD3406" s="244"/>
      <c r="AE3406" s="244"/>
      <c r="AF3406" s="244"/>
      <c r="AG3406" s="244"/>
      <c r="AH3406" s="244"/>
      <c r="AI3406" s="244"/>
    </row>
    <row r="3407" spans="13:35">
      <c r="M3407" s="241"/>
      <c r="N3407" s="241"/>
      <c r="O3407" s="229"/>
      <c r="P3407" s="229"/>
      <c r="Q3407" s="234"/>
      <c r="Y3407" s="243"/>
      <c r="Z3407" s="2"/>
      <c r="AA3407" s="244"/>
      <c r="AB3407" s="244"/>
      <c r="AC3407" s="2"/>
      <c r="AD3407" s="244"/>
      <c r="AE3407" s="244"/>
      <c r="AF3407" s="244"/>
      <c r="AG3407" s="244"/>
      <c r="AH3407" s="244"/>
      <c r="AI3407" s="244"/>
    </row>
    <row r="3408" spans="13:35">
      <c r="M3408" s="241"/>
      <c r="N3408" s="241"/>
      <c r="O3408" s="229"/>
      <c r="P3408" s="229"/>
      <c r="Q3408" s="234"/>
      <c r="Y3408" s="243"/>
      <c r="Z3408" s="2"/>
      <c r="AA3408" s="244"/>
      <c r="AB3408" s="244"/>
      <c r="AC3408" s="2"/>
      <c r="AD3408" s="244"/>
      <c r="AE3408" s="244"/>
      <c r="AF3408" s="244"/>
      <c r="AG3408" s="244"/>
      <c r="AH3408" s="244"/>
      <c r="AI3408" s="244"/>
    </row>
    <row r="3409" spans="13:35">
      <c r="M3409" s="241"/>
      <c r="N3409" s="241"/>
      <c r="O3409" s="229"/>
      <c r="P3409" s="229"/>
      <c r="Q3409" s="234"/>
      <c r="Y3409" s="243"/>
      <c r="Z3409" s="2"/>
      <c r="AA3409" s="244"/>
      <c r="AB3409" s="244"/>
      <c r="AC3409" s="2"/>
      <c r="AD3409" s="244"/>
      <c r="AE3409" s="244"/>
      <c r="AF3409" s="244"/>
      <c r="AG3409" s="244"/>
      <c r="AH3409" s="244"/>
      <c r="AI3409" s="244"/>
    </row>
    <row r="3410" spans="13:35">
      <c r="M3410" s="241"/>
      <c r="N3410" s="241"/>
      <c r="O3410" s="229"/>
      <c r="P3410" s="229"/>
      <c r="Q3410" s="234"/>
      <c r="Y3410" s="243"/>
      <c r="Z3410" s="2"/>
      <c r="AA3410" s="244"/>
      <c r="AB3410" s="244"/>
      <c r="AC3410" s="2"/>
      <c r="AD3410" s="244"/>
      <c r="AE3410" s="244"/>
      <c r="AF3410" s="244"/>
      <c r="AG3410" s="244"/>
      <c r="AH3410" s="244"/>
      <c r="AI3410" s="244"/>
    </row>
    <row r="3411" spans="13:35">
      <c r="M3411" s="241"/>
      <c r="N3411" s="241"/>
      <c r="O3411" s="229"/>
      <c r="P3411" s="229"/>
      <c r="Q3411" s="234"/>
      <c r="Y3411" s="243"/>
      <c r="Z3411" s="2"/>
      <c r="AA3411" s="244"/>
      <c r="AB3411" s="244"/>
      <c r="AC3411" s="2"/>
      <c r="AD3411" s="244"/>
      <c r="AE3411" s="244"/>
      <c r="AF3411" s="244"/>
      <c r="AG3411" s="244"/>
      <c r="AH3411" s="244"/>
      <c r="AI3411" s="244"/>
    </row>
    <row r="3412" spans="13:35">
      <c r="M3412" s="241"/>
      <c r="N3412" s="241"/>
      <c r="O3412" s="229"/>
      <c r="P3412" s="229"/>
      <c r="Q3412" s="234"/>
      <c r="Y3412" s="243"/>
      <c r="Z3412" s="2"/>
      <c r="AA3412" s="244"/>
      <c r="AB3412" s="244"/>
      <c r="AC3412" s="2"/>
      <c r="AD3412" s="244"/>
      <c r="AE3412" s="244"/>
      <c r="AF3412" s="244"/>
      <c r="AG3412" s="244"/>
      <c r="AH3412" s="244"/>
      <c r="AI3412" s="244"/>
    </row>
    <row r="3413" spans="13:35">
      <c r="M3413" s="241"/>
      <c r="N3413" s="241"/>
      <c r="O3413" s="229"/>
      <c r="P3413" s="229"/>
      <c r="Q3413" s="234"/>
      <c r="Y3413" s="243"/>
      <c r="Z3413" s="2"/>
      <c r="AA3413" s="244"/>
      <c r="AB3413" s="244"/>
      <c r="AC3413" s="2"/>
      <c r="AD3413" s="244"/>
      <c r="AE3413" s="244"/>
      <c r="AF3413" s="244"/>
      <c r="AG3413" s="244"/>
      <c r="AH3413" s="244"/>
      <c r="AI3413" s="244"/>
    </row>
    <row r="3414" spans="13:35">
      <c r="M3414" s="241"/>
      <c r="N3414" s="241"/>
      <c r="O3414" s="229"/>
      <c r="P3414" s="229"/>
      <c r="Q3414" s="234"/>
      <c r="Y3414" s="243"/>
      <c r="Z3414" s="2"/>
      <c r="AA3414" s="244"/>
      <c r="AB3414" s="244"/>
      <c r="AC3414" s="2"/>
      <c r="AD3414" s="244"/>
      <c r="AE3414" s="244"/>
      <c r="AF3414" s="244"/>
      <c r="AG3414" s="244"/>
      <c r="AH3414" s="244"/>
      <c r="AI3414" s="244"/>
    </row>
    <row r="3415" spans="13:35">
      <c r="M3415" s="241"/>
      <c r="N3415" s="241"/>
      <c r="O3415" s="229"/>
      <c r="P3415" s="229"/>
      <c r="Q3415" s="234"/>
      <c r="Y3415" s="243"/>
      <c r="Z3415" s="2"/>
      <c r="AA3415" s="244"/>
      <c r="AB3415" s="244"/>
      <c r="AC3415" s="2"/>
      <c r="AD3415" s="244"/>
      <c r="AE3415" s="244"/>
      <c r="AF3415" s="244"/>
      <c r="AG3415" s="244"/>
      <c r="AH3415" s="244"/>
      <c r="AI3415" s="244"/>
    </row>
    <row r="3416" spans="13:35">
      <c r="M3416" s="241"/>
      <c r="N3416" s="241"/>
      <c r="O3416" s="229"/>
      <c r="P3416" s="229"/>
      <c r="Q3416" s="234"/>
      <c r="Y3416" s="243"/>
      <c r="Z3416" s="2"/>
      <c r="AA3416" s="244"/>
      <c r="AB3416" s="244"/>
      <c r="AC3416" s="2"/>
      <c r="AD3416" s="244"/>
      <c r="AE3416" s="244"/>
      <c r="AF3416" s="244"/>
      <c r="AG3416" s="244"/>
      <c r="AH3416" s="244"/>
      <c r="AI3416" s="244"/>
    </row>
    <row r="3417" spans="13:35">
      <c r="M3417" s="241"/>
      <c r="N3417" s="241"/>
      <c r="O3417" s="229"/>
      <c r="P3417" s="229"/>
      <c r="Q3417" s="234"/>
      <c r="Y3417" s="243"/>
      <c r="Z3417" s="2"/>
      <c r="AA3417" s="244"/>
      <c r="AB3417" s="244"/>
      <c r="AC3417" s="2"/>
      <c r="AD3417" s="244"/>
      <c r="AE3417" s="244"/>
      <c r="AF3417" s="244"/>
      <c r="AG3417" s="244"/>
      <c r="AH3417" s="244"/>
      <c r="AI3417" s="244"/>
    </row>
    <row r="3418" spans="13:35">
      <c r="M3418" s="241"/>
      <c r="N3418" s="241"/>
      <c r="O3418" s="229"/>
      <c r="P3418" s="229"/>
      <c r="Q3418" s="234"/>
      <c r="Y3418" s="243"/>
      <c r="Z3418" s="2"/>
      <c r="AA3418" s="244"/>
      <c r="AB3418" s="244"/>
      <c r="AC3418" s="2"/>
      <c r="AD3418" s="244"/>
      <c r="AE3418" s="244"/>
      <c r="AF3418" s="244"/>
      <c r="AG3418" s="244"/>
      <c r="AH3418" s="244"/>
      <c r="AI3418" s="244"/>
    </row>
    <row r="3419" spans="13:35">
      <c r="M3419" s="241"/>
      <c r="N3419" s="241"/>
      <c r="O3419" s="229"/>
      <c r="P3419" s="229"/>
      <c r="Q3419" s="234"/>
      <c r="Y3419" s="243"/>
      <c r="Z3419" s="2"/>
      <c r="AA3419" s="244"/>
      <c r="AB3419" s="244"/>
      <c r="AC3419" s="2"/>
      <c r="AD3419" s="244"/>
      <c r="AE3419" s="244"/>
      <c r="AF3419" s="244"/>
      <c r="AG3419" s="244"/>
      <c r="AH3419" s="244"/>
      <c r="AI3419" s="244"/>
    </row>
    <row r="3420" spans="13:35">
      <c r="M3420" s="241"/>
      <c r="N3420" s="241"/>
      <c r="O3420" s="229"/>
      <c r="P3420" s="229"/>
      <c r="Q3420" s="234"/>
      <c r="Y3420" s="243"/>
      <c r="Z3420" s="2"/>
      <c r="AA3420" s="244"/>
      <c r="AB3420" s="244"/>
      <c r="AC3420" s="2"/>
      <c r="AD3420" s="244"/>
      <c r="AE3420" s="244"/>
      <c r="AF3420" s="244"/>
      <c r="AG3420" s="244"/>
      <c r="AH3420" s="244"/>
      <c r="AI3420" s="244"/>
    </row>
    <row r="3421" spans="13:35">
      <c r="M3421" s="241"/>
      <c r="N3421" s="241"/>
      <c r="O3421" s="229"/>
      <c r="P3421" s="229"/>
      <c r="Q3421" s="234"/>
      <c r="Y3421" s="243"/>
      <c r="Z3421" s="2"/>
      <c r="AA3421" s="244"/>
      <c r="AB3421" s="244"/>
      <c r="AC3421" s="2"/>
      <c r="AD3421" s="244"/>
      <c r="AE3421" s="244"/>
      <c r="AF3421" s="244"/>
      <c r="AG3421" s="244"/>
      <c r="AH3421" s="244"/>
      <c r="AI3421" s="244"/>
    </row>
    <row r="3422" spans="13:35">
      <c r="M3422" s="241"/>
      <c r="N3422" s="241"/>
      <c r="O3422" s="229"/>
      <c r="P3422" s="229"/>
      <c r="Q3422" s="234"/>
      <c r="Y3422" s="243"/>
      <c r="Z3422" s="2"/>
      <c r="AA3422" s="244"/>
      <c r="AB3422" s="244"/>
      <c r="AC3422" s="2"/>
      <c r="AD3422" s="244"/>
      <c r="AE3422" s="244"/>
      <c r="AF3422" s="244"/>
      <c r="AG3422" s="244"/>
      <c r="AH3422" s="244"/>
      <c r="AI3422" s="244"/>
    </row>
    <row r="3423" spans="13:35">
      <c r="M3423" s="241"/>
      <c r="N3423" s="241"/>
      <c r="O3423" s="229"/>
      <c r="P3423" s="229"/>
      <c r="Q3423" s="234"/>
      <c r="Y3423" s="243"/>
      <c r="Z3423" s="2"/>
      <c r="AA3423" s="244"/>
      <c r="AB3423" s="244"/>
      <c r="AC3423" s="2"/>
      <c r="AD3423" s="244"/>
      <c r="AE3423" s="244"/>
      <c r="AF3423" s="244"/>
      <c r="AG3423" s="244"/>
      <c r="AH3423" s="244"/>
      <c r="AI3423" s="244"/>
    </row>
    <row r="3424" spans="13:35">
      <c r="M3424" s="241"/>
      <c r="N3424" s="241"/>
      <c r="O3424" s="229"/>
      <c r="P3424" s="229"/>
      <c r="Q3424" s="234"/>
      <c r="Y3424" s="243"/>
      <c r="Z3424" s="2"/>
      <c r="AA3424" s="244"/>
      <c r="AB3424" s="244"/>
      <c r="AC3424" s="2"/>
      <c r="AD3424" s="244"/>
      <c r="AE3424" s="244"/>
      <c r="AF3424" s="244"/>
      <c r="AG3424" s="244"/>
      <c r="AH3424" s="244"/>
      <c r="AI3424" s="244"/>
    </row>
    <row r="3425" spans="13:35">
      <c r="M3425" s="241"/>
      <c r="N3425" s="241"/>
      <c r="O3425" s="229"/>
      <c r="P3425" s="229"/>
      <c r="Q3425" s="234"/>
      <c r="Y3425" s="243"/>
      <c r="Z3425" s="2"/>
      <c r="AA3425" s="244"/>
      <c r="AB3425" s="244"/>
      <c r="AC3425" s="2"/>
      <c r="AD3425" s="244"/>
      <c r="AE3425" s="244"/>
      <c r="AF3425" s="244"/>
      <c r="AG3425" s="244"/>
      <c r="AH3425" s="244"/>
      <c r="AI3425" s="244"/>
    </row>
    <row r="3426" spans="13:35">
      <c r="M3426" s="241"/>
      <c r="N3426" s="241"/>
      <c r="O3426" s="229"/>
      <c r="P3426" s="229"/>
      <c r="Q3426" s="234"/>
      <c r="Y3426" s="243"/>
      <c r="Z3426" s="2"/>
      <c r="AA3426" s="244"/>
      <c r="AB3426" s="244"/>
      <c r="AC3426" s="2"/>
      <c r="AD3426" s="244"/>
      <c r="AE3426" s="244"/>
      <c r="AF3426" s="244"/>
      <c r="AG3426" s="244"/>
      <c r="AH3426" s="244"/>
      <c r="AI3426" s="244"/>
    </row>
    <row r="3427" spans="13:35">
      <c r="M3427" s="241"/>
      <c r="N3427" s="241"/>
      <c r="O3427" s="229"/>
      <c r="P3427" s="229"/>
      <c r="Q3427" s="234"/>
      <c r="Y3427" s="243"/>
      <c r="Z3427" s="2"/>
      <c r="AA3427" s="244"/>
      <c r="AB3427" s="244"/>
      <c r="AC3427" s="2"/>
      <c r="AD3427" s="244"/>
      <c r="AE3427" s="244"/>
      <c r="AF3427" s="244"/>
      <c r="AG3427" s="244"/>
      <c r="AH3427" s="244"/>
      <c r="AI3427" s="244"/>
    </row>
    <row r="3428" spans="13:35">
      <c r="M3428" s="241"/>
      <c r="N3428" s="241"/>
      <c r="O3428" s="229"/>
      <c r="P3428" s="229"/>
      <c r="Q3428" s="234"/>
      <c r="Y3428" s="243"/>
      <c r="Z3428" s="2"/>
      <c r="AA3428" s="244"/>
      <c r="AB3428" s="244"/>
      <c r="AC3428" s="2"/>
      <c r="AD3428" s="244"/>
      <c r="AE3428" s="244"/>
      <c r="AF3428" s="244"/>
      <c r="AG3428" s="244"/>
      <c r="AH3428" s="244"/>
      <c r="AI3428" s="244"/>
    </row>
    <row r="3429" spans="13:35">
      <c r="M3429" s="241"/>
      <c r="N3429" s="241"/>
      <c r="O3429" s="229"/>
      <c r="P3429" s="229"/>
      <c r="Q3429" s="234"/>
      <c r="Y3429" s="243"/>
      <c r="Z3429" s="2"/>
      <c r="AA3429" s="244"/>
      <c r="AB3429" s="244"/>
      <c r="AC3429" s="2"/>
      <c r="AD3429" s="244"/>
      <c r="AE3429" s="244"/>
      <c r="AF3429" s="244"/>
      <c r="AG3429" s="244"/>
      <c r="AH3429" s="244"/>
      <c r="AI3429" s="244"/>
    </row>
    <row r="3430" spans="13:35">
      <c r="M3430" s="241"/>
      <c r="N3430" s="241"/>
      <c r="O3430" s="229"/>
      <c r="P3430" s="229"/>
      <c r="Q3430" s="234"/>
      <c r="Y3430" s="243"/>
      <c r="Z3430" s="2"/>
      <c r="AA3430" s="244"/>
      <c r="AB3430" s="244"/>
      <c r="AC3430" s="2"/>
      <c r="AD3430" s="244"/>
      <c r="AE3430" s="244"/>
      <c r="AF3430" s="244"/>
      <c r="AG3430" s="244"/>
      <c r="AH3430" s="244"/>
      <c r="AI3430" s="244"/>
    </row>
    <row r="3431" spans="13:35">
      <c r="M3431" s="241"/>
      <c r="N3431" s="241"/>
      <c r="O3431" s="229"/>
      <c r="P3431" s="229"/>
      <c r="Q3431" s="234"/>
      <c r="Y3431" s="243"/>
      <c r="Z3431" s="2"/>
      <c r="AA3431" s="244"/>
      <c r="AB3431" s="244"/>
      <c r="AC3431" s="2"/>
      <c r="AD3431" s="244"/>
      <c r="AE3431" s="244"/>
      <c r="AF3431" s="244"/>
      <c r="AG3431" s="244"/>
      <c r="AH3431" s="244"/>
      <c r="AI3431" s="244"/>
    </row>
    <row r="3432" spans="13:35">
      <c r="M3432" s="241"/>
      <c r="N3432" s="241"/>
      <c r="O3432" s="229"/>
      <c r="P3432" s="229"/>
      <c r="Q3432" s="234"/>
      <c r="Y3432" s="243"/>
      <c r="Z3432" s="2"/>
      <c r="AA3432" s="244"/>
      <c r="AB3432" s="244"/>
      <c r="AC3432" s="2"/>
      <c r="AD3432" s="244"/>
      <c r="AE3432" s="244"/>
      <c r="AF3432" s="244"/>
      <c r="AG3432" s="244"/>
      <c r="AH3432" s="244"/>
      <c r="AI3432" s="244"/>
    </row>
    <row r="3433" spans="13:35">
      <c r="M3433" s="241"/>
      <c r="N3433" s="241"/>
      <c r="O3433" s="229"/>
      <c r="P3433" s="229"/>
      <c r="Q3433" s="234"/>
      <c r="Y3433" s="243"/>
      <c r="Z3433" s="2"/>
      <c r="AA3433" s="244"/>
      <c r="AB3433" s="244"/>
      <c r="AC3433" s="2"/>
      <c r="AD3433" s="244"/>
      <c r="AE3433" s="244"/>
      <c r="AF3433" s="244"/>
      <c r="AG3433" s="244"/>
      <c r="AH3433" s="244"/>
      <c r="AI3433" s="244"/>
    </row>
    <row r="3434" spans="13:35">
      <c r="M3434" s="241"/>
      <c r="N3434" s="241"/>
      <c r="O3434" s="229"/>
      <c r="P3434" s="229"/>
      <c r="Q3434" s="234"/>
      <c r="Y3434" s="243"/>
      <c r="Z3434" s="2"/>
      <c r="AA3434" s="244"/>
      <c r="AB3434" s="244"/>
      <c r="AC3434" s="2"/>
      <c r="AD3434" s="244"/>
      <c r="AE3434" s="244"/>
      <c r="AF3434" s="244"/>
      <c r="AG3434" s="244"/>
      <c r="AH3434" s="244"/>
      <c r="AI3434" s="244"/>
    </row>
    <row r="3435" spans="13:35">
      <c r="M3435" s="241"/>
      <c r="N3435" s="241"/>
      <c r="O3435" s="229"/>
      <c r="P3435" s="229"/>
      <c r="Q3435" s="234"/>
      <c r="Y3435" s="243"/>
      <c r="Z3435" s="2"/>
      <c r="AA3435" s="244"/>
      <c r="AB3435" s="244"/>
      <c r="AC3435" s="2"/>
      <c r="AD3435" s="244"/>
      <c r="AE3435" s="244"/>
      <c r="AF3435" s="244"/>
      <c r="AG3435" s="244"/>
      <c r="AH3435" s="244"/>
      <c r="AI3435" s="244"/>
    </row>
    <row r="3436" spans="13:35">
      <c r="M3436" s="241"/>
      <c r="N3436" s="241"/>
      <c r="O3436" s="229"/>
      <c r="P3436" s="229"/>
      <c r="Q3436" s="234"/>
      <c r="Y3436" s="243"/>
      <c r="Z3436" s="2"/>
      <c r="AA3436" s="244"/>
      <c r="AB3436" s="244"/>
      <c r="AC3436" s="2"/>
      <c r="AD3436" s="244"/>
      <c r="AE3436" s="244"/>
      <c r="AF3436" s="244"/>
      <c r="AG3436" s="244"/>
      <c r="AH3436" s="244"/>
      <c r="AI3436" s="244"/>
    </row>
    <row r="3437" spans="13:35">
      <c r="M3437" s="241"/>
      <c r="N3437" s="241"/>
      <c r="O3437" s="229"/>
      <c r="P3437" s="229"/>
      <c r="Q3437" s="234"/>
      <c r="Y3437" s="243"/>
      <c r="Z3437" s="2"/>
      <c r="AA3437" s="244"/>
      <c r="AB3437" s="244"/>
      <c r="AC3437" s="2"/>
      <c r="AD3437" s="244"/>
      <c r="AE3437" s="244"/>
      <c r="AF3437" s="244"/>
      <c r="AG3437" s="244"/>
      <c r="AH3437" s="244"/>
      <c r="AI3437" s="244"/>
    </row>
    <row r="3438" spans="13:35">
      <c r="M3438" s="241"/>
      <c r="N3438" s="241"/>
      <c r="O3438" s="229"/>
      <c r="P3438" s="229"/>
      <c r="Q3438" s="234"/>
      <c r="Y3438" s="243"/>
      <c r="Z3438" s="2"/>
      <c r="AA3438" s="244"/>
      <c r="AB3438" s="244"/>
      <c r="AC3438" s="2"/>
      <c r="AD3438" s="244"/>
      <c r="AE3438" s="244"/>
      <c r="AF3438" s="244"/>
      <c r="AG3438" s="244"/>
      <c r="AH3438" s="244"/>
      <c r="AI3438" s="244"/>
    </row>
    <row r="3439" spans="13:35">
      <c r="M3439" s="241"/>
      <c r="N3439" s="241"/>
      <c r="O3439" s="229"/>
      <c r="P3439" s="229"/>
      <c r="Q3439" s="234"/>
      <c r="Y3439" s="243"/>
      <c r="Z3439" s="2"/>
      <c r="AA3439" s="244"/>
      <c r="AB3439" s="244"/>
      <c r="AC3439" s="2"/>
      <c r="AD3439" s="244"/>
      <c r="AE3439" s="244"/>
      <c r="AF3439" s="244"/>
      <c r="AG3439" s="244"/>
      <c r="AH3439" s="244"/>
      <c r="AI3439" s="244"/>
    </row>
    <row r="3440" spans="13:35">
      <c r="M3440" s="241"/>
      <c r="N3440" s="241"/>
      <c r="O3440" s="229"/>
      <c r="P3440" s="229"/>
      <c r="Q3440" s="234"/>
      <c r="Y3440" s="243"/>
      <c r="Z3440" s="2"/>
      <c r="AA3440" s="244"/>
      <c r="AB3440" s="244"/>
      <c r="AC3440" s="2"/>
      <c r="AD3440" s="244"/>
      <c r="AE3440" s="244"/>
      <c r="AF3440" s="244"/>
      <c r="AG3440" s="244"/>
      <c r="AH3440" s="244"/>
      <c r="AI3440" s="244"/>
    </row>
    <row r="3441" spans="13:35">
      <c r="M3441" s="241"/>
      <c r="N3441" s="241"/>
      <c r="O3441" s="229"/>
      <c r="P3441" s="229"/>
      <c r="Q3441" s="234"/>
      <c r="Y3441" s="243"/>
      <c r="Z3441" s="2"/>
      <c r="AA3441" s="244"/>
      <c r="AB3441" s="244"/>
      <c r="AC3441" s="2"/>
      <c r="AD3441" s="244"/>
      <c r="AE3441" s="244"/>
      <c r="AF3441" s="244"/>
      <c r="AG3441" s="244"/>
      <c r="AH3441" s="244"/>
      <c r="AI3441" s="244"/>
    </row>
    <row r="3442" spans="13:35">
      <c r="M3442" s="241"/>
      <c r="N3442" s="241"/>
      <c r="O3442" s="229"/>
      <c r="P3442" s="229"/>
      <c r="Q3442" s="234"/>
      <c r="Y3442" s="243"/>
      <c r="Z3442" s="2"/>
      <c r="AA3442" s="244"/>
      <c r="AB3442" s="244"/>
      <c r="AC3442" s="2"/>
      <c r="AD3442" s="244"/>
      <c r="AE3442" s="244"/>
      <c r="AF3442" s="244"/>
      <c r="AG3442" s="244"/>
      <c r="AH3442" s="244"/>
      <c r="AI3442" s="244"/>
    </row>
    <row r="3443" spans="13:35">
      <c r="M3443" s="241"/>
      <c r="N3443" s="241"/>
      <c r="O3443" s="229"/>
      <c r="P3443" s="229"/>
      <c r="Q3443" s="234"/>
      <c r="Y3443" s="243"/>
      <c r="Z3443" s="2"/>
      <c r="AA3443" s="244"/>
      <c r="AB3443" s="244"/>
      <c r="AC3443" s="2"/>
      <c r="AD3443" s="244"/>
      <c r="AE3443" s="244"/>
      <c r="AF3443" s="244"/>
      <c r="AG3443" s="244"/>
      <c r="AH3443" s="244"/>
      <c r="AI3443" s="244"/>
    </row>
    <row r="3444" spans="13:35">
      <c r="M3444" s="241"/>
      <c r="N3444" s="241"/>
      <c r="O3444" s="229"/>
      <c r="P3444" s="229"/>
      <c r="Q3444" s="234"/>
      <c r="Y3444" s="243"/>
      <c r="Z3444" s="2"/>
      <c r="AA3444" s="244"/>
      <c r="AB3444" s="244"/>
      <c r="AC3444" s="2"/>
      <c r="AD3444" s="244"/>
      <c r="AE3444" s="244"/>
      <c r="AF3444" s="244"/>
      <c r="AG3444" s="244"/>
      <c r="AH3444" s="244"/>
      <c r="AI3444" s="244"/>
    </row>
    <row r="3445" spans="13:35">
      <c r="M3445" s="241"/>
      <c r="N3445" s="241"/>
      <c r="O3445" s="229"/>
      <c r="P3445" s="229"/>
      <c r="Q3445" s="234"/>
      <c r="Y3445" s="243"/>
      <c r="Z3445" s="2"/>
      <c r="AA3445" s="244"/>
      <c r="AB3445" s="244"/>
      <c r="AC3445" s="2"/>
      <c r="AD3445" s="244"/>
      <c r="AE3445" s="244"/>
      <c r="AF3445" s="244"/>
      <c r="AG3445" s="244"/>
      <c r="AH3445" s="244"/>
      <c r="AI3445" s="244"/>
    </row>
    <row r="3446" spans="13:35">
      <c r="M3446" s="241"/>
      <c r="N3446" s="241"/>
      <c r="O3446" s="229"/>
      <c r="P3446" s="229"/>
      <c r="Q3446" s="234"/>
      <c r="Y3446" s="243"/>
      <c r="Z3446" s="2"/>
      <c r="AA3446" s="244"/>
      <c r="AB3446" s="244"/>
      <c r="AC3446" s="2"/>
      <c r="AD3446" s="244"/>
      <c r="AE3446" s="244"/>
      <c r="AF3446" s="244"/>
      <c r="AG3446" s="244"/>
      <c r="AH3446" s="244"/>
      <c r="AI3446" s="244"/>
    </row>
    <row r="3447" spans="13:35">
      <c r="M3447" s="241"/>
      <c r="N3447" s="241"/>
      <c r="O3447" s="229"/>
      <c r="P3447" s="229"/>
      <c r="Q3447" s="234"/>
      <c r="Y3447" s="243"/>
      <c r="Z3447" s="2"/>
      <c r="AA3447" s="244"/>
      <c r="AB3447" s="244"/>
      <c r="AC3447" s="2"/>
      <c r="AD3447" s="244"/>
      <c r="AE3447" s="244"/>
      <c r="AF3447" s="244"/>
      <c r="AG3447" s="244"/>
      <c r="AH3447" s="244"/>
      <c r="AI3447" s="244"/>
    </row>
    <row r="3448" spans="13:35">
      <c r="M3448" s="241"/>
      <c r="N3448" s="241"/>
      <c r="O3448" s="229"/>
      <c r="P3448" s="229"/>
      <c r="Q3448" s="234"/>
      <c r="Y3448" s="243"/>
      <c r="Z3448" s="2"/>
      <c r="AA3448" s="244"/>
      <c r="AB3448" s="244"/>
      <c r="AC3448" s="2"/>
      <c r="AD3448" s="244"/>
      <c r="AE3448" s="244"/>
      <c r="AF3448" s="244"/>
      <c r="AG3448" s="244"/>
      <c r="AH3448" s="244"/>
      <c r="AI3448" s="244"/>
    </row>
    <row r="3449" spans="13:35">
      <c r="M3449" s="241"/>
      <c r="N3449" s="241"/>
      <c r="O3449" s="229"/>
      <c r="P3449" s="229"/>
      <c r="Q3449" s="234"/>
      <c r="Y3449" s="243"/>
      <c r="Z3449" s="2"/>
      <c r="AA3449" s="244"/>
      <c r="AB3449" s="244"/>
      <c r="AC3449" s="2"/>
      <c r="AD3449" s="244"/>
      <c r="AE3449" s="244"/>
      <c r="AF3449" s="244"/>
      <c r="AG3449" s="244"/>
      <c r="AH3449" s="244"/>
      <c r="AI3449" s="244"/>
    </row>
    <row r="3450" spans="13:35">
      <c r="M3450" s="241"/>
      <c r="N3450" s="241"/>
      <c r="O3450" s="229"/>
      <c r="P3450" s="229"/>
      <c r="Q3450" s="234"/>
      <c r="Y3450" s="243"/>
      <c r="Z3450" s="2"/>
      <c r="AA3450" s="244"/>
      <c r="AB3450" s="244"/>
      <c r="AC3450" s="2"/>
      <c r="AD3450" s="244"/>
      <c r="AE3450" s="244"/>
      <c r="AF3450" s="244"/>
      <c r="AG3450" s="244"/>
      <c r="AH3450" s="244"/>
      <c r="AI3450" s="244"/>
    </row>
    <row r="3451" spans="13:35">
      <c r="M3451" s="241"/>
      <c r="N3451" s="241"/>
      <c r="O3451" s="229"/>
      <c r="P3451" s="229"/>
      <c r="Q3451" s="234"/>
      <c r="Y3451" s="243"/>
      <c r="Z3451" s="2"/>
      <c r="AA3451" s="244"/>
      <c r="AB3451" s="244"/>
      <c r="AC3451" s="2"/>
      <c r="AD3451" s="244"/>
      <c r="AE3451" s="244"/>
      <c r="AF3451" s="244"/>
      <c r="AG3451" s="244"/>
      <c r="AH3451" s="244"/>
      <c r="AI3451" s="244"/>
    </row>
    <row r="3452" spans="13:35">
      <c r="M3452" s="241"/>
      <c r="N3452" s="241"/>
      <c r="O3452" s="229"/>
      <c r="P3452" s="229"/>
      <c r="Q3452" s="234"/>
      <c r="Y3452" s="243"/>
      <c r="Z3452" s="2"/>
      <c r="AA3452" s="244"/>
      <c r="AB3452" s="244"/>
      <c r="AC3452" s="2"/>
      <c r="AD3452" s="244"/>
      <c r="AE3452" s="244"/>
      <c r="AF3452" s="244"/>
      <c r="AG3452" s="244"/>
      <c r="AH3452" s="244"/>
      <c r="AI3452" s="244"/>
    </row>
    <row r="3453" spans="13:35">
      <c r="M3453" s="241"/>
      <c r="N3453" s="241"/>
      <c r="O3453" s="229"/>
      <c r="P3453" s="229"/>
      <c r="Q3453" s="234"/>
      <c r="Y3453" s="243"/>
      <c r="Z3453" s="2"/>
      <c r="AA3453" s="244"/>
      <c r="AB3453" s="244"/>
      <c r="AC3453" s="2"/>
      <c r="AD3453" s="244"/>
      <c r="AE3453" s="244"/>
      <c r="AF3453" s="244"/>
      <c r="AG3453" s="244"/>
      <c r="AH3453" s="244"/>
      <c r="AI3453" s="244"/>
    </row>
    <row r="3454" spans="13:35">
      <c r="M3454" s="241"/>
      <c r="N3454" s="241"/>
      <c r="O3454" s="229"/>
      <c r="P3454" s="229"/>
      <c r="Q3454" s="234"/>
      <c r="Y3454" s="243"/>
      <c r="Z3454" s="2"/>
      <c r="AA3454" s="244"/>
      <c r="AB3454" s="244"/>
      <c r="AC3454" s="2"/>
      <c r="AD3454" s="244"/>
      <c r="AE3454" s="244"/>
      <c r="AF3454" s="244"/>
      <c r="AG3454" s="244"/>
      <c r="AH3454" s="244"/>
      <c r="AI3454" s="244"/>
    </row>
    <row r="3455" spans="13:35">
      <c r="M3455" s="241"/>
      <c r="N3455" s="241"/>
      <c r="O3455" s="229"/>
      <c r="P3455" s="229"/>
      <c r="Q3455" s="234"/>
      <c r="Y3455" s="243"/>
      <c r="Z3455" s="2"/>
      <c r="AA3455" s="244"/>
      <c r="AB3455" s="244"/>
      <c r="AC3455" s="2"/>
      <c r="AD3455" s="244"/>
      <c r="AE3455" s="244"/>
      <c r="AF3455" s="244"/>
      <c r="AG3455" s="244"/>
      <c r="AH3455" s="244"/>
      <c r="AI3455" s="244"/>
    </row>
    <row r="3456" spans="13:35">
      <c r="M3456" s="241"/>
      <c r="N3456" s="241"/>
      <c r="O3456" s="229"/>
      <c r="P3456" s="229"/>
      <c r="Q3456" s="234"/>
      <c r="Y3456" s="243"/>
      <c r="Z3456" s="2"/>
      <c r="AA3456" s="244"/>
      <c r="AB3456" s="244"/>
      <c r="AC3456" s="2"/>
      <c r="AD3456" s="244"/>
      <c r="AE3456" s="244"/>
      <c r="AF3456" s="244"/>
      <c r="AG3456" s="244"/>
      <c r="AH3456" s="244"/>
      <c r="AI3456" s="244"/>
    </row>
    <row r="3457" spans="13:35">
      <c r="M3457" s="241"/>
      <c r="N3457" s="241"/>
      <c r="O3457" s="229"/>
      <c r="P3457" s="229"/>
      <c r="Q3457" s="234"/>
      <c r="Y3457" s="243"/>
      <c r="Z3457" s="2"/>
      <c r="AA3457" s="244"/>
      <c r="AB3457" s="244"/>
      <c r="AC3457" s="2"/>
      <c r="AD3457" s="244"/>
      <c r="AE3457" s="244"/>
      <c r="AF3457" s="244"/>
      <c r="AG3457" s="244"/>
      <c r="AH3457" s="244"/>
      <c r="AI3457" s="244"/>
    </row>
    <row r="3458" spans="13:35">
      <c r="M3458" s="241"/>
      <c r="N3458" s="241"/>
      <c r="O3458" s="229"/>
      <c r="P3458" s="229"/>
      <c r="Q3458" s="234"/>
      <c r="Y3458" s="243"/>
      <c r="Z3458" s="2"/>
      <c r="AA3458" s="244"/>
      <c r="AB3458" s="244"/>
      <c r="AC3458" s="2"/>
      <c r="AD3458" s="244"/>
      <c r="AE3458" s="244"/>
      <c r="AF3458" s="244"/>
      <c r="AG3458" s="244"/>
      <c r="AH3458" s="244"/>
      <c r="AI3458" s="244"/>
    </row>
    <row r="3459" spans="13:35">
      <c r="M3459" s="241"/>
      <c r="N3459" s="241"/>
      <c r="O3459" s="229"/>
      <c r="P3459" s="229"/>
      <c r="Q3459" s="234"/>
      <c r="Y3459" s="243"/>
      <c r="Z3459" s="2"/>
      <c r="AA3459" s="244"/>
      <c r="AB3459" s="244"/>
      <c r="AC3459" s="2"/>
      <c r="AD3459" s="244"/>
      <c r="AE3459" s="244"/>
      <c r="AF3459" s="244"/>
      <c r="AG3459" s="244"/>
      <c r="AH3459" s="244"/>
      <c r="AI3459" s="244"/>
    </row>
    <row r="3460" spans="13:35">
      <c r="M3460" s="241"/>
      <c r="N3460" s="241"/>
      <c r="O3460" s="229"/>
      <c r="P3460" s="229"/>
      <c r="Q3460" s="234"/>
      <c r="Y3460" s="243"/>
      <c r="Z3460" s="2"/>
      <c r="AA3460" s="244"/>
      <c r="AB3460" s="244"/>
      <c r="AC3460" s="2"/>
      <c r="AD3460" s="244"/>
      <c r="AE3460" s="244"/>
      <c r="AF3460" s="244"/>
      <c r="AG3460" s="244"/>
      <c r="AH3460" s="244"/>
      <c r="AI3460" s="244"/>
    </row>
    <row r="3461" spans="13:35">
      <c r="M3461" s="241"/>
      <c r="N3461" s="241"/>
      <c r="O3461" s="229"/>
      <c r="P3461" s="229"/>
      <c r="Q3461" s="234"/>
      <c r="Y3461" s="243"/>
      <c r="Z3461" s="2"/>
      <c r="AA3461" s="244"/>
      <c r="AB3461" s="244"/>
      <c r="AC3461" s="2"/>
      <c r="AD3461" s="244"/>
      <c r="AE3461" s="244"/>
      <c r="AF3461" s="244"/>
      <c r="AG3461" s="244"/>
      <c r="AH3461" s="244"/>
      <c r="AI3461" s="244"/>
    </row>
    <row r="3462" spans="13:35">
      <c r="M3462" s="241"/>
      <c r="N3462" s="241"/>
      <c r="O3462" s="229"/>
      <c r="P3462" s="229"/>
      <c r="Q3462" s="234"/>
      <c r="Y3462" s="243"/>
      <c r="Z3462" s="2"/>
      <c r="AA3462" s="244"/>
      <c r="AB3462" s="244"/>
      <c r="AC3462" s="2"/>
      <c r="AD3462" s="244"/>
      <c r="AE3462" s="244"/>
      <c r="AF3462" s="244"/>
      <c r="AG3462" s="244"/>
      <c r="AH3462" s="244"/>
      <c r="AI3462" s="244"/>
    </row>
    <row r="3463" spans="13:35">
      <c r="M3463" s="241"/>
      <c r="N3463" s="241"/>
      <c r="O3463" s="229"/>
      <c r="P3463" s="229"/>
      <c r="Q3463" s="234"/>
      <c r="Y3463" s="243"/>
      <c r="Z3463" s="2"/>
      <c r="AA3463" s="244"/>
      <c r="AB3463" s="244"/>
      <c r="AC3463" s="2"/>
      <c r="AD3463" s="244"/>
      <c r="AE3463" s="244"/>
      <c r="AF3463" s="244"/>
      <c r="AG3463" s="244"/>
      <c r="AH3463" s="244"/>
      <c r="AI3463" s="244"/>
    </row>
    <row r="3464" spans="13:35">
      <c r="M3464" s="241"/>
      <c r="N3464" s="241"/>
      <c r="O3464" s="229"/>
      <c r="P3464" s="229"/>
      <c r="Q3464" s="234"/>
      <c r="Y3464" s="243"/>
      <c r="Z3464" s="2"/>
      <c r="AA3464" s="244"/>
      <c r="AB3464" s="244"/>
      <c r="AC3464" s="2"/>
      <c r="AD3464" s="244"/>
      <c r="AE3464" s="244"/>
      <c r="AF3464" s="244"/>
      <c r="AG3464" s="244"/>
      <c r="AH3464" s="244"/>
      <c r="AI3464" s="244"/>
    </row>
    <row r="3465" spans="13:35">
      <c r="M3465" s="241"/>
      <c r="N3465" s="241"/>
      <c r="O3465" s="229"/>
      <c r="P3465" s="229"/>
      <c r="Q3465" s="234"/>
      <c r="Y3465" s="243"/>
      <c r="Z3465" s="2"/>
      <c r="AA3465" s="244"/>
      <c r="AB3465" s="244"/>
      <c r="AC3465" s="2"/>
      <c r="AD3465" s="244"/>
      <c r="AE3465" s="244"/>
      <c r="AF3465" s="244"/>
      <c r="AG3465" s="244"/>
      <c r="AH3465" s="244"/>
      <c r="AI3465" s="244"/>
    </row>
    <row r="3466" spans="13:35">
      <c r="M3466" s="241"/>
      <c r="N3466" s="241"/>
      <c r="O3466" s="229"/>
      <c r="P3466" s="229"/>
      <c r="Q3466" s="234"/>
      <c r="Y3466" s="243"/>
      <c r="Z3466" s="2"/>
      <c r="AA3466" s="244"/>
      <c r="AB3466" s="244"/>
      <c r="AC3466" s="2"/>
      <c r="AD3466" s="244"/>
      <c r="AE3466" s="244"/>
      <c r="AF3466" s="244"/>
      <c r="AG3466" s="244"/>
      <c r="AH3466" s="244"/>
      <c r="AI3466" s="244"/>
    </row>
    <row r="3467" spans="13:35">
      <c r="M3467" s="241"/>
      <c r="N3467" s="241"/>
      <c r="O3467" s="229"/>
      <c r="P3467" s="229"/>
      <c r="Q3467" s="234"/>
      <c r="Y3467" s="243"/>
      <c r="Z3467" s="2"/>
      <c r="AA3467" s="244"/>
      <c r="AB3467" s="244"/>
      <c r="AC3467" s="2"/>
      <c r="AD3467" s="244"/>
      <c r="AE3467" s="244"/>
      <c r="AF3467" s="244"/>
      <c r="AG3467" s="244"/>
      <c r="AH3467" s="244"/>
      <c r="AI3467" s="244"/>
    </row>
    <row r="3468" spans="13:35">
      <c r="M3468" s="241"/>
      <c r="N3468" s="241"/>
      <c r="O3468" s="229"/>
      <c r="P3468" s="229"/>
      <c r="Q3468" s="234"/>
      <c r="Y3468" s="243"/>
      <c r="Z3468" s="2"/>
      <c r="AA3468" s="244"/>
      <c r="AB3468" s="244"/>
      <c r="AC3468" s="2"/>
      <c r="AD3468" s="244"/>
      <c r="AE3468" s="244"/>
      <c r="AF3468" s="244"/>
      <c r="AG3468" s="244"/>
      <c r="AH3468" s="244"/>
      <c r="AI3468" s="244"/>
    </row>
    <row r="3469" spans="13:35">
      <c r="M3469" s="241"/>
      <c r="N3469" s="241"/>
      <c r="O3469" s="229"/>
      <c r="P3469" s="229"/>
      <c r="Q3469" s="234"/>
      <c r="Y3469" s="243"/>
      <c r="Z3469" s="2"/>
      <c r="AA3469" s="244"/>
      <c r="AB3469" s="244"/>
      <c r="AC3469" s="2"/>
      <c r="AD3469" s="244"/>
      <c r="AE3469" s="244"/>
      <c r="AF3469" s="244"/>
      <c r="AG3469" s="244"/>
      <c r="AH3469" s="244"/>
      <c r="AI3469" s="244"/>
    </row>
    <row r="3470" spans="13:35">
      <c r="M3470" s="241"/>
      <c r="N3470" s="241"/>
      <c r="O3470" s="229"/>
      <c r="P3470" s="229"/>
      <c r="Q3470" s="234"/>
      <c r="Y3470" s="243"/>
      <c r="Z3470" s="2"/>
      <c r="AA3470" s="244"/>
      <c r="AB3470" s="244"/>
      <c r="AC3470" s="2"/>
      <c r="AD3470" s="244"/>
      <c r="AE3470" s="244"/>
      <c r="AF3470" s="244"/>
      <c r="AG3470" s="244"/>
      <c r="AH3470" s="244"/>
      <c r="AI3470" s="244"/>
    </row>
    <row r="3471" spans="13:35">
      <c r="M3471" s="241"/>
      <c r="N3471" s="241"/>
      <c r="O3471" s="229"/>
      <c r="P3471" s="229"/>
      <c r="Q3471" s="234"/>
      <c r="Y3471" s="243"/>
      <c r="Z3471" s="2"/>
      <c r="AA3471" s="244"/>
      <c r="AB3471" s="244"/>
      <c r="AC3471" s="2"/>
      <c r="AD3471" s="244"/>
      <c r="AE3471" s="244"/>
      <c r="AF3471" s="244"/>
      <c r="AG3471" s="244"/>
      <c r="AH3471" s="244"/>
      <c r="AI3471" s="244"/>
    </row>
    <row r="3472" spans="13:35">
      <c r="M3472" s="241"/>
      <c r="N3472" s="241"/>
      <c r="O3472" s="229"/>
      <c r="P3472" s="229"/>
      <c r="Q3472" s="234"/>
      <c r="Y3472" s="243"/>
      <c r="Z3472" s="2"/>
      <c r="AA3472" s="244"/>
      <c r="AB3472" s="244"/>
      <c r="AC3472" s="2"/>
      <c r="AD3472" s="244"/>
      <c r="AE3472" s="244"/>
      <c r="AF3472" s="244"/>
      <c r="AG3472" s="244"/>
      <c r="AH3472" s="244"/>
      <c r="AI3472" s="244"/>
    </row>
    <row r="3473" spans="13:35">
      <c r="M3473" s="241"/>
      <c r="N3473" s="241"/>
      <c r="O3473" s="229"/>
      <c r="P3473" s="229"/>
      <c r="Q3473" s="234"/>
      <c r="Y3473" s="243"/>
      <c r="Z3473" s="2"/>
      <c r="AA3473" s="244"/>
      <c r="AB3473" s="244"/>
      <c r="AC3473" s="2"/>
      <c r="AD3473" s="244"/>
      <c r="AE3473" s="244"/>
      <c r="AF3473" s="244"/>
      <c r="AG3473" s="244"/>
      <c r="AH3473" s="244"/>
      <c r="AI3473" s="244"/>
    </row>
    <row r="3474" spans="13:35">
      <c r="M3474" s="241"/>
      <c r="N3474" s="241"/>
      <c r="O3474" s="229"/>
      <c r="P3474" s="229"/>
      <c r="Q3474" s="234"/>
      <c r="Y3474" s="243"/>
      <c r="Z3474" s="2"/>
      <c r="AA3474" s="244"/>
      <c r="AB3474" s="244"/>
      <c r="AC3474" s="2"/>
      <c r="AD3474" s="244"/>
      <c r="AE3474" s="244"/>
      <c r="AF3474" s="244"/>
      <c r="AG3474" s="244"/>
      <c r="AH3474" s="244"/>
      <c r="AI3474" s="244"/>
    </row>
    <row r="3475" spans="13:35">
      <c r="M3475" s="241"/>
      <c r="N3475" s="241"/>
      <c r="O3475" s="229"/>
      <c r="P3475" s="229"/>
      <c r="Q3475" s="234"/>
      <c r="Y3475" s="243"/>
      <c r="Z3475" s="2"/>
      <c r="AA3475" s="244"/>
      <c r="AB3475" s="244"/>
      <c r="AC3475" s="2"/>
      <c r="AD3475" s="244"/>
      <c r="AE3475" s="244"/>
      <c r="AF3475" s="244"/>
      <c r="AG3475" s="244"/>
      <c r="AH3475" s="244"/>
      <c r="AI3475" s="244"/>
    </row>
    <row r="3476" spans="13:35">
      <c r="M3476" s="241"/>
      <c r="N3476" s="241"/>
      <c r="O3476" s="229"/>
      <c r="P3476" s="229"/>
      <c r="Q3476" s="234"/>
      <c r="Y3476" s="243"/>
      <c r="Z3476" s="2"/>
      <c r="AA3476" s="244"/>
      <c r="AB3476" s="244"/>
      <c r="AC3476" s="2"/>
      <c r="AD3476" s="244"/>
      <c r="AE3476" s="244"/>
      <c r="AF3476" s="244"/>
      <c r="AG3476" s="244"/>
      <c r="AH3476" s="244"/>
      <c r="AI3476" s="244"/>
    </row>
    <row r="3477" spans="13:35">
      <c r="M3477" s="241"/>
      <c r="N3477" s="241"/>
      <c r="O3477" s="229"/>
      <c r="P3477" s="229"/>
      <c r="Q3477" s="234"/>
      <c r="Y3477" s="243"/>
      <c r="Z3477" s="2"/>
      <c r="AA3477" s="244"/>
      <c r="AB3477" s="244"/>
      <c r="AC3477" s="2"/>
      <c r="AD3477" s="244"/>
      <c r="AE3477" s="244"/>
      <c r="AF3477" s="244"/>
      <c r="AG3477" s="244"/>
      <c r="AH3477" s="244"/>
      <c r="AI3477" s="244"/>
    </row>
    <row r="3478" spans="13:35">
      <c r="M3478" s="241"/>
      <c r="N3478" s="241"/>
      <c r="O3478" s="229"/>
      <c r="P3478" s="229"/>
      <c r="Q3478" s="234"/>
      <c r="Y3478" s="243"/>
      <c r="Z3478" s="2"/>
      <c r="AA3478" s="244"/>
      <c r="AB3478" s="244"/>
      <c r="AC3478" s="2"/>
      <c r="AD3478" s="244"/>
      <c r="AE3478" s="244"/>
      <c r="AF3478" s="244"/>
      <c r="AG3478" s="244"/>
      <c r="AH3478" s="244"/>
      <c r="AI3478" s="244"/>
    </row>
    <row r="3479" spans="13:35">
      <c r="M3479" s="241"/>
      <c r="N3479" s="241"/>
      <c r="O3479" s="229"/>
      <c r="P3479" s="229"/>
      <c r="Q3479" s="234"/>
      <c r="Y3479" s="243"/>
      <c r="Z3479" s="2"/>
      <c r="AA3479" s="244"/>
      <c r="AB3479" s="244"/>
      <c r="AC3479" s="2"/>
      <c r="AD3479" s="244"/>
      <c r="AE3479" s="244"/>
      <c r="AF3479" s="244"/>
      <c r="AG3479" s="244"/>
      <c r="AH3479" s="244"/>
      <c r="AI3479" s="244"/>
    </row>
    <row r="3480" spans="13:35">
      <c r="M3480" s="241"/>
      <c r="N3480" s="241"/>
      <c r="O3480" s="229"/>
      <c r="P3480" s="229"/>
      <c r="Q3480" s="234"/>
      <c r="Y3480" s="243"/>
      <c r="Z3480" s="2"/>
      <c r="AA3480" s="244"/>
      <c r="AB3480" s="244"/>
      <c r="AC3480" s="2"/>
      <c r="AD3480" s="244"/>
      <c r="AE3480" s="244"/>
      <c r="AF3480" s="244"/>
      <c r="AG3480" s="244"/>
      <c r="AH3480" s="244"/>
      <c r="AI3480" s="244"/>
    </row>
    <row r="3481" spans="13:35">
      <c r="M3481" s="241"/>
      <c r="N3481" s="241"/>
      <c r="O3481" s="229"/>
      <c r="P3481" s="229"/>
      <c r="Q3481" s="234"/>
      <c r="Y3481" s="243"/>
      <c r="Z3481" s="2"/>
      <c r="AA3481" s="244"/>
      <c r="AB3481" s="244"/>
      <c r="AC3481" s="2"/>
      <c r="AD3481" s="244"/>
      <c r="AE3481" s="244"/>
      <c r="AF3481" s="244"/>
      <c r="AG3481" s="244"/>
      <c r="AH3481" s="244"/>
      <c r="AI3481" s="244"/>
    </row>
    <row r="3482" spans="13:35">
      <c r="M3482" s="241"/>
      <c r="N3482" s="241"/>
      <c r="O3482" s="229"/>
      <c r="P3482" s="229"/>
      <c r="Q3482" s="234"/>
      <c r="Y3482" s="243"/>
      <c r="Z3482" s="2"/>
      <c r="AA3482" s="244"/>
      <c r="AB3482" s="244"/>
      <c r="AC3482" s="2"/>
      <c r="AD3482" s="244"/>
      <c r="AE3482" s="244"/>
      <c r="AF3482" s="244"/>
      <c r="AG3482" s="244"/>
      <c r="AH3482" s="244"/>
      <c r="AI3482" s="244"/>
    </row>
    <row r="3483" spans="13:35">
      <c r="M3483" s="241"/>
      <c r="N3483" s="241"/>
      <c r="O3483" s="229"/>
      <c r="P3483" s="229"/>
      <c r="Q3483" s="234"/>
      <c r="Y3483" s="243"/>
      <c r="Z3483" s="2"/>
      <c r="AA3483" s="244"/>
      <c r="AB3483" s="244"/>
      <c r="AC3483" s="2"/>
      <c r="AD3483" s="244"/>
      <c r="AE3483" s="244"/>
      <c r="AF3483" s="244"/>
      <c r="AG3483" s="244"/>
      <c r="AH3483" s="244"/>
      <c r="AI3483" s="244"/>
    </row>
    <row r="3484" spans="13:35">
      <c r="M3484" s="241"/>
      <c r="N3484" s="241"/>
      <c r="O3484" s="229"/>
      <c r="P3484" s="229"/>
      <c r="Q3484" s="234"/>
      <c r="Y3484" s="243"/>
      <c r="Z3484" s="2"/>
      <c r="AA3484" s="244"/>
      <c r="AB3484" s="244"/>
      <c r="AC3484" s="2"/>
      <c r="AD3484" s="244"/>
      <c r="AE3484" s="244"/>
      <c r="AF3484" s="244"/>
      <c r="AG3484" s="244"/>
      <c r="AH3484" s="244"/>
      <c r="AI3484" s="244"/>
    </row>
    <row r="3485" spans="13:35">
      <c r="M3485" s="241"/>
      <c r="N3485" s="241"/>
      <c r="O3485" s="229"/>
      <c r="P3485" s="229"/>
      <c r="Q3485" s="234"/>
      <c r="Y3485" s="243"/>
      <c r="Z3485" s="2"/>
      <c r="AA3485" s="244"/>
      <c r="AB3485" s="244"/>
      <c r="AC3485" s="2"/>
      <c r="AD3485" s="244"/>
      <c r="AE3485" s="244"/>
      <c r="AF3485" s="244"/>
      <c r="AG3485" s="244"/>
      <c r="AH3485" s="244"/>
      <c r="AI3485" s="244"/>
    </row>
    <row r="3486" spans="13:35">
      <c r="M3486" s="241"/>
      <c r="N3486" s="241"/>
      <c r="O3486" s="229"/>
      <c r="P3486" s="229"/>
      <c r="Q3486" s="234"/>
      <c r="Y3486" s="243"/>
      <c r="Z3486" s="2"/>
      <c r="AA3486" s="244"/>
      <c r="AB3486" s="244"/>
      <c r="AC3486" s="2"/>
      <c r="AD3486" s="244"/>
      <c r="AE3486" s="244"/>
      <c r="AF3486" s="244"/>
      <c r="AG3486" s="244"/>
      <c r="AH3486" s="244"/>
      <c r="AI3486" s="244"/>
    </row>
    <row r="3487" spans="13:35">
      <c r="M3487" s="241"/>
      <c r="N3487" s="241"/>
      <c r="O3487" s="229"/>
      <c r="P3487" s="229"/>
      <c r="Q3487" s="234"/>
      <c r="Y3487" s="243"/>
      <c r="Z3487" s="2"/>
      <c r="AA3487" s="244"/>
      <c r="AB3487" s="244"/>
      <c r="AC3487" s="2"/>
      <c r="AD3487" s="244"/>
      <c r="AE3487" s="244"/>
      <c r="AF3487" s="244"/>
      <c r="AG3487" s="244"/>
      <c r="AH3487" s="244"/>
      <c r="AI3487" s="244"/>
    </row>
    <row r="3488" spans="13:35">
      <c r="M3488" s="241"/>
      <c r="N3488" s="241"/>
      <c r="O3488" s="229"/>
      <c r="P3488" s="229"/>
      <c r="Q3488" s="234"/>
      <c r="Y3488" s="243"/>
      <c r="Z3488" s="2"/>
      <c r="AA3488" s="244"/>
      <c r="AB3488" s="244"/>
      <c r="AC3488" s="2"/>
      <c r="AD3488" s="244"/>
      <c r="AE3488" s="244"/>
      <c r="AF3488" s="244"/>
      <c r="AG3488" s="244"/>
      <c r="AH3488" s="244"/>
      <c r="AI3488" s="244"/>
    </row>
    <row r="3489" spans="13:35">
      <c r="M3489" s="241"/>
      <c r="N3489" s="241"/>
      <c r="O3489" s="229"/>
      <c r="P3489" s="229"/>
      <c r="Q3489" s="234"/>
      <c r="Y3489" s="243"/>
      <c r="Z3489" s="2"/>
      <c r="AA3489" s="244"/>
      <c r="AB3489" s="244"/>
      <c r="AC3489" s="2"/>
      <c r="AD3489" s="244"/>
      <c r="AE3489" s="244"/>
      <c r="AF3489" s="244"/>
      <c r="AG3489" s="244"/>
      <c r="AH3489" s="244"/>
      <c r="AI3489" s="244"/>
    </row>
    <row r="3490" spans="13:35">
      <c r="M3490" s="241"/>
      <c r="N3490" s="241"/>
      <c r="O3490" s="229"/>
      <c r="P3490" s="229"/>
      <c r="Q3490" s="234"/>
      <c r="Y3490" s="243"/>
      <c r="Z3490" s="2"/>
      <c r="AA3490" s="244"/>
      <c r="AB3490" s="244"/>
      <c r="AC3490" s="2"/>
      <c r="AD3490" s="244"/>
      <c r="AE3490" s="244"/>
      <c r="AF3490" s="244"/>
      <c r="AG3490" s="244"/>
      <c r="AH3490" s="244"/>
      <c r="AI3490" s="244"/>
    </row>
    <row r="3491" spans="13:35">
      <c r="M3491" s="241"/>
      <c r="N3491" s="241"/>
      <c r="O3491" s="229"/>
      <c r="P3491" s="229"/>
      <c r="Q3491" s="234"/>
      <c r="Y3491" s="243"/>
      <c r="Z3491" s="2"/>
      <c r="AA3491" s="244"/>
      <c r="AB3491" s="244"/>
      <c r="AC3491" s="2"/>
      <c r="AD3491" s="244"/>
      <c r="AE3491" s="244"/>
      <c r="AF3491" s="244"/>
      <c r="AG3491" s="244"/>
      <c r="AH3491" s="244"/>
      <c r="AI3491" s="244"/>
    </row>
    <row r="3492" spans="13:35">
      <c r="M3492" s="241"/>
      <c r="N3492" s="241"/>
      <c r="O3492" s="229"/>
      <c r="P3492" s="229"/>
      <c r="Q3492" s="234"/>
      <c r="Y3492" s="243"/>
      <c r="Z3492" s="2"/>
      <c r="AA3492" s="244"/>
      <c r="AB3492" s="244"/>
      <c r="AC3492" s="2"/>
      <c r="AD3492" s="244"/>
      <c r="AE3492" s="244"/>
      <c r="AF3492" s="244"/>
      <c r="AG3492" s="244"/>
      <c r="AH3492" s="244"/>
      <c r="AI3492" s="244"/>
    </row>
    <row r="3493" spans="13:35">
      <c r="M3493" s="241"/>
      <c r="N3493" s="241"/>
      <c r="O3493" s="229"/>
      <c r="P3493" s="229"/>
      <c r="Q3493" s="234"/>
      <c r="Y3493" s="243"/>
      <c r="Z3493" s="2"/>
      <c r="AA3493" s="244"/>
      <c r="AB3493" s="244"/>
      <c r="AC3493" s="2"/>
      <c r="AD3493" s="244"/>
      <c r="AE3493" s="244"/>
      <c r="AF3493" s="244"/>
      <c r="AG3493" s="244"/>
      <c r="AH3493" s="244"/>
      <c r="AI3493" s="244"/>
    </row>
    <row r="3494" spans="13:35">
      <c r="M3494" s="241"/>
      <c r="N3494" s="241"/>
      <c r="O3494" s="229"/>
      <c r="P3494" s="229"/>
      <c r="Q3494" s="234"/>
      <c r="Y3494" s="243"/>
      <c r="Z3494" s="2"/>
      <c r="AA3494" s="244"/>
      <c r="AB3494" s="244"/>
      <c r="AC3494" s="2"/>
      <c r="AD3494" s="244"/>
      <c r="AE3494" s="244"/>
      <c r="AF3494" s="244"/>
      <c r="AG3494" s="244"/>
      <c r="AH3494" s="244"/>
      <c r="AI3494" s="244"/>
    </row>
    <row r="3495" spans="13:35">
      <c r="M3495" s="241"/>
      <c r="N3495" s="241"/>
      <c r="O3495" s="229"/>
      <c r="P3495" s="229"/>
      <c r="Q3495" s="234"/>
      <c r="Y3495" s="243"/>
      <c r="Z3495" s="2"/>
      <c r="AA3495" s="244"/>
      <c r="AB3495" s="244"/>
      <c r="AC3495" s="2"/>
      <c r="AD3495" s="244"/>
      <c r="AE3495" s="244"/>
      <c r="AF3495" s="244"/>
      <c r="AG3495" s="244"/>
      <c r="AH3495" s="244"/>
      <c r="AI3495" s="244"/>
    </row>
    <row r="3496" spans="13:35">
      <c r="M3496" s="241"/>
      <c r="N3496" s="241"/>
      <c r="O3496" s="229"/>
      <c r="P3496" s="229"/>
      <c r="Q3496" s="234"/>
      <c r="Y3496" s="243"/>
      <c r="Z3496" s="2"/>
      <c r="AA3496" s="244"/>
      <c r="AB3496" s="244"/>
      <c r="AC3496" s="2"/>
      <c r="AD3496" s="244"/>
      <c r="AE3496" s="244"/>
      <c r="AF3496" s="244"/>
      <c r="AG3496" s="244"/>
      <c r="AH3496" s="244"/>
      <c r="AI3496" s="244"/>
    </row>
    <row r="3497" spans="13:35">
      <c r="M3497" s="241"/>
      <c r="N3497" s="241"/>
      <c r="O3497" s="229"/>
      <c r="P3497" s="229"/>
      <c r="Q3497" s="234"/>
      <c r="Y3497" s="243"/>
      <c r="Z3497" s="2"/>
      <c r="AA3497" s="244"/>
      <c r="AB3497" s="244"/>
      <c r="AC3497" s="2"/>
      <c r="AD3497" s="244"/>
      <c r="AE3497" s="244"/>
      <c r="AF3497" s="244"/>
      <c r="AG3497" s="244"/>
      <c r="AH3497" s="244"/>
      <c r="AI3497" s="244"/>
    </row>
    <row r="3498" spans="13:35">
      <c r="M3498" s="241"/>
      <c r="N3498" s="241"/>
      <c r="O3498" s="229"/>
      <c r="P3498" s="229"/>
      <c r="Q3498" s="234"/>
      <c r="Y3498" s="243"/>
      <c r="Z3498" s="2"/>
      <c r="AA3498" s="244"/>
      <c r="AB3498" s="244"/>
      <c r="AC3498" s="2"/>
      <c r="AD3498" s="244"/>
      <c r="AE3498" s="244"/>
      <c r="AF3498" s="244"/>
      <c r="AG3498" s="244"/>
      <c r="AH3498" s="244"/>
      <c r="AI3498" s="244"/>
    </row>
    <row r="3499" spans="13:35">
      <c r="M3499" s="241"/>
      <c r="N3499" s="241"/>
      <c r="O3499" s="229"/>
      <c r="P3499" s="229"/>
      <c r="Q3499" s="234"/>
      <c r="Y3499" s="243"/>
      <c r="Z3499" s="2"/>
      <c r="AA3499" s="244"/>
      <c r="AB3499" s="244"/>
      <c r="AC3499" s="2"/>
      <c r="AD3499" s="244"/>
      <c r="AE3499" s="244"/>
      <c r="AF3499" s="244"/>
      <c r="AG3499" s="244"/>
      <c r="AH3499" s="244"/>
      <c r="AI3499" s="244"/>
    </row>
    <row r="3500" spans="13:35">
      <c r="M3500" s="241"/>
      <c r="N3500" s="241"/>
      <c r="O3500" s="229"/>
      <c r="P3500" s="229"/>
      <c r="Q3500" s="234"/>
      <c r="Y3500" s="243"/>
      <c r="Z3500" s="2"/>
      <c r="AA3500" s="244"/>
      <c r="AB3500" s="244"/>
      <c r="AC3500" s="2"/>
      <c r="AD3500" s="244"/>
      <c r="AE3500" s="244"/>
      <c r="AF3500" s="244"/>
      <c r="AG3500" s="244"/>
      <c r="AH3500" s="244"/>
      <c r="AI3500" s="244"/>
    </row>
    <row r="3501" spans="13:35">
      <c r="M3501" s="241"/>
      <c r="N3501" s="241"/>
      <c r="O3501" s="229"/>
      <c r="P3501" s="229"/>
      <c r="Q3501" s="234"/>
      <c r="Y3501" s="243"/>
      <c r="Z3501" s="2"/>
      <c r="AA3501" s="244"/>
      <c r="AB3501" s="244"/>
      <c r="AC3501" s="2"/>
      <c r="AD3501" s="244"/>
      <c r="AE3501" s="244"/>
      <c r="AF3501" s="244"/>
      <c r="AG3501" s="244"/>
      <c r="AH3501" s="244"/>
      <c r="AI3501" s="244"/>
    </row>
    <row r="3502" spans="13:35">
      <c r="M3502" s="241"/>
      <c r="N3502" s="241"/>
      <c r="O3502" s="229"/>
      <c r="P3502" s="229"/>
      <c r="Q3502" s="234"/>
      <c r="Y3502" s="243"/>
      <c r="Z3502" s="2"/>
      <c r="AA3502" s="244"/>
      <c r="AB3502" s="244"/>
      <c r="AC3502" s="2"/>
      <c r="AD3502" s="244"/>
      <c r="AE3502" s="244"/>
      <c r="AF3502" s="244"/>
      <c r="AG3502" s="244"/>
      <c r="AH3502" s="244"/>
      <c r="AI3502" s="244"/>
    </row>
    <row r="3503" spans="13:35">
      <c r="M3503" s="241"/>
      <c r="N3503" s="241"/>
      <c r="O3503" s="229"/>
      <c r="P3503" s="229"/>
      <c r="Q3503" s="234"/>
      <c r="Y3503" s="243"/>
      <c r="Z3503" s="2"/>
      <c r="AA3503" s="244"/>
      <c r="AB3503" s="244"/>
      <c r="AC3503" s="2"/>
      <c r="AD3503" s="244"/>
      <c r="AE3503" s="244"/>
      <c r="AF3503" s="244"/>
      <c r="AG3503" s="244"/>
      <c r="AH3503" s="244"/>
      <c r="AI3503" s="244"/>
    </row>
    <row r="3504" spans="13:35">
      <c r="M3504" s="241"/>
      <c r="N3504" s="241"/>
      <c r="O3504" s="229"/>
      <c r="P3504" s="229"/>
      <c r="Q3504" s="234"/>
      <c r="Y3504" s="243"/>
      <c r="Z3504" s="2"/>
      <c r="AA3504" s="244"/>
      <c r="AB3504" s="244"/>
      <c r="AC3504" s="2"/>
      <c r="AD3504" s="244"/>
      <c r="AE3504" s="244"/>
      <c r="AF3504" s="244"/>
      <c r="AG3504" s="244"/>
      <c r="AH3504" s="244"/>
      <c r="AI3504" s="244"/>
    </row>
    <row r="3505" spans="13:35">
      <c r="M3505" s="241"/>
      <c r="N3505" s="241"/>
      <c r="O3505" s="229"/>
      <c r="P3505" s="229"/>
      <c r="Q3505" s="234"/>
      <c r="Y3505" s="243"/>
      <c r="Z3505" s="2"/>
      <c r="AA3505" s="244"/>
      <c r="AB3505" s="244"/>
      <c r="AC3505" s="2"/>
      <c r="AD3505" s="244"/>
      <c r="AE3505" s="244"/>
      <c r="AF3505" s="244"/>
      <c r="AG3505" s="244"/>
      <c r="AH3505" s="244"/>
      <c r="AI3505" s="244"/>
    </row>
    <row r="3506" spans="13:35">
      <c r="M3506" s="241"/>
      <c r="N3506" s="241"/>
      <c r="O3506" s="229"/>
      <c r="P3506" s="229"/>
      <c r="Q3506" s="234"/>
      <c r="Y3506" s="243"/>
      <c r="Z3506" s="2"/>
      <c r="AA3506" s="244"/>
      <c r="AB3506" s="244"/>
      <c r="AC3506" s="2"/>
      <c r="AD3506" s="244"/>
      <c r="AE3506" s="244"/>
      <c r="AF3506" s="244"/>
      <c r="AG3506" s="244"/>
      <c r="AH3506" s="244"/>
      <c r="AI3506" s="244"/>
    </row>
    <row r="3507" spans="13:35">
      <c r="M3507" s="241"/>
      <c r="N3507" s="241"/>
      <c r="O3507" s="229"/>
      <c r="P3507" s="229"/>
      <c r="Q3507" s="234"/>
      <c r="Y3507" s="243"/>
      <c r="Z3507" s="2"/>
      <c r="AA3507" s="244"/>
      <c r="AB3507" s="244"/>
      <c r="AC3507" s="2"/>
      <c r="AD3507" s="244"/>
      <c r="AE3507" s="244"/>
      <c r="AF3507" s="244"/>
      <c r="AG3507" s="244"/>
      <c r="AH3507" s="244"/>
      <c r="AI3507" s="244"/>
    </row>
    <row r="3508" spans="13:35">
      <c r="M3508" s="241"/>
      <c r="N3508" s="241"/>
      <c r="O3508" s="229"/>
      <c r="P3508" s="229"/>
      <c r="Q3508" s="234"/>
      <c r="Y3508" s="243"/>
      <c r="Z3508" s="2"/>
      <c r="AA3508" s="244"/>
      <c r="AB3508" s="244"/>
      <c r="AC3508" s="2"/>
      <c r="AD3508" s="244"/>
      <c r="AE3508" s="244"/>
      <c r="AF3508" s="244"/>
      <c r="AG3508" s="244"/>
      <c r="AH3508" s="244"/>
      <c r="AI3508" s="244"/>
    </row>
    <row r="3509" spans="13:35">
      <c r="M3509" s="241"/>
      <c r="N3509" s="241"/>
      <c r="O3509" s="229"/>
      <c r="P3509" s="229"/>
      <c r="Q3509" s="234"/>
      <c r="Y3509" s="243"/>
      <c r="Z3509" s="2"/>
      <c r="AA3509" s="244"/>
      <c r="AB3509" s="244"/>
      <c r="AC3509" s="2"/>
      <c r="AD3509" s="244"/>
      <c r="AE3509" s="244"/>
      <c r="AF3509" s="244"/>
      <c r="AG3509" s="244"/>
      <c r="AH3509" s="244"/>
      <c r="AI3509" s="244"/>
    </row>
    <row r="3510" spans="13:35">
      <c r="M3510" s="241"/>
      <c r="N3510" s="241"/>
      <c r="O3510" s="229"/>
      <c r="P3510" s="229"/>
      <c r="Q3510" s="234"/>
      <c r="Y3510" s="243"/>
      <c r="Z3510" s="2"/>
      <c r="AA3510" s="244"/>
      <c r="AB3510" s="244"/>
      <c r="AC3510" s="2"/>
      <c r="AD3510" s="244"/>
      <c r="AE3510" s="244"/>
      <c r="AF3510" s="244"/>
      <c r="AG3510" s="244"/>
      <c r="AH3510" s="244"/>
      <c r="AI3510" s="244"/>
    </row>
    <row r="3511" spans="13:35">
      <c r="M3511" s="241"/>
      <c r="N3511" s="241"/>
      <c r="O3511" s="229"/>
      <c r="P3511" s="229"/>
      <c r="Q3511" s="234"/>
      <c r="Y3511" s="243"/>
      <c r="Z3511" s="2"/>
      <c r="AA3511" s="244"/>
      <c r="AB3511" s="244"/>
      <c r="AC3511" s="2"/>
      <c r="AD3511" s="244"/>
      <c r="AE3511" s="244"/>
      <c r="AF3511" s="244"/>
      <c r="AG3511" s="244"/>
      <c r="AH3511" s="244"/>
      <c r="AI3511" s="244"/>
    </row>
    <row r="3512" spans="13:35">
      <c r="M3512" s="241"/>
      <c r="N3512" s="241"/>
      <c r="O3512" s="229"/>
      <c r="P3512" s="229"/>
      <c r="Q3512" s="234"/>
      <c r="Y3512" s="243"/>
      <c r="Z3512" s="2"/>
      <c r="AA3512" s="244"/>
      <c r="AB3512" s="244"/>
      <c r="AC3512" s="2"/>
      <c r="AD3512" s="244"/>
      <c r="AE3512" s="244"/>
      <c r="AF3512" s="244"/>
      <c r="AG3512" s="244"/>
      <c r="AH3512" s="244"/>
      <c r="AI3512" s="244"/>
    </row>
    <row r="3513" spans="13:35">
      <c r="M3513" s="241"/>
      <c r="N3513" s="241"/>
      <c r="O3513" s="229"/>
      <c r="P3513" s="229"/>
      <c r="Q3513" s="234"/>
      <c r="Y3513" s="243"/>
      <c r="Z3513" s="2"/>
      <c r="AA3513" s="244"/>
      <c r="AB3513" s="244"/>
      <c r="AC3513" s="2"/>
      <c r="AD3513" s="244"/>
      <c r="AE3513" s="244"/>
      <c r="AF3513" s="244"/>
      <c r="AG3513" s="244"/>
      <c r="AH3513" s="244"/>
      <c r="AI3513" s="244"/>
    </row>
    <row r="3514" spans="13:35">
      <c r="M3514" s="241"/>
      <c r="N3514" s="241"/>
      <c r="O3514" s="229"/>
      <c r="P3514" s="229"/>
      <c r="Q3514" s="234"/>
      <c r="Y3514" s="243"/>
      <c r="Z3514" s="2"/>
      <c r="AA3514" s="244"/>
      <c r="AB3514" s="244"/>
      <c r="AC3514" s="2"/>
      <c r="AD3514" s="244"/>
      <c r="AE3514" s="244"/>
      <c r="AF3514" s="244"/>
      <c r="AG3514" s="244"/>
      <c r="AH3514" s="244"/>
      <c r="AI3514" s="244"/>
    </row>
    <row r="3515" spans="13:35">
      <c r="M3515" s="241"/>
      <c r="N3515" s="241"/>
      <c r="O3515" s="229"/>
      <c r="P3515" s="229"/>
      <c r="Q3515" s="234"/>
      <c r="Y3515" s="243"/>
      <c r="Z3515" s="2"/>
      <c r="AA3515" s="244"/>
      <c r="AB3515" s="244"/>
      <c r="AC3515" s="2"/>
      <c r="AD3515" s="244"/>
      <c r="AE3515" s="244"/>
      <c r="AF3515" s="244"/>
      <c r="AG3515" s="244"/>
      <c r="AH3515" s="244"/>
      <c r="AI3515" s="244"/>
    </row>
    <row r="3516" spans="13:35">
      <c r="M3516" s="241"/>
      <c r="N3516" s="241"/>
      <c r="O3516" s="229"/>
      <c r="P3516" s="229"/>
      <c r="Q3516" s="234"/>
      <c r="Y3516" s="243"/>
      <c r="Z3516" s="2"/>
      <c r="AA3516" s="244"/>
      <c r="AB3516" s="244"/>
      <c r="AC3516" s="2"/>
      <c r="AD3516" s="244"/>
      <c r="AE3516" s="244"/>
      <c r="AF3516" s="244"/>
      <c r="AG3516" s="244"/>
      <c r="AH3516" s="244"/>
      <c r="AI3516" s="244"/>
    </row>
    <row r="3517" spans="13:35">
      <c r="M3517" s="241"/>
      <c r="N3517" s="241"/>
      <c r="O3517" s="229"/>
      <c r="P3517" s="229"/>
      <c r="Q3517" s="234"/>
      <c r="Y3517" s="243"/>
      <c r="Z3517" s="2"/>
      <c r="AA3517" s="244"/>
      <c r="AB3517" s="244"/>
      <c r="AC3517" s="2"/>
      <c r="AD3517" s="244"/>
      <c r="AE3517" s="244"/>
      <c r="AF3517" s="244"/>
      <c r="AG3517" s="244"/>
      <c r="AH3517" s="244"/>
      <c r="AI3517" s="244"/>
    </row>
    <row r="3518" spans="13:35">
      <c r="M3518" s="241"/>
      <c r="N3518" s="241"/>
      <c r="O3518" s="229"/>
      <c r="P3518" s="229"/>
      <c r="Q3518" s="234"/>
      <c r="Y3518" s="243"/>
      <c r="Z3518" s="2"/>
      <c r="AA3518" s="244"/>
      <c r="AB3518" s="244"/>
      <c r="AC3518" s="2"/>
      <c r="AD3518" s="244"/>
      <c r="AE3518" s="244"/>
      <c r="AF3518" s="244"/>
      <c r="AG3518" s="244"/>
      <c r="AH3518" s="244"/>
      <c r="AI3518" s="244"/>
    </row>
    <row r="3519" spans="13:35">
      <c r="M3519" s="241"/>
      <c r="N3519" s="241"/>
      <c r="O3519" s="229"/>
      <c r="P3519" s="229"/>
      <c r="Q3519" s="234"/>
      <c r="Y3519" s="243"/>
      <c r="Z3519" s="2"/>
      <c r="AA3519" s="244"/>
      <c r="AB3519" s="244"/>
      <c r="AC3519" s="2"/>
      <c r="AD3519" s="244"/>
      <c r="AE3519" s="244"/>
      <c r="AF3519" s="244"/>
      <c r="AG3519" s="244"/>
      <c r="AH3519" s="244"/>
      <c r="AI3519" s="244"/>
    </row>
    <row r="3520" spans="13:35">
      <c r="M3520" s="241"/>
      <c r="N3520" s="241"/>
      <c r="O3520" s="229"/>
      <c r="P3520" s="229"/>
      <c r="Q3520" s="234"/>
      <c r="Y3520" s="243"/>
      <c r="Z3520" s="2"/>
      <c r="AA3520" s="244"/>
      <c r="AB3520" s="244"/>
      <c r="AC3520" s="2"/>
      <c r="AD3520" s="244"/>
      <c r="AE3520" s="244"/>
      <c r="AF3520" s="244"/>
      <c r="AG3520" s="244"/>
      <c r="AH3520" s="244"/>
      <c r="AI3520" s="244"/>
    </row>
    <row r="3521" spans="13:35">
      <c r="M3521" s="241"/>
      <c r="N3521" s="241"/>
      <c r="O3521" s="229"/>
      <c r="P3521" s="229"/>
      <c r="Q3521" s="234"/>
      <c r="Y3521" s="243"/>
      <c r="Z3521" s="2"/>
      <c r="AA3521" s="244"/>
      <c r="AB3521" s="244"/>
      <c r="AC3521" s="2"/>
      <c r="AD3521" s="244"/>
      <c r="AE3521" s="244"/>
      <c r="AF3521" s="244"/>
      <c r="AG3521" s="244"/>
      <c r="AH3521" s="244"/>
      <c r="AI3521" s="244"/>
    </row>
    <row r="3522" spans="13:35">
      <c r="M3522" s="241"/>
      <c r="N3522" s="241"/>
      <c r="O3522" s="229"/>
      <c r="P3522" s="229"/>
      <c r="Q3522" s="234"/>
      <c r="Y3522" s="243"/>
      <c r="Z3522" s="2"/>
      <c r="AA3522" s="244"/>
      <c r="AB3522" s="244"/>
      <c r="AC3522" s="2"/>
      <c r="AD3522" s="244"/>
      <c r="AE3522" s="244"/>
      <c r="AF3522" s="244"/>
      <c r="AG3522" s="244"/>
      <c r="AH3522" s="244"/>
      <c r="AI3522" s="244"/>
    </row>
    <row r="3523" spans="13:35">
      <c r="M3523" s="241"/>
      <c r="N3523" s="241"/>
      <c r="O3523" s="229"/>
      <c r="P3523" s="229"/>
      <c r="Q3523" s="234"/>
      <c r="Y3523" s="243"/>
      <c r="Z3523" s="2"/>
      <c r="AA3523" s="244"/>
      <c r="AB3523" s="244"/>
      <c r="AC3523" s="2"/>
      <c r="AD3523" s="244"/>
      <c r="AE3523" s="244"/>
      <c r="AF3523" s="244"/>
      <c r="AG3523" s="244"/>
      <c r="AH3523" s="244"/>
      <c r="AI3523" s="244"/>
    </row>
    <row r="3524" spans="13:35">
      <c r="M3524" s="241"/>
      <c r="N3524" s="241"/>
      <c r="O3524" s="229"/>
      <c r="P3524" s="229"/>
      <c r="Q3524" s="234"/>
      <c r="Y3524" s="243"/>
      <c r="Z3524" s="2"/>
      <c r="AA3524" s="244"/>
      <c r="AB3524" s="244"/>
      <c r="AC3524" s="2"/>
      <c r="AD3524" s="244"/>
      <c r="AE3524" s="244"/>
      <c r="AF3524" s="244"/>
      <c r="AG3524" s="244"/>
      <c r="AH3524" s="244"/>
      <c r="AI3524" s="244"/>
    </row>
    <row r="3525" spans="13:35">
      <c r="M3525" s="241"/>
      <c r="N3525" s="241"/>
      <c r="O3525" s="229"/>
      <c r="P3525" s="229"/>
      <c r="Q3525" s="234"/>
      <c r="Y3525" s="243"/>
      <c r="Z3525" s="2"/>
      <c r="AA3525" s="244"/>
      <c r="AB3525" s="244"/>
      <c r="AC3525" s="2"/>
      <c r="AD3525" s="244"/>
      <c r="AE3525" s="244"/>
      <c r="AF3525" s="244"/>
      <c r="AG3525" s="244"/>
      <c r="AH3525" s="244"/>
      <c r="AI3525" s="244"/>
    </row>
    <row r="3526" spans="13:35">
      <c r="M3526" s="241"/>
      <c r="N3526" s="241"/>
      <c r="O3526" s="229"/>
      <c r="P3526" s="229"/>
      <c r="Q3526" s="234"/>
      <c r="Y3526" s="243"/>
      <c r="Z3526" s="2"/>
      <c r="AA3526" s="244"/>
      <c r="AB3526" s="244"/>
      <c r="AC3526" s="2"/>
      <c r="AD3526" s="244"/>
      <c r="AE3526" s="244"/>
      <c r="AF3526" s="244"/>
      <c r="AG3526" s="244"/>
      <c r="AH3526" s="244"/>
      <c r="AI3526" s="244"/>
    </row>
    <row r="3527" spans="13:35">
      <c r="M3527" s="241"/>
      <c r="N3527" s="241"/>
      <c r="O3527" s="229"/>
      <c r="P3527" s="229"/>
      <c r="Q3527" s="234"/>
      <c r="Y3527" s="243"/>
      <c r="Z3527" s="2"/>
      <c r="AA3527" s="244"/>
      <c r="AB3527" s="244"/>
      <c r="AC3527" s="2"/>
      <c r="AD3527" s="244"/>
      <c r="AE3527" s="244"/>
      <c r="AF3527" s="244"/>
      <c r="AG3527" s="244"/>
      <c r="AH3527" s="244"/>
      <c r="AI3527" s="244"/>
    </row>
    <row r="3528" spans="13:35">
      <c r="M3528" s="241"/>
      <c r="N3528" s="241"/>
      <c r="O3528" s="229"/>
      <c r="P3528" s="229"/>
      <c r="Q3528" s="234"/>
      <c r="Y3528" s="243"/>
      <c r="Z3528" s="2"/>
      <c r="AA3528" s="244"/>
      <c r="AB3528" s="244"/>
      <c r="AC3528" s="2"/>
      <c r="AD3528" s="244"/>
      <c r="AE3528" s="244"/>
      <c r="AF3528" s="244"/>
      <c r="AG3528" s="244"/>
      <c r="AH3528" s="244"/>
      <c r="AI3528" s="244"/>
    </row>
    <row r="3529" spans="13:35">
      <c r="M3529" s="241"/>
      <c r="N3529" s="241"/>
      <c r="O3529" s="229"/>
      <c r="P3529" s="229"/>
      <c r="Q3529" s="234"/>
      <c r="Y3529" s="243"/>
      <c r="Z3529" s="2"/>
      <c r="AA3529" s="244"/>
      <c r="AB3529" s="244"/>
      <c r="AC3529" s="2"/>
      <c r="AD3529" s="244"/>
      <c r="AE3529" s="244"/>
      <c r="AF3529" s="244"/>
      <c r="AG3529" s="244"/>
      <c r="AH3529" s="244"/>
      <c r="AI3529" s="244"/>
    </row>
    <row r="3530" spans="13:35">
      <c r="M3530" s="241"/>
      <c r="N3530" s="241"/>
      <c r="O3530" s="229"/>
      <c r="P3530" s="229"/>
      <c r="Q3530" s="234"/>
      <c r="Y3530" s="243"/>
      <c r="Z3530" s="2"/>
      <c r="AA3530" s="244"/>
      <c r="AB3530" s="244"/>
      <c r="AC3530" s="2"/>
      <c r="AD3530" s="244"/>
      <c r="AE3530" s="244"/>
      <c r="AF3530" s="244"/>
      <c r="AG3530" s="244"/>
      <c r="AH3530" s="244"/>
      <c r="AI3530" s="244"/>
    </row>
    <row r="3531" spans="13:35">
      <c r="M3531" s="241"/>
      <c r="N3531" s="241"/>
      <c r="O3531" s="229"/>
      <c r="P3531" s="229"/>
      <c r="Q3531" s="234"/>
      <c r="Y3531" s="243"/>
      <c r="Z3531" s="2"/>
      <c r="AA3531" s="244"/>
      <c r="AB3531" s="244"/>
      <c r="AC3531" s="2"/>
      <c r="AD3531" s="244"/>
      <c r="AE3531" s="244"/>
      <c r="AF3531" s="244"/>
      <c r="AG3531" s="244"/>
      <c r="AH3531" s="244"/>
      <c r="AI3531" s="244"/>
    </row>
    <row r="3532" spans="13:35">
      <c r="M3532" s="241"/>
      <c r="N3532" s="241"/>
      <c r="O3532" s="229"/>
      <c r="P3532" s="229"/>
      <c r="Q3532" s="234"/>
      <c r="Y3532" s="243"/>
      <c r="Z3532" s="2"/>
      <c r="AA3532" s="244"/>
      <c r="AB3532" s="244"/>
      <c r="AC3532" s="2"/>
      <c r="AD3532" s="244"/>
      <c r="AE3532" s="244"/>
      <c r="AF3532" s="244"/>
      <c r="AG3532" s="244"/>
      <c r="AH3532" s="244"/>
      <c r="AI3532" s="244"/>
    </row>
    <row r="3533" spans="13:35">
      <c r="M3533" s="241"/>
      <c r="N3533" s="241"/>
      <c r="O3533" s="229"/>
      <c r="P3533" s="229"/>
      <c r="Q3533" s="234"/>
      <c r="Y3533" s="243"/>
      <c r="Z3533" s="2"/>
      <c r="AA3533" s="244"/>
      <c r="AB3533" s="244"/>
      <c r="AC3533" s="2"/>
      <c r="AD3533" s="244"/>
      <c r="AE3533" s="244"/>
      <c r="AF3533" s="244"/>
      <c r="AG3533" s="244"/>
      <c r="AH3533" s="244"/>
      <c r="AI3533" s="244"/>
    </row>
    <row r="3534" spans="13:35">
      <c r="M3534" s="241"/>
      <c r="N3534" s="241"/>
      <c r="O3534" s="229"/>
      <c r="P3534" s="229"/>
      <c r="Q3534" s="234"/>
      <c r="Y3534" s="243"/>
      <c r="Z3534" s="2"/>
      <c r="AA3534" s="244"/>
      <c r="AB3534" s="244"/>
      <c r="AC3534" s="2"/>
      <c r="AD3534" s="244"/>
      <c r="AE3534" s="244"/>
      <c r="AF3534" s="244"/>
      <c r="AG3534" s="244"/>
      <c r="AH3534" s="244"/>
      <c r="AI3534" s="244"/>
    </row>
    <row r="3535" spans="13:35">
      <c r="M3535" s="241"/>
      <c r="N3535" s="241"/>
      <c r="O3535" s="229"/>
      <c r="P3535" s="229"/>
      <c r="Q3535" s="234"/>
      <c r="Y3535" s="243"/>
      <c r="Z3535" s="2"/>
      <c r="AA3535" s="244"/>
      <c r="AB3535" s="244"/>
      <c r="AC3535" s="2"/>
      <c r="AD3535" s="244"/>
      <c r="AE3535" s="244"/>
      <c r="AF3535" s="244"/>
      <c r="AG3535" s="244"/>
      <c r="AH3535" s="244"/>
      <c r="AI3535" s="244"/>
    </row>
    <row r="3536" spans="13:35">
      <c r="M3536" s="241"/>
      <c r="N3536" s="241"/>
      <c r="O3536" s="229"/>
      <c r="P3536" s="229"/>
      <c r="Q3536" s="234"/>
      <c r="Y3536" s="243"/>
      <c r="Z3536" s="2"/>
      <c r="AA3536" s="244"/>
      <c r="AB3536" s="244"/>
      <c r="AC3536" s="2"/>
      <c r="AD3536" s="244"/>
      <c r="AE3536" s="244"/>
      <c r="AF3536" s="244"/>
      <c r="AG3536" s="244"/>
      <c r="AH3536" s="244"/>
      <c r="AI3536" s="244"/>
    </row>
    <row r="3537" spans="13:35">
      <c r="M3537" s="241"/>
      <c r="N3537" s="241"/>
      <c r="O3537" s="229"/>
      <c r="P3537" s="229"/>
      <c r="Q3537" s="234"/>
      <c r="Y3537" s="243"/>
      <c r="Z3537" s="2"/>
      <c r="AA3537" s="244"/>
      <c r="AB3537" s="244"/>
      <c r="AC3537" s="2"/>
      <c r="AD3537" s="244"/>
      <c r="AE3537" s="244"/>
      <c r="AF3537" s="244"/>
      <c r="AG3537" s="244"/>
      <c r="AH3537" s="244"/>
      <c r="AI3537" s="244"/>
    </row>
    <row r="3538" spans="13:35">
      <c r="M3538" s="241"/>
      <c r="N3538" s="241"/>
      <c r="O3538" s="229"/>
      <c r="P3538" s="229"/>
      <c r="Q3538" s="234"/>
      <c r="Y3538" s="243"/>
      <c r="Z3538" s="2"/>
      <c r="AA3538" s="244"/>
      <c r="AB3538" s="244"/>
      <c r="AC3538" s="2"/>
      <c r="AD3538" s="244"/>
      <c r="AE3538" s="244"/>
      <c r="AF3538" s="244"/>
      <c r="AG3538" s="244"/>
      <c r="AH3538" s="244"/>
      <c r="AI3538" s="244"/>
    </row>
    <row r="3539" spans="13:35">
      <c r="M3539" s="241"/>
      <c r="N3539" s="241"/>
      <c r="O3539" s="229"/>
      <c r="P3539" s="229"/>
      <c r="Q3539" s="234"/>
      <c r="Y3539" s="243"/>
      <c r="Z3539" s="2"/>
      <c r="AA3539" s="244"/>
      <c r="AB3539" s="244"/>
      <c r="AC3539" s="2"/>
      <c r="AD3539" s="244"/>
      <c r="AE3539" s="244"/>
      <c r="AF3539" s="244"/>
      <c r="AG3539" s="244"/>
      <c r="AH3539" s="244"/>
      <c r="AI3539" s="244"/>
    </row>
    <row r="3540" spans="13:35">
      <c r="M3540" s="241"/>
      <c r="N3540" s="241"/>
      <c r="O3540" s="229"/>
      <c r="P3540" s="229"/>
      <c r="Q3540" s="234"/>
      <c r="Y3540" s="243"/>
      <c r="Z3540" s="2"/>
      <c r="AA3540" s="244"/>
      <c r="AB3540" s="244"/>
      <c r="AC3540" s="2"/>
      <c r="AD3540" s="244"/>
      <c r="AE3540" s="244"/>
      <c r="AF3540" s="244"/>
      <c r="AG3540" s="244"/>
      <c r="AH3540" s="244"/>
      <c r="AI3540" s="244"/>
    </row>
    <row r="3541" spans="13:35">
      <c r="M3541" s="241"/>
      <c r="N3541" s="241"/>
      <c r="O3541" s="229"/>
      <c r="P3541" s="229"/>
      <c r="Q3541" s="234"/>
      <c r="Y3541" s="243"/>
      <c r="Z3541" s="2"/>
      <c r="AA3541" s="244"/>
      <c r="AB3541" s="244"/>
      <c r="AC3541" s="2"/>
      <c r="AD3541" s="244"/>
      <c r="AE3541" s="244"/>
      <c r="AF3541" s="244"/>
      <c r="AG3541" s="244"/>
      <c r="AH3541" s="244"/>
      <c r="AI3541" s="244"/>
    </row>
    <row r="3542" spans="13:35">
      <c r="M3542" s="241"/>
      <c r="N3542" s="241"/>
      <c r="O3542" s="229"/>
      <c r="P3542" s="229"/>
      <c r="Q3542" s="234"/>
      <c r="Y3542" s="243"/>
      <c r="Z3542" s="2"/>
      <c r="AA3542" s="244"/>
      <c r="AB3542" s="244"/>
      <c r="AC3542" s="2"/>
      <c r="AD3542" s="244"/>
      <c r="AE3542" s="244"/>
      <c r="AF3542" s="244"/>
      <c r="AG3542" s="244"/>
      <c r="AH3542" s="244"/>
      <c r="AI3542" s="244"/>
    </row>
    <row r="3543" spans="13:35">
      <c r="M3543" s="241"/>
      <c r="N3543" s="241"/>
      <c r="O3543" s="229"/>
      <c r="P3543" s="229"/>
      <c r="Q3543" s="234"/>
      <c r="Y3543" s="243"/>
      <c r="Z3543" s="2"/>
      <c r="AA3543" s="244"/>
      <c r="AB3543" s="244"/>
      <c r="AC3543" s="2"/>
      <c r="AD3543" s="244"/>
      <c r="AE3543" s="244"/>
      <c r="AF3543" s="244"/>
      <c r="AG3543" s="244"/>
      <c r="AH3543" s="244"/>
      <c r="AI3543" s="244"/>
    </row>
    <row r="3544" spans="13:35">
      <c r="M3544" s="241"/>
      <c r="N3544" s="241"/>
      <c r="O3544" s="229"/>
      <c r="P3544" s="229"/>
      <c r="Q3544" s="234"/>
      <c r="Y3544" s="243"/>
      <c r="Z3544" s="2"/>
      <c r="AA3544" s="244"/>
      <c r="AB3544" s="244"/>
      <c r="AC3544" s="2"/>
      <c r="AD3544" s="244"/>
      <c r="AE3544" s="244"/>
      <c r="AF3544" s="244"/>
      <c r="AG3544" s="244"/>
      <c r="AH3544" s="244"/>
      <c r="AI3544" s="244"/>
    </row>
    <row r="3545" spans="13:35">
      <c r="M3545" s="241"/>
      <c r="N3545" s="241"/>
      <c r="O3545" s="229"/>
      <c r="P3545" s="229"/>
      <c r="Q3545" s="234"/>
      <c r="Y3545" s="243"/>
      <c r="Z3545" s="2"/>
      <c r="AA3545" s="244"/>
      <c r="AB3545" s="244"/>
      <c r="AC3545" s="2"/>
      <c r="AD3545" s="244"/>
      <c r="AE3545" s="244"/>
      <c r="AF3545" s="244"/>
      <c r="AG3545" s="244"/>
      <c r="AH3545" s="244"/>
      <c r="AI3545" s="244"/>
    </row>
    <row r="3546" spans="13:35">
      <c r="M3546" s="241"/>
      <c r="N3546" s="241"/>
      <c r="O3546" s="229"/>
      <c r="P3546" s="229"/>
      <c r="Q3546" s="234"/>
      <c r="Y3546" s="243"/>
      <c r="Z3546" s="2"/>
      <c r="AA3546" s="244"/>
      <c r="AB3546" s="244"/>
      <c r="AC3546" s="2"/>
      <c r="AD3546" s="244"/>
      <c r="AE3546" s="244"/>
      <c r="AF3546" s="244"/>
      <c r="AG3546" s="244"/>
      <c r="AH3546" s="244"/>
      <c r="AI3546" s="244"/>
    </row>
    <row r="3547" spans="13:35">
      <c r="M3547" s="241"/>
      <c r="N3547" s="241"/>
      <c r="O3547" s="229"/>
      <c r="P3547" s="229"/>
      <c r="Q3547" s="234"/>
      <c r="Y3547" s="243"/>
      <c r="Z3547" s="2"/>
      <c r="AA3547" s="244"/>
      <c r="AB3547" s="244"/>
      <c r="AC3547" s="2"/>
      <c r="AD3547" s="244"/>
      <c r="AE3547" s="244"/>
      <c r="AF3547" s="244"/>
      <c r="AG3547" s="244"/>
      <c r="AH3547" s="244"/>
      <c r="AI3547" s="244"/>
    </row>
    <row r="3548" spans="13:35">
      <c r="M3548" s="241"/>
      <c r="N3548" s="241"/>
      <c r="O3548" s="229"/>
      <c r="P3548" s="229"/>
      <c r="Q3548" s="234"/>
      <c r="Y3548" s="243"/>
      <c r="Z3548" s="2"/>
      <c r="AA3548" s="244"/>
      <c r="AB3548" s="244"/>
      <c r="AC3548" s="2"/>
      <c r="AD3548" s="244"/>
      <c r="AE3548" s="244"/>
      <c r="AF3548" s="244"/>
      <c r="AG3548" s="244"/>
      <c r="AH3548" s="244"/>
      <c r="AI3548" s="244"/>
    </row>
    <row r="3549" spans="13:35">
      <c r="M3549" s="241"/>
      <c r="N3549" s="241"/>
      <c r="O3549" s="229"/>
      <c r="P3549" s="229"/>
      <c r="Q3549" s="234"/>
      <c r="Y3549" s="243"/>
      <c r="Z3549" s="2"/>
      <c r="AA3549" s="244"/>
      <c r="AB3549" s="244"/>
      <c r="AC3549" s="2"/>
      <c r="AD3549" s="244"/>
      <c r="AE3549" s="244"/>
      <c r="AF3549" s="244"/>
      <c r="AG3549" s="244"/>
      <c r="AH3549" s="244"/>
      <c r="AI3549" s="244"/>
    </row>
    <row r="3550" spans="13:35">
      <c r="M3550" s="241"/>
      <c r="N3550" s="241"/>
      <c r="O3550" s="229"/>
      <c r="P3550" s="229"/>
      <c r="Q3550" s="234"/>
      <c r="Y3550" s="243"/>
      <c r="Z3550" s="2"/>
      <c r="AA3550" s="244"/>
      <c r="AB3550" s="244"/>
      <c r="AC3550" s="2"/>
      <c r="AD3550" s="244"/>
      <c r="AE3550" s="244"/>
      <c r="AF3550" s="244"/>
      <c r="AG3550" s="244"/>
      <c r="AH3550" s="244"/>
      <c r="AI3550" s="244"/>
    </row>
    <row r="3551" spans="13:35">
      <c r="M3551" s="241"/>
      <c r="N3551" s="241"/>
      <c r="O3551" s="229"/>
      <c r="P3551" s="229"/>
      <c r="Q3551" s="234"/>
      <c r="Y3551" s="243"/>
      <c r="Z3551" s="2"/>
      <c r="AA3551" s="244"/>
      <c r="AB3551" s="244"/>
      <c r="AC3551" s="2"/>
      <c r="AD3551" s="244"/>
      <c r="AE3551" s="244"/>
      <c r="AF3551" s="244"/>
      <c r="AG3551" s="244"/>
      <c r="AH3551" s="244"/>
      <c r="AI3551" s="244"/>
    </row>
    <row r="3552" spans="13:35">
      <c r="M3552" s="241"/>
      <c r="N3552" s="241"/>
      <c r="O3552" s="229"/>
      <c r="P3552" s="229"/>
      <c r="Q3552" s="234"/>
      <c r="Y3552" s="243"/>
      <c r="Z3552" s="2"/>
      <c r="AA3552" s="244"/>
      <c r="AB3552" s="244"/>
      <c r="AC3552" s="2"/>
      <c r="AD3552" s="244"/>
      <c r="AE3552" s="244"/>
      <c r="AF3552" s="244"/>
      <c r="AG3552" s="244"/>
      <c r="AH3552" s="244"/>
      <c r="AI3552" s="244"/>
    </row>
    <row r="3553" spans="13:35">
      <c r="M3553" s="241"/>
      <c r="N3553" s="241"/>
      <c r="O3553" s="229"/>
      <c r="P3553" s="229"/>
      <c r="Q3553" s="234"/>
      <c r="Y3553" s="243"/>
      <c r="Z3553" s="2"/>
      <c r="AA3553" s="244"/>
      <c r="AB3553" s="244"/>
      <c r="AC3553" s="2"/>
      <c r="AD3553" s="244"/>
      <c r="AE3553" s="244"/>
      <c r="AF3553" s="244"/>
      <c r="AG3553" s="244"/>
      <c r="AH3553" s="244"/>
      <c r="AI3553" s="244"/>
    </row>
    <row r="3554" spans="13:35">
      <c r="M3554" s="241"/>
      <c r="N3554" s="241"/>
      <c r="O3554" s="229"/>
      <c r="P3554" s="229"/>
      <c r="Q3554" s="234"/>
      <c r="Y3554" s="243"/>
      <c r="Z3554" s="2"/>
      <c r="AA3554" s="244"/>
      <c r="AB3554" s="244"/>
      <c r="AC3554" s="2"/>
      <c r="AD3554" s="244"/>
      <c r="AE3554" s="244"/>
      <c r="AF3554" s="244"/>
      <c r="AG3554" s="244"/>
      <c r="AH3554" s="244"/>
      <c r="AI3554" s="244"/>
    </row>
    <row r="3555" spans="13:35">
      <c r="M3555" s="241"/>
      <c r="N3555" s="241"/>
      <c r="O3555" s="229"/>
      <c r="P3555" s="229"/>
      <c r="Q3555" s="234"/>
      <c r="Y3555" s="243"/>
      <c r="Z3555" s="2"/>
      <c r="AA3555" s="244"/>
      <c r="AB3555" s="244"/>
      <c r="AC3555" s="2"/>
      <c r="AD3555" s="244"/>
      <c r="AE3555" s="244"/>
      <c r="AF3555" s="244"/>
      <c r="AG3555" s="244"/>
      <c r="AH3555" s="244"/>
      <c r="AI3555" s="244"/>
    </row>
    <row r="3556" spans="13:35">
      <c r="M3556" s="241"/>
      <c r="N3556" s="241"/>
      <c r="O3556" s="229"/>
      <c r="P3556" s="229"/>
      <c r="Q3556" s="234"/>
      <c r="Y3556" s="243"/>
      <c r="Z3556" s="2"/>
      <c r="AA3556" s="244"/>
      <c r="AB3556" s="244"/>
      <c r="AC3556" s="2"/>
      <c r="AD3556" s="244"/>
      <c r="AE3556" s="244"/>
      <c r="AF3556" s="244"/>
      <c r="AG3556" s="244"/>
      <c r="AH3556" s="244"/>
      <c r="AI3556" s="244"/>
    </row>
    <row r="3557" spans="13:35">
      <c r="M3557" s="241"/>
      <c r="N3557" s="241"/>
      <c r="O3557" s="229"/>
      <c r="P3557" s="229"/>
      <c r="Q3557" s="234"/>
      <c r="Y3557" s="243"/>
      <c r="Z3557" s="2"/>
      <c r="AA3557" s="244"/>
      <c r="AB3557" s="244"/>
      <c r="AC3557" s="2"/>
      <c r="AD3557" s="244"/>
      <c r="AE3557" s="244"/>
      <c r="AF3557" s="244"/>
      <c r="AG3557" s="244"/>
      <c r="AH3557" s="244"/>
      <c r="AI3557" s="244"/>
    </row>
    <row r="3558" spans="13:35">
      <c r="M3558" s="241"/>
      <c r="N3558" s="241"/>
      <c r="O3558" s="229"/>
      <c r="P3558" s="229"/>
      <c r="Q3558" s="234"/>
      <c r="Y3558" s="243"/>
      <c r="Z3558" s="2"/>
      <c r="AA3558" s="244"/>
      <c r="AB3558" s="244"/>
      <c r="AC3558" s="2"/>
      <c r="AD3558" s="244"/>
      <c r="AE3558" s="244"/>
      <c r="AF3558" s="244"/>
      <c r="AG3558" s="244"/>
      <c r="AH3558" s="244"/>
      <c r="AI3558" s="244"/>
    </row>
    <row r="3559" spans="13:35">
      <c r="M3559" s="241"/>
      <c r="N3559" s="241"/>
      <c r="O3559" s="229"/>
      <c r="P3559" s="229"/>
      <c r="Q3559" s="234"/>
      <c r="Y3559" s="243"/>
      <c r="Z3559" s="2"/>
      <c r="AA3559" s="244"/>
      <c r="AB3559" s="244"/>
      <c r="AC3559" s="2"/>
      <c r="AD3559" s="244"/>
      <c r="AE3559" s="244"/>
      <c r="AF3559" s="244"/>
      <c r="AG3559" s="244"/>
      <c r="AH3559" s="244"/>
      <c r="AI3559" s="244"/>
    </row>
    <row r="3560" spans="13:35">
      <c r="M3560" s="241"/>
      <c r="N3560" s="241"/>
      <c r="O3560" s="229"/>
      <c r="P3560" s="229"/>
      <c r="Q3560" s="234"/>
      <c r="Y3560" s="243"/>
      <c r="Z3560" s="2"/>
      <c r="AA3560" s="244"/>
      <c r="AB3560" s="244"/>
      <c r="AC3560" s="2"/>
      <c r="AD3560" s="244"/>
      <c r="AE3560" s="244"/>
      <c r="AF3560" s="244"/>
      <c r="AG3560" s="244"/>
      <c r="AH3560" s="244"/>
      <c r="AI3560" s="244"/>
    </row>
    <row r="3561" spans="13:35">
      <c r="M3561" s="241"/>
      <c r="N3561" s="241"/>
      <c r="O3561" s="229"/>
      <c r="P3561" s="229"/>
      <c r="Q3561" s="234"/>
      <c r="Y3561" s="243"/>
      <c r="Z3561" s="2"/>
      <c r="AA3561" s="244"/>
      <c r="AB3561" s="244"/>
      <c r="AC3561" s="2"/>
      <c r="AD3561" s="244"/>
      <c r="AE3561" s="244"/>
      <c r="AF3561" s="244"/>
      <c r="AG3561" s="244"/>
      <c r="AH3561" s="244"/>
      <c r="AI3561" s="244"/>
    </row>
    <row r="3562" spans="13:35">
      <c r="M3562" s="241"/>
      <c r="N3562" s="241"/>
      <c r="O3562" s="229"/>
      <c r="P3562" s="229"/>
      <c r="Q3562" s="234"/>
      <c r="Y3562" s="243"/>
      <c r="Z3562" s="2"/>
      <c r="AA3562" s="244"/>
      <c r="AB3562" s="244"/>
      <c r="AC3562" s="2"/>
      <c r="AD3562" s="244"/>
      <c r="AE3562" s="244"/>
      <c r="AF3562" s="244"/>
      <c r="AG3562" s="244"/>
      <c r="AH3562" s="244"/>
      <c r="AI3562" s="244"/>
    </row>
    <row r="3563" spans="13:35">
      <c r="M3563" s="241"/>
      <c r="N3563" s="241"/>
      <c r="O3563" s="229"/>
      <c r="P3563" s="229"/>
      <c r="Q3563" s="234"/>
      <c r="Y3563" s="243"/>
      <c r="Z3563" s="2"/>
      <c r="AA3563" s="244"/>
      <c r="AB3563" s="244"/>
      <c r="AC3563" s="2"/>
      <c r="AD3563" s="244"/>
      <c r="AE3563" s="244"/>
      <c r="AF3563" s="244"/>
      <c r="AG3563" s="244"/>
      <c r="AH3563" s="244"/>
      <c r="AI3563" s="244"/>
    </row>
    <row r="3564" spans="13:35">
      <c r="M3564" s="241"/>
      <c r="N3564" s="241"/>
      <c r="O3564" s="229"/>
      <c r="P3564" s="229"/>
      <c r="Q3564" s="234"/>
      <c r="Y3564" s="243"/>
      <c r="Z3564" s="2"/>
      <c r="AA3564" s="244"/>
      <c r="AB3564" s="244"/>
      <c r="AC3564" s="2"/>
      <c r="AD3564" s="244"/>
      <c r="AE3564" s="244"/>
      <c r="AF3564" s="244"/>
      <c r="AG3564" s="244"/>
      <c r="AH3564" s="244"/>
      <c r="AI3564" s="244"/>
    </row>
    <row r="3565" spans="13:35">
      <c r="M3565" s="241"/>
      <c r="N3565" s="241"/>
      <c r="O3565" s="229"/>
      <c r="P3565" s="229"/>
      <c r="Q3565" s="234"/>
      <c r="Y3565" s="243"/>
      <c r="Z3565" s="2"/>
      <c r="AA3565" s="244"/>
      <c r="AB3565" s="244"/>
      <c r="AC3565" s="2"/>
      <c r="AD3565" s="244"/>
      <c r="AE3565" s="244"/>
      <c r="AF3565" s="244"/>
      <c r="AG3565" s="244"/>
      <c r="AH3565" s="244"/>
      <c r="AI3565" s="244"/>
    </row>
    <row r="3566" spans="13:35">
      <c r="M3566" s="241"/>
      <c r="N3566" s="241"/>
      <c r="O3566" s="229"/>
      <c r="P3566" s="229"/>
      <c r="Q3566" s="234"/>
      <c r="Y3566" s="243"/>
      <c r="Z3566" s="2"/>
      <c r="AA3566" s="244"/>
      <c r="AB3566" s="244"/>
      <c r="AC3566" s="2"/>
      <c r="AD3566" s="244"/>
      <c r="AE3566" s="244"/>
      <c r="AF3566" s="244"/>
      <c r="AG3566" s="244"/>
      <c r="AH3566" s="244"/>
      <c r="AI3566" s="244"/>
    </row>
    <row r="3567" spans="13:35">
      <c r="M3567" s="241"/>
      <c r="N3567" s="241"/>
      <c r="O3567" s="229"/>
      <c r="P3567" s="229"/>
      <c r="Q3567" s="234"/>
      <c r="Y3567" s="243"/>
      <c r="Z3567" s="2"/>
      <c r="AA3567" s="244"/>
      <c r="AB3567" s="244"/>
      <c r="AC3567" s="2"/>
      <c r="AD3567" s="244"/>
      <c r="AE3567" s="244"/>
      <c r="AF3567" s="244"/>
      <c r="AG3567" s="244"/>
      <c r="AH3567" s="244"/>
      <c r="AI3567" s="244"/>
    </row>
    <row r="3568" spans="13:35">
      <c r="M3568" s="241"/>
      <c r="N3568" s="241"/>
      <c r="O3568" s="229"/>
      <c r="P3568" s="229"/>
      <c r="Q3568" s="234"/>
      <c r="Y3568" s="243"/>
      <c r="Z3568" s="2"/>
      <c r="AA3568" s="244"/>
      <c r="AB3568" s="244"/>
      <c r="AC3568" s="2"/>
      <c r="AD3568" s="244"/>
      <c r="AE3568" s="244"/>
      <c r="AF3568" s="244"/>
      <c r="AG3568" s="244"/>
      <c r="AH3568" s="244"/>
      <c r="AI3568" s="244"/>
    </row>
    <row r="3569" spans="13:35">
      <c r="M3569" s="241"/>
      <c r="N3569" s="241"/>
      <c r="O3569" s="229"/>
      <c r="P3569" s="229"/>
      <c r="Q3569" s="234"/>
      <c r="Y3569" s="243"/>
      <c r="Z3569" s="2"/>
      <c r="AA3569" s="244"/>
      <c r="AB3569" s="244"/>
      <c r="AC3569" s="2"/>
      <c r="AD3569" s="244"/>
      <c r="AE3569" s="244"/>
      <c r="AF3569" s="244"/>
      <c r="AG3569" s="244"/>
      <c r="AH3569" s="244"/>
      <c r="AI3569" s="244"/>
    </row>
    <row r="3570" spans="13:35">
      <c r="M3570" s="241"/>
      <c r="N3570" s="241"/>
      <c r="O3570" s="229"/>
      <c r="P3570" s="229"/>
      <c r="Q3570" s="234"/>
      <c r="Y3570" s="243"/>
      <c r="Z3570" s="2"/>
      <c r="AA3570" s="244"/>
      <c r="AB3570" s="244"/>
      <c r="AC3570" s="2"/>
      <c r="AD3570" s="244"/>
      <c r="AE3570" s="244"/>
      <c r="AF3570" s="244"/>
      <c r="AG3570" s="244"/>
      <c r="AH3570" s="244"/>
      <c r="AI3570" s="244"/>
    </row>
    <row r="3571" spans="13:35">
      <c r="M3571" s="241"/>
      <c r="N3571" s="241"/>
      <c r="O3571" s="229"/>
      <c r="P3571" s="229"/>
      <c r="Q3571" s="234"/>
      <c r="Y3571" s="243"/>
      <c r="Z3571" s="2"/>
      <c r="AA3571" s="244"/>
      <c r="AB3571" s="244"/>
      <c r="AC3571" s="2"/>
      <c r="AD3571" s="244"/>
      <c r="AE3571" s="244"/>
      <c r="AF3571" s="244"/>
      <c r="AG3571" s="244"/>
      <c r="AH3571" s="244"/>
      <c r="AI3571" s="244"/>
    </row>
    <row r="3572" spans="13:35">
      <c r="M3572" s="241"/>
      <c r="N3572" s="241"/>
      <c r="O3572" s="229"/>
      <c r="P3572" s="229"/>
      <c r="Q3572" s="234"/>
      <c r="Y3572" s="243"/>
      <c r="Z3572" s="2"/>
      <c r="AA3572" s="244"/>
      <c r="AB3572" s="244"/>
      <c r="AC3572" s="2"/>
      <c r="AD3572" s="244"/>
      <c r="AE3572" s="244"/>
      <c r="AF3572" s="244"/>
      <c r="AG3572" s="244"/>
      <c r="AH3572" s="244"/>
      <c r="AI3572" s="244"/>
    </row>
    <row r="3573" spans="13:35">
      <c r="M3573" s="241"/>
      <c r="N3573" s="241"/>
      <c r="O3573" s="229"/>
      <c r="P3573" s="229"/>
      <c r="Q3573" s="234"/>
      <c r="Y3573" s="243"/>
      <c r="Z3573" s="2"/>
      <c r="AA3573" s="244"/>
      <c r="AB3573" s="244"/>
      <c r="AC3573" s="2"/>
      <c r="AD3573" s="244"/>
      <c r="AE3573" s="244"/>
      <c r="AF3573" s="244"/>
      <c r="AG3573" s="244"/>
      <c r="AH3573" s="244"/>
      <c r="AI3573" s="244"/>
    </row>
    <row r="3574" spans="13:35">
      <c r="M3574" s="241"/>
      <c r="N3574" s="241"/>
      <c r="O3574" s="229"/>
      <c r="P3574" s="229"/>
      <c r="Q3574" s="234"/>
      <c r="Y3574" s="243"/>
      <c r="Z3574" s="2"/>
      <c r="AA3574" s="244"/>
      <c r="AB3574" s="244"/>
      <c r="AC3574" s="2"/>
      <c r="AD3574" s="244"/>
      <c r="AE3574" s="244"/>
      <c r="AF3574" s="244"/>
      <c r="AG3574" s="244"/>
      <c r="AH3574" s="244"/>
      <c r="AI3574" s="244"/>
    </row>
    <row r="3575" spans="13:35">
      <c r="M3575" s="241"/>
      <c r="N3575" s="241"/>
      <c r="O3575" s="229"/>
      <c r="P3575" s="229"/>
      <c r="Q3575" s="234"/>
      <c r="Y3575" s="243"/>
      <c r="Z3575" s="2"/>
      <c r="AA3575" s="244"/>
      <c r="AB3575" s="244"/>
      <c r="AC3575" s="2"/>
      <c r="AD3575" s="244"/>
      <c r="AE3575" s="244"/>
      <c r="AF3575" s="244"/>
      <c r="AG3575" s="244"/>
      <c r="AH3575" s="244"/>
      <c r="AI3575" s="244"/>
    </row>
    <row r="3576" spans="13:35">
      <c r="M3576" s="241"/>
      <c r="N3576" s="241"/>
      <c r="O3576" s="229"/>
      <c r="P3576" s="229"/>
      <c r="Q3576" s="234"/>
      <c r="Y3576" s="243"/>
      <c r="Z3576" s="2"/>
      <c r="AA3576" s="244"/>
      <c r="AB3576" s="244"/>
      <c r="AC3576" s="2"/>
      <c r="AD3576" s="244"/>
      <c r="AE3576" s="244"/>
      <c r="AF3576" s="244"/>
      <c r="AG3576" s="244"/>
      <c r="AH3576" s="244"/>
      <c r="AI3576" s="244"/>
    </row>
    <row r="3577" spans="13:35">
      <c r="M3577" s="241"/>
      <c r="N3577" s="241"/>
      <c r="O3577" s="229"/>
      <c r="P3577" s="229"/>
      <c r="Q3577" s="234"/>
      <c r="Y3577" s="243"/>
      <c r="Z3577" s="2"/>
      <c r="AA3577" s="244"/>
      <c r="AB3577" s="244"/>
      <c r="AC3577" s="2"/>
      <c r="AD3577" s="244"/>
      <c r="AE3577" s="244"/>
      <c r="AF3577" s="244"/>
      <c r="AG3577" s="244"/>
      <c r="AH3577" s="244"/>
      <c r="AI3577" s="244"/>
    </row>
    <row r="3578" spans="13:35">
      <c r="M3578" s="241"/>
      <c r="N3578" s="241"/>
      <c r="O3578" s="229"/>
      <c r="P3578" s="229"/>
      <c r="Q3578" s="234"/>
      <c r="Y3578" s="243"/>
      <c r="Z3578" s="2"/>
      <c r="AA3578" s="244"/>
      <c r="AB3578" s="244"/>
      <c r="AC3578" s="2"/>
      <c r="AD3578" s="244"/>
      <c r="AE3578" s="244"/>
      <c r="AF3578" s="244"/>
      <c r="AG3578" s="244"/>
      <c r="AH3578" s="244"/>
      <c r="AI3578" s="244"/>
    </row>
    <row r="3579" spans="13:35">
      <c r="M3579" s="241"/>
      <c r="N3579" s="241"/>
      <c r="O3579" s="229"/>
      <c r="P3579" s="229"/>
      <c r="Q3579" s="234"/>
      <c r="Y3579" s="243"/>
      <c r="Z3579" s="2"/>
      <c r="AA3579" s="244"/>
      <c r="AB3579" s="244"/>
      <c r="AC3579" s="2"/>
      <c r="AD3579" s="244"/>
      <c r="AE3579" s="244"/>
      <c r="AF3579" s="244"/>
      <c r="AG3579" s="244"/>
      <c r="AH3579" s="244"/>
      <c r="AI3579" s="244"/>
    </row>
    <row r="3580" spans="13:35">
      <c r="M3580" s="241"/>
      <c r="N3580" s="241"/>
      <c r="O3580" s="229"/>
      <c r="P3580" s="229"/>
      <c r="Q3580" s="234"/>
      <c r="Y3580" s="243"/>
      <c r="Z3580" s="2"/>
      <c r="AA3580" s="244"/>
      <c r="AB3580" s="244"/>
      <c r="AC3580" s="2"/>
      <c r="AD3580" s="244"/>
      <c r="AE3580" s="244"/>
      <c r="AF3580" s="244"/>
      <c r="AG3580" s="244"/>
      <c r="AH3580" s="244"/>
      <c r="AI3580" s="244"/>
    </row>
    <row r="3581" spans="13:35">
      <c r="M3581" s="241"/>
      <c r="N3581" s="241"/>
      <c r="O3581" s="229"/>
      <c r="P3581" s="229"/>
      <c r="Q3581" s="234"/>
      <c r="Y3581" s="243"/>
      <c r="Z3581" s="2"/>
      <c r="AA3581" s="244"/>
      <c r="AB3581" s="244"/>
      <c r="AC3581" s="2"/>
      <c r="AD3581" s="244"/>
      <c r="AE3581" s="244"/>
      <c r="AF3581" s="244"/>
      <c r="AG3581" s="244"/>
      <c r="AH3581" s="244"/>
      <c r="AI3581" s="244"/>
    </row>
    <row r="3582" spans="13:35">
      <c r="M3582" s="241"/>
      <c r="N3582" s="241"/>
      <c r="O3582" s="229"/>
      <c r="P3582" s="229"/>
      <c r="Q3582" s="234"/>
      <c r="Y3582" s="243"/>
      <c r="Z3582" s="2"/>
      <c r="AA3582" s="244"/>
      <c r="AB3582" s="244"/>
      <c r="AC3582" s="2"/>
      <c r="AD3582" s="244"/>
      <c r="AE3582" s="244"/>
      <c r="AF3582" s="244"/>
      <c r="AG3582" s="244"/>
      <c r="AH3582" s="244"/>
      <c r="AI3582" s="244"/>
    </row>
    <row r="3583" spans="13:35">
      <c r="M3583" s="241"/>
      <c r="N3583" s="241"/>
      <c r="O3583" s="229"/>
      <c r="P3583" s="229"/>
      <c r="Q3583" s="234"/>
      <c r="Y3583" s="243"/>
      <c r="Z3583" s="2"/>
      <c r="AA3583" s="244"/>
      <c r="AB3583" s="244"/>
      <c r="AC3583" s="2"/>
      <c r="AD3583" s="244"/>
      <c r="AE3583" s="244"/>
      <c r="AF3583" s="244"/>
      <c r="AG3583" s="244"/>
      <c r="AH3583" s="244"/>
      <c r="AI3583" s="244"/>
    </row>
    <row r="3584" spans="13:35">
      <c r="M3584" s="241"/>
      <c r="N3584" s="241"/>
      <c r="O3584" s="229"/>
      <c r="P3584" s="229"/>
      <c r="Q3584" s="234"/>
      <c r="Y3584" s="243"/>
      <c r="Z3584" s="2"/>
      <c r="AA3584" s="244"/>
      <c r="AB3584" s="244"/>
      <c r="AC3584" s="2"/>
      <c r="AD3584" s="244"/>
      <c r="AE3584" s="244"/>
      <c r="AF3584" s="244"/>
      <c r="AG3584" s="244"/>
      <c r="AH3584" s="244"/>
      <c r="AI3584" s="244"/>
    </row>
    <row r="3585" spans="13:35">
      <c r="M3585" s="241"/>
      <c r="N3585" s="241"/>
      <c r="O3585" s="229"/>
      <c r="P3585" s="229"/>
      <c r="Q3585" s="234"/>
      <c r="Y3585" s="243"/>
      <c r="Z3585" s="2"/>
      <c r="AA3585" s="244"/>
      <c r="AB3585" s="244"/>
      <c r="AC3585" s="2"/>
      <c r="AD3585" s="244"/>
      <c r="AE3585" s="244"/>
      <c r="AF3585" s="244"/>
      <c r="AG3585" s="244"/>
      <c r="AH3585" s="244"/>
      <c r="AI3585" s="244"/>
    </row>
    <row r="3586" spans="13:35">
      <c r="M3586" s="241"/>
      <c r="N3586" s="241"/>
      <c r="O3586" s="229"/>
      <c r="P3586" s="229"/>
      <c r="Q3586" s="234"/>
      <c r="Y3586" s="243"/>
      <c r="Z3586" s="2"/>
      <c r="AA3586" s="244"/>
      <c r="AB3586" s="244"/>
      <c r="AC3586" s="2"/>
      <c r="AD3586" s="244"/>
      <c r="AE3586" s="244"/>
      <c r="AF3586" s="244"/>
      <c r="AG3586" s="244"/>
      <c r="AH3586" s="244"/>
      <c r="AI3586" s="244"/>
    </row>
    <row r="3587" spans="13:35">
      <c r="M3587" s="241"/>
      <c r="N3587" s="241"/>
      <c r="O3587" s="229"/>
      <c r="P3587" s="229"/>
      <c r="Q3587" s="234"/>
      <c r="Y3587" s="243"/>
      <c r="Z3587" s="2"/>
      <c r="AA3587" s="244"/>
      <c r="AB3587" s="244"/>
      <c r="AC3587" s="2"/>
      <c r="AD3587" s="244"/>
      <c r="AE3587" s="244"/>
      <c r="AF3587" s="244"/>
      <c r="AG3587" s="244"/>
      <c r="AH3587" s="244"/>
      <c r="AI3587" s="244"/>
    </row>
    <row r="3588" spans="13:35">
      <c r="M3588" s="241"/>
      <c r="N3588" s="241"/>
      <c r="O3588" s="229"/>
      <c r="P3588" s="229"/>
      <c r="Q3588" s="234"/>
      <c r="Y3588" s="243"/>
      <c r="Z3588" s="2"/>
      <c r="AA3588" s="244"/>
      <c r="AB3588" s="244"/>
      <c r="AC3588" s="2"/>
      <c r="AD3588" s="244"/>
      <c r="AE3588" s="244"/>
      <c r="AF3588" s="244"/>
      <c r="AG3588" s="244"/>
      <c r="AH3588" s="244"/>
      <c r="AI3588" s="244"/>
    </row>
    <row r="3589" spans="13:35">
      <c r="M3589" s="241"/>
      <c r="N3589" s="241"/>
      <c r="O3589" s="229"/>
      <c r="P3589" s="229"/>
      <c r="Q3589" s="234"/>
      <c r="Y3589" s="243"/>
      <c r="Z3589" s="2"/>
      <c r="AA3589" s="244"/>
      <c r="AB3589" s="244"/>
      <c r="AC3589" s="2"/>
      <c r="AD3589" s="244"/>
      <c r="AE3589" s="244"/>
      <c r="AF3589" s="244"/>
      <c r="AG3589" s="244"/>
      <c r="AH3589" s="244"/>
      <c r="AI3589" s="244"/>
    </row>
    <row r="3590" spans="13:35">
      <c r="M3590" s="241"/>
      <c r="N3590" s="241"/>
      <c r="O3590" s="229"/>
      <c r="P3590" s="229"/>
      <c r="Q3590" s="234"/>
      <c r="Y3590" s="243"/>
      <c r="Z3590" s="2"/>
      <c r="AA3590" s="244"/>
      <c r="AB3590" s="244"/>
      <c r="AC3590" s="2"/>
      <c r="AD3590" s="244"/>
      <c r="AE3590" s="244"/>
      <c r="AF3590" s="244"/>
      <c r="AG3590" s="244"/>
      <c r="AH3590" s="244"/>
      <c r="AI3590" s="244"/>
    </row>
    <row r="3591" spans="13:35">
      <c r="M3591" s="241"/>
      <c r="N3591" s="241"/>
      <c r="O3591" s="229"/>
      <c r="P3591" s="229"/>
      <c r="Q3591" s="234"/>
      <c r="Y3591" s="243"/>
      <c r="Z3591" s="2"/>
      <c r="AA3591" s="244"/>
      <c r="AB3591" s="244"/>
      <c r="AC3591" s="2"/>
      <c r="AD3591" s="244"/>
      <c r="AE3591" s="244"/>
      <c r="AF3591" s="244"/>
      <c r="AG3591" s="244"/>
      <c r="AH3591" s="244"/>
      <c r="AI3591" s="244"/>
    </row>
    <row r="3592" spans="13:35">
      <c r="M3592" s="241"/>
      <c r="N3592" s="241"/>
      <c r="O3592" s="229"/>
      <c r="P3592" s="229"/>
      <c r="Q3592" s="234"/>
      <c r="Y3592" s="243"/>
      <c r="Z3592" s="2"/>
      <c r="AA3592" s="244"/>
      <c r="AB3592" s="244"/>
      <c r="AC3592" s="2"/>
      <c r="AD3592" s="244"/>
      <c r="AE3592" s="244"/>
      <c r="AF3592" s="244"/>
      <c r="AG3592" s="244"/>
      <c r="AH3592" s="244"/>
      <c r="AI3592" s="244"/>
    </row>
    <row r="3593" spans="13:35">
      <c r="M3593" s="241"/>
      <c r="N3593" s="241"/>
      <c r="O3593" s="229"/>
      <c r="P3593" s="229"/>
      <c r="Q3593" s="234"/>
      <c r="Y3593" s="243"/>
      <c r="Z3593" s="2"/>
      <c r="AA3593" s="244"/>
      <c r="AB3593" s="244"/>
      <c r="AC3593" s="2"/>
      <c r="AD3593" s="244"/>
      <c r="AE3593" s="244"/>
      <c r="AF3593" s="244"/>
      <c r="AG3593" s="244"/>
      <c r="AH3593" s="244"/>
      <c r="AI3593" s="244"/>
    </row>
    <row r="3594" spans="13:35">
      <c r="M3594" s="241"/>
      <c r="N3594" s="241"/>
      <c r="O3594" s="229"/>
      <c r="P3594" s="229"/>
      <c r="Q3594" s="234"/>
      <c r="Y3594" s="243"/>
      <c r="Z3594" s="2"/>
      <c r="AA3594" s="244"/>
      <c r="AB3594" s="244"/>
      <c r="AC3594" s="2"/>
      <c r="AD3594" s="244"/>
      <c r="AE3594" s="244"/>
      <c r="AF3594" s="244"/>
      <c r="AG3594" s="244"/>
      <c r="AH3594" s="244"/>
      <c r="AI3594" s="244"/>
    </row>
    <row r="3595" spans="13:35">
      <c r="M3595" s="241"/>
      <c r="N3595" s="241"/>
      <c r="O3595" s="229"/>
      <c r="P3595" s="229"/>
      <c r="Q3595" s="234"/>
      <c r="Y3595" s="243"/>
      <c r="Z3595" s="2"/>
      <c r="AA3595" s="244"/>
      <c r="AB3595" s="244"/>
      <c r="AC3595" s="2"/>
      <c r="AD3595" s="244"/>
      <c r="AE3595" s="244"/>
      <c r="AF3595" s="244"/>
      <c r="AG3595" s="244"/>
      <c r="AH3595" s="244"/>
      <c r="AI3595" s="244"/>
    </row>
    <row r="3596" spans="13:35">
      <c r="M3596" s="241"/>
      <c r="N3596" s="241"/>
      <c r="O3596" s="229"/>
      <c r="P3596" s="229"/>
      <c r="Q3596" s="234"/>
      <c r="Y3596" s="243"/>
      <c r="Z3596" s="2"/>
      <c r="AA3596" s="244"/>
      <c r="AB3596" s="244"/>
      <c r="AC3596" s="2"/>
      <c r="AD3596" s="244"/>
      <c r="AE3596" s="244"/>
      <c r="AF3596" s="244"/>
      <c r="AG3596" s="244"/>
      <c r="AH3596" s="244"/>
      <c r="AI3596" s="244"/>
    </row>
    <row r="3597" spans="13:35">
      <c r="M3597" s="241"/>
      <c r="N3597" s="241"/>
      <c r="O3597" s="229"/>
      <c r="P3597" s="229"/>
      <c r="Q3597" s="234"/>
      <c r="Y3597" s="243"/>
      <c r="Z3597" s="2"/>
      <c r="AA3597" s="244"/>
      <c r="AB3597" s="244"/>
      <c r="AC3597" s="2"/>
      <c r="AD3597" s="244"/>
      <c r="AE3597" s="244"/>
      <c r="AF3597" s="244"/>
      <c r="AG3597" s="244"/>
      <c r="AH3597" s="244"/>
      <c r="AI3597" s="244"/>
    </row>
    <row r="3598" spans="13:35">
      <c r="M3598" s="241"/>
      <c r="N3598" s="241"/>
      <c r="O3598" s="229"/>
      <c r="P3598" s="229"/>
      <c r="Q3598" s="234"/>
      <c r="Y3598" s="243"/>
      <c r="Z3598" s="2"/>
      <c r="AA3598" s="244"/>
      <c r="AB3598" s="244"/>
      <c r="AC3598" s="2"/>
      <c r="AD3598" s="244"/>
      <c r="AE3598" s="244"/>
      <c r="AF3598" s="244"/>
      <c r="AG3598" s="244"/>
      <c r="AH3598" s="244"/>
      <c r="AI3598" s="244"/>
    </row>
    <row r="3599" spans="13:35">
      <c r="M3599" s="241"/>
      <c r="N3599" s="241"/>
      <c r="O3599" s="229"/>
      <c r="P3599" s="229"/>
      <c r="Q3599" s="234"/>
      <c r="Y3599" s="243"/>
      <c r="Z3599" s="2"/>
      <c r="AA3599" s="244"/>
      <c r="AB3599" s="244"/>
      <c r="AC3599" s="2"/>
      <c r="AD3599" s="244"/>
      <c r="AE3599" s="244"/>
      <c r="AF3599" s="244"/>
      <c r="AG3599" s="244"/>
      <c r="AH3599" s="244"/>
      <c r="AI3599" s="244"/>
    </row>
    <row r="3600" spans="13:35">
      <c r="M3600" s="241"/>
      <c r="N3600" s="241"/>
      <c r="O3600" s="229"/>
      <c r="P3600" s="229"/>
      <c r="Q3600" s="234"/>
      <c r="Y3600" s="243"/>
      <c r="Z3600" s="2"/>
      <c r="AA3600" s="244"/>
      <c r="AB3600" s="244"/>
      <c r="AC3600" s="2"/>
      <c r="AD3600" s="244"/>
      <c r="AE3600" s="244"/>
      <c r="AF3600" s="244"/>
      <c r="AG3600" s="244"/>
      <c r="AH3600" s="244"/>
      <c r="AI3600" s="244"/>
    </row>
    <row r="3601" spans="13:35">
      <c r="M3601" s="241"/>
      <c r="N3601" s="241"/>
      <c r="O3601" s="229"/>
      <c r="P3601" s="229"/>
      <c r="Q3601" s="234"/>
      <c r="Y3601" s="243"/>
      <c r="Z3601" s="2"/>
      <c r="AA3601" s="244"/>
      <c r="AB3601" s="244"/>
      <c r="AC3601" s="2"/>
      <c r="AD3601" s="244"/>
      <c r="AE3601" s="244"/>
      <c r="AF3601" s="244"/>
      <c r="AG3601" s="244"/>
      <c r="AH3601" s="244"/>
      <c r="AI3601" s="244"/>
    </row>
    <row r="3602" spans="13:35">
      <c r="M3602" s="241"/>
      <c r="N3602" s="241"/>
      <c r="O3602" s="229"/>
      <c r="P3602" s="229"/>
      <c r="Q3602" s="234"/>
      <c r="Y3602" s="243"/>
      <c r="Z3602" s="2"/>
      <c r="AA3602" s="244"/>
      <c r="AB3602" s="244"/>
      <c r="AC3602" s="2"/>
      <c r="AD3602" s="244"/>
      <c r="AE3602" s="244"/>
      <c r="AF3602" s="244"/>
      <c r="AG3602" s="244"/>
      <c r="AH3602" s="244"/>
      <c r="AI3602" s="244"/>
    </row>
    <row r="3603" spans="13:35">
      <c r="M3603" s="241"/>
      <c r="N3603" s="241"/>
      <c r="O3603" s="229"/>
      <c r="P3603" s="229"/>
      <c r="Q3603" s="234"/>
      <c r="Y3603" s="243"/>
      <c r="Z3603" s="2"/>
      <c r="AA3603" s="244"/>
      <c r="AB3603" s="244"/>
      <c r="AC3603" s="2"/>
      <c r="AD3603" s="244"/>
      <c r="AE3603" s="244"/>
      <c r="AF3603" s="244"/>
      <c r="AG3603" s="244"/>
      <c r="AH3603" s="244"/>
      <c r="AI3603" s="244"/>
    </row>
    <row r="3604" spans="13:35">
      <c r="M3604" s="241"/>
      <c r="N3604" s="241"/>
      <c r="O3604" s="229"/>
      <c r="P3604" s="229"/>
      <c r="Q3604" s="234"/>
      <c r="Y3604" s="243"/>
      <c r="Z3604" s="2"/>
      <c r="AA3604" s="244"/>
      <c r="AB3604" s="244"/>
      <c r="AC3604" s="2"/>
      <c r="AD3604" s="244"/>
      <c r="AE3604" s="244"/>
      <c r="AF3604" s="244"/>
      <c r="AG3604" s="244"/>
      <c r="AH3604" s="244"/>
      <c r="AI3604" s="244"/>
    </row>
    <row r="3605" spans="13:35">
      <c r="M3605" s="241"/>
      <c r="N3605" s="241"/>
      <c r="O3605" s="229"/>
      <c r="P3605" s="229"/>
      <c r="Q3605" s="234"/>
      <c r="Y3605" s="243"/>
      <c r="Z3605" s="2"/>
      <c r="AA3605" s="244"/>
      <c r="AB3605" s="244"/>
      <c r="AC3605" s="2"/>
      <c r="AD3605" s="244"/>
      <c r="AE3605" s="244"/>
      <c r="AF3605" s="244"/>
      <c r="AG3605" s="244"/>
      <c r="AH3605" s="244"/>
      <c r="AI3605" s="244"/>
    </row>
    <row r="3606" spans="13:35">
      <c r="M3606" s="241"/>
      <c r="N3606" s="241"/>
      <c r="O3606" s="229"/>
      <c r="P3606" s="229"/>
      <c r="Q3606" s="234"/>
      <c r="Y3606" s="243"/>
      <c r="Z3606" s="2"/>
      <c r="AA3606" s="244"/>
      <c r="AB3606" s="244"/>
      <c r="AC3606" s="2"/>
      <c r="AD3606" s="244"/>
      <c r="AE3606" s="244"/>
      <c r="AF3606" s="244"/>
      <c r="AG3606" s="244"/>
      <c r="AH3606" s="244"/>
      <c r="AI3606" s="244"/>
    </row>
    <row r="3607" spans="13:35">
      <c r="M3607" s="241"/>
      <c r="N3607" s="241"/>
      <c r="O3607" s="229"/>
      <c r="P3607" s="229"/>
      <c r="Q3607" s="234"/>
      <c r="Y3607" s="243"/>
      <c r="Z3607" s="2"/>
      <c r="AA3607" s="244"/>
      <c r="AB3607" s="244"/>
      <c r="AC3607" s="2"/>
      <c r="AD3607" s="244"/>
      <c r="AE3607" s="244"/>
      <c r="AF3607" s="244"/>
      <c r="AG3607" s="244"/>
      <c r="AH3607" s="244"/>
      <c r="AI3607" s="244"/>
    </row>
    <row r="3608" spans="13:35">
      <c r="M3608" s="241"/>
      <c r="N3608" s="241"/>
      <c r="O3608" s="229"/>
      <c r="P3608" s="229"/>
      <c r="Q3608" s="234"/>
      <c r="Y3608" s="243"/>
      <c r="Z3608" s="2"/>
      <c r="AA3608" s="244"/>
      <c r="AB3608" s="244"/>
      <c r="AC3608" s="2"/>
      <c r="AD3608" s="244"/>
      <c r="AE3608" s="244"/>
      <c r="AF3608" s="244"/>
      <c r="AG3608" s="244"/>
      <c r="AH3608" s="244"/>
      <c r="AI3608" s="244"/>
    </row>
    <row r="3609" spans="13:35">
      <c r="M3609" s="241"/>
      <c r="N3609" s="241"/>
      <c r="O3609" s="229"/>
      <c r="P3609" s="229"/>
      <c r="Q3609" s="234"/>
      <c r="Y3609" s="243"/>
      <c r="Z3609" s="2"/>
      <c r="AA3609" s="244"/>
      <c r="AB3609" s="244"/>
      <c r="AC3609" s="2"/>
      <c r="AD3609" s="244"/>
      <c r="AE3609" s="244"/>
      <c r="AF3609" s="244"/>
      <c r="AG3609" s="244"/>
      <c r="AH3609" s="244"/>
      <c r="AI3609" s="244"/>
    </row>
    <row r="3610" spans="13:35">
      <c r="M3610" s="241"/>
      <c r="N3610" s="241"/>
      <c r="O3610" s="229"/>
      <c r="P3610" s="229"/>
      <c r="Q3610" s="234"/>
      <c r="Y3610" s="243"/>
      <c r="Z3610" s="2"/>
      <c r="AA3610" s="244"/>
      <c r="AB3610" s="244"/>
      <c r="AC3610" s="2"/>
      <c r="AD3610" s="244"/>
      <c r="AE3610" s="244"/>
      <c r="AF3610" s="244"/>
      <c r="AG3610" s="244"/>
      <c r="AH3610" s="244"/>
      <c r="AI3610" s="244"/>
    </row>
    <row r="3611" spans="13:35">
      <c r="M3611" s="241"/>
      <c r="N3611" s="241"/>
      <c r="O3611" s="229"/>
      <c r="P3611" s="229"/>
      <c r="Q3611" s="234"/>
      <c r="Y3611" s="243"/>
      <c r="Z3611" s="2"/>
      <c r="AA3611" s="244"/>
      <c r="AB3611" s="244"/>
      <c r="AC3611" s="2"/>
      <c r="AD3611" s="244"/>
      <c r="AE3611" s="244"/>
      <c r="AF3611" s="244"/>
      <c r="AG3611" s="244"/>
      <c r="AH3611" s="244"/>
      <c r="AI3611" s="244"/>
    </row>
    <row r="3612" spans="13:35">
      <c r="M3612" s="241"/>
      <c r="N3612" s="241"/>
      <c r="O3612" s="229"/>
      <c r="P3612" s="229"/>
      <c r="Q3612" s="234"/>
      <c r="Y3612" s="243"/>
      <c r="Z3612" s="2"/>
      <c r="AA3612" s="244"/>
      <c r="AB3612" s="244"/>
      <c r="AC3612" s="2"/>
      <c r="AD3612" s="244"/>
      <c r="AE3612" s="244"/>
      <c r="AF3612" s="244"/>
      <c r="AG3612" s="244"/>
      <c r="AH3612" s="244"/>
      <c r="AI3612" s="244"/>
    </row>
    <row r="3613" spans="13:35">
      <c r="M3613" s="241"/>
      <c r="N3613" s="241"/>
      <c r="O3613" s="229"/>
      <c r="P3613" s="229"/>
      <c r="Q3613" s="234"/>
      <c r="Y3613" s="243"/>
      <c r="Z3613" s="2"/>
      <c r="AA3613" s="244"/>
      <c r="AB3613" s="244"/>
      <c r="AC3613" s="2"/>
      <c r="AD3613" s="244"/>
      <c r="AE3613" s="244"/>
      <c r="AF3613" s="244"/>
      <c r="AG3613" s="244"/>
      <c r="AH3613" s="244"/>
      <c r="AI3613" s="244"/>
    </row>
    <row r="3614" spans="13:35">
      <c r="M3614" s="241"/>
      <c r="N3614" s="241"/>
      <c r="O3614" s="229"/>
      <c r="P3614" s="229"/>
      <c r="Q3614" s="234"/>
      <c r="Y3614" s="243"/>
      <c r="Z3614" s="2"/>
      <c r="AA3614" s="244"/>
      <c r="AB3614" s="244"/>
      <c r="AC3614" s="2"/>
      <c r="AD3614" s="244"/>
      <c r="AE3614" s="244"/>
      <c r="AF3614" s="244"/>
      <c r="AG3614" s="244"/>
      <c r="AH3614" s="244"/>
      <c r="AI3614" s="244"/>
    </row>
    <row r="3615" spans="13:35">
      <c r="M3615" s="241"/>
      <c r="N3615" s="241"/>
      <c r="O3615" s="229"/>
      <c r="P3615" s="229"/>
      <c r="Q3615" s="234"/>
      <c r="Y3615" s="243"/>
      <c r="Z3615" s="2"/>
      <c r="AA3615" s="244"/>
      <c r="AB3615" s="244"/>
      <c r="AC3615" s="2"/>
      <c r="AD3615" s="244"/>
      <c r="AE3615" s="244"/>
      <c r="AF3615" s="244"/>
      <c r="AG3615" s="244"/>
      <c r="AH3615" s="244"/>
      <c r="AI3615" s="244"/>
    </row>
    <row r="3616" spans="13:35">
      <c r="M3616" s="241"/>
      <c r="N3616" s="241"/>
      <c r="O3616" s="229"/>
      <c r="P3616" s="229"/>
      <c r="Q3616" s="234"/>
      <c r="Y3616" s="243"/>
      <c r="Z3616" s="2"/>
      <c r="AA3616" s="244"/>
      <c r="AB3616" s="244"/>
      <c r="AC3616" s="2"/>
      <c r="AD3616" s="244"/>
      <c r="AE3616" s="244"/>
      <c r="AF3616" s="244"/>
      <c r="AG3616" s="244"/>
      <c r="AH3616" s="244"/>
      <c r="AI3616" s="244"/>
    </row>
    <row r="3617" spans="13:35">
      <c r="M3617" s="241"/>
      <c r="N3617" s="241"/>
      <c r="O3617" s="229"/>
      <c r="P3617" s="229"/>
      <c r="Q3617" s="234"/>
      <c r="Y3617" s="243"/>
      <c r="Z3617" s="2"/>
      <c r="AA3617" s="244"/>
      <c r="AB3617" s="244"/>
      <c r="AC3617" s="2"/>
      <c r="AD3617" s="244"/>
      <c r="AE3617" s="244"/>
      <c r="AF3617" s="244"/>
      <c r="AG3617" s="244"/>
      <c r="AH3617" s="244"/>
      <c r="AI3617" s="244"/>
    </row>
    <row r="3618" spans="13:35">
      <c r="M3618" s="241"/>
      <c r="N3618" s="241"/>
      <c r="O3618" s="229"/>
      <c r="P3618" s="229"/>
      <c r="Q3618" s="234"/>
      <c r="Y3618" s="243"/>
      <c r="Z3618" s="2"/>
      <c r="AA3618" s="244"/>
      <c r="AB3618" s="244"/>
      <c r="AC3618" s="2"/>
      <c r="AD3618" s="244"/>
      <c r="AE3618" s="244"/>
      <c r="AF3618" s="244"/>
      <c r="AG3618" s="244"/>
      <c r="AH3618" s="244"/>
      <c r="AI3618" s="244"/>
    </row>
    <row r="3619" spans="13:35">
      <c r="M3619" s="241"/>
      <c r="N3619" s="241"/>
      <c r="O3619" s="229"/>
      <c r="P3619" s="229"/>
      <c r="Q3619" s="234"/>
      <c r="Y3619" s="243"/>
      <c r="Z3619" s="2"/>
      <c r="AA3619" s="244"/>
      <c r="AB3619" s="244"/>
      <c r="AC3619" s="2"/>
      <c r="AD3619" s="244"/>
      <c r="AE3619" s="244"/>
      <c r="AF3619" s="244"/>
      <c r="AG3619" s="244"/>
      <c r="AH3619" s="244"/>
      <c r="AI3619" s="244"/>
    </row>
    <row r="3620" spans="13:35">
      <c r="M3620" s="241"/>
      <c r="N3620" s="241"/>
      <c r="O3620" s="229"/>
      <c r="P3620" s="229"/>
      <c r="Q3620" s="234"/>
      <c r="Y3620" s="243"/>
      <c r="Z3620" s="2"/>
      <c r="AA3620" s="244"/>
      <c r="AB3620" s="244"/>
      <c r="AC3620" s="2"/>
      <c r="AD3620" s="244"/>
      <c r="AE3620" s="244"/>
      <c r="AF3620" s="244"/>
      <c r="AG3620" s="244"/>
      <c r="AH3620" s="244"/>
      <c r="AI3620" s="244"/>
    </row>
    <row r="3621" spans="13:35">
      <c r="M3621" s="241"/>
      <c r="N3621" s="241"/>
      <c r="O3621" s="229"/>
      <c r="P3621" s="229"/>
      <c r="Q3621" s="234"/>
      <c r="Y3621" s="243"/>
      <c r="Z3621" s="2"/>
      <c r="AA3621" s="244"/>
      <c r="AB3621" s="244"/>
      <c r="AC3621" s="2"/>
      <c r="AD3621" s="244"/>
      <c r="AE3621" s="244"/>
      <c r="AF3621" s="244"/>
      <c r="AG3621" s="244"/>
      <c r="AH3621" s="244"/>
      <c r="AI3621" s="244"/>
    </row>
    <row r="3622" spans="13:35">
      <c r="M3622" s="241"/>
      <c r="N3622" s="241"/>
      <c r="O3622" s="229"/>
      <c r="P3622" s="229"/>
      <c r="Q3622" s="234"/>
      <c r="Y3622" s="243"/>
      <c r="Z3622" s="2"/>
      <c r="AA3622" s="244"/>
      <c r="AB3622" s="244"/>
      <c r="AC3622" s="2"/>
      <c r="AD3622" s="244"/>
      <c r="AE3622" s="244"/>
      <c r="AF3622" s="244"/>
      <c r="AG3622" s="244"/>
      <c r="AH3622" s="244"/>
      <c r="AI3622" s="244"/>
    </row>
    <row r="3623" spans="13:35">
      <c r="M3623" s="241"/>
      <c r="N3623" s="241"/>
      <c r="O3623" s="229"/>
      <c r="P3623" s="229"/>
      <c r="Q3623" s="234"/>
      <c r="Y3623" s="243"/>
      <c r="Z3623" s="2"/>
      <c r="AA3623" s="244"/>
      <c r="AB3623" s="244"/>
      <c r="AC3623" s="2"/>
      <c r="AD3623" s="244"/>
      <c r="AE3623" s="244"/>
      <c r="AF3623" s="244"/>
      <c r="AG3623" s="244"/>
      <c r="AH3623" s="244"/>
      <c r="AI3623" s="244"/>
    </row>
    <row r="3624" spans="13:35">
      <c r="M3624" s="241"/>
      <c r="N3624" s="241"/>
      <c r="O3624" s="229"/>
      <c r="P3624" s="229"/>
      <c r="Q3624" s="234"/>
      <c r="Y3624" s="243"/>
      <c r="Z3624" s="2"/>
      <c r="AA3624" s="244"/>
      <c r="AB3624" s="244"/>
      <c r="AC3624" s="2"/>
      <c r="AD3624" s="244"/>
      <c r="AE3624" s="244"/>
      <c r="AF3624" s="244"/>
      <c r="AG3624" s="244"/>
      <c r="AH3624" s="244"/>
      <c r="AI3624" s="244"/>
    </row>
    <row r="3625" spans="13:35">
      <c r="M3625" s="241"/>
      <c r="N3625" s="241"/>
      <c r="O3625" s="229"/>
      <c r="P3625" s="229"/>
      <c r="Q3625" s="234"/>
      <c r="Y3625" s="243"/>
      <c r="Z3625" s="2"/>
      <c r="AA3625" s="244"/>
      <c r="AB3625" s="244"/>
      <c r="AC3625" s="2"/>
      <c r="AD3625" s="244"/>
      <c r="AE3625" s="244"/>
      <c r="AF3625" s="244"/>
      <c r="AG3625" s="244"/>
      <c r="AH3625" s="244"/>
      <c r="AI3625" s="244"/>
    </row>
    <row r="3626" spans="13:35">
      <c r="M3626" s="241"/>
      <c r="N3626" s="241"/>
      <c r="O3626" s="229"/>
      <c r="P3626" s="229"/>
      <c r="Q3626" s="234"/>
      <c r="Y3626" s="243"/>
      <c r="Z3626" s="2"/>
      <c r="AA3626" s="244"/>
      <c r="AB3626" s="244"/>
      <c r="AC3626" s="2"/>
      <c r="AD3626" s="244"/>
      <c r="AE3626" s="244"/>
      <c r="AF3626" s="244"/>
      <c r="AG3626" s="244"/>
      <c r="AH3626" s="244"/>
      <c r="AI3626" s="244"/>
    </row>
    <row r="3627" spans="13:35">
      <c r="M3627" s="241"/>
      <c r="N3627" s="241"/>
      <c r="O3627" s="229"/>
      <c r="P3627" s="229"/>
      <c r="Q3627" s="234"/>
      <c r="Y3627" s="243"/>
      <c r="Z3627" s="2"/>
      <c r="AA3627" s="244"/>
      <c r="AB3627" s="244"/>
      <c r="AC3627" s="2"/>
      <c r="AD3627" s="244"/>
      <c r="AE3627" s="244"/>
      <c r="AF3627" s="244"/>
      <c r="AG3627" s="244"/>
      <c r="AH3627" s="244"/>
      <c r="AI3627" s="244"/>
    </row>
    <row r="3628" spans="13:35">
      <c r="M3628" s="241"/>
      <c r="N3628" s="241"/>
      <c r="O3628" s="229"/>
      <c r="P3628" s="229"/>
      <c r="Q3628" s="234"/>
      <c r="Y3628" s="243"/>
      <c r="Z3628" s="2"/>
      <c r="AA3628" s="244"/>
      <c r="AB3628" s="244"/>
      <c r="AC3628" s="2"/>
      <c r="AD3628" s="244"/>
      <c r="AE3628" s="244"/>
      <c r="AF3628" s="244"/>
      <c r="AG3628" s="244"/>
      <c r="AH3628" s="244"/>
      <c r="AI3628" s="244"/>
    </row>
    <row r="3629" spans="13:35">
      <c r="M3629" s="241"/>
      <c r="N3629" s="241"/>
      <c r="O3629" s="229"/>
      <c r="P3629" s="229"/>
      <c r="Q3629" s="234"/>
      <c r="Y3629" s="243"/>
      <c r="Z3629" s="2"/>
      <c r="AA3629" s="244"/>
      <c r="AB3629" s="244"/>
      <c r="AC3629" s="2"/>
      <c r="AD3629" s="244"/>
      <c r="AE3629" s="244"/>
      <c r="AF3629" s="244"/>
      <c r="AG3629" s="244"/>
      <c r="AH3629" s="244"/>
      <c r="AI3629" s="244"/>
    </row>
    <row r="3630" spans="13:35">
      <c r="M3630" s="241"/>
      <c r="N3630" s="241"/>
      <c r="O3630" s="229"/>
      <c r="P3630" s="229"/>
      <c r="Q3630" s="234"/>
      <c r="Y3630" s="243"/>
      <c r="Z3630" s="2"/>
      <c r="AA3630" s="244"/>
      <c r="AB3630" s="244"/>
      <c r="AC3630" s="2"/>
      <c r="AD3630" s="244"/>
      <c r="AE3630" s="244"/>
      <c r="AF3630" s="244"/>
      <c r="AG3630" s="244"/>
      <c r="AH3630" s="244"/>
      <c r="AI3630" s="244"/>
    </row>
    <row r="3631" spans="13:35">
      <c r="M3631" s="241"/>
      <c r="N3631" s="241"/>
      <c r="O3631" s="229"/>
      <c r="P3631" s="229"/>
      <c r="Q3631" s="234"/>
      <c r="Y3631" s="243"/>
      <c r="Z3631" s="2"/>
      <c r="AA3631" s="244"/>
      <c r="AB3631" s="244"/>
      <c r="AC3631" s="2"/>
      <c r="AD3631" s="244"/>
      <c r="AE3631" s="244"/>
      <c r="AF3631" s="244"/>
      <c r="AG3631" s="244"/>
      <c r="AH3631" s="244"/>
      <c r="AI3631" s="244"/>
    </row>
    <row r="3632" spans="13:35">
      <c r="M3632" s="241"/>
      <c r="N3632" s="241"/>
      <c r="O3632" s="229"/>
      <c r="P3632" s="229"/>
      <c r="Q3632" s="234"/>
      <c r="Y3632" s="243"/>
      <c r="Z3632" s="2"/>
      <c r="AA3632" s="244"/>
      <c r="AB3632" s="244"/>
      <c r="AC3632" s="2"/>
      <c r="AD3632" s="244"/>
      <c r="AE3632" s="244"/>
      <c r="AF3632" s="244"/>
      <c r="AG3632" s="244"/>
      <c r="AH3632" s="244"/>
      <c r="AI3632" s="244"/>
    </row>
    <row r="3633" spans="13:35">
      <c r="M3633" s="241"/>
      <c r="N3633" s="241"/>
      <c r="O3633" s="229"/>
      <c r="P3633" s="229"/>
      <c r="Q3633" s="234"/>
      <c r="Y3633" s="243"/>
      <c r="Z3633" s="2"/>
      <c r="AA3633" s="244"/>
      <c r="AB3633" s="244"/>
      <c r="AC3633" s="2"/>
      <c r="AD3633" s="244"/>
      <c r="AE3633" s="244"/>
      <c r="AF3633" s="244"/>
      <c r="AG3633" s="244"/>
      <c r="AH3633" s="244"/>
      <c r="AI3633" s="244"/>
    </row>
    <row r="3634" spans="13:35">
      <c r="M3634" s="241"/>
      <c r="N3634" s="241"/>
      <c r="O3634" s="229"/>
      <c r="P3634" s="229"/>
      <c r="Q3634" s="234"/>
      <c r="Y3634" s="243"/>
      <c r="Z3634" s="2"/>
      <c r="AA3634" s="244"/>
      <c r="AB3634" s="244"/>
      <c r="AC3634" s="2"/>
      <c r="AD3634" s="244"/>
      <c r="AE3634" s="244"/>
      <c r="AF3634" s="244"/>
      <c r="AG3634" s="244"/>
      <c r="AH3634" s="244"/>
      <c r="AI3634" s="244"/>
    </row>
    <row r="3635" spans="13:35">
      <c r="M3635" s="241"/>
      <c r="N3635" s="241"/>
      <c r="O3635" s="229"/>
      <c r="P3635" s="229"/>
      <c r="Q3635" s="234"/>
      <c r="Y3635" s="243"/>
      <c r="Z3635" s="2"/>
      <c r="AA3635" s="244"/>
      <c r="AB3635" s="244"/>
      <c r="AC3635" s="2"/>
      <c r="AD3635" s="244"/>
      <c r="AE3635" s="244"/>
      <c r="AF3635" s="244"/>
      <c r="AG3635" s="244"/>
      <c r="AH3635" s="244"/>
      <c r="AI3635" s="244"/>
    </row>
    <row r="3636" spans="13:35">
      <c r="M3636" s="241"/>
      <c r="N3636" s="241"/>
      <c r="O3636" s="229"/>
      <c r="P3636" s="229"/>
      <c r="Q3636" s="234"/>
      <c r="Y3636" s="243"/>
      <c r="Z3636" s="2"/>
      <c r="AA3636" s="244"/>
      <c r="AB3636" s="244"/>
      <c r="AC3636" s="2"/>
      <c r="AD3636" s="244"/>
      <c r="AE3636" s="244"/>
      <c r="AF3636" s="244"/>
      <c r="AG3636" s="244"/>
      <c r="AH3636" s="244"/>
      <c r="AI3636" s="244"/>
    </row>
    <row r="3637" spans="13:35">
      <c r="M3637" s="241"/>
      <c r="N3637" s="241"/>
      <c r="O3637" s="229"/>
      <c r="P3637" s="229"/>
      <c r="Q3637" s="234"/>
      <c r="Y3637" s="243"/>
      <c r="Z3637" s="2"/>
      <c r="AA3637" s="244"/>
      <c r="AB3637" s="244"/>
      <c r="AC3637" s="2"/>
      <c r="AD3637" s="244"/>
      <c r="AE3637" s="244"/>
      <c r="AF3637" s="244"/>
      <c r="AG3637" s="244"/>
      <c r="AH3637" s="244"/>
      <c r="AI3637" s="244"/>
    </row>
    <row r="3638" spans="13:35">
      <c r="M3638" s="241"/>
      <c r="N3638" s="241"/>
      <c r="O3638" s="229"/>
      <c r="P3638" s="229"/>
      <c r="Q3638" s="234"/>
      <c r="Y3638" s="243"/>
      <c r="Z3638" s="2"/>
      <c r="AA3638" s="244"/>
      <c r="AB3638" s="244"/>
      <c r="AC3638" s="2"/>
      <c r="AD3638" s="244"/>
      <c r="AE3638" s="244"/>
      <c r="AF3638" s="244"/>
      <c r="AG3638" s="244"/>
      <c r="AH3638" s="244"/>
      <c r="AI3638" s="244"/>
    </row>
    <row r="3639" spans="13:35">
      <c r="M3639" s="241"/>
      <c r="N3639" s="241"/>
      <c r="O3639" s="229"/>
      <c r="P3639" s="229"/>
      <c r="Q3639" s="234"/>
      <c r="Y3639" s="243"/>
      <c r="Z3639" s="2"/>
      <c r="AA3639" s="244"/>
      <c r="AB3639" s="244"/>
      <c r="AC3639" s="2"/>
      <c r="AD3639" s="244"/>
      <c r="AE3639" s="244"/>
      <c r="AF3639" s="244"/>
      <c r="AG3639" s="244"/>
      <c r="AH3639" s="244"/>
      <c r="AI3639" s="244"/>
    </row>
    <row r="3640" spans="13:35">
      <c r="M3640" s="241"/>
      <c r="N3640" s="241"/>
      <c r="O3640" s="229"/>
      <c r="P3640" s="229"/>
      <c r="Q3640" s="234"/>
      <c r="Y3640" s="243"/>
      <c r="Z3640" s="2"/>
      <c r="AA3640" s="244"/>
      <c r="AB3640" s="244"/>
      <c r="AC3640" s="2"/>
      <c r="AD3640" s="244"/>
      <c r="AE3640" s="244"/>
      <c r="AF3640" s="244"/>
      <c r="AG3640" s="244"/>
      <c r="AH3640" s="244"/>
      <c r="AI3640" s="244"/>
    </row>
    <row r="3641" spans="13:35">
      <c r="M3641" s="241"/>
      <c r="N3641" s="241"/>
      <c r="O3641" s="229"/>
      <c r="P3641" s="229"/>
      <c r="Q3641" s="234"/>
      <c r="Y3641" s="243"/>
      <c r="Z3641" s="2"/>
      <c r="AA3641" s="244"/>
      <c r="AB3641" s="244"/>
      <c r="AC3641" s="2"/>
      <c r="AD3641" s="244"/>
      <c r="AE3641" s="244"/>
      <c r="AF3641" s="244"/>
      <c r="AG3641" s="244"/>
      <c r="AH3641" s="244"/>
      <c r="AI3641" s="244"/>
    </row>
    <row r="3642" spans="13:35">
      <c r="M3642" s="241"/>
      <c r="N3642" s="241"/>
      <c r="O3642" s="229"/>
      <c r="P3642" s="229"/>
      <c r="Q3642" s="234"/>
      <c r="Y3642" s="243"/>
      <c r="Z3642" s="2"/>
      <c r="AA3642" s="244"/>
      <c r="AB3642" s="244"/>
      <c r="AC3642" s="2"/>
      <c r="AD3642" s="244"/>
      <c r="AE3642" s="244"/>
      <c r="AF3642" s="244"/>
      <c r="AG3642" s="244"/>
      <c r="AH3642" s="244"/>
      <c r="AI3642" s="244"/>
    </row>
    <row r="3643" spans="13:35">
      <c r="M3643" s="241"/>
      <c r="N3643" s="241"/>
      <c r="O3643" s="229"/>
      <c r="P3643" s="229"/>
      <c r="Q3643" s="234"/>
      <c r="Y3643" s="243"/>
      <c r="Z3643" s="2"/>
      <c r="AA3643" s="244"/>
      <c r="AB3643" s="244"/>
      <c r="AC3643" s="2"/>
      <c r="AD3643" s="244"/>
      <c r="AE3643" s="244"/>
      <c r="AF3643" s="244"/>
      <c r="AG3643" s="244"/>
      <c r="AH3643" s="244"/>
      <c r="AI3643" s="244"/>
    </row>
    <row r="3644" spans="13:35">
      <c r="M3644" s="241"/>
      <c r="N3644" s="241"/>
      <c r="O3644" s="229"/>
      <c r="P3644" s="229"/>
      <c r="Q3644" s="234"/>
      <c r="Y3644" s="243"/>
      <c r="Z3644" s="2"/>
      <c r="AA3644" s="244"/>
      <c r="AB3644" s="244"/>
      <c r="AC3644" s="2"/>
      <c r="AD3644" s="244"/>
      <c r="AE3644" s="244"/>
      <c r="AF3644" s="244"/>
      <c r="AG3644" s="244"/>
      <c r="AH3644" s="244"/>
      <c r="AI3644" s="244"/>
    </row>
    <row r="3645" spans="13:35">
      <c r="M3645" s="241"/>
      <c r="N3645" s="241"/>
      <c r="O3645" s="229"/>
      <c r="P3645" s="229"/>
      <c r="Q3645" s="234"/>
      <c r="Y3645" s="243"/>
      <c r="Z3645" s="2"/>
      <c r="AA3645" s="244"/>
      <c r="AB3645" s="244"/>
      <c r="AC3645" s="2"/>
      <c r="AD3645" s="244"/>
      <c r="AE3645" s="244"/>
      <c r="AF3645" s="244"/>
      <c r="AG3645" s="244"/>
      <c r="AH3645" s="244"/>
      <c r="AI3645" s="244"/>
    </row>
    <row r="3646" spans="13:35">
      <c r="M3646" s="241"/>
      <c r="N3646" s="241"/>
      <c r="O3646" s="229"/>
      <c r="P3646" s="229"/>
      <c r="Q3646" s="234"/>
      <c r="Y3646" s="243"/>
      <c r="Z3646" s="2"/>
      <c r="AA3646" s="244"/>
      <c r="AB3646" s="244"/>
      <c r="AC3646" s="2"/>
      <c r="AD3646" s="244"/>
      <c r="AE3646" s="244"/>
      <c r="AF3646" s="244"/>
      <c r="AG3646" s="244"/>
      <c r="AH3646" s="244"/>
      <c r="AI3646" s="244"/>
    </row>
    <row r="3647" spans="13:35">
      <c r="M3647" s="241"/>
      <c r="N3647" s="241"/>
      <c r="O3647" s="229"/>
      <c r="P3647" s="229"/>
      <c r="Q3647" s="234"/>
      <c r="Y3647" s="243"/>
      <c r="Z3647" s="2"/>
      <c r="AA3647" s="244"/>
      <c r="AB3647" s="244"/>
      <c r="AC3647" s="2"/>
      <c r="AD3647" s="244"/>
      <c r="AE3647" s="244"/>
      <c r="AF3647" s="244"/>
      <c r="AG3647" s="244"/>
      <c r="AH3647" s="244"/>
      <c r="AI3647" s="244"/>
    </row>
    <row r="3648" spans="13:35">
      <c r="M3648" s="241"/>
      <c r="N3648" s="241"/>
      <c r="O3648" s="229"/>
      <c r="P3648" s="229"/>
      <c r="Q3648" s="234"/>
      <c r="Y3648" s="243"/>
      <c r="Z3648" s="2"/>
      <c r="AA3648" s="244"/>
      <c r="AB3648" s="244"/>
      <c r="AC3648" s="2"/>
      <c r="AD3648" s="244"/>
      <c r="AE3648" s="244"/>
      <c r="AF3648" s="244"/>
      <c r="AG3648" s="244"/>
      <c r="AH3648" s="244"/>
      <c r="AI3648" s="244"/>
    </row>
    <row r="3649" spans="13:35">
      <c r="M3649" s="241"/>
      <c r="N3649" s="241"/>
      <c r="O3649" s="229"/>
      <c r="P3649" s="229"/>
      <c r="Q3649" s="234"/>
      <c r="Y3649" s="243"/>
      <c r="Z3649" s="2"/>
      <c r="AA3649" s="244"/>
      <c r="AB3649" s="244"/>
      <c r="AC3649" s="2"/>
      <c r="AD3649" s="244"/>
      <c r="AE3649" s="244"/>
      <c r="AF3649" s="244"/>
      <c r="AG3649" s="244"/>
      <c r="AH3649" s="244"/>
      <c r="AI3649" s="244"/>
    </row>
    <row r="3650" spans="13:35">
      <c r="M3650" s="241"/>
      <c r="N3650" s="241"/>
      <c r="O3650" s="229"/>
      <c r="P3650" s="229"/>
      <c r="Q3650" s="234"/>
      <c r="Y3650" s="243"/>
      <c r="Z3650" s="2"/>
      <c r="AA3650" s="244"/>
      <c r="AB3650" s="244"/>
      <c r="AC3650" s="2"/>
      <c r="AD3650" s="244"/>
      <c r="AE3650" s="244"/>
      <c r="AF3650" s="244"/>
      <c r="AG3650" s="244"/>
      <c r="AH3650" s="244"/>
      <c r="AI3650" s="244"/>
    </row>
    <row r="3651" spans="13:35">
      <c r="M3651" s="241"/>
      <c r="N3651" s="241"/>
      <c r="O3651" s="229"/>
      <c r="P3651" s="229"/>
      <c r="Q3651" s="234"/>
      <c r="Y3651" s="243"/>
      <c r="Z3651" s="2"/>
      <c r="AA3651" s="244"/>
      <c r="AB3651" s="244"/>
      <c r="AC3651" s="2"/>
      <c r="AD3651" s="244"/>
      <c r="AE3651" s="244"/>
      <c r="AF3651" s="244"/>
      <c r="AG3651" s="244"/>
      <c r="AH3651" s="244"/>
      <c r="AI3651" s="244"/>
    </row>
    <row r="3652" spans="13:35">
      <c r="M3652" s="241"/>
      <c r="N3652" s="241"/>
      <c r="O3652" s="229"/>
      <c r="P3652" s="229"/>
      <c r="Q3652" s="234"/>
      <c r="Y3652" s="243"/>
      <c r="Z3652" s="2"/>
      <c r="AA3652" s="244"/>
      <c r="AB3652" s="244"/>
      <c r="AC3652" s="2"/>
      <c r="AD3652" s="244"/>
      <c r="AE3652" s="244"/>
      <c r="AF3652" s="244"/>
      <c r="AG3652" s="244"/>
      <c r="AH3652" s="244"/>
      <c r="AI3652" s="244"/>
    </row>
    <row r="3653" spans="13:35">
      <c r="M3653" s="241"/>
      <c r="N3653" s="241"/>
      <c r="O3653" s="229"/>
      <c r="P3653" s="229"/>
      <c r="Q3653" s="234"/>
      <c r="Y3653" s="243"/>
      <c r="Z3653" s="2"/>
      <c r="AA3653" s="244"/>
      <c r="AB3653" s="244"/>
      <c r="AC3653" s="2"/>
      <c r="AD3653" s="244"/>
      <c r="AE3653" s="244"/>
      <c r="AF3653" s="244"/>
      <c r="AG3653" s="244"/>
      <c r="AH3653" s="244"/>
      <c r="AI3653" s="244"/>
    </row>
    <row r="3654" spans="13:35">
      <c r="M3654" s="241"/>
      <c r="N3654" s="241"/>
      <c r="O3654" s="229"/>
      <c r="P3654" s="229"/>
      <c r="Q3654" s="234"/>
      <c r="Y3654" s="243"/>
      <c r="Z3654" s="2"/>
      <c r="AA3654" s="244"/>
      <c r="AB3654" s="244"/>
      <c r="AC3654" s="2"/>
      <c r="AD3654" s="244"/>
      <c r="AE3654" s="244"/>
      <c r="AF3654" s="244"/>
      <c r="AG3654" s="244"/>
      <c r="AH3654" s="244"/>
      <c r="AI3654" s="244"/>
    </row>
    <row r="3655" spans="13:35">
      <c r="M3655" s="241"/>
      <c r="N3655" s="241"/>
      <c r="O3655" s="229"/>
      <c r="P3655" s="229"/>
      <c r="Q3655" s="234"/>
      <c r="Y3655" s="243"/>
      <c r="Z3655" s="2"/>
      <c r="AA3655" s="244"/>
      <c r="AB3655" s="244"/>
      <c r="AC3655" s="2"/>
      <c r="AD3655" s="244"/>
      <c r="AE3655" s="244"/>
      <c r="AF3655" s="244"/>
      <c r="AG3655" s="244"/>
      <c r="AH3655" s="244"/>
      <c r="AI3655" s="244"/>
    </row>
    <row r="3656" spans="13:35">
      <c r="M3656" s="241"/>
      <c r="N3656" s="241"/>
      <c r="O3656" s="229"/>
      <c r="P3656" s="229"/>
      <c r="Q3656" s="234"/>
      <c r="Y3656" s="243"/>
      <c r="Z3656" s="2"/>
      <c r="AA3656" s="244"/>
      <c r="AB3656" s="244"/>
      <c r="AC3656" s="2"/>
      <c r="AD3656" s="244"/>
      <c r="AE3656" s="244"/>
      <c r="AF3656" s="244"/>
      <c r="AG3656" s="244"/>
      <c r="AH3656" s="244"/>
      <c r="AI3656" s="244"/>
    </row>
    <row r="3657" spans="13:35">
      <c r="M3657" s="241"/>
      <c r="N3657" s="241"/>
      <c r="O3657" s="229"/>
      <c r="P3657" s="229"/>
      <c r="Q3657" s="234"/>
      <c r="Y3657" s="243"/>
      <c r="Z3657" s="2"/>
      <c r="AA3657" s="244"/>
      <c r="AB3657" s="244"/>
      <c r="AC3657" s="2"/>
      <c r="AD3657" s="244"/>
      <c r="AE3657" s="244"/>
      <c r="AF3657" s="244"/>
      <c r="AG3657" s="244"/>
      <c r="AH3657" s="244"/>
      <c r="AI3657" s="244"/>
    </row>
    <row r="3658" spans="13:35">
      <c r="M3658" s="241"/>
      <c r="N3658" s="241"/>
      <c r="O3658" s="229"/>
      <c r="P3658" s="229"/>
      <c r="Q3658" s="234"/>
      <c r="Y3658" s="243"/>
      <c r="Z3658" s="2"/>
      <c r="AA3658" s="244"/>
      <c r="AB3658" s="244"/>
      <c r="AC3658" s="2"/>
      <c r="AD3658" s="244"/>
      <c r="AE3658" s="244"/>
      <c r="AF3658" s="244"/>
      <c r="AG3658" s="244"/>
      <c r="AH3658" s="244"/>
      <c r="AI3658" s="244"/>
    </row>
    <row r="3659" spans="13:35">
      <c r="M3659" s="241"/>
      <c r="N3659" s="241"/>
      <c r="O3659" s="229"/>
      <c r="P3659" s="229"/>
      <c r="Q3659" s="234"/>
      <c r="Y3659" s="243"/>
      <c r="Z3659" s="2"/>
      <c r="AA3659" s="244"/>
      <c r="AB3659" s="244"/>
      <c r="AC3659" s="2"/>
      <c r="AD3659" s="244"/>
      <c r="AE3659" s="244"/>
      <c r="AF3659" s="244"/>
      <c r="AG3659" s="244"/>
      <c r="AH3659" s="244"/>
      <c r="AI3659" s="244"/>
    </row>
    <row r="3660" spans="13:35">
      <c r="M3660" s="241"/>
      <c r="N3660" s="241"/>
      <c r="O3660" s="229"/>
      <c r="P3660" s="229"/>
      <c r="Q3660" s="234"/>
      <c r="Y3660" s="243"/>
      <c r="Z3660" s="2"/>
      <c r="AA3660" s="244"/>
      <c r="AB3660" s="244"/>
      <c r="AC3660" s="2"/>
      <c r="AD3660" s="244"/>
      <c r="AE3660" s="244"/>
      <c r="AF3660" s="244"/>
      <c r="AG3660" s="244"/>
      <c r="AH3660" s="244"/>
      <c r="AI3660" s="244"/>
    </row>
    <row r="3661" spans="13:35">
      <c r="M3661" s="241"/>
      <c r="N3661" s="241"/>
      <c r="O3661" s="229"/>
      <c r="P3661" s="229"/>
      <c r="Q3661" s="234"/>
      <c r="Y3661" s="243"/>
      <c r="Z3661" s="2"/>
      <c r="AA3661" s="244"/>
      <c r="AB3661" s="244"/>
      <c r="AC3661" s="2"/>
      <c r="AD3661" s="244"/>
      <c r="AE3661" s="244"/>
      <c r="AF3661" s="244"/>
      <c r="AG3661" s="244"/>
      <c r="AH3661" s="244"/>
      <c r="AI3661" s="244"/>
    </row>
    <row r="3662" spans="13:35">
      <c r="M3662" s="241"/>
      <c r="N3662" s="241"/>
      <c r="O3662" s="229"/>
      <c r="P3662" s="229"/>
      <c r="Q3662" s="234"/>
      <c r="Y3662" s="243"/>
      <c r="Z3662" s="2"/>
      <c r="AA3662" s="244"/>
      <c r="AB3662" s="244"/>
      <c r="AC3662" s="2"/>
      <c r="AD3662" s="244"/>
      <c r="AE3662" s="244"/>
      <c r="AF3662" s="244"/>
      <c r="AG3662" s="244"/>
      <c r="AH3662" s="244"/>
      <c r="AI3662" s="244"/>
    </row>
    <row r="3663" spans="13:35">
      <c r="M3663" s="241"/>
      <c r="N3663" s="241"/>
      <c r="O3663" s="229"/>
      <c r="P3663" s="229"/>
      <c r="Q3663" s="234"/>
      <c r="Y3663" s="243"/>
      <c r="Z3663" s="2"/>
      <c r="AA3663" s="244"/>
      <c r="AB3663" s="244"/>
      <c r="AC3663" s="2"/>
      <c r="AD3663" s="244"/>
      <c r="AE3663" s="244"/>
      <c r="AF3663" s="244"/>
      <c r="AG3663" s="244"/>
      <c r="AH3663" s="244"/>
      <c r="AI3663" s="244"/>
    </row>
    <row r="3664" spans="13:35">
      <c r="M3664" s="241"/>
      <c r="N3664" s="241"/>
      <c r="O3664" s="229"/>
      <c r="P3664" s="229"/>
      <c r="Q3664" s="234"/>
      <c r="Y3664" s="243"/>
      <c r="Z3664" s="2"/>
      <c r="AA3664" s="244"/>
      <c r="AB3664" s="244"/>
      <c r="AC3664" s="2"/>
      <c r="AD3664" s="244"/>
      <c r="AE3664" s="244"/>
      <c r="AF3664" s="244"/>
      <c r="AG3664" s="244"/>
      <c r="AH3664" s="244"/>
      <c r="AI3664" s="244"/>
    </row>
    <row r="3665" spans="13:35">
      <c r="M3665" s="241"/>
      <c r="N3665" s="241"/>
      <c r="O3665" s="229"/>
      <c r="P3665" s="229"/>
      <c r="Q3665" s="234"/>
      <c r="Y3665" s="243"/>
      <c r="Z3665" s="2"/>
      <c r="AA3665" s="244"/>
      <c r="AB3665" s="244"/>
      <c r="AC3665" s="2"/>
      <c r="AD3665" s="244"/>
      <c r="AE3665" s="244"/>
      <c r="AF3665" s="244"/>
      <c r="AG3665" s="244"/>
      <c r="AH3665" s="244"/>
      <c r="AI3665" s="244"/>
    </row>
    <row r="3666" spans="13:35">
      <c r="M3666" s="241"/>
      <c r="N3666" s="241"/>
      <c r="O3666" s="229"/>
      <c r="P3666" s="229"/>
      <c r="Q3666" s="234"/>
      <c r="Y3666" s="243"/>
      <c r="Z3666" s="2"/>
      <c r="AA3666" s="244"/>
      <c r="AB3666" s="244"/>
      <c r="AC3666" s="2"/>
      <c r="AD3666" s="244"/>
      <c r="AE3666" s="244"/>
      <c r="AF3666" s="244"/>
      <c r="AG3666" s="244"/>
      <c r="AH3666" s="244"/>
      <c r="AI3666" s="244"/>
    </row>
    <row r="3667" spans="13:35">
      <c r="M3667" s="241"/>
      <c r="N3667" s="241"/>
      <c r="O3667" s="229"/>
      <c r="P3667" s="229"/>
      <c r="Q3667" s="234"/>
      <c r="Y3667" s="243"/>
      <c r="Z3667" s="2"/>
      <c r="AA3667" s="244"/>
      <c r="AB3667" s="244"/>
      <c r="AC3667" s="2"/>
      <c r="AD3667" s="244"/>
      <c r="AE3667" s="244"/>
      <c r="AF3667" s="244"/>
      <c r="AG3667" s="244"/>
      <c r="AH3667" s="244"/>
      <c r="AI3667" s="244"/>
    </row>
    <row r="3668" spans="13:35">
      <c r="M3668" s="241"/>
      <c r="N3668" s="241"/>
      <c r="O3668" s="229"/>
      <c r="P3668" s="229"/>
      <c r="Q3668" s="234"/>
      <c r="Y3668" s="243"/>
      <c r="Z3668" s="2"/>
      <c r="AA3668" s="244"/>
      <c r="AB3668" s="244"/>
      <c r="AC3668" s="2"/>
      <c r="AD3668" s="244"/>
      <c r="AE3668" s="244"/>
      <c r="AF3668" s="244"/>
      <c r="AG3668" s="244"/>
      <c r="AH3668" s="244"/>
      <c r="AI3668" s="244"/>
    </row>
    <row r="3669" spans="13:35">
      <c r="M3669" s="241"/>
      <c r="N3669" s="241"/>
      <c r="O3669" s="229"/>
      <c r="P3669" s="229"/>
      <c r="Q3669" s="234"/>
      <c r="Y3669" s="243"/>
      <c r="Z3669" s="2"/>
      <c r="AA3669" s="244"/>
      <c r="AB3669" s="244"/>
      <c r="AC3669" s="2"/>
      <c r="AD3669" s="244"/>
      <c r="AE3669" s="244"/>
      <c r="AF3669" s="244"/>
      <c r="AG3669" s="244"/>
      <c r="AH3669" s="244"/>
      <c r="AI3669" s="244"/>
    </row>
    <row r="3670" spans="13:35">
      <c r="M3670" s="241"/>
      <c r="N3670" s="241"/>
      <c r="O3670" s="229"/>
      <c r="P3670" s="229"/>
      <c r="Q3670" s="234"/>
      <c r="Y3670" s="243"/>
      <c r="Z3670" s="2"/>
      <c r="AA3670" s="244"/>
      <c r="AB3670" s="244"/>
      <c r="AC3670" s="2"/>
      <c r="AD3670" s="244"/>
      <c r="AE3670" s="244"/>
      <c r="AF3670" s="244"/>
      <c r="AG3670" s="244"/>
      <c r="AH3670" s="244"/>
      <c r="AI3670" s="244"/>
    </row>
    <row r="3671" spans="13:35">
      <c r="M3671" s="241"/>
      <c r="N3671" s="241"/>
      <c r="O3671" s="229"/>
      <c r="P3671" s="229"/>
      <c r="Q3671" s="234"/>
      <c r="Y3671" s="243"/>
      <c r="Z3671" s="2"/>
      <c r="AA3671" s="244"/>
      <c r="AB3671" s="244"/>
      <c r="AC3671" s="2"/>
      <c r="AD3671" s="244"/>
      <c r="AE3671" s="244"/>
      <c r="AF3671" s="244"/>
      <c r="AG3671" s="244"/>
      <c r="AH3671" s="244"/>
      <c r="AI3671" s="244"/>
    </row>
    <row r="3672" spans="13:35">
      <c r="M3672" s="241"/>
      <c r="N3672" s="241"/>
      <c r="O3672" s="229"/>
      <c r="P3672" s="229"/>
      <c r="Q3672" s="234"/>
      <c r="Y3672" s="243"/>
      <c r="Z3672" s="2"/>
      <c r="AA3672" s="244"/>
      <c r="AB3672" s="244"/>
      <c r="AC3672" s="2"/>
      <c r="AD3672" s="244"/>
      <c r="AE3672" s="244"/>
      <c r="AF3672" s="244"/>
      <c r="AG3672" s="244"/>
      <c r="AH3672" s="244"/>
      <c r="AI3672" s="244"/>
    </row>
    <row r="3673" spans="13:35">
      <c r="M3673" s="241"/>
      <c r="N3673" s="241"/>
      <c r="O3673" s="229"/>
      <c r="P3673" s="229"/>
      <c r="Q3673" s="234"/>
      <c r="Y3673" s="243"/>
      <c r="Z3673" s="2"/>
      <c r="AA3673" s="244"/>
      <c r="AB3673" s="244"/>
      <c r="AC3673" s="2"/>
      <c r="AD3673" s="244"/>
      <c r="AE3673" s="244"/>
      <c r="AF3673" s="244"/>
      <c r="AG3673" s="244"/>
      <c r="AH3673" s="244"/>
      <c r="AI3673" s="244"/>
    </row>
    <row r="3674" spans="13:35">
      <c r="M3674" s="241"/>
      <c r="N3674" s="241"/>
      <c r="O3674" s="229"/>
      <c r="P3674" s="229"/>
      <c r="Q3674" s="234"/>
      <c r="Y3674" s="243"/>
      <c r="Z3674" s="2"/>
      <c r="AA3674" s="244"/>
      <c r="AB3674" s="244"/>
      <c r="AC3674" s="2"/>
      <c r="AD3674" s="244"/>
      <c r="AE3674" s="244"/>
      <c r="AF3674" s="244"/>
      <c r="AG3674" s="244"/>
      <c r="AH3674" s="244"/>
      <c r="AI3674" s="244"/>
    </row>
    <row r="3675" spans="13:35">
      <c r="M3675" s="241"/>
      <c r="N3675" s="241"/>
      <c r="O3675" s="229"/>
      <c r="P3675" s="229"/>
      <c r="Q3675" s="234"/>
      <c r="Y3675" s="243"/>
      <c r="Z3675" s="2"/>
      <c r="AA3675" s="244"/>
      <c r="AB3675" s="244"/>
      <c r="AC3675" s="2"/>
      <c r="AD3675" s="244"/>
      <c r="AE3675" s="244"/>
      <c r="AF3675" s="244"/>
      <c r="AG3675" s="244"/>
      <c r="AH3675" s="244"/>
      <c r="AI3675" s="244"/>
    </row>
    <row r="3676" spans="13:35">
      <c r="M3676" s="241"/>
      <c r="N3676" s="241"/>
      <c r="O3676" s="229"/>
      <c r="P3676" s="229"/>
      <c r="Q3676" s="234"/>
      <c r="Y3676" s="243"/>
      <c r="Z3676" s="2"/>
      <c r="AA3676" s="244"/>
      <c r="AB3676" s="244"/>
      <c r="AC3676" s="2"/>
      <c r="AD3676" s="244"/>
      <c r="AE3676" s="244"/>
      <c r="AF3676" s="244"/>
      <c r="AG3676" s="244"/>
      <c r="AH3676" s="244"/>
      <c r="AI3676" s="244"/>
    </row>
    <row r="3677" spans="13:35">
      <c r="M3677" s="241"/>
      <c r="N3677" s="241"/>
      <c r="O3677" s="229"/>
      <c r="P3677" s="229"/>
      <c r="Q3677" s="234"/>
      <c r="Y3677" s="243"/>
      <c r="Z3677" s="2"/>
      <c r="AA3677" s="244"/>
      <c r="AB3677" s="244"/>
      <c r="AC3677" s="2"/>
      <c r="AD3677" s="244"/>
      <c r="AE3677" s="244"/>
      <c r="AF3677" s="244"/>
      <c r="AG3677" s="244"/>
      <c r="AH3677" s="244"/>
      <c r="AI3677" s="244"/>
    </row>
    <row r="3678" spans="13:35">
      <c r="M3678" s="241"/>
      <c r="N3678" s="241"/>
      <c r="O3678" s="229"/>
      <c r="P3678" s="229"/>
      <c r="Q3678" s="234"/>
      <c r="Y3678" s="243"/>
      <c r="Z3678" s="2"/>
      <c r="AA3678" s="244"/>
      <c r="AB3678" s="244"/>
      <c r="AC3678" s="2"/>
      <c r="AD3678" s="244"/>
      <c r="AE3678" s="244"/>
      <c r="AF3678" s="244"/>
      <c r="AG3678" s="244"/>
      <c r="AH3678" s="244"/>
      <c r="AI3678" s="244"/>
    </row>
    <row r="3679" spans="13:35">
      <c r="M3679" s="241"/>
      <c r="N3679" s="241"/>
      <c r="O3679" s="229"/>
      <c r="P3679" s="229"/>
      <c r="Q3679" s="234"/>
      <c r="Y3679" s="243"/>
      <c r="Z3679" s="2"/>
      <c r="AA3679" s="244"/>
      <c r="AB3679" s="244"/>
      <c r="AC3679" s="2"/>
      <c r="AD3679" s="244"/>
      <c r="AE3679" s="244"/>
      <c r="AF3679" s="244"/>
      <c r="AG3679" s="244"/>
      <c r="AH3679" s="244"/>
      <c r="AI3679" s="244"/>
    </row>
    <row r="3680" spans="13:35">
      <c r="M3680" s="241"/>
      <c r="N3680" s="241"/>
      <c r="O3680" s="229"/>
      <c r="P3680" s="229"/>
      <c r="Q3680" s="234"/>
      <c r="Y3680" s="243"/>
      <c r="Z3680" s="2"/>
      <c r="AA3680" s="244"/>
      <c r="AB3680" s="244"/>
      <c r="AC3680" s="2"/>
      <c r="AD3680" s="244"/>
      <c r="AE3680" s="244"/>
      <c r="AF3680" s="244"/>
      <c r="AG3680" s="244"/>
      <c r="AH3680" s="244"/>
      <c r="AI3680" s="244"/>
    </row>
    <row r="3681" spans="13:35">
      <c r="M3681" s="241"/>
      <c r="N3681" s="241"/>
      <c r="O3681" s="229"/>
      <c r="P3681" s="229"/>
      <c r="Q3681" s="234"/>
      <c r="Y3681" s="243"/>
      <c r="Z3681" s="2"/>
      <c r="AA3681" s="244"/>
      <c r="AB3681" s="244"/>
      <c r="AC3681" s="2"/>
      <c r="AD3681" s="244"/>
      <c r="AE3681" s="244"/>
      <c r="AF3681" s="244"/>
      <c r="AG3681" s="244"/>
      <c r="AH3681" s="244"/>
      <c r="AI3681" s="244"/>
    </row>
    <row r="3682" spans="13:35">
      <c r="M3682" s="241"/>
      <c r="N3682" s="241"/>
      <c r="O3682" s="229"/>
      <c r="P3682" s="229"/>
      <c r="Q3682" s="234"/>
      <c r="Y3682" s="243"/>
      <c r="Z3682" s="2"/>
      <c r="AA3682" s="244"/>
      <c r="AB3682" s="244"/>
      <c r="AC3682" s="2"/>
      <c r="AD3682" s="244"/>
      <c r="AE3682" s="244"/>
      <c r="AF3682" s="244"/>
      <c r="AG3682" s="244"/>
      <c r="AH3682" s="244"/>
      <c r="AI3682" s="244"/>
    </row>
    <row r="3683" spans="13:35">
      <c r="M3683" s="241"/>
      <c r="N3683" s="241"/>
      <c r="O3683" s="229"/>
      <c r="P3683" s="229"/>
      <c r="Q3683" s="234"/>
      <c r="Y3683" s="243"/>
      <c r="Z3683" s="2"/>
      <c r="AA3683" s="244"/>
      <c r="AB3683" s="244"/>
      <c r="AC3683" s="2"/>
      <c r="AD3683" s="244"/>
      <c r="AE3683" s="244"/>
      <c r="AF3683" s="244"/>
      <c r="AG3683" s="244"/>
      <c r="AH3683" s="244"/>
      <c r="AI3683" s="244"/>
    </row>
    <row r="3684" spans="13:35">
      <c r="M3684" s="241"/>
      <c r="N3684" s="241"/>
      <c r="O3684" s="229"/>
      <c r="P3684" s="229"/>
      <c r="Q3684" s="234"/>
      <c r="Y3684" s="243"/>
      <c r="Z3684" s="2"/>
      <c r="AA3684" s="244"/>
      <c r="AB3684" s="244"/>
      <c r="AC3684" s="2"/>
      <c r="AD3684" s="244"/>
      <c r="AE3684" s="244"/>
      <c r="AF3684" s="244"/>
      <c r="AG3684" s="244"/>
      <c r="AH3684" s="244"/>
      <c r="AI3684" s="244"/>
    </row>
    <row r="3685" spans="13:35">
      <c r="M3685" s="241"/>
      <c r="N3685" s="241"/>
      <c r="O3685" s="229"/>
      <c r="P3685" s="229"/>
      <c r="Q3685" s="234"/>
      <c r="Y3685" s="243"/>
      <c r="Z3685" s="2"/>
      <c r="AA3685" s="244"/>
      <c r="AB3685" s="244"/>
      <c r="AC3685" s="2"/>
      <c r="AD3685" s="244"/>
      <c r="AE3685" s="244"/>
      <c r="AF3685" s="244"/>
      <c r="AG3685" s="244"/>
      <c r="AH3685" s="244"/>
      <c r="AI3685" s="244"/>
    </row>
    <row r="3686" spans="13:35">
      <c r="M3686" s="241"/>
      <c r="N3686" s="241"/>
      <c r="O3686" s="229"/>
      <c r="P3686" s="229"/>
      <c r="Q3686" s="234"/>
      <c r="Y3686" s="243"/>
      <c r="Z3686" s="2"/>
      <c r="AA3686" s="244"/>
      <c r="AB3686" s="244"/>
      <c r="AC3686" s="2"/>
      <c r="AD3686" s="244"/>
      <c r="AE3686" s="244"/>
      <c r="AF3686" s="244"/>
      <c r="AG3686" s="244"/>
      <c r="AH3686" s="244"/>
      <c r="AI3686" s="244"/>
    </row>
    <row r="3687" spans="13:35">
      <c r="M3687" s="241"/>
      <c r="N3687" s="241"/>
      <c r="O3687" s="229"/>
      <c r="P3687" s="229"/>
      <c r="Q3687" s="234"/>
      <c r="Y3687" s="243"/>
      <c r="Z3687" s="2"/>
      <c r="AA3687" s="244"/>
      <c r="AB3687" s="244"/>
      <c r="AC3687" s="2"/>
      <c r="AD3687" s="244"/>
      <c r="AE3687" s="244"/>
      <c r="AF3687" s="244"/>
      <c r="AG3687" s="244"/>
      <c r="AH3687" s="244"/>
      <c r="AI3687" s="244"/>
    </row>
    <row r="3688" spans="13:35">
      <c r="M3688" s="241"/>
      <c r="N3688" s="241"/>
      <c r="O3688" s="229"/>
      <c r="P3688" s="229"/>
      <c r="Q3688" s="234"/>
      <c r="Y3688" s="243"/>
      <c r="Z3688" s="2"/>
      <c r="AA3688" s="244"/>
      <c r="AB3688" s="244"/>
      <c r="AC3688" s="2"/>
      <c r="AD3688" s="244"/>
      <c r="AE3688" s="244"/>
      <c r="AF3688" s="244"/>
      <c r="AG3688" s="244"/>
      <c r="AH3688" s="244"/>
      <c r="AI3688" s="244"/>
    </row>
    <row r="3689" spans="13:35">
      <c r="M3689" s="241"/>
      <c r="N3689" s="241"/>
      <c r="O3689" s="229"/>
      <c r="P3689" s="229"/>
      <c r="Q3689" s="234"/>
      <c r="Y3689" s="243"/>
      <c r="Z3689" s="2"/>
      <c r="AA3689" s="244"/>
      <c r="AB3689" s="244"/>
      <c r="AC3689" s="2"/>
      <c r="AD3689" s="244"/>
      <c r="AE3689" s="244"/>
      <c r="AF3689" s="244"/>
      <c r="AG3689" s="244"/>
      <c r="AH3689" s="244"/>
      <c r="AI3689" s="244"/>
    </row>
    <row r="3690" spans="13:35">
      <c r="M3690" s="241"/>
      <c r="N3690" s="241"/>
      <c r="O3690" s="229"/>
      <c r="P3690" s="229"/>
      <c r="Q3690" s="234"/>
      <c r="Y3690" s="243"/>
      <c r="Z3690" s="2"/>
      <c r="AA3690" s="244"/>
      <c r="AB3690" s="244"/>
      <c r="AC3690" s="2"/>
      <c r="AD3690" s="244"/>
      <c r="AE3690" s="244"/>
      <c r="AF3690" s="244"/>
      <c r="AG3690" s="244"/>
      <c r="AH3690" s="244"/>
      <c r="AI3690" s="244"/>
    </row>
    <row r="3691" spans="13:35">
      <c r="M3691" s="241"/>
      <c r="N3691" s="241"/>
      <c r="O3691" s="229"/>
      <c r="P3691" s="229"/>
      <c r="Q3691" s="234"/>
      <c r="Y3691" s="243"/>
      <c r="Z3691" s="2"/>
      <c r="AA3691" s="244"/>
      <c r="AB3691" s="244"/>
      <c r="AC3691" s="2"/>
      <c r="AD3691" s="244"/>
      <c r="AE3691" s="244"/>
      <c r="AF3691" s="244"/>
      <c r="AG3691" s="244"/>
      <c r="AH3691" s="244"/>
      <c r="AI3691" s="244"/>
    </row>
    <row r="3692" spans="13:35">
      <c r="M3692" s="241"/>
      <c r="N3692" s="241"/>
      <c r="O3692" s="229"/>
      <c r="P3692" s="229"/>
      <c r="Q3692" s="234"/>
      <c r="Y3692" s="243"/>
      <c r="Z3692" s="2"/>
      <c r="AA3692" s="244"/>
      <c r="AB3692" s="244"/>
      <c r="AC3692" s="2"/>
      <c r="AD3692" s="244"/>
      <c r="AE3692" s="244"/>
      <c r="AF3692" s="244"/>
      <c r="AG3692" s="244"/>
      <c r="AH3692" s="244"/>
      <c r="AI3692" s="244"/>
    </row>
    <row r="3693" spans="13:35">
      <c r="M3693" s="241"/>
      <c r="N3693" s="241"/>
      <c r="O3693" s="229"/>
      <c r="P3693" s="229"/>
      <c r="Q3693" s="234"/>
      <c r="Y3693" s="243"/>
      <c r="Z3693" s="2"/>
      <c r="AA3693" s="244"/>
      <c r="AB3693" s="244"/>
      <c r="AC3693" s="2"/>
      <c r="AD3693" s="244"/>
      <c r="AE3693" s="244"/>
      <c r="AF3693" s="244"/>
      <c r="AG3693" s="244"/>
      <c r="AH3693" s="244"/>
      <c r="AI3693" s="244"/>
    </row>
    <row r="3694" spans="13:35">
      <c r="M3694" s="241"/>
      <c r="N3694" s="241"/>
      <c r="O3694" s="229"/>
      <c r="P3694" s="229"/>
      <c r="Q3694" s="234"/>
      <c r="Y3694" s="243"/>
      <c r="Z3694" s="2"/>
      <c r="AA3694" s="244"/>
      <c r="AB3694" s="244"/>
      <c r="AC3694" s="2"/>
      <c r="AD3694" s="244"/>
      <c r="AE3694" s="244"/>
      <c r="AF3694" s="244"/>
      <c r="AG3694" s="244"/>
      <c r="AH3694" s="244"/>
      <c r="AI3694" s="244"/>
    </row>
    <row r="3695" spans="13:35">
      <c r="M3695" s="241"/>
      <c r="N3695" s="241"/>
      <c r="O3695" s="229"/>
      <c r="P3695" s="229"/>
      <c r="Q3695" s="234"/>
      <c r="Y3695" s="243"/>
      <c r="Z3695" s="2"/>
      <c r="AA3695" s="244"/>
      <c r="AB3695" s="244"/>
      <c r="AC3695" s="2"/>
      <c r="AD3695" s="244"/>
      <c r="AE3695" s="244"/>
      <c r="AF3695" s="244"/>
      <c r="AG3695" s="244"/>
      <c r="AH3695" s="244"/>
      <c r="AI3695" s="244"/>
    </row>
    <row r="3696" spans="13:35">
      <c r="M3696" s="241"/>
      <c r="N3696" s="241"/>
      <c r="O3696" s="229"/>
      <c r="P3696" s="229"/>
      <c r="Q3696" s="234"/>
      <c r="Y3696" s="243"/>
      <c r="Z3696" s="2"/>
      <c r="AA3696" s="244"/>
      <c r="AB3696" s="244"/>
      <c r="AC3696" s="2"/>
      <c r="AD3696" s="244"/>
      <c r="AE3696" s="244"/>
      <c r="AF3696" s="244"/>
      <c r="AG3696" s="244"/>
      <c r="AH3696" s="244"/>
      <c r="AI3696" s="244"/>
    </row>
    <row r="3697" spans="13:35">
      <c r="M3697" s="241"/>
      <c r="N3697" s="241"/>
      <c r="O3697" s="229"/>
      <c r="P3697" s="229"/>
      <c r="Q3697" s="234"/>
      <c r="Y3697" s="243"/>
      <c r="Z3697" s="2"/>
      <c r="AA3697" s="244"/>
      <c r="AB3697" s="244"/>
      <c r="AC3697" s="2"/>
      <c r="AD3697" s="244"/>
      <c r="AE3697" s="244"/>
      <c r="AF3697" s="244"/>
      <c r="AG3697" s="244"/>
      <c r="AH3697" s="244"/>
      <c r="AI3697" s="244"/>
    </row>
    <row r="3698" spans="13:35">
      <c r="M3698" s="241"/>
      <c r="N3698" s="241"/>
      <c r="O3698" s="229"/>
      <c r="P3698" s="229"/>
      <c r="Q3698" s="234"/>
      <c r="Y3698" s="243"/>
      <c r="Z3698" s="2"/>
      <c r="AA3698" s="244"/>
      <c r="AB3698" s="244"/>
      <c r="AC3698" s="2"/>
      <c r="AD3698" s="244"/>
      <c r="AE3698" s="244"/>
      <c r="AF3698" s="244"/>
      <c r="AG3698" s="244"/>
      <c r="AH3698" s="244"/>
      <c r="AI3698" s="244"/>
    </row>
    <row r="3699" spans="13:35">
      <c r="M3699" s="241"/>
      <c r="N3699" s="241"/>
      <c r="O3699" s="229"/>
      <c r="P3699" s="229"/>
      <c r="Q3699" s="234"/>
      <c r="Y3699" s="243"/>
      <c r="Z3699" s="2"/>
      <c r="AA3699" s="244"/>
      <c r="AB3699" s="244"/>
      <c r="AC3699" s="2"/>
      <c r="AD3699" s="244"/>
      <c r="AE3699" s="244"/>
      <c r="AF3699" s="244"/>
      <c r="AG3699" s="244"/>
      <c r="AH3699" s="244"/>
      <c r="AI3699" s="244"/>
    </row>
    <row r="3700" spans="13:35">
      <c r="M3700" s="241"/>
      <c r="N3700" s="241"/>
      <c r="O3700" s="229"/>
      <c r="P3700" s="229"/>
      <c r="Q3700" s="234"/>
      <c r="Y3700" s="243"/>
      <c r="Z3700" s="2"/>
      <c r="AA3700" s="244"/>
      <c r="AB3700" s="244"/>
      <c r="AC3700" s="2"/>
      <c r="AD3700" s="244"/>
      <c r="AE3700" s="244"/>
      <c r="AF3700" s="244"/>
      <c r="AG3700" s="244"/>
      <c r="AH3700" s="244"/>
      <c r="AI3700" s="244"/>
    </row>
    <row r="3701" spans="13:35">
      <c r="M3701" s="241"/>
      <c r="N3701" s="241"/>
      <c r="O3701" s="229"/>
      <c r="P3701" s="229"/>
      <c r="Q3701" s="234"/>
      <c r="Y3701" s="243"/>
      <c r="Z3701" s="2"/>
      <c r="AA3701" s="244"/>
      <c r="AB3701" s="244"/>
      <c r="AC3701" s="2"/>
      <c r="AD3701" s="244"/>
      <c r="AE3701" s="244"/>
      <c r="AF3701" s="244"/>
      <c r="AG3701" s="244"/>
      <c r="AH3701" s="244"/>
      <c r="AI3701" s="244"/>
    </row>
    <row r="3702" spans="13:35">
      <c r="M3702" s="241"/>
      <c r="N3702" s="241"/>
      <c r="O3702" s="229"/>
      <c r="P3702" s="229"/>
      <c r="Q3702" s="234"/>
      <c r="Y3702" s="243"/>
      <c r="Z3702" s="2"/>
      <c r="AA3702" s="244"/>
      <c r="AB3702" s="244"/>
      <c r="AC3702" s="2"/>
      <c r="AD3702" s="244"/>
      <c r="AE3702" s="244"/>
      <c r="AF3702" s="244"/>
      <c r="AG3702" s="244"/>
      <c r="AH3702" s="244"/>
      <c r="AI3702" s="244"/>
    </row>
    <row r="3703" spans="13:35">
      <c r="M3703" s="241"/>
      <c r="N3703" s="241"/>
      <c r="O3703" s="229"/>
      <c r="P3703" s="229"/>
      <c r="Q3703" s="234"/>
      <c r="Y3703" s="243"/>
      <c r="Z3703" s="2"/>
      <c r="AA3703" s="244"/>
      <c r="AB3703" s="244"/>
      <c r="AC3703" s="2"/>
      <c r="AD3703" s="244"/>
      <c r="AE3703" s="244"/>
      <c r="AF3703" s="244"/>
      <c r="AG3703" s="244"/>
      <c r="AH3703" s="244"/>
      <c r="AI3703" s="244"/>
    </row>
    <row r="3704" spans="13:35">
      <c r="M3704" s="241"/>
      <c r="N3704" s="241"/>
      <c r="O3704" s="229"/>
      <c r="P3704" s="229"/>
      <c r="Q3704" s="234"/>
      <c r="Y3704" s="243"/>
      <c r="Z3704" s="2"/>
      <c r="AA3704" s="244"/>
      <c r="AB3704" s="244"/>
      <c r="AC3704" s="2"/>
      <c r="AD3704" s="244"/>
      <c r="AE3704" s="244"/>
      <c r="AF3704" s="244"/>
      <c r="AG3704" s="244"/>
      <c r="AH3704" s="244"/>
      <c r="AI3704" s="244"/>
    </row>
    <row r="3705" spans="13:35">
      <c r="M3705" s="241"/>
      <c r="N3705" s="241"/>
      <c r="O3705" s="229"/>
      <c r="P3705" s="229"/>
      <c r="Q3705" s="234"/>
      <c r="Y3705" s="243"/>
      <c r="Z3705" s="2"/>
      <c r="AA3705" s="244"/>
      <c r="AB3705" s="244"/>
      <c r="AC3705" s="2"/>
      <c r="AD3705" s="244"/>
      <c r="AE3705" s="244"/>
      <c r="AF3705" s="244"/>
      <c r="AG3705" s="244"/>
      <c r="AH3705" s="244"/>
      <c r="AI3705" s="244"/>
    </row>
    <row r="3706" spans="13:35">
      <c r="M3706" s="241"/>
      <c r="N3706" s="241"/>
      <c r="O3706" s="229"/>
      <c r="P3706" s="229"/>
      <c r="Q3706" s="234"/>
      <c r="Y3706" s="243"/>
      <c r="Z3706" s="2"/>
      <c r="AA3706" s="244"/>
      <c r="AB3706" s="244"/>
      <c r="AC3706" s="2"/>
      <c r="AD3706" s="244"/>
      <c r="AE3706" s="244"/>
      <c r="AF3706" s="244"/>
      <c r="AG3706" s="244"/>
      <c r="AH3706" s="244"/>
      <c r="AI3706" s="244"/>
    </row>
    <row r="3707" spans="13:35">
      <c r="M3707" s="241"/>
      <c r="N3707" s="241"/>
      <c r="O3707" s="229"/>
      <c r="P3707" s="229"/>
      <c r="Q3707" s="234"/>
      <c r="Y3707" s="243"/>
      <c r="Z3707" s="2"/>
      <c r="AA3707" s="244"/>
      <c r="AB3707" s="244"/>
      <c r="AC3707" s="2"/>
      <c r="AD3707" s="244"/>
      <c r="AE3707" s="244"/>
      <c r="AF3707" s="244"/>
      <c r="AG3707" s="244"/>
      <c r="AH3707" s="244"/>
      <c r="AI3707" s="244"/>
    </row>
    <row r="3708" spans="13:35">
      <c r="M3708" s="241"/>
      <c r="N3708" s="241"/>
      <c r="O3708" s="229"/>
      <c r="P3708" s="229"/>
      <c r="Q3708" s="234"/>
      <c r="Y3708" s="243"/>
      <c r="Z3708" s="2"/>
      <c r="AA3708" s="244"/>
      <c r="AB3708" s="244"/>
      <c r="AC3708" s="2"/>
      <c r="AD3708" s="244"/>
      <c r="AE3708" s="244"/>
      <c r="AF3708" s="244"/>
      <c r="AG3708" s="244"/>
      <c r="AH3708" s="244"/>
      <c r="AI3708" s="244"/>
    </row>
    <row r="3709" spans="13:35">
      <c r="M3709" s="241"/>
      <c r="N3709" s="241"/>
      <c r="O3709" s="229"/>
      <c r="P3709" s="229"/>
      <c r="Q3709" s="234"/>
      <c r="Y3709" s="243"/>
      <c r="Z3709" s="2"/>
      <c r="AA3709" s="244"/>
      <c r="AB3709" s="244"/>
      <c r="AC3709" s="2"/>
      <c r="AD3709" s="244"/>
      <c r="AE3709" s="244"/>
      <c r="AF3709" s="244"/>
      <c r="AG3709" s="244"/>
      <c r="AH3709" s="244"/>
      <c r="AI3709" s="244"/>
    </row>
    <row r="3710" spans="13:35">
      <c r="M3710" s="241"/>
      <c r="N3710" s="241"/>
      <c r="O3710" s="229"/>
      <c r="P3710" s="229"/>
      <c r="Q3710" s="234"/>
      <c r="Y3710" s="243"/>
      <c r="Z3710" s="2"/>
      <c r="AA3710" s="244"/>
      <c r="AB3710" s="244"/>
      <c r="AC3710" s="2"/>
      <c r="AD3710" s="244"/>
      <c r="AE3710" s="244"/>
      <c r="AF3710" s="244"/>
      <c r="AG3710" s="244"/>
      <c r="AH3710" s="244"/>
      <c r="AI3710" s="244"/>
    </row>
    <row r="3711" spans="13:35">
      <c r="M3711" s="241"/>
      <c r="N3711" s="241"/>
      <c r="O3711" s="229"/>
      <c r="P3711" s="229"/>
      <c r="Q3711" s="234"/>
      <c r="Y3711" s="243"/>
      <c r="Z3711" s="2"/>
      <c r="AA3711" s="244"/>
      <c r="AB3711" s="244"/>
      <c r="AC3711" s="2"/>
      <c r="AD3711" s="244"/>
      <c r="AE3711" s="244"/>
      <c r="AF3711" s="244"/>
      <c r="AG3711" s="244"/>
      <c r="AH3711" s="244"/>
      <c r="AI3711" s="244"/>
    </row>
    <row r="3712" spans="13:35">
      <c r="M3712" s="241"/>
      <c r="N3712" s="241"/>
      <c r="O3712" s="229"/>
      <c r="P3712" s="229"/>
      <c r="Q3712" s="234"/>
      <c r="Y3712" s="243"/>
      <c r="Z3712" s="2"/>
      <c r="AA3712" s="244"/>
      <c r="AB3712" s="244"/>
      <c r="AC3712" s="2"/>
      <c r="AD3712" s="244"/>
      <c r="AE3712" s="244"/>
      <c r="AF3712" s="244"/>
      <c r="AG3712" s="244"/>
      <c r="AH3712" s="244"/>
      <c r="AI3712" s="244"/>
    </row>
    <row r="3713" spans="13:35">
      <c r="M3713" s="241"/>
      <c r="N3713" s="241"/>
      <c r="O3713" s="229"/>
      <c r="P3713" s="229"/>
      <c r="Q3713" s="234"/>
      <c r="Y3713" s="243"/>
      <c r="Z3713" s="2"/>
      <c r="AA3713" s="244"/>
      <c r="AB3713" s="244"/>
      <c r="AC3713" s="2"/>
      <c r="AD3713" s="244"/>
      <c r="AE3713" s="244"/>
      <c r="AF3713" s="244"/>
      <c r="AG3713" s="244"/>
      <c r="AH3713" s="244"/>
      <c r="AI3713" s="244"/>
    </row>
    <row r="3714" spans="13:35">
      <c r="M3714" s="241"/>
      <c r="N3714" s="241"/>
      <c r="O3714" s="229"/>
      <c r="P3714" s="229"/>
      <c r="Q3714" s="234"/>
      <c r="Y3714" s="243"/>
      <c r="Z3714" s="2"/>
      <c r="AA3714" s="244"/>
      <c r="AB3714" s="244"/>
      <c r="AC3714" s="2"/>
      <c r="AD3714" s="244"/>
      <c r="AE3714" s="244"/>
      <c r="AF3714" s="244"/>
      <c r="AG3714" s="244"/>
      <c r="AH3714" s="244"/>
      <c r="AI3714" s="244"/>
    </row>
    <row r="3715" spans="13:35">
      <c r="M3715" s="241"/>
      <c r="N3715" s="241"/>
      <c r="O3715" s="229"/>
      <c r="P3715" s="229"/>
      <c r="Q3715" s="234"/>
      <c r="Y3715" s="243"/>
      <c r="Z3715" s="2"/>
      <c r="AA3715" s="244"/>
      <c r="AB3715" s="244"/>
      <c r="AC3715" s="2"/>
      <c r="AD3715" s="244"/>
      <c r="AE3715" s="244"/>
      <c r="AF3715" s="244"/>
      <c r="AG3715" s="244"/>
      <c r="AH3715" s="244"/>
      <c r="AI3715" s="244"/>
    </row>
    <row r="3716" spans="13:35">
      <c r="M3716" s="241"/>
      <c r="N3716" s="241"/>
      <c r="O3716" s="229"/>
      <c r="P3716" s="229"/>
      <c r="Q3716" s="234"/>
      <c r="Y3716" s="243"/>
      <c r="Z3716" s="2"/>
      <c r="AA3716" s="244"/>
      <c r="AB3716" s="244"/>
      <c r="AC3716" s="2"/>
      <c r="AD3716" s="244"/>
      <c r="AE3716" s="244"/>
      <c r="AF3716" s="244"/>
      <c r="AG3716" s="244"/>
      <c r="AH3716" s="244"/>
      <c r="AI3716" s="244"/>
    </row>
    <row r="3717" spans="13:35">
      <c r="M3717" s="241"/>
      <c r="N3717" s="241"/>
      <c r="O3717" s="229"/>
      <c r="P3717" s="229"/>
      <c r="Q3717" s="234"/>
      <c r="Y3717" s="243"/>
      <c r="Z3717" s="2"/>
      <c r="AA3717" s="244"/>
      <c r="AB3717" s="244"/>
      <c r="AC3717" s="2"/>
      <c r="AD3717" s="244"/>
      <c r="AE3717" s="244"/>
      <c r="AF3717" s="244"/>
      <c r="AG3717" s="244"/>
      <c r="AH3717" s="244"/>
      <c r="AI3717" s="244"/>
    </row>
    <row r="3718" spans="13:35">
      <c r="M3718" s="241"/>
      <c r="N3718" s="241"/>
      <c r="O3718" s="229"/>
      <c r="P3718" s="229"/>
      <c r="Q3718" s="234"/>
      <c r="Y3718" s="243"/>
      <c r="Z3718" s="2"/>
      <c r="AA3718" s="244"/>
      <c r="AB3718" s="244"/>
      <c r="AC3718" s="2"/>
      <c r="AD3718" s="244"/>
      <c r="AE3718" s="244"/>
      <c r="AF3718" s="244"/>
      <c r="AG3718" s="244"/>
      <c r="AH3718" s="244"/>
      <c r="AI3718" s="244"/>
    </row>
    <row r="3719" spans="13:35">
      <c r="M3719" s="241"/>
      <c r="N3719" s="241"/>
      <c r="O3719" s="229"/>
      <c r="P3719" s="229"/>
      <c r="Q3719" s="234"/>
      <c r="Y3719" s="243"/>
      <c r="Z3719" s="2"/>
      <c r="AA3719" s="244"/>
      <c r="AB3719" s="244"/>
      <c r="AC3719" s="2"/>
      <c r="AD3719" s="244"/>
      <c r="AE3719" s="244"/>
      <c r="AF3719" s="244"/>
      <c r="AG3719" s="244"/>
      <c r="AH3719" s="244"/>
      <c r="AI3719" s="244"/>
    </row>
    <row r="3720" spans="13:35">
      <c r="M3720" s="241"/>
      <c r="N3720" s="241"/>
      <c r="O3720" s="229"/>
      <c r="P3720" s="229"/>
      <c r="Q3720" s="234"/>
      <c r="Y3720" s="243"/>
      <c r="Z3720" s="2"/>
      <c r="AA3720" s="244"/>
      <c r="AB3720" s="244"/>
      <c r="AC3720" s="2"/>
      <c r="AD3720" s="244"/>
      <c r="AE3720" s="244"/>
      <c r="AF3720" s="244"/>
      <c r="AG3720" s="244"/>
      <c r="AH3720" s="244"/>
      <c r="AI3720" s="244"/>
    </row>
    <row r="3721" spans="13:35">
      <c r="M3721" s="241"/>
      <c r="N3721" s="241"/>
      <c r="O3721" s="229"/>
      <c r="P3721" s="229"/>
      <c r="Q3721" s="234"/>
      <c r="Y3721" s="243"/>
      <c r="Z3721" s="2"/>
      <c r="AA3721" s="244"/>
      <c r="AB3721" s="244"/>
      <c r="AC3721" s="2"/>
      <c r="AD3721" s="244"/>
      <c r="AE3721" s="244"/>
      <c r="AF3721" s="244"/>
      <c r="AG3721" s="244"/>
      <c r="AH3721" s="244"/>
      <c r="AI3721" s="244"/>
    </row>
    <row r="3722" spans="13:35">
      <c r="M3722" s="241"/>
      <c r="N3722" s="241"/>
      <c r="O3722" s="229"/>
      <c r="P3722" s="229"/>
      <c r="Q3722" s="234"/>
      <c r="Y3722" s="243"/>
      <c r="Z3722" s="2"/>
      <c r="AA3722" s="244"/>
      <c r="AB3722" s="244"/>
      <c r="AC3722" s="2"/>
      <c r="AD3722" s="244"/>
      <c r="AE3722" s="244"/>
      <c r="AF3722" s="244"/>
      <c r="AG3722" s="244"/>
      <c r="AH3722" s="244"/>
      <c r="AI3722" s="244"/>
    </row>
    <row r="3723" spans="13:35">
      <c r="M3723" s="241"/>
      <c r="N3723" s="241"/>
      <c r="O3723" s="229"/>
      <c r="P3723" s="229"/>
      <c r="Q3723" s="234"/>
      <c r="Y3723" s="243"/>
      <c r="Z3723" s="2"/>
      <c r="AA3723" s="244"/>
      <c r="AB3723" s="244"/>
      <c r="AC3723" s="2"/>
      <c r="AD3723" s="244"/>
      <c r="AE3723" s="244"/>
      <c r="AF3723" s="244"/>
      <c r="AG3723" s="244"/>
      <c r="AH3723" s="244"/>
      <c r="AI3723" s="244"/>
    </row>
    <row r="3724" spans="13:35">
      <c r="M3724" s="241"/>
      <c r="N3724" s="241"/>
      <c r="O3724" s="229"/>
      <c r="P3724" s="229"/>
      <c r="Q3724" s="234"/>
      <c r="Y3724" s="243"/>
      <c r="Z3724" s="2"/>
      <c r="AA3724" s="244"/>
      <c r="AB3724" s="244"/>
      <c r="AC3724" s="2"/>
      <c r="AD3724" s="244"/>
      <c r="AE3724" s="244"/>
      <c r="AF3724" s="244"/>
      <c r="AG3724" s="244"/>
      <c r="AH3724" s="244"/>
      <c r="AI3724" s="244"/>
    </row>
    <row r="3725" spans="13:35">
      <c r="M3725" s="241"/>
      <c r="N3725" s="241"/>
      <c r="O3725" s="229"/>
      <c r="P3725" s="229"/>
      <c r="Q3725" s="234"/>
      <c r="Y3725" s="243"/>
      <c r="Z3725" s="2"/>
      <c r="AA3725" s="244"/>
      <c r="AB3725" s="244"/>
      <c r="AC3725" s="2"/>
      <c r="AD3725" s="244"/>
      <c r="AE3725" s="244"/>
      <c r="AF3725" s="244"/>
      <c r="AG3725" s="244"/>
      <c r="AH3725" s="244"/>
      <c r="AI3725" s="244"/>
    </row>
    <row r="3726" spans="13:35">
      <c r="M3726" s="241"/>
      <c r="N3726" s="241"/>
      <c r="O3726" s="229"/>
      <c r="P3726" s="229"/>
      <c r="Q3726" s="234"/>
      <c r="Y3726" s="243"/>
      <c r="Z3726" s="2"/>
      <c r="AA3726" s="244"/>
      <c r="AB3726" s="244"/>
      <c r="AC3726" s="2"/>
      <c r="AD3726" s="244"/>
      <c r="AE3726" s="244"/>
      <c r="AF3726" s="244"/>
      <c r="AG3726" s="244"/>
      <c r="AH3726" s="244"/>
      <c r="AI3726" s="244"/>
    </row>
    <row r="3727" spans="13:35">
      <c r="M3727" s="241"/>
      <c r="N3727" s="241"/>
      <c r="O3727" s="229"/>
      <c r="P3727" s="229"/>
      <c r="Q3727" s="234"/>
      <c r="Y3727" s="243"/>
      <c r="Z3727" s="2"/>
      <c r="AA3727" s="244"/>
      <c r="AB3727" s="244"/>
      <c r="AC3727" s="2"/>
      <c r="AD3727" s="244"/>
      <c r="AE3727" s="244"/>
      <c r="AF3727" s="244"/>
      <c r="AG3727" s="244"/>
      <c r="AH3727" s="244"/>
      <c r="AI3727" s="244"/>
    </row>
    <row r="3728" spans="13:35">
      <c r="M3728" s="241"/>
      <c r="N3728" s="241"/>
      <c r="O3728" s="229"/>
      <c r="P3728" s="229"/>
      <c r="Q3728" s="234"/>
      <c r="Y3728" s="243"/>
      <c r="Z3728" s="2"/>
      <c r="AA3728" s="244"/>
      <c r="AB3728" s="244"/>
      <c r="AC3728" s="2"/>
      <c r="AD3728" s="244"/>
      <c r="AE3728" s="244"/>
      <c r="AF3728" s="244"/>
      <c r="AG3728" s="244"/>
      <c r="AH3728" s="244"/>
      <c r="AI3728" s="244"/>
    </row>
    <row r="3729" spans="13:35">
      <c r="M3729" s="241"/>
      <c r="N3729" s="241"/>
      <c r="O3729" s="229"/>
      <c r="P3729" s="229"/>
      <c r="Q3729" s="234"/>
      <c r="Y3729" s="243"/>
      <c r="Z3729" s="2"/>
      <c r="AA3729" s="244"/>
      <c r="AB3729" s="244"/>
      <c r="AC3729" s="2"/>
      <c r="AD3729" s="244"/>
      <c r="AE3729" s="244"/>
      <c r="AF3729" s="244"/>
      <c r="AG3729" s="244"/>
      <c r="AH3729" s="244"/>
      <c r="AI3729" s="244"/>
    </row>
    <row r="3730" spans="13:35">
      <c r="M3730" s="241"/>
      <c r="N3730" s="241"/>
      <c r="O3730" s="229"/>
      <c r="P3730" s="229"/>
      <c r="Q3730" s="234"/>
      <c r="Y3730" s="243"/>
      <c r="Z3730" s="2"/>
      <c r="AA3730" s="244"/>
      <c r="AB3730" s="244"/>
      <c r="AC3730" s="2"/>
      <c r="AD3730" s="244"/>
      <c r="AE3730" s="244"/>
      <c r="AF3730" s="244"/>
      <c r="AG3730" s="244"/>
      <c r="AH3730" s="244"/>
      <c r="AI3730" s="244"/>
    </row>
    <row r="3731" spans="13:35">
      <c r="M3731" s="241"/>
      <c r="N3731" s="241"/>
      <c r="O3731" s="229"/>
      <c r="P3731" s="229"/>
      <c r="Q3731" s="234"/>
      <c r="Y3731" s="243"/>
      <c r="Z3731" s="2"/>
      <c r="AA3731" s="244"/>
      <c r="AB3731" s="244"/>
      <c r="AC3731" s="2"/>
      <c r="AD3731" s="244"/>
      <c r="AE3731" s="244"/>
      <c r="AF3731" s="244"/>
      <c r="AG3731" s="244"/>
      <c r="AH3731" s="244"/>
      <c r="AI3731" s="244"/>
    </row>
    <row r="3732" spans="13:35">
      <c r="M3732" s="241"/>
      <c r="N3732" s="241"/>
      <c r="O3732" s="229"/>
      <c r="P3732" s="229"/>
      <c r="Q3732" s="234"/>
      <c r="Y3732" s="243"/>
      <c r="Z3732" s="2"/>
      <c r="AA3732" s="244"/>
      <c r="AB3732" s="244"/>
      <c r="AC3732" s="2"/>
      <c r="AD3732" s="244"/>
      <c r="AE3732" s="244"/>
      <c r="AF3732" s="244"/>
      <c r="AG3732" s="244"/>
      <c r="AH3732" s="244"/>
      <c r="AI3732" s="244"/>
    </row>
    <row r="3733" spans="13:35">
      <c r="M3733" s="241"/>
      <c r="N3733" s="241"/>
      <c r="O3733" s="229"/>
      <c r="P3733" s="229"/>
      <c r="Q3733" s="234"/>
      <c r="Y3733" s="243"/>
      <c r="Z3733" s="2"/>
      <c r="AA3733" s="244"/>
      <c r="AB3733" s="244"/>
      <c r="AC3733" s="2"/>
      <c r="AD3733" s="244"/>
      <c r="AE3733" s="244"/>
      <c r="AF3733" s="244"/>
      <c r="AG3733" s="244"/>
      <c r="AH3733" s="244"/>
      <c r="AI3733" s="244"/>
    </row>
    <row r="3734" spans="13:35">
      <c r="M3734" s="241"/>
      <c r="N3734" s="241"/>
      <c r="O3734" s="229"/>
      <c r="P3734" s="229"/>
      <c r="Q3734" s="234"/>
      <c r="Y3734" s="243"/>
      <c r="Z3734" s="2"/>
      <c r="AA3734" s="244"/>
      <c r="AB3734" s="244"/>
      <c r="AC3734" s="2"/>
      <c r="AD3734" s="244"/>
      <c r="AE3734" s="244"/>
      <c r="AF3734" s="244"/>
      <c r="AG3734" s="244"/>
      <c r="AH3734" s="244"/>
      <c r="AI3734" s="244"/>
    </row>
    <row r="3735" spans="13:35">
      <c r="M3735" s="241"/>
      <c r="N3735" s="241"/>
      <c r="O3735" s="229"/>
      <c r="P3735" s="229"/>
      <c r="Q3735" s="234"/>
      <c r="Y3735" s="243"/>
      <c r="Z3735" s="2"/>
      <c r="AA3735" s="244"/>
      <c r="AB3735" s="244"/>
      <c r="AC3735" s="2"/>
      <c r="AD3735" s="244"/>
      <c r="AE3735" s="244"/>
      <c r="AF3735" s="244"/>
      <c r="AG3735" s="244"/>
      <c r="AH3735" s="244"/>
      <c r="AI3735" s="244"/>
    </row>
    <row r="3736" spans="13:35">
      <c r="M3736" s="241"/>
      <c r="N3736" s="241"/>
      <c r="O3736" s="229"/>
      <c r="P3736" s="229"/>
      <c r="Q3736" s="234"/>
      <c r="Y3736" s="243"/>
      <c r="Z3736" s="2"/>
      <c r="AA3736" s="244"/>
      <c r="AB3736" s="244"/>
      <c r="AC3736" s="2"/>
      <c r="AD3736" s="244"/>
      <c r="AE3736" s="244"/>
      <c r="AF3736" s="244"/>
      <c r="AG3736" s="244"/>
      <c r="AH3736" s="244"/>
      <c r="AI3736" s="244"/>
    </row>
    <row r="3737" spans="13:35">
      <c r="M3737" s="241"/>
      <c r="N3737" s="241"/>
      <c r="O3737" s="229"/>
      <c r="P3737" s="229"/>
      <c r="Q3737" s="234"/>
      <c r="Y3737" s="243"/>
      <c r="Z3737" s="2"/>
      <c r="AA3737" s="244"/>
      <c r="AB3737" s="244"/>
      <c r="AC3737" s="2"/>
      <c r="AD3737" s="244"/>
      <c r="AE3737" s="244"/>
      <c r="AF3737" s="244"/>
      <c r="AG3737" s="244"/>
      <c r="AH3737" s="244"/>
      <c r="AI3737" s="244"/>
    </row>
    <row r="3738" spans="13:35">
      <c r="M3738" s="241"/>
      <c r="N3738" s="241"/>
      <c r="O3738" s="229"/>
      <c r="P3738" s="229"/>
      <c r="Q3738" s="234"/>
      <c r="Y3738" s="243"/>
      <c r="Z3738" s="2"/>
      <c r="AA3738" s="244"/>
      <c r="AB3738" s="244"/>
      <c r="AC3738" s="2"/>
      <c r="AD3738" s="244"/>
      <c r="AE3738" s="244"/>
      <c r="AF3738" s="244"/>
      <c r="AG3738" s="244"/>
      <c r="AH3738" s="244"/>
      <c r="AI3738" s="244"/>
    </row>
    <row r="3739" spans="13:35">
      <c r="M3739" s="241"/>
      <c r="N3739" s="241"/>
      <c r="O3739" s="229"/>
      <c r="P3739" s="229"/>
      <c r="Q3739" s="234"/>
      <c r="Y3739" s="243"/>
      <c r="Z3739" s="2"/>
      <c r="AA3739" s="244"/>
      <c r="AB3739" s="244"/>
      <c r="AC3739" s="2"/>
      <c r="AD3739" s="244"/>
      <c r="AE3739" s="244"/>
      <c r="AF3739" s="244"/>
      <c r="AG3739" s="244"/>
      <c r="AH3739" s="244"/>
      <c r="AI3739" s="244"/>
    </row>
    <row r="3740" spans="13:35">
      <c r="M3740" s="241"/>
      <c r="N3740" s="241"/>
      <c r="O3740" s="229"/>
      <c r="P3740" s="229"/>
      <c r="Q3740" s="234"/>
      <c r="Y3740" s="243"/>
      <c r="Z3740" s="2"/>
      <c r="AA3740" s="244"/>
      <c r="AB3740" s="244"/>
      <c r="AC3740" s="2"/>
      <c r="AD3740" s="244"/>
      <c r="AE3740" s="244"/>
      <c r="AF3740" s="244"/>
      <c r="AG3740" s="244"/>
      <c r="AH3740" s="244"/>
      <c r="AI3740" s="244"/>
    </row>
    <row r="3741" spans="13:35">
      <c r="M3741" s="241"/>
      <c r="N3741" s="241"/>
      <c r="O3741" s="229"/>
      <c r="P3741" s="229"/>
      <c r="Q3741" s="234"/>
      <c r="Y3741" s="243"/>
      <c r="Z3741" s="2"/>
      <c r="AA3741" s="244"/>
      <c r="AB3741" s="244"/>
      <c r="AC3741" s="2"/>
      <c r="AD3741" s="244"/>
      <c r="AE3741" s="244"/>
      <c r="AF3741" s="244"/>
      <c r="AG3741" s="244"/>
      <c r="AH3741" s="244"/>
      <c r="AI3741" s="244"/>
    </row>
    <row r="3742" spans="13:35">
      <c r="M3742" s="241"/>
      <c r="N3742" s="241"/>
      <c r="O3742" s="229"/>
      <c r="P3742" s="229"/>
      <c r="Q3742" s="234"/>
      <c r="Y3742" s="243"/>
      <c r="Z3742" s="2"/>
      <c r="AA3742" s="244"/>
      <c r="AB3742" s="244"/>
      <c r="AC3742" s="2"/>
      <c r="AD3742" s="244"/>
      <c r="AE3742" s="244"/>
      <c r="AF3742" s="244"/>
      <c r="AG3742" s="244"/>
      <c r="AH3742" s="244"/>
      <c r="AI3742" s="244"/>
    </row>
    <row r="3743" spans="13:35">
      <c r="M3743" s="241"/>
      <c r="N3743" s="241"/>
      <c r="O3743" s="229"/>
      <c r="P3743" s="229"/>
      <c r="Q3743" s="234"/>
      <c r="Y3743" s="243"/>
      <c r="Z3743" s="2"/>
      <c r="AA3743" s="244"/>
      <c r="AB3743" s="244"/>
      <c r="AC3743" s="2"/>
      <c r="AD3743" s="244"/>
      <c r="AE3743" s="244"/>
      <c r="AF3743" s="244"/>
      <c r="AG3743" s="244"/>
      <c r="AH3743" s="244"/>
      <c r="AI3743" s="244"/>
    </row>
    <row r="3744" spans="13:35">
      <c r="M3744" s="241"/>
      <c r="N3744" s="241"/>
      <c r="O3744" s="229"/>
      <c r="P3744" s="229"/>
      <c r="Q3744" s="234"/>
      <c r="Y3744" s="243"/>
      <c r="Z3744" s="2"/>
      <c r="AA3744" s="244"/>
      <c r="AB3744" s="244"/>
      <c r="AC3744" s="2"/>
      <c r="AD3744" s="244"/>
      <c r="AE3744" s="244"/>
      <c r="AF3744" s="244"/>
      <c r="AG3744" s="244"/>
      <c r="AH3744" s="244"/>
      <c r="AI3744" s="244"/>
    </row>
    <row r="3745" spans="13:35">
      <c r="M3745" s="241"/>
      <c r="N3745" s="241"/>
      <c r="O3745" s="229"/>
      <c r="P3745" s="229"/>
      <c r="Q3745" s="234"/>
      <c r="Y3745" s="243"/>
      <c r="Z3745" s="2"/>
      <c r="AA3745" s="244"/>
      <c r="AB3745" s="244"/>
      <c r="AC3745" s="2"/>
      <c r="AD3745" s="244"/>
      <c r="AE3745" s="244"/>
      <c r="AF3745" s="244"/>
      <c r="AG3745" s="244"/>
      <c r="AH3745" s="244"/>
      <c r="AI3745" s="244"/>
    </row>
    <row r="3746" spans="13:35">
      <c r="M3746" s="241"/>
      <c r="N3746" s="241"/>
      <c r="O3746" s="229"/>
      <c r="P3746" s="229"/>
      <c r="Q3746" s="234"/>
      <c r="Y3746" s="243"/>
      <c r="Z3746" s="2"/>
      <c r="AA3746" s="244"/>
      <c r="AB3746" s="244"/>
      <c r="AC3746" s="2"/>
      <c r="AD3746" s="244"/>
      <c r="AE3746" s="244"/>
      <c r="AF3746" s="244"/>
      <c r="AG3746" s="244"/>
      <c r="AH3746" s="244"/>
      <c r="AI3746" s="244"/>
    </row>
    <row r="3747" spans="13:35">
      <c r="M3747" s="241"/>
      <c r="N3747" s="241"/>
      <c r="O3747" s="229"/>
      <c r="P3747" s="229"/>
      <c r="Q3747" s="234"/>
      <c r="Y3747" s="243"/>
      <c r="Z3747" s="2"/>
      <c r="AA3747" s="244"/>
      <c r="AB3747" s="244"/>
      <c r="AC3747" s="2"/>
      <c r="AD3747" s="244"/>
      <c r="AE3747" s="244"/>
      <c r="AF3747" s="244"/>
      <c r="AG3747" s="244"/>
      <c r="AH3747" s="244"/>
      <c r="AI3747" s="244"/>
    </row>
    <row r="3748" spans="13:35">
      <c r="M3748" s="241"/>
      <c r="N3748" s="241"/>
      <c r="O3748" s="229"/>
      <c r="P3748" s="229"/>
      <c r="Q3748" s="234"/>
      <c r="Y3748" s="243"/>
      <c r="Z3748" s="2"/>
      <c r="AA3748" s="244"/>
      <c r="AB3748" s="244"/>
      <c r="AC3748" s="2"/>
      <c r="AD3748" s="244"/>
      <c r="AE3748" s="244"/>
      <c r="AF3748" s="244"/>
      <c r="AG3748" s="244"/>
      <c r="AH3748" s="244"/>
      <c r="AI3748" s="244"/>
    </row>
    <row r="3749" spans="13:35">
      <c r="M3749" s="241"/>
      <c r="N3749" s="241"/>
      <c r="O3749" s="229"/>
      <c r="P3749" s="229"/>
      <c r="Q3749" s="234"/>
      <c r="Y3749" s="243"/>
      <c r="Z3749" s="2"/>
      <c r="AA3749" s="244"/>
      <c r="AB3749" s="244"/>
      <c r="AC3749" s="2"/>
      <c r="AD3749" s="244"/>
      <c r="AE3749" s="244"/>
      <c r="AF3749" s="244"/>
      <c r="AG3749" s="244"/>
      <c r="AH3749" s="244"/>
      <c r="AI3749" s="244"/>
    </row>
    <row r="3750" spans="13:35">
      <c r="M3750" s="241"/>
      <c r="N3750" s="241"/>
      <c r="O3750" s="229"/>
      <c r="P3750" s="229"/>
      <c r="Q3750" s="234"/>
      <c r="Y3750" s="243"/>
      <c r="Z3750" s="2"/>
      <c r="AA3750" s="244"/>
      <c r="AB3750" s="244"/>
      <c r="AC3750" s="2"/>
      <c r="AD3750" s="244"/>
      <c r="AE3750" s="244"/>
      <c r="AF3750" s="244"/>
      <c r="AG3750" s="244"/>
      <c r="AH3750" s="244"/>
      <c r="AI3750" s="244"/>
    </row>
    <row r="3751" spans="13:35">
      <c r="M3751" s="241"/>
      <c r="N3751" s="241"/>
      <c r="O3751" s="229"/>
      <c r="P3751" s="229"/>
      <c r="Q3751" s="234"/>
      <c r="Y3751" s="243"/>
      <c r="Z3751" s="2"/>
      <c r="AA3751" s="244"/>
      <c r="AB3751" s="244"/>
      <c r="AC3751" s="2"/>
      <c r="AD3751" s="244"/>
      <c r="AE3751" s="244"/>
      <c r="AF3751" s="244"/>
      <c r="AG3751" s="244"/>
      <c r="AH3751" s="244"/>
      <c r="AI3751" s="244"/>
    </row>
    <row r="3752" spans="13:35">
      <c r="M3752" s="241"/>
      <c r="N3752" s="241"/>
      <c r="O3752" s="229"/>
      <c r="P3752" s="229"/>
      <c r="Q3752" s="234"/>
      <c r="Y3752" s="243"/>
      <c r="Z3752" s="2"/>
      <c r="AA3752" s="244"/>
      <c r="AB3752" s="244"/>
      <c r="AC3752" s="2"/>
      <c r="AD3752" s="244"/>
      <c r="AE3752" s="244"/>
      <c r="AF3752" s="244"/>
      <c r="AG3752" s="244"/>
      <c r="AH3752" s="244"/>
      <c r="AI3752" s="244"/>
    </row>
    <row r="3753" spans="13:35">
      <c r="M3753" s="241"/>
      <c r="N3753" s="241"/>
      <c r="O3753" s="229"/>
      <c r="P3753" s="229"/>
      <c r="Q3753" s="234"/>
      <c r="Y3753" s="243"/>
      <c r="Z3753" s="2"/>
      <c r="AA3753" s="244"/>
      <c r="AB3753" s="244"/>
      <c r="AC3753" s="2"/>
      <c r="AD3753" s="244"/>
      <c r="AE3753" s="244"/>
      <c r="AF3753" s="244"/>
      <c r="AG3753" s="244"/>
      <c r="AH3753" s="244"/>
      <c r="AI3753" s="244"/>
    </row>
    <row r="3754" spans="13:35">
      <c r="M3754" s="241"/>
      <c r="N3754" s="241"/>
      <c r="O3754" s="229"/>
      <c r="P3754" s="229"/>
      <c r="Q3754" s="234"/>
      <c r="Y3754" s="243"/>
      <c r="Z3754" s="2"/>
      <c r="AA3754" s="244"/>
      <c r="AB3754" s="244"/>
      <c r="AC3754" s="2"/>
      <c r="AD3754" s="244"/>
      <c r="AE3754" s="244"/>
      <c r="AF3754" s="244"/>
      <c r="AG3754" s="244"/>
      <c r="AH3754" s="244"/>
      <c r="AI3754" s="244"/>
    </row>
    <row r="3755" spans="13:35">
      <c r="M3755" s="241"/>
      <c r="N3755" s="241"/>
      <c r="O3755" s="229"/>
      <c r="P3755" s="229"/>
      <c r="Q3755" s="234"/>
      <c r="Y3755" s="243"/>
      <c r="Z3755" s="2"/>
      <c r="AA3755" s="244"/>
      <c r="AB3755" s="244"/>
      <c r="AC3755" s="2"/>
      <c r="AD3755" s="244"/>
      <c r="AE3755" s="244"/>
      <c r="AF3755" s="244"/>
      <c r="AG3755" s="244"/>
      <c r="AH3755" s="244"/>
      <c r="AI3755" s="244"/>
    </row>
    <row r="3756" spans="13:35">
      <c r="M3756" s="241"/>
      <c r="N3756" s="241"/>
      <c r="O3756" s="229"/>
      <c r="P3756" s="229"/>
      <c r="Q3756" s="234"/>
      <c r="Y3756" s="243"/>
      <c r="Z3756" s="2"/>
      <c r="AA3756" s="244"/>
      <c r="AB3756" s="244"/>
      <c r="AC3756" s="2"/>
      <c r="AD3756" s="244"/>
      <c r="AE3756" s="244"/>
      <c r="AF3756" s="244"/>
      <c r="AG3756" s="244"/>
      <c r="AH3756" s="244"/>
      <c r="AI3756" s="244"/>
    </row>
    <row r="3757" spans="13:35">
      <c r="M3757" s="241"/>
      <c r="N3757" s="241"/>
      <c r="O3757" s="229"/>
      <c r="P3757" s="229"/>
      <c r="Q3757" s="234"/>
      <c r="Y3757" s="243"/>
      <c r="Z3757" s="2"/>
      <c r="AA3757" s="244"/>
      <c r="AB3757" s="244"/>
      <c r="AC3757" s="2"/>
      <c r="AD3757" s="244"/>
      <c r="AE3757" s="244"/>
      <c r="AF3757" s="244"/>
      <c r="AG3757" s="244"/>
      <c r="AH3757" s="244"/>
      <c r="AI3757" s="244"/>
    </row>
    <row r="3758" spans="13:35">
      <c r="M3758" s="241"/>
      <c r="N3758" s="241"/>
      <c r="O3758" s="229"/>
      <c r="P3758" s="229"/>
      <c r="Q3758" s="234"/>
      <c r="Y3758" s="243"/>
      <c r="Z3758" s="2"/>
      <c r="AA3758" s="244"/>
      <c r="AB3758" s="244"/>
      <c r="AC3758" s="2"/>
      <c r="AD3758" s="244"/>
      <c r="AE3758" s="244"/>
      <c r="AF3758" s="244"/>
      <c r="AG3758" s="244"/>
      <c r="AH3758" s="244"/>
      <c r="AI3758" s="244"/>
    </row>
    <row r="3759" spans="13:35">
      <c r="M3759" s="241"/>
      <c r="N3759" s="241"/>
      <c r="O3759" s="229"/>
      <c r="P3759" s="229"/>
      <c r="Q3759" s="234"/>
      <c r="Y3759" s="243"/>
      <c r="Z3759" s="2"/>
      <c r="AA3759" s="244"/>
      <c r="AB3759" s="244"/>
      <c r="AC3759" s="2"/>
      <c r="AD3759" s="244"/>
      <c r="AE3759" s="244"/>
      <c r="AF3759" s="244"/>
      <c r="AG3759" s="244"/>
      <c r="AH3759" s="244"/>
      <c r="AI3759" s="244"/>
    </row>
    <row r="3760" spans="13:35">
      <c r="M3760" s="241"/>
      <c r="N3760" s="241"/>
      <c r="O3760" s="229"/>
      <c r="P3760" s="229"/>
      <c r="Q3760" s="234"/>
      <c r="Y3760" s="243"/>
      <c r="Z3760" s="2"/>
      <c r="AA3760" s="244"/>
      <c r="AB3760" s="244"/>
      <c r="AC3760" s="2"/>
      <c r="AD3760" s="244"/>
      <c r="AE3760" s="244"/>
      <c r="AF3760" s="244"/>
      <c r="AG3760" s="244"/>
      <c r="AH3760" s="244"/>
      <c r="AI3760" s="244"/>
    </row>
    <row r="3761" spans="13:35">
      <c r="M3761" s="241"/>
      <c r="N3761" s="241"/>
      <c r="O3761" s="229"/>
      <c r="P3761" s="229"/>
      <c r="Q3761" s="234"/>
      <c r="Y3761" s="243"/>
      <c r="Z3761" s="2"/>
      <c r="AA3761" s="244"/>
      <c r="AB3761" s="244"/>
      <c r="AC3761" s="2"/>
      <c r="AD3761" s="244"/>
      <c r="AE3761" s="244"/>
      <c r="AF3761" s="244"/>
      <c r="AG3761" s="244"/>
      <c r="AH3761" s="244"/>
      <c r="AI3761" s="244"/>
    </row>
    <row r="3762" spans="13:35">
      <c r="M3762" s="241"/>
      <c r="N3762" s="241"/>
      <c r="O3762" s="229"/>
      <c r="P3762" s="229"/>
      <c r="Q3762" s="234"/>
      <c r="Y3762" s="243"/>
      <c r="Z3762" s="2"/>
      <c r="AA3762" s="244"/>
      <c r="AB3762" s="244"/>
      <c r="AC3762" s="2"/>
      <c r="AD3762" s="244"/>
      <c r="AE3762" s="244"/>
      <c r="AF3762" s="244"/>
      <c r="AG3762" s="244"/>
      <c r="AH3762" s="244"/>
      <c r="AI3762" s="244"/>
    </row>
    <row r="3763" spans="13:35">
      <c r="M3763" s="241"/>
      <c r="N3763" s="241"/>
      <c r="O3763" s="229"/>
      <c r="P3763" s="229"/>
      <c r="Q3763" s="234"/>
      <c r="Y3763" s="243"/>
      <c r="Z3763" s="2"/>
      <c r="AA3763" s="244"/>
      <c r="AB3763" s="244"/>
      <c r="AC3763" s="2"/>
      <c r="AD3763" s="244"/>
      <c r="AE3763" s="244"/>
      <c r="AF3763" s="244"/>
      <c r="AG3763" s="244"/>
      <c r="AH3763" s="244"/>
      <c r="AI3763" s="244"/>
    </row>
    <row r="3764" spans="13:35">
      <c r="M3764" s="241"/>
      <c r="N3764" s="241"/>
      <c r="O3764" s="229"/>
      <c r="P3764" s="229"/>
      <c r="Q3764" s="234"/>
      <c r="Y3764" s="243"/>
      <c r="Z3764" s="2"/>
      <c r="AA3764" s="244"/>
      <c r="AB3764" s="244"/>
      <c r="AC3764" s="2"/>
      <c r="AD3764" s="244"/>
      <c r="AE3764" s="244"/>
      <c r="AF3764" s="244"/>
      <c r="AG3764" s="244"/>
      <c r="AH3764" s="244"/>
      <c r="AI3764" s="244"/>
    </row>
    <row r="3765" spans="13:35">
      <c r="M3765" s="241"/>
      <c r="N3765" s="241"/>
      <c r="O3765" s="229"/>
      <c r="P3765" s="229"/>
      <c r="Q3765" s="234"/>
      <c r="Y3765" s="243"/>
      <c r="Z3765" s="2"/>
      <c r="AA3765" s="244"/>
      <c r="AB3765" s="244"/>
      <c r="AC3765" s="2"/>
      <c r="AD3765" s="244"/>
      <c r="AE3765" s="244"/>
      <c r="AF3765" s="244"/>
      <c r="AG3765" s="244"/>
      <c r="AH3765" s="244"/>
      <c r="AI3765" s="244"/>
    </row>
    <row r="3766" spans="13:35">
      <c r="M3766" s="241"/>
      <c r="N3766" s="241"/>
      <c r="O3766" s="229"/>
      <c r="P3766" s="229"/>
      <c r="Q3766" s="234"/>
      <c r="Y3766" s="243"/>
      <c r="Z3766" s="2"/>
      <c r="AA3766" s="244"/>
      <c r="AB3766" s="244"/>
      <c r="AC3766" s="2"/>
      <c r="AD3766" s="244"/>
      <c r="AE3766" s="244"/>
      <c r="AF3766" s="244"/>
      <c r="AG3766" s="244"/>
      <c r="AH3766" s="244"/>
      <c r="AI3766" s="244"/>
    </row>
    <row r="3767" spans="13:35">
      <c r="M3767" s="241"/>
      <c r="N3767" s="241"/>
      <c r="O3767" s="229"/>
      <c r="P3767" s="229"/>
      <c r="Q3767" s="234"/>
      <c r="Y3767" s="243"/>
      <c r="Z3767" s="2"/>
      <c r="AA3767" s="244"/>
      <c r="AB3767" s="244"/>
      <c r="AC3767" s="2"/>
      <c r="AD3767" s="244"/>
      <c r="AE3767" s="244"/>
      <c r="AF3767" s="244"/>
      <c r="AG3767" s="244"/>
      <c r="AH3767" s="244"/>
      <c r="AI3767" s="244"/>
    </row>
    <row r="3768" spans="13:35">
      <c r="M3768" s="241"/>
      <c r="N3768" s="241"/>
      <c r="O3768" s="229"/>
      <c r="P3768" s="229"/>
      <c r="Q3768" s="234"/>
      <c r="Y3768" s="243"/>
      <c r="Z3768" s="2"/>
      <c r="AA3768" s="244"/>
      <c r="AB3768" s="244"/>
      <c r="AC3768" s="2"/>
      <c r="AD3768" s="244"/>
      <c r="AE3768" s="244"/>
      <c r="AF3768" s="244"/>
      <c r="AG3768" s="244"/>
      <c r="AH3768" s="244"/>
      <c r="AI3768" s="244"/>
    </row>
    <row r="3769" spans="13:35">
      <c r="M3769" s="241"/>
      <c r="N3769" s="241"/>
      <c r="O3769" s="229"/>
      <c r="P3769" s="229"/>
      <c r="Q3769" s="234"/>
      <c r="Y3769" s="243"/>
      <c r="Z3769" s="2"/>
      <c r="AA3769" s="244"/>
      <c r="AB3769" s="244"/>
      <c r="AC3769" s="2"/>
      <c r="AD3769" s="244"/>
      <c r="AE3769" s="244"/>
      <c r="AF3769" s="244"/>
      <c r="AG3769" s="244"/>
      <c r="AH3769" s="244"/>
      <c r="AI3769" s="244"/>
    </row>
    <row r="3770" spans="13:35">
      <c r="M3770" s="241"/>
      <c r="N3770" s="241"/>
      <c r="O3770" s="229"/>
      <c r="P3770" s="229"/>
      <c r="Q3770" s="234"/>
      <c r="Y3770" s="243"/>
      <c r="Z3770" s="2"/>
      <c r="AA3770" s="244"/>
      <c r="AB3770" s="244"/>
      <c r="AC3770" s="2"/>
      <c r="AD3770" s="244"/>
      <c r="AE3770" s="244"/>
      <c r="AF3770" s="244"/>
      <c r="AG3770" s="244"/>
      <c r="AH3770" s="244"/>
      <c r="AI3770" s="244"/>
    </row>
    <row r="3771" spans="13:35">
      <c r="M3771" s="241"/>
      <c r="N3771" s="241"/>
      <c r="O3771" s="229"/>
      <c r="P3771" s="229"/>
      <c r="Q3771" s="234"/>
      <c r="Y3771" s="243"/>
      <c r="Z3771" s="2"/>
      <c r="AA3771" s="244"/>
      <c r="AB3771" s="244"/>
      <c r="AC3771" s="2"/>
      <c r="AD3771" s="244"/>
      <c r="AE3771" s="244"/>
      <c r="AF3771" s="244"/>
      <c r="AG3771" s="244"/>
      <c r="AH3771" s="244"/>
      <c r="AI3771" s="244"/>
    </row>
    <row r="3772" spans="13:35">
      <c r="M3772" s="241"/>
      <c r="N3772" s="241"/>
      <c r="O3772" s="229"/>
      <c r="P3772" s="229"/>
      <c r="Q3772" s="234"/>
      <c r="Y3772" s="243"/>
      <c r="Z3772" s="2"/>
      <c r="AA3772" s="244"/>
      <c r="AB3772" s="244"/>
      <c r="AC3772" s="2"/>
      <c r="AD3772" s="244"/>
      <c r="AE3772" s="244"/>
      <c r="AF3772" s="244"/>
      <c r="AG3772" s="244"/>
      <c r="AH3772" s="244"/>
      <c r="AI3772" s="244"/>
    </row>
    <row r="3773" spans="13:35">
      <c r="M3773" s="241"/>
      <c r="N3773" s="241"/>
      <c r="O3773" s="229"/>
      <c r="P3773" s="229"/>
      <c r="Q3773" s="234"/>
      <c r="Y3773" s="243"/>
      <c r="Z3773" s="2"/>
      <c r="AA3773" s="244"/>
      <c r="AB3773" s="244"/>
      <c r="AC3773" s="2"/>
      <c r="AD3773" s="244"/>
      <c r="AE3773" s="244"/>
      <c r="AF3773" s="244"/>
      <c r="AG3773" s="244"/>
      <c r="AH3773" s="244"/>
      <c r="AI3773" s="244"/>
    </row>
    <row r="3774" spans="13:35">
      <c r="M3774" s="241"/>
      <c r="N3774" s="241"/>
      <c r="O3774" s="229"/>
      <c r="P3774" s="229"/>
      <c r="Q3774" s="234"/>
      <c r="Y3774" s="243"/>
      <c r="Z3774" s="2"/>
      <c r="AA3774" s="244"/>
      <c r="AB3774" s="244"/>
      <c r="AC3774" s="2"/>
      <c r="AD3774" s="244"/>
      <c r="AE3774" s="244"/>
      <c r="AF3774" s="244"/>
      <c r="AG3774" s="244"/>
      <c r="AH3774" s="244"/>
      <c r="AI3774" s="244"/>
    </row>
    <row r="3775" spans="13:35">
      <c r="M3775" s="241"/>
      <c r="N3775" s="241"/>
      <c r="O3775" s="229"/>
      <c r="P3775" s="229"/>
      <c r="Q3775" s="234"/>
      <c r="Y3775" s="243"/>
      <c r="Z3775" s="2"/>
      <c r="AA3775" s="244"/>
      <c r="AB3775" s="244"/>
      <c r="AC3775" s="2"/>
      <c r="AD3775" s="244"/>
      <c r="AE3775" s="244"/>
      <c r="AF3775" s="244"/>
      <c r="AG3775" s="244"/>
      <c r="AH3775" s="244"/>
      <c r="AI3775" s="244"/>
    </row>
    <row r="3776" spans="13:35">
      <c r="M3776" s="241"/>
      <c r="N3776" s="241"/>
      <c r="O3776" s="229"/>
      <c r="P3776" s="229"/>
      <c r="Q3776" s="234"/>
      <c r="Y3776" s="243"/>
      <c r="Z3776" s="2"/>
      <c r="AA3776" s="244"/>
      <c r="AB3776" s="244"/>
      <c r="AC3776" s="2"/>
      <c r="AD3776" s="244"/>
      <c r="AE3776" s="244"/>
      <c r="AF3776" s="244"/>
      <c r="AG3776" s="244"/>
      <c r="AH3776" s="244"/>
      <c r="AI3776" s="244"/>
    </row>
    <row r="3777" spans="13:35">
      <c r="M3777" s="241"/>
      <c r="N3777" s="241"/>
      <c r="O3777" s="229"/>
      <c r="P3777" s="229"/>
      <c r="Q3777" s="234"/>
      <c r="Y3777" s="243"/>
      <c r="Z3777" s="2"/>
      <c r="AA3777" s="244"/>
      <c r="AB3777" s="244"/>
      <c r="AC3777" s="2"/>
      <c r="AD3777" s="244"/>
      <c r="AE3777" s="244"/>
      <c r="AF3777" s="244"/>
      <c r="AG3777" s="244"/>
      <c r="AH3777" s="244"/>
      <c r="AI3777" s="244"/>
    </row>
    <row r="3778" spans="13:35">
      <c r="M3778" s="241"/>
      <c r="N3778" s="241"/>
      <c r="O3778" s="229"/>
      <c r="P3778" s="229"/>
      <c r="Q3778" s="234"/>
      <c r="Y3778" s="243"/>
      <c r="Z3778" s="2"/>
      <c r="AA3778" s="244"/>
      <c r="AB3778" s="244"/>
      <c r="AC3778" s="2"/>
      <c r="AD3778" s="244"/>
      <c r="AE3778" s="244"/>
      <c r="AF3778" s="244"/>
      <c r="AG3778" s="244"/>
      <c r="AH3778" s="244"/>
      <c r="AI3778" s="244"/>
    </row>
    <row r="3779" spans="13:35">
      <c r="M3779" s="241"/>
      <c r="N3779" s="241"/>
      <c r="O3779" s="229"/>
      <c r="P3779" s="229"/>
      <c r="Q3779" s="234"/>
      <c r="Y3779" s="243"/>
      <c r="Z3779" s="2"/>
      <c r="AA3779" s="244"/>
      <c r="AB3779" s="244"/>
      <c r="AC3779" s="2"/>
      <c r="AD3779" s="244"/>
      <c r="AE3779" s="244"/>
      <c r="AF3779" s="244"/>
      <c r="AG3779" s="244"/>
      <c r="AH3779" s="244"/>
      <c r="AI3779" s="244"/>
    </row>
    <row r="3780" spans="13:35">
      <c r="M3780" s="241"/>
      <c r="N3780" s="241"/>
      <c r="O3780" s="229"/>
      <c r="P3780" s="229"/>
      <c r="Q3780" s="234"/>
      <c r="Y3780" s="243"/>
      <c r="Z3780" s="2"/>
      <c r="AA3780" s="244"/>
      <c r="AB3780" s="244"/>
      <c r="AC3780" s="2"/>
      <c r="AD3780" s="244"/>
      <c r="AE3780" s="244"/>
      <c r="AF3780" s="244"/>
      <c r="AG3780" s="244"/>
      <c r="AH3780" s="244"/>
      <c r="AI3780" s="244"/>
    </row>
    <row r="3781" spans="13:35">
      <c r="M3781" s="241"/>
      <c r="N3781" s="241"/>
      <c r="O3781" s="229"/>
      <c r="P3781" s="229"/>
      <c r="Q3781" s="234"/>
      <c r="Y3781" s="243"/>
      <c r="Z3781" s="2"/>
      <c r="AA3781" s="244"/>
      <c r="AB3781" s="244"/>
      <c r="AC3781" s="2"/>
      <c r="AD3781" s="244"/>
      <c r="AE3781" s="244"/>
      <c r="AF3781" s="244"/>
      <c r="AG3781" s="244"/>
      <c r="AH3781" s="244"/>
      <c r="AI3781" s="244"/>
    </row>
    <row r="3782" spans="13:35">
      <c r="M3782" s="241"/>
      <c r="N3782" s="241"/>
      <c r="O3782" s="229"/>
      <c r="P3782" s="229"/>
      <c r="Q3782" s="234"/>
      <c r="Y3782" s="243"/>
      <c r="Z3782" s="2"/>
      <c r="AA3782" s="244"/>
      <c r="AB3782" s="244"/>
      <c r="AC3782" s="2"/>
      <c r="AD3782" s="244"/>
      <c r="AE3782" s="244"/>
      <c r="AF3782" s="244"/>
      <c r="AG3782" s="244"/>
      <c r="AH3782" s="244"/>
      <c r="AI3782" s="244"/>
    </row>
    <row r="3783" spans="13:35">
      <c r="M3783" s="241"/>
      <c r="N3783" s="241"/>
      <c r="O3783" s="229"/>
      <c r="P3783" s="229"/>
      <c r="Q3783" s="234"/>
      <c r="Y3783" s="243"/>
      <c r="Z3783" s="2"/>
      <c r="AA3783" s="244"/>
      <c r="AB3783" s="244"/>
      <c r="AC3783" s="2"/>
      <c r="AD3783" s="244"/>
      <c r="AE3783" s="244"/>
      <c r="AF3783" s="244"/>
      <c r="AG3783" s="244"/>
      <c r="AH3783" s="244"/>
      <c r="AI3783" s="244"/>
    </row>
    <row r="3784" spans="13:35">
      <c r="M3784" s="241"/>
      <c r="N3784" s="241"/>
      <c r="O3784" s="229"/>
      <c r="P3784" s="229"/>
      <c r="Q3784" s="234"/>
      <c r="Y3784" s="243"/>
      <c r="Z3784" s="2"/>
      <c r="AA3784" s="244"/>
      <c r="AB3784" s="244"/>
      <c r="AC3784" s="2"/>
      <c r="AD3784" s="244"/>
      <c r="AE3784" s="244"/>
      <c r="AF3784" s="244"/>
      <c r="AG3784" s="244"/>
      <c r="AH3784" s="244"/>
      <c r="AI3784" s="244"/>
    </row>
    <row r="3785" spans="13:35">
      <c r="M3785" s="241"/>
      <c r="N3785" s="241"/>
      <c r="O3785" s="229"/>
      <c r="P3785" s="229"/>
      <c r="Q3785" s="234"/>
      <c r="Y3785" s="243"/>
      <c r="Z3785" s="2"/>
      <c r="AA3785" s="244"/>
      <c r="AB3785" s="244"/>
      <c r="AC3785" s="2"/>
      <c r="AD3785" s="244"/>
      <c r="AE3785" s="244"/>
      <c r="AF3785" s="244"/>
      <c r="AG3785" s="244"/>
      <c r="AH3785" s="244"/>
      <c r="AI3785" s="244"/>
    </row>
    <row r="3786" spans="13:35">
      <c r="M3786" s="241"/>
      <c r="N3786" s="241"/>
      <c r="O3786" s="229"/>
      <c r="P3786" s="229"/>
      <c r="Q3786" s="234"/>
      <c r="Y3786" s="243"/>
      <c r="Z3786" s="2"/>
      <c r="AA3786" s="244"/>
      <c r="AB3786" s="244"/>
      <c r="AC3786" s="2"/>
      <c r="AD3786" s="244"/>
      <c r="AE3786" s="244"/>
      <c r="AF3786" s="244"/>
      <c r="AG3786" s="244"/>
      <c r="AH3786" s="244"/>
      <c r="AI3786" s="244"/>
    </row>
    <row r="3787" spans="13:35">
      <c r="M3787" s="241"/>
      <c r="N3787" s="241"/>
      <c r="O3787" s="229"/>
      <c r="P3787" s="229"/>
      <c r="Q3787" s="234"/>
      <c r="Y3787" s="243"/>
      <c r="Z3787" s="2"/>
      <c r="AA3787" s="244"/>
      <c r="AB3787" s="244"/>
      <c r="AC3787" s="2"/>
      <c r="AD3787" s="244"/>
      <c r="AE3787" s="244"/>
      <c r="AF3787" s="244"/>
      <c r="AG3787" s="244"/>
      <c r="AH3787" s="244"/>
      <c r="AI3787" s="244"/>
    </row>
    <row r="3788" spans="13:35">
      <c r="M3788" s="241"/>
      <c r="N3788" s="241"/>
      <c r="O3788" s="229"/>
      <c r="P3788" s="229"/>
      <c r="Q3788" s="234"/>
      <c r="Y3788" s="243"/>
      <c r="Z3788" s="2"/>
      <c r="AA3788" s="244"/>
      <c r="AB3788" s="244"/>
      <c r="AC3788" s="2"/>
      <c r="AD3788" s="244"/>
      <c r="AE3788" s="244"/>
      <c r="AF3788" s="244"/>
      <c r="AG3788" s="244"/>
      <c r="AH3788" s="244"/>
      <c r="AI3788" s="244"/>
    </row>
    <row r="3789" spans="13:35">
      <c r="M3789" s="241"/>
      <c r="N3789" s="241"/>
      <c r="O3789" s="229"/>
      <c r="P3789" s="229"/>
      <c r="Q3789" s="234"/>
      <c r="Y3789" s="243"/>
      <c r="Z3789" s="2"/>
      <c r="AA3789" s="244"/>
      <c r="AB3789" s="244"/>
      <c r="AC3789" s="2"/>
      <c r="AD3789" s="244"/>
      <c r="AE3789" s="244"/>
      <c r="AF3789" s="244"/>
      <c r="AG3789" s="244"/>
      <c r="AH3789" s="244"/>
      <c r="AI3789" s="244"/>
    </row>
    <row r="3790" spans="13:35">
      <c r="M3790" s="241"/>
      <c r="N3790" s="241"/>
      <c r="O3790" s="229"/>
      <c r="P3790" s="229"/>
      <c r="Q3790" s="234"/>
      <c r="Y3790" s="243"/>
      <c r="Z3790" s="2"/>
      <c r="AA3790" s="244"/>
      <c r="AB3790" s="244"/>
      <c r="AC3790" s="2"/>
      <c r="AD3790" s="244"/>
      <c r="AE3790" s="244"/>
      <c r="AF3790" s="244"/>
      <c r="AG3790" s="244"/>
      <c r="AH3790" s="244"/>
      <c r="AI3790" s="244"/>
    </row>
    <row r="3791" spans="13:35">
      <c r="M3791" s="241"/>
      <c r="N3791" s="241"/>
      <c r="O3791" s="229"/>
      <c r="P3791" s="229"/>
      <c r="Q3791" s="234"/>
      <c r="Y3791" s="243"/>
      <c r="Z3791" s="2"/>
      <c r="AA3791" s="244"/>
      <c r="AB3791" s="244"/>
      <c r="AC3791" s="2"/>
      <c r="AD3791" s="244"/>
      <c r="AE3791" s="244"/>
      <c r="AF3791" s="244"/>
      <c r="AG3791" s="244"/>
      <c r="AH3791" s="244"/>
      <c r="AI3791" s="244"/>
    </row>
    <row r="3792" spans="13:35">
      <c r="M3792" s="241"/>
      <c r="N3792" s="241"/>
      <c r="O3792" s="229"/>
      <c r="P3792" s="229"/>
      <c r="Q3792" s="234"/>
      <c r="Y3792" s="243"/>
      <c r="Z3792" s="2"/>
      <c r="AA3792" s="244"/>
      <c r="AB3792" s="244"/>
      <c r="AC3792" s="2"/>
      <c r="AD3792" s="244"/>
      <c r="AE3792" s="244"/>
      <c r="AF3792" s="244"/>
      <c r="AG3792" s="244"/>
      <c r="AH3792" s="244"/>
      <c r="AI3792" s="244"/>
    </row>
    <row r="3793" spans="13:35">
      <c r="M3793" s="241"/>
      <c r="N3793" s="241"/>
      <c r="O3793" s="229"/>
      <c r="P3793" s="229"/>
      <c r="Q3793" s="234"/>
      <c r="Y3793" s="243"/>
      <c r="Z3793" s="2"/>
      <c r="AA3793" s="244"/>
      <c r="AB3793" s="244"/>
      <c r="AC3793" s="2"/>
      <c r="AD3793" s="244"/>
      <c r="AE3793" s="244"/>
      <c r="AF3793" s="244"/>
      <c r="AG3793" s="244"/>
      <c r="AH3793" s="244"/>
      <c r="AI3793" s="244"/>
    </row>
    <row r="3794" spans="13:35">
      <c r="M3794" s="241"/>
      <c r="N3794" s="241"/>
      <c r="O3794" s="229"/>
      <c r="P3794" s="229"/>
      <c r="Q3794" s="234"/>
      <c r="Y3794" s="243"/>
      <c r="Z3794" s="2"/>
      <c r="AA3794" s="244"/>
      <c r="AB3794" s="244"/>
      <c r="AC3794" s="2"/>
      <c r="AD3794" s="244"/>
      <c r="AE3794" s="244"/>
      <c r="AF3794" s="244"/>
      <c r="AG3794" s="244"/>
      <c r="AH3794" s="244"/>
      <c r="AI3794" s="244"/>
    </row>
    <row r="3795" spans="13:35">
      <c r="M3795" s="241"/>
      <c r="N3795" s="241"/>
      <c r="O3795" s="229"/>
      <c r="P3795" s="229"/>
      <c r="Q3795" s="234"/>
      <c r="Y3795" s="243"/>
      <c r="Z3795" s="2"/>
      <c r="AA3795" s="244"/>
      <c r="AB3795" s="244"/>
      <c r="AC3795" s="2"/>
      <c r="AD3795" s="244"/>
      <c r="AE3795" s="244"/>
      <c r="AF3795" s="244"/>
      <c r="AG3795" s="244"/>
      <c r="AH3795" s="244"/>
      <c r="AI3795" s="244"/>
    </row>
    <row r="3796" spans="13:35">
      <c r="M3796" s="241"/>
      <c r="N3796" s="241"/>
      <c r="O3796" s="229"/>
      <c r="P3796" s="229"/>
      <c r="Q3796" s="234"/>
      <c r="Y3796" s="243"/>
      <c r="Z3796" s="2"/>
      <c r="AA3796" s="244"/>
      <c r="AB3796" s="244"/>
      <c r="AC3796" s="2"/>
      <c r="AD3796" s="244"/>
      <c r="AE3796" s="244"/>
      <c r="AF3796" s="244"/>
      <c r="AG3796" s="244"/>
      <c r="AH3796" s="244"/>
      <c r="AI3796" s="244"/>
    </row>
    <row r="3797" spans="13:35">
      <c r="M3797" s="241"/>
      <c r="N3797" s="241"/>
      <c r="O3797" s="229"/>
      <c r="P3797" s="229"/>
      <c r="Q3797" s="234"/>
      <c r="Y3797" s="243"/>
      <c r="Z3797" s="2"/>
      <c r="AA3797" s="244"/>
      <c r="AB3797" s="244"/>
      <c r="AC3797" s="2"/>
      <c r="AD3797" s="244"/>
      <c r="AE3797" s="244"/>
      <c r="AF3797" s="244"/>
      <c r="AG3797" s="244"/>
      <c r="AH3797" s="244"/>
      <c r="AI3797" s="244"/>
    </row>
    <row r="3798" spans="13:35">
      <c r="M3798" s="241"/>
      <c r="N3798" s="241"/>
      <c r="O3798" s="229"/>
      <c r="P3798" s="229"/>
      <c r="Q3798" s="234"/>
      <c r="Y3798" s="243"/>
      <c r="Z3798" s="2"/>
      <c r="AA3798" s="244"/>
      <c r="AB3798" s="244"/>
      <c r="AC3798" s="2"/>
      <c r="AD3798" s="244"/>
      <c r="AE3798" s="244"/>
      <c r="AF3798" s="244"/>
      <c r="AG3798" s="244"/>
      <c r="AH3798" s="244"/>
      <c r="AI3798" s="244"/>
    </row>
    <row r="3799" spans="13:35">
      <c r="M3799" s="241"/>
      <c r="N3799" s="241"/>
      <c r="O3799" s="229"/>
      <c r="P3799" s="229"/>
      <c r="Q3799" s="234"/>
      <c r="Y3799" s="243"/>
      <c r="Z3799" s="2"/>
      <c r="AA3799" s="244"/>
      <c r="AB3799" s="244"/>
      <c r="AC3799" s="2"/>
      <c r="AD3799" s="244"/>
      <c r="AE3799" s="244"/>
      <c r="AF3799" s="244"/>
      <c r="AG3799" s="244"/>
      <c r="AH3799" s="244"/>
      <c r="AI3799" s="244"/>
    </row>
    <row r="3800" spans="13:35">
      <c r="M3800" s="241"/>
      <c r="N3800" s="241"/>
      <c r="O3800" s="229"/>
      <c r="P3800" s="229"/>
      <c r="Q3800" s="234"/>
      <c r="Y3800" s="243"/>
      <c r="Z3800" s="2"/>
      <c r="AA3800" s="244"/>
      <c r="AB3800" s="244"/>
      <c r="AC3800" s="2"/>
      <c r="AD3800" s="244"/>
      <c r="AE3800" s="244"/>
      <c r="AF3800" s="244"/>
      <c r="AG3800" s="244"/>
      <c r="AH3800" s="244"/>
      <c r="AI3800" s="244"/>
    </row>
    <row r="3801" spans="13:35">
      <c r="M3801" s="241"/>
      <c r="N3801" s="241"/>
      <c r="O3801" s="229"/>
      <c r="P3801" s="229"/>
      <c r="Q3801" s="234"/>
      <c r="Y3801" s="243"/>
      <c r="Z3801" s="2"/>
      <c r="AA3801" s="244"/>
      <c r="AB3801" s="244"/>
      <c r="AC3801" s="2"/>
      <c r="AD3801" s="244"/>
      <c r="AE3801" s="244"/>
      <c r="AF3801" s="244"/>
      <c r="AG3801" s="244"/>
      <c r="AH3801" s="244"/>
      <c r="AI3801" s="244"/>
    </row>
    <row r="3802" spans="13:35">
      <c r="M3802" s="241"/>
      <c r="N3802" s="241"/>
      <c r="O3802" s="229"/>
      <c r="P3802" s="229"/>
      <c r="Q3802" s="234"/>
      <c r="Y3802" s="243"/>
      <c r="Z3802" s="2"/>
      <c r="AA3802" s="244"/>
      <c r="AB3802" s="244"/>
      <c r="AC3802" s="2"/>
      <c r="AD3802" s="244"/>
      <c r="AE3802" s="244"/>
      <c r="AF3802" s="244"/>
      <c r="AG3802" s="244"/>
      <c r="AH3802" s="244"/>
      <c r="AI3802" s="244"/>
    </row>
    <row r="3803" spans="13:35">
      <c r="M3803" s="241"/>
      <c r="N3803" s="241"/>
      <c r="O3803" s="229"/>
      <c r="P3803" s="229"/>
      <c r="Q3803" s="234"/>
      <c r="Y3803" s="243"/>
      <c r="Z3803" s="2"/>
      <c r="AA3803" s="244"/>
      <c r="AB3803" s="244"/>
      <c r="AC3803" s="2"/>
      <c r="AD3803" s="244"/>
      <c r="AE3803" s="244"/>
      <c r="AF3803" s="244"/>
      <c r="AG3803" s="244"/>
      <c r="AH3803" s="244"/>
      <c r="AI3803" s="244"/>
    </row>
    <row r="3804" spans="13:35">
      <c r="M3804" s="241"/>
      <c r="N3804" s="241"/>
      <c r="O3804" s="229"/>
      <c r="P3804" s="229"/>
      <c r="Q3804" s="234"/>
      <c r="Y3804" s="243"/>
      <c r="Z3804" s="2"/>
      <c r="AA3804" s="244"/>
      <c r="AB3804" s="244"/>
      <c r="AC3804" s="2"/>
      <c r="AD3804" s="244"/>
      <c r="AE3804" s="244"/>
      <c r="AF3804" s="244"/>
      <c r="AG3804" s="244"/>
      <c r="AH3804" s="244"/>
      <c r="AI3804" s="244"/>
    </row>
    <row r="3805" spans="13:35">
      <c r="M3805" s="241"/>
      <c r="N3805" s="241"/>
      <c r="O3805" s="229"/>
      <c r="P3805" s="229"/>
      <c r="Q3805" s="234"/>
      <c r="Y3805" s="243"/>
      <c r="Z3805" s="2"/>
      <c r="AA3805" s="244"/>
      <c r="AB3805" s="244"/>
      <c r="AC3805" s="2"/>
      <c r="AD3805" s="244"/>
      <c r="AE3805" s="244"/>
      <c r="AF3805" s="244"/>
      <c r="AG3805" s="244"/>
      <c r="AH3805" s="244"/>
      <c r="AI3805" s="244"/>
    </row>
    <row r="3806" spans="13:35">
      <c r="M3806" s="241"/>
      <c r="N3806" s="241"/>
      <c r="O3806" s="229"/>
      <c r="P3806" s="229"/>
      <c r="Q3806" s="234"/>
      <c r="Y3806" s="243"/>
      <c r="Z3806" s="2"/>
      <c r="AA3806" s="244"/>
      <c r="AB3806" s="244"/>
      <c r="AC3806" s="2"/>
      <c r="AD3806" s="244"/>
      <c r="AE3806" s="244"/>
      <c r="AF3806" s="244"/>
      <c r="AG3806" s="244"/>
      <c r="AH3806" s="244"/>
      <c r="AI3806" s="244"/>
    </row>
    <row r="3807" spans="13:35">
      <c r="M3807" s="241"/>
      <c r="N3807" s="241"/>
      <c r="O3807" s="229"/>
      <c r="P3807" s="229"/>
      <c r="Q3807" s="234"/>
      <c r="Y3807" s="243"/>
      <c r="Z3807" s="2"/>
      <c r="AA3807" s="244"/>
      <c r="AB3807" s="244"/>
      <c r="AC3807" s="2"/>
      <c r="AD3807" s="244"/>
      <c r="AE3807" s="244"/>
      <c r="AF3807" s="244"/>
      <c r="AG3807" s="244"/>
      <c r="AH3807" s="244"/>
      <c r="AI3807" s="244"/>
    </row>
    <row r="3808" spans="13:35">
      <c r="M3808" s="241"/>
      <c r="N3808" s="241"/>
      <c r="O3808" s="229"/>
      <c r="P3808" s="229"/>
      <c r="Q3808" s="234"/>
      <c r="Y3808" s="243"/>
      <c r="Z3808" s="2"/>
      <c r="AA3808" s="244"/>
      <c r="AB3808" s="244"/>
      <c r="AC3808" s="2"/>
      <c r="AD3808" s="244"/>
      <c r="AE3808" s="244"/>
      <c r="AF3808" s="244"/>
      <c r="AG3808" s="244"/>
      <c r="AH3808" s="244"/>
      <c r="AI3808" s="244"/>
    </row>
    <row r="3809" spans="13:35">
      <c r="M3809" s="241"/>
      <c r="N3809" s="241"/>
      <c r="O3809" s="229"/>
      <c r="P3809" s="229"/>
      <c r="Q3809" s="234"/>
      <c r="Y3809" s="243"/>
      <c r="Z3809" s="2"/>
      <c r="AA3809" s="244"/>
      <c r="AB3809" s="244"/>
      <c r="AC3809" s="2"/>
      <c r="AD3809" s="244"/>
      <c r="AE3809" s="244"/>
      <c r="AF3809" s="244"/>
      <c r="AG3809" s="244"/>
      <c r="AH3809" s="244"/>
      <c r="AI3809" s="244"/>
    </row>
    <row r="3810" spans="13:35">
      <c r="M3810" s="241"/>
      <c r="N3810" s="241"/>
      <c r="O3810" s="229"/>
      <c r="P3810" s="229"/>
      <c r="Q3810" s="234"/>
      <c r="Y3810" s="243"/>
      <c r="Z3810" s="2"/>
      <c r="AA3810" s="244"/>
      <c r="AB3810" s="244"/>
      <c r="AC3810" s="2"/>
      <c r="AD3810" s="244"/>
      <c r="AE3810" s="244"/>
      <c r="AF3810" s="244"/>
      <c r="AG3810" s="244"/>
      <c r="AH3810" s="244"/>
      <c r="AI3810" s="244"/>
    </row>
    <row r="3811" spans="13:35">
      <c r="M3811" s="241"/>
      <c r="N3811" s="241"/>
      <c r="O3811" s="229"/>
      <c r="P3811" s="229"/>
      <c r="Q3811" s="234"/>
      <c r="Y3811" s="243"/>
      <c r="Z3811" s="2"/>
      <c r="AA3811" s="244"/>
      <c r="AB3811" s="244"/>
      <c r="AC3811" s="2"/>
      <c r="AD3811" s="244"/>
      <c r="AE3811" s="244"/>
      <c r="AF3811" s="244"/>
      <c r="AG3811" s="244"/>
      <c r="AH3811" s="244"/>
      <c r="AI3811" s="244"/>
    </row>
    <row r="3812" spans="13:35">
      <c r="M3812" s="241"/>
      <c r="N3812" s="241"/>
      <c r="O3812" s="229"/>
      <c r="P3812" s="229"/>
      <c r="Q3812" s="234"/>
      <c r="Y3812" s="243"/>
      <c r="Z3812" s="2"/>
      <c r="AA3812" s="244"/>
      <c r="AB3812" s="244"/>
      <c r="AC3812" s="2"/>
      <c r="AD3812" s="244"/>
      <c r="AE3812" s="244"/>
      <c r="AF3812" s="244"/>
      <c r="AG3812" s="244"/>
      <c r="AH3812" s="244"/>
      <c r="AI3812" s="244"/>
    </row>
    <row r="3813" spans="13:35">
      <c r="M3813" s="241"/>
      <c r="N3813" s="241"/>
      <c r="O3813" s="229"/>
      <c r="P3813" s="229"/>
      <c r="Q3813" s="234"/>
      <c r="Y3813" s="243"/>
      <c r="Z3813" s="2"/>
      <c r="AA3813" s="244"/>
      <c r="AB3813" s="244"/>
      <c r="AC3813" s="2"/>
      <c r="AD3813" s="244"/>
      <c r="AE3813" s="244"/>
      <c r="AF3813" s="244"/>
      <c r="AG3813" s="244"/>
      <c r="AH3813" s="244"/>
      <c r="AI3813" s="244"/>
    </row>
    <row r="3814" spans="13:35">
      <c r="M3814" s="241"/>
      <c r="N3814" s="241"/>
      <c r="O3814" s="229"/>
      <c r="P3814" s="229"/>
      <c r="Q3814" s="234"/>
      <c r="Y3814" s="243"/>
      <c r="Z3814" s="2"/>
      <c r="AA3814" s="244"/>
      <c r="AB3814" s="244"/>
      <c r="AC3814" s="2"/>
      <c r="AD3814" s="244"/>
      <c r="AE3814" s="244"/>
      <c r="AF3814" s="244"/>
      <c r="AG3814" s="244"/>
      <c r="AH3814" s="244"/>
      <c r="AI3814" s="244"/>
    </row>
    <row r="3815" spans="13:35">
      <c r="M3815" s="241"/>
      <c r="N3815" s="241"/>
      <c r="O3815" s="229"/>
      <c r="P3815" s="229"/>
      <c r="Q3815" s="234"/>
      <c r="Y3815" s="243"/>
      <c r="Z3815" s="2"/>
      <c r="AA3815" s="244"/>
      <c r="AB3815" s="244"/>
      <c r="AC3815" s="2"/>
      <c r="AD3815" s="244"/>
      <c r="AE3815" s="244"/>
      <c r="AF3815" s="244"/>
      <c r="AG3815" s="244"/>
      <c r="AH3815" s="244"/>
      <c r="AI3815" s="244"/>
    </row>
    <row r="3816" spans="13:35">
      <c r="M3816" s="241"/>
      <c r="N3816" s="241"/>
      <c r="O3816" s="229"/>
      <c r="P3816" s="229"/>
      <c r="Q3816" s="234"/>
      <c r="Y3816" s="243"/>
      <c r="Z3816" s="2"/>
      <c r="AA3816" s="244"/>
      <c r="AB3816" s="244"/>
      <c r="AC3816" s="2"/>
      <c r="AD3816" s="244"/>
      <c r="AE3816" s="244"/>
      <c r="AF3816" s="244"/>
      <c r="AG3816" s="244"/>
      <c r="AH3816" s="244"/>
      <c r="AI3816" s="244"/>
    </row>
    <row r="3817" spans="13:35">
      <c r="M3817" s="241"/>
      <c r="N3817" s="241"/>
      <c r="O3817" s="229"/>
      <c r="P3817" s="229"/>
      <c r="Q3817" s="234"/>
      <c r="Y3817" s="243"/>
      <c r="Z3817" s="2"/>
      <c r="AA3817" s="244"/>
      <c r="AB3817" s="244"/>
      <c r="AC3817" s="2"/>
      <c r="AD3817" s="244"/>
      <c r="AE3817" s="244"/>
      <c r="AF3817" s="244"/>
      <c r="AG3817" s="244"/>
      <c r="AH3817" s="244"/>
      <c r="AI3817" s="244"/>
    </row>
    <row r="3818" spans="13:35">
      <c r="M3818" s="241"/>
      <c r="N3818" s="241"/>
      <c r="O3818" s="229"/>
      <c r="P3818" s="229"/>
      <c r="Q3818" s="234"/>
      <c r="Y3818" s="243"/>
      <c r="Z3818" s="2"/>
      <c r="AA3818" s="244"/>
      <c r="AB3818" s="244"/>
      <c r="AC3818" s="2"/>
      <c r="AD3818" s="244"/>
      <c r="AE3818" s="244"/>
      <c r="AF3818" s="244"/>
      <c r="AG3818" s="244"/>
      <c r="AH3818" s="244"/>
      <c r="AI3818" s="244"/>
    </row>
    <row r="3819" spans="13:35">
      <c r="M3819" s="241"/>
      <c r="N3819" s="241"/>
      <c r="O3819" s="229"/>
      <c r="P3819" s="229"/>
      <c r="Q3819" s="234"/>
      <c r="Y3819" s="243"/>
      <c r="Z3819" s="2"/>
      <c r="AA3819" s="244"/>
      <c r="AB3819" s="244"/>
      <c r="AC3819" s="2"/>
      <c r="AD3819" s="244"/>
      <c r="AE3819" s="244"/>
      <c r="AF3819" s="244"/>
      <c r="AG3819" s="244"/>
      <c r="AH3819" s="244"/>
      <c r="AI3819" s="244"/>
    </row>
    <row r="3820" spans="13:35">
      <c r="M3820" s="241"/>
      <c r="N3820" s="241"/>
      <c r="O3820" s="229"/>
      <c r="P3820" s="229"/>
      <c r="Q3820" s="234"/>
      <c r="Y3820" s="243"/>
      <c r="Z3820" s="2"/>
      <c r="AA3820" s="244"/>
      <c r="AB3820" s="244"/>
      <c r="AC3820" s="2"/>
      <c r="AD3820" s="244"/>
      <c r="AE3820" s="244"/>
      <c r="AF3820" s="244"/>
      <c r="AG3820" s="244"/>
      <c r="AH3820" s="244"/>
      <c r="AI3820" s="244"/>
    </row>
    <row r="3821" spans="13:35">
      <c r="M3821" s="241"/>
      <c r="N3821" s="241"/>
      <c r="O3821" s="229"/>
      <c r="P3821" s="229"/>
      <c r="Q3821" s="234"/>
      <c r="Y3821" s="243"/>
      <c r="Z3821" s="2"/>
      <c r="AA3821" s="244"/>
      <c r="AB3821" s="244"/>
      <c r="AC3821" s="2"/>
      <c r="AD3821" s="244"/>
      <c r="AE3821" s="244"/>
      <c r="AF3821" s="244"/>
      <c r="AG3821" s="244"/>
      <c r="AH3821" s="244"/>
      <c r="AI3821" s="244"/>
    </row>
    <row r="3822" spans="13:35">
      <c r="M3822" s="241"/>
      <c r="N3822" s="241"/>
      <c r="O3822" s="229"/>
      <c r="P3822" s="229"/>
      <c r="Q3822" s="234"/>
      <c r="Y3822" s="243"/>
      <c r="Z3822" s="2"/>
      <c r="AA3822" s="244"/>
      <c r="AB3822" s="244"/>
      <c r="AC3822" s="2"/>
      <c r="AD3822" s="244"/>
      <c r="AE3822" s="244"/>
      <c r="AF3822" s="244"/>
      <c r="AG3822" s="244"/>
      <c r="AH3822" s="244"/>
      <c r="AI3822" s="244"/>
    </row>
    <row r="3823" spans="13:35">
      <c r="M3823" s="241"/>
      <c r="N3823" s="241"/>
      <c r="O3823" s="229"/>
      <c r="P3823" s="229"/>
      <c r="Q3823" s="234"/>
      <c r="Y3823" s="243"/>
      <c r="Z3823" s="2"/>
      <c r="AA3823" s="244"/>
      <c r="AB3823" s="244"/>
      <c r="AC3823" s="2"/>
      <c r="AD3823" s="244"/>
      <c r="AE3823" s="244"/>
      <c r="AF3823" s="244"/>
      <c r="AG3823" s="244"/>
      <c r="AH3823" s="244"/>
      <c r="AI3823" s="244"/>
    </row>
    <row r="3824" spans="13:35">
      <c r="M3824" s="241"/>
      <c r="N3824" s="241"/>
      <c r="O3824" s="229"/>
      <c r="P3824" s="229"/>
      <c r="Q3824" s="234"/>
      <c r="Y3824" s="243"/>
      <c r="Z3824" s="2"/>
      <c r="AA3824" s="244"/>
      <c r="AB3824" s="244"/>
      <c r="AC3824" s="2"/>
      <c r="AD3824" s="244"/>
      <c r="AE3824" s="244"/>
      <c r="AF3824" s="244"/>
      <c r="AG3824" s="244"/>
      <c r="AH3824" s="244"/>
      <c r="AI3824" s="244"/>
    </row>
    <row r="3825" spans="13:35">
      <c r="M3825" s="241"/>
      <c r="N3825" s="241"/>
      <c r="O3825" s="229"/>
      <c r="P3825" s="229"/>
      <c r="Q3825" s="234"/>
      <c r="Y3825" s="243"/>
      <c r="Z3825" s="2"/>
      <c r="AA3825" s="244"/>
      <c r="AB3825" s="244"/>
      <c r="AC3825" s="2"/>
      <c r="AD3825" s="244"/>
      <c r="AE3825" s="244"/>
      <c r="AF3825" s="244"/>
      <c r="AG3825" s="244"/>
      <c r="AH3825" s="244"/>
      <c r="AI3825" s="244"/>
    </row>
    <row r="3826" spans="13:35">
      <c r="M3826" s="241"/>
      <c r="N3826" s="241"/>
      <c r="O3826" s="229"/>
      <c r="P3826" s="229"/>
      <c r="Q3826" s="234"/>
      <c r="Y3826" s="243"/>
      <c r="Z3826" s="2"/>
      <c r="AA3826" s="244"/>
      <c r="AB3826" s="244"/>
      <c r="AC3826" s="2"/>
      <c r="AD3826" s="244"/>
      <c r="AE3826" s="244"/>
      <c r="AF3826" s="244"/>
      <c r="AG3826" s="244"/>
      <c r="AH3826" s="244"/>
      <c r="AI3826" s="244"/>
    </row>
    <row r="3827" spans="13:35">
      <c r="M3827" s="241"/>
      <c r="N3827" s="241"/>
      <c r="O3827" s="229"/>
      <c r="P3827" s="229"/>
      <c r="Q3827" s="234"/>
      <c r="Y3827" s="243"/>
      <c r="Z3827" s="2"/>
      <c r="AA3827" s="244"/>
      <c r="AB3827" s="244"/>
      <c r="AC3827" s="2"/>
      <c r="AD3827" s="244"/>
      <c r="AE3827" s="244"/>
      <c r="AF3827" s="244"/>
      <c r="AG3827" s="244"/>
      <c r="AH3827" s="244"/>
      <c r="AI3827" s="244"/>
    </row>
    <row r="3828" spans="13:35">
      <c r="M3828" s="241"/>
      <c r="N3828" s="241"/>
      <c r="O3828" s="229"/>
      <c r="P3828" s="229"/>
      <c r="Q3828" s="234"/>
      <c r="Y3828" s="243"/>
      <c r="Z3828" s="2"/>
      <c r="AA3828" s="244"/>
      <c r="AB3828" s="244"/>
      <c r="AC3828" s="2"/>
      <c r="AD3828" s="244"/>
      <c r="AE3828" s="244"/>
      <c r="AF3828" s="244"/>
      <c r="AG3828" s="244"/>
      <c r="AH3828" s="244"/>
      <c r="AI3828" s="244"/>
    </row>
    <row r="3829" spans="13:35">
      <c r="M3829" s="241"/>
      <c r="N3829" s="241"/>
      <c r="O3829" s="229"/>
      <c r="P3829" s="229"/>
      <c r="Q3829" s="234"/>
      <c r="Y3829" s="243"/>
      <c r="Z3829" s="2"/>
      <c r="AA3829" s="244"/>
      <c r="AB3829" s="244"/>
      <c r="AC3829" s="2"/>
      <c r="AD3829" s="244"/>
      <c r="AE3829" s="244"/>
      <c r="AF3829" s="244"/>
      <c r="AG3829" s="244"/>
      <c r="AH3829" s="244"/>
      <c r="AI3829" s="244"/>
    </row>
    <row r="3830" spans="13:35">
      <c r="M3830" s="241"/>
      <c r="N3830" s="241"/>
      <c r="O3830" s="229"/>
      <c r="P3830" s="229"/>
      <c r="Q3830" s="234"/>
      <c r="Y3830" s="243"/>
      <c r="Z3830" s="2"/>
      <c r="AA3830" s="244"/>
      <c r="AB3830" s="244"/>
      <c r="AC3830" s="2"/>
      <c r="AD3830" s="244"/>
      <c r="AE3830" s="244"/>
      <c r="AF3830" s="244"/>
      <c r="AG3830" s="244"/>
      <c r="AH3830" s="244"/>
      <c r="AI3830" s="244"/>
    </row>
    <row r="3831" spans="13:35">
      <c r="M3831" s="241"/>
      <c r="N3831" s="241"/>
      <c r="O3831" s="229"/>
      <c r="P3831" s="229"/>
      <c r="Q3831" s="234"/>
      <c r="Y3831" s="243"/>
      <c r="Z3831" s="2"/>
      <c r="AA3831" s="244"/>
      <c r="AB3831" s="244"/>
      <c r="AC3831" s="2"/>
      <c r="AD3831" s="244"/>
      <c r="AE3831" s="244"/>
      <c r="AF3831" s="244"/>
      <c r="AG3831" s="244"/>
      <c r="AH3831" s="244"/>
      <c r="AI3831" s="244"/>
    </row>
    <row r="3832" spans="13:35">
      <c r="M3832" s="241"/>
      <c r="N3832" s="241"/>
      <c r="O3832" s="229"/>
      <c r="P3832" s="229"/>
      <c r="Q3832" s="234"/>
      <c r="Y3832" s="243"/>
      <c r="Z3832" s="2"/>
      <c r="AA3832" s="244"/>
      <c r="AB3832" s="244"/>
      <c r="AC3832" s="2"/>
      <c r="AD3832" s="244"/>
      <c r="AE3832" s="244"/>
      <c r="AF3832" s="244"/>
      <c r="AG3832" s="244"/>
      <c r="AH3832" s="244"/>
      <c r="AI3832" s="244"/>
    </row>
    <row r="3833" spans="13:35">
      <c r="M3833" s="241"/>
      <c r="N3833" s="241"/>
      <c r="O3833" s="229"/>
      <c r="P3833" s="229"/>
      <c r="Q3833" s="234"/>
      <c r="Y3833" s="243"/>
      <c r="Z3833" s="2"/>
      <c r="AA3833" s="244"/>
      <c r="AB3833" s="244"/>
      <c r="AC3833" s="2"/>
      <c r="AD3833" s="244"/>
      <c r="AE3833" s="244"/>
      <c r="AF3833" s="244"/>
      <c r="AG3833" s="244"/>
      <c r="AH3833" s="244"/>
      <c r="AI3833" s="244"/>
    </row>
    <row r="3834" spans="13:35">
      <c r="M3834" s="241"/>
      <c r="N3834" s="241"/>
      <c r="O3834" s="229"/>
      <c r="P3834" s="229"/>
      <c r="Q3834" s="234"/>
      <c r="Y3834" s="243"/>
      <c r="Z3834" s="2"/>
      <c r="AA3834" s="244"/>
      <c r="AB3834" s="244"/>
      <c r="AC3834" s="2"/>
      <c r="AD3834" s="244"/>
      <c r="AE3834" s="244"/>
      <c r="AF3834" s="244"/>
      <c r="AG3834" s="244"/>
      <c r="AH3834" s="244"/>
      <c r="AI3834" s="244"/>
    </row>
    <row r="3835" spans="13:35">
      <c r="M3835" s="241"/>
      <c r="N3835" s="241"/>
      <c r="O3835" s="229"/>
      <c r="P3835" s="229"/>
      <c r="Q3835" s="234"/>
      <c r="Y3835" s="243"/>
      <c r="Z3835" s="2"/>
      <c r="AA3835" s="244"/>
      <c r="AB3835" s="244"/>
      <c r="AC3835" s="2"/>
      <c r="AD3835" s="244"/>
      <c r="AE3835" s="244"/>
      <c r="AF3835" s="244"/>
      <c r="AG3835" s="244"/>
      <c r="AH3835" s="244"/>
      <c r="AI3835" s="244"/>
    </row>
    <row r="3836" spans="13:35">
      <c r="M3836" s="241"/>
      <c r="N3836" s="241"/>
      <c r="O3836" s="229"/>
      <c r="P3836" s="229"/>
      <c r="Q3836" s="234"/>
      <c r="Y3836" s="243"/>
      <c r="Z3836" s="2"/>
      <c r="AA3836" s="244"/>
      <c r="AB3836" s="244"/>
      <c r="AC3836" s="2"/>
      <c r="AD3836" s="244"/>
      <c r="AE3836" s="244"/>
      <c r="AF3836" s="244"/>
      <c r="AG3836" s="244"/>
      <c r="AH3836" s="244"/>
      <c r="AI3836" s="244"/>
    </row>
    <row r="3837" spans="13:35">
      <c r="M3837" s="241"/>
      <c r="N3837" s="241"/>
      <c r="O3837" s="229"/>
      <c r="P3837" s="229"/>
      <c r="Q3837" s="234"/>
      <c r="Y3837" s="243"/>
      <c r="Z3837" s="2"/>
      <c r="AA3837" s="244"/>
      <c r="AB3837" s="244"/>
      <c r="AC3837" s="2"/>
      <c r="AD3837" s="244"/>
      <c r="AE3837" s="244"/>
      <c r="AF3837" s="244"/>
      <c r="AG3837" s="244"/>
      <c r="AH3837" s="244"/>
      <c r="AI3837" s="244"/>
    </row>
    <row r="3838" spans="13:35">
      <c r="M3838" s="241"/>
      <c r="N3838" s="241"/>
      <c r="O3838" s="229"/>
      <c r="P3838" s="229"/>
      <c r="Q3838" s="234"/>
      <c r="Y3838" s="243"/>
      <c r="Z3838" s="2"/>
      <c r="AA3838" s="244"/>
      <c r="AB3838" s="244"/>
      <c r="AC3838" s="2"/>
      <c r="AD3838" s="244"/>
      <c r="AE3838" s="244"/>
      <c r="AF3838" s="244"/>
      <c r="AG3838" s="244"/>
      <c r="AH3838" s="244"/>
      <c r="AI3838" s="244"/>
    </row>
    <row r="3839" spans="13:35">
      <c r="M3839" s="241"/>
      <c r="N3839" s="241"/>
      <c r="O3839" s="229"/>
      <c r="P3839" s="229"/>
      <c r="Q3839" s="234"/>
      <c r="Y3839" s="243"/>
      <c r="Z3839" s="2"/>
      <c r="AA3839" s="244"/>
      <c r="AB3839" s="244"/>
      <c r="AC3839" s="2"/>
      <c r="AD3839" s="244"/>
      <c r="AE3839" s="244"/>
      <c r="AF3839" s="244"/>
      <c r="AG3839" s="244"/>
      <c r="AH3839" s="244"/>
      <c r="AI3839" s="244"/>
    </row>
    <row r="3840" spans="13:35">
      <c r="M3840" s="241"/>
      <c r="N3840" s="241"/>
      <c r="O3840" s="229"/>
      <c r="P3840" s="229"/>
      <c r="Q3840" s="234"/>
      <c r="Y3840" s="243"/>
      <c r="Z3840" s="2"/>
      <c r="AA3840" s="244"/>
      <c r="AB3840" s="244"/>
      <c r="AC3840" s="2"/>
      <c r="AD3840" s="244"/>
      <c r="AE3840" s="244"/>
      <c r="AF3840" s="244"/>
      <c r="AG3840" s="244"/>
      <c r="AH3840" s="244"/>
      <c r="AI3840" s="244"/>
    </row>
    <row r="3841" spans="13:35">
      <c r="M3841" s="241"/>
      <c r="N3841" s="241"/>
      <c r="O3841" s="229"/>
      <c r="P3841" s="229"/>
      <c r="Q3841" s="234"/>
      <c r="Y3841" s="243"/>
      <c r="Z3841" s="2"/>
      <c r="AA3841" s="244"/>
      <c r="AB3841" s="244"/>
      <c r="AC3841" s="2"/>
      <c r="AD3841" s="244"/>
      <c r="AE3841" s="244"/>
      <c r="AF3841" s="244"/>
      <c r="AG3841" s="244"/>
      <c r="AH3841" s="244"/>
      <c r="AI3841" s="244"/>
    </row>
    <row r="3842" spans="13:35">
      <c r="M3842" s="241"/>
      <c r="N3842" s="241"/>
      <c r="O3842" s="229"/>
      <c r="P3842" s="229"/>
      <c r="Q3842" s="234"/>
      <c r="Y3842" s="243"/>
      <c r="Z3842" s="2"/>
      <c r="AA3842" s="244"/>
      <c r="AB3842" s="244"/>
      <c r="AC3842" s="2"/>
      <c r="AD3842" s="244"/>
      <c r="AE3842" s="244"/>
      <c r="AF3842" s="244"/>
      <c r="AG3842" s="244"/>
      <c r="AH3842" s="244"/>
      <c r="AI3842" s="244"/>
    </row>
    <row r="3843" spans="13:35">
      <c r="M3843" s="241"/>
      <c r="N3843" s="241"/>
      <c r="O3843" s="229"/>
      <c r="P3843" s="229"/>
      <c r="Q3843" s="234"/>
      <c r="Y3843" s="243"/>
      <c r="Z3843" s="2"/>
      <c r="AA3843" s="244"/>
      <c r="AB3843" s="244"/>
      <c r="AC3843" s="2"/>
      <c r="AD3843" s="244"/>
      <c r="AE3843" s="244"/>
      <c r="AF3843" s="244"/>
      <c r="AG3843" s="244"/>
      <c r="AH3843" s="244"/>
      <c r="AI3843" s="244"/>
    </row>
    <row r="3844" spans="13:35">
      <c r="M3844" s="241"/>
      <c r="N3844" s="241"/>
      <c r="O3844" s="229"/>
      <c r="P3844" s="229"/>
      <c r="Q3844" s="234"/>
      <c r="Y3844" s="243"/>
      <c r="Z3844" s="2"/>
      <c r="AA3844" s="244"/>
      <c r="AB3844" s="244"/>
      <c r="AC3844" s="2"/>
      <c r="AD3844" s="244"/>
      <c r="AE3844" s="244"/>
      <c r="AF3844" s="244"/>
      <c r="AG3844" s="244"/>
      <c r="AH3844" s="244"/>
      <c r="AI3844" s="244"/>
    </row>
    <row r="3845" spans="13:35">
      <c r="M3845" s="241"/>
      <c r="N3845" s="241"/>
      <c r="O3845" s="229"/>
      <c r="P3845" s="229"/>
      <c r="Q3845" s="234"/>
      <c r="Y3845" s="243"/>
      <c r="Z3845" s="2"/>
      <c r="AA3845" s="244"/>
      <c r="AB3845" s="244"/>
      <c r="AC3845" s="2"/>
      <c r="AD3845" s="244"/>
      <c r="AE3845" s="244"/>
      <c r="AF3845" s="244"/>
      <c r="AG3845" s="244"/>
      <c r="AH3845" s="244"/>
      <c r="AI3845" s="244"/>
    </row>
    <row r="3846" spans="13:35">
      <c r="M3846" s="241"/>
      <c r="N3846" s="241"/>
      <c r="O3846" s="229"/>
      <c r="P3846" s="229"/>
      <c r="Q3846" s="234"/>
      <c r="Y3846" s="243"/>
      <c r="Z3846" s="2"/>
      <c r="AA3846" s="244"/>
      <c r="AB3846" s="244"/>
      <c r="AC3846" s="2"/>
      <c r="AD3846" s="244"/>
      <c r="AE3846" s="244"/>
      <c r="AF3846" s="244"/>
      <c r="AG3846" s="244"/>
      <c r="AH3846" s="244"/>
      <c r="AI3846" s="244"/>
    </row>
    <row r="3847" spans="13:35">
      <c r="M3847" s="241"/>
      <c r="N3847" s="241"/>
      <c r="O3847" s="229"/>
      <c r="P3847" s="229"/>
      <c r="Q3847" s="234"/>
      <c r="Y3847" s="243"/>
      <c r="Z3847" s="2"/>
      <c r="AA3847" s="244"/>
      <c r="AB3847" s="244"/>
      <c r="AC3847" s="2"/>
      <c r="AD3847" s="244"/>
      <c r="AE3847" s="244"/>
      <c r="AF3847" s="244"/>
      <c r="AG3847" s="244"/>
      <c r="AH3847" s="244"/>
      <c r="AI3847" s="244"/>
    </row>
    <row r="3848" spans="13:35">
      <c r="M3848" s="241"/>
      <c r="N3848" s="241"/>
      <c r="O3848" s="229"/>
      <c r="P3848" s="229"/>
      <c r="Q3848" s="234"/>
      <c r="Y3848" s="243"/>
      <c r="Z3848" s="2"/>
      <c r="AA3848" s="244"/>
      <c r="AB3848" s="244"/>
      <c r="AC3848" s="2"/>
      <c r="AD3848" s="244"/>
      <c r="AE3848" s="244"/>
      <c r="AF3848" s="244"/>
      <c r="AG3848" s="244"/>
      <c r="AH3848" s="244"/>
      <c r="AI3848" s="244"/>
    </row>
    <row r="3849" spans="13:35">
      <c r="M3849" s="241"/>
      <c r="N3849" s="241"/>
      <c r="O3849" s="229"/>
      <c r="P3849" s="229"/>
      <c r="Q3849" s="234"/>
      <c r="Y3849" s="243"/>
      <c r="Z3849" s="2"/>
      <c r="AA3849" s="244"/>
      <c r="AB3849" s="244"/>
      <c r="AC3849" s="2"/>
      <c r="AD3849" s="244"/>
      <c r="AE3849" s="244"/>
      <c r="AF3849" s="244"/>
      <c r="AG3849" s="244"/>
      <c r="AH3849" s="244"/>
      <c r="AI3849" s="244"/>
    </row>
    <row r="3850" spans="13:35">
      <c r="M3850" s="241"/>
      <c r="N3850" s="241"/>
      <c r="O3850" s="229"/>
      <c r="P3850" s="229"/>
      <c r="Q3850" s="234"/>
      <c r="Y3850" s="243"/>
      <c r="Z3850" s="2"/>
      <c r="AA3850" s="244"/>
      <c r="AB3850" s="244"/>
      <c r="AC3850" s="2"/>
      <c r="AD3850" s="244"/>
      <c r="AE3850" s="244"/>
      <c r="AF3850" s="244"/>
      <c r="AG3850" s="244"/>
      <c r="AH3850" s="244"/>
      <c r="AI3850" s="244"/>
    </row>
    <row r="3851" spans="13:35">
      <c r="M3851" s="241"/>
      <c r="N3851" s="241"/>
      <c r="O3851" s="229"/>
      <c r="P3851" s="229"/>
      <c r="Q3851" s="234"/>
      <c r="Y3851" s="243"/>
      <c r="Z3851" s="2"/>
      <c r="AA3851" s="244"/>
      <c r="AB3851" s="244"/>
      <c r="AC3851" s="2"/>
      <c r="AD3851" s="244"/>
      <c r="AE3851" s="244"/>
      <c r="AF3851" s="244"/>
      <c r="AG3851" s="244"/>
      <c r="AH3851" s="244"/>
      <c r="AI3851" s="244"/>
    </row>
    <row r="3852" spans="13:35">
      <c r="M3852" s="241"/>
      <c r="N3852" s="241"/>
      <c r="O3852" s="229"/>
      <c r="P3852" s="229"/>
      <c r="Q3852" s="234"/>
      <c r="Y3852" s="243"/>
      <c r="Z3852" s="2"/>
      <c r="AA3852" s="244"/>
      <c r="AB3852" s="244"/>
      <c r="AC3852" s="2"/>
      <c r="AD3852" s="244"/>
      <c r="AE3852" s="244"/>
      <c r="AF3852" s="244"/>
      <c r="AG3852" s="244"/>
      <c r="AH3852" s="244"/>
      <c r="AI3852" s="244"/>
    </row>
    <row r="3853" spans="13:35">
      <c r="M3853" s="241"/>
      <c r="N3853" s="241"/>
      <c r="O3853" s="229"/>
      <c r="P3853" s="229"/>
      <c r="Q3853" s="234"/>
      <c r="Y3853" s="243"/>
      <c r="Z3853" s="2"/>
      <c r="AA3853" s="244"/>
      <c r="AB3853" s="244"/>
      <c r="AC3853" s="2"/>
      <c r="AD3853" s="244"/>
      <c r="AE3853" s="244"/>
      <c r="AF3853" s="244"/>
      <c r="AG3853" s="244"/>
      <c r="AH3853" s="244"/>
      <c r="AI3853" s="244"/>
    </row>
    <row r="3854" spans="13:35">
      <c r="M3854" s="241"/>
      <c r="N3854" s="241"/>
      <c r="O3854" s="229"/>
      <c r="P3854" s="229"/>
      <c r="Q3854" s="234"/>
      <c r="Y3854" s="243"/>
      <c r="Z3854" s="2"/>
      <c r="AA3854" s="244"/>
      <c r="AB3854" s="244"/>
      <c r="AC3854" s="2"/>
      <c r="AD3854" s="244"/>
      <c r="AE3854" s="244"/>
      <c r="AF3854" s="244"/>
      <c r="AG3854" s="244"/>
      <c r="AH3854" s="244"/>
      <c r="AI3854" s="244"/>
    </row>
    <row r="3855" spans="13:35">
      <c r="M3855" s="241"/>
      <c r="N3855" s="241"/>
      <c r="O3855" s="229"/>
      <c r="P3855" s="229"/>
      <c r="Q3855" s="234"/>
      <c r="Y3855" s="243"/>
      <c r="Z3855" s="2"/>
      <c r="AA3855" s="244"/>
      <c r="AB3855" s="244"/>
      <c r="AC3855" s="2"/>
      <c r="AD3855" s="244"/>
      <c r="AE3855" s="244"/>
      <c r="AF3855" s="244"/>
      <c r="AG3855" s="244"/>
      <c r="AH3855" s="244"/>
      <c r="AI3855" s="244"/>
    </row>
    <row r="3856" spans="13:35">
      <c r="M3856" s="241"/>
      <c r="N3856" s="241"/>
      <c r="O3856" s="229"/>
      <c r="P3856" s="229"/>
      <c r="Q3856" s="234"/>
      <c r="Y3856" s="243"/>
      <c r="Z3856" s="2"/>
      <c r="AA3856" s="244"/>
      <c r="AB3856" s="244"/>
      <c r="AC3856" s="2"/>
      <c r="AD3856" s="244"/>
      <c r="AE3856" s="244"/>
      <c r="AF3856" s="244"/>
      <c r="AG3856" s="244"/>
      <c r="AH3856" s="244"/>
      <c r="AI3856" s="244"/>
    </row>
    <row r="3857" spans="13:35">
      <c r="M3857" s="241"/>
      <c r="N3857" s="241"/>
      <c r="O3857" s="229"/>
      <c r="P3857" s="229"/>
      <c r="Q3857" s="234"/>
      <c r="Y3857" s="243"/>
      <c r="Z3857" s="2"/>
      <c r="AA3857" s="244"/>
      <c r="AB3857" s="244"/>
      <c r="AC3857" s="2"/>
      <c r="AD3857" s="244"/>
      <c r="AE3857" s="244"/>
      <c r="AF3857" s="244"/>
      <c r="AG3857" s="244"/>
      <c r="AH3857" s="244"/>
      <c r="AI3857" s="244"/>
    </row>
    <row r="3858" spans="13:35">
      <c r="M3858" s="241"/>
      <c r="N3858" s="241"/>
      <c r="O3858" s="229"/>
      <c r="P3858" s="229"/>
      <c r="Q3858" s="234"/>
      <c r="Y3858" s="243"/>
      <c r="Z3858" s="2"/>
      <c r="AA3858" s="244"/>
      <c r="AB3858" s="244"/>
      <c r="AC3858" s="2"/>
      <c r="AD3858" s="244"/>
      <c r="AE3858" s="244"/>
      <c r="AF3858" s="244"/>
      <c r="AG3858" s="244"/>
      <c r="AH3858" s="244"/>
      <c r="AI3858" s="244"/>
    </row>
    <row r="3859" spans="13:35">
      <c r="M3859" s="241"/>
      <c r="N3859" s="241"/>
      <c r="O3859" s="229"/>
      <c r="P3859" s="229"/>
      <c r="Q3859" s="234"/>
      <c r="Y3859" s="243"/>
      <c r="Z3859" s="2"/>
      <c r="AA3859" s="244"/>
      <c r="AB3859" s="244"/>
      <c r="AC3859" s="2"/>
      <c r="AD3859" s="244"/>
      <c r="AE3859" s="244"/>
      <c r="AF3859" s="244"/>
      <c r="AG3859" s="244"/>
      <c r="AH3859" s="244"/>
      <c r="AI3859" s="244"/>
    </row>
    <row r="3860" spans="13:35">
      <c r="M3860" s="241"/>
      <c r="N3860" s="241"/>
      <c r="O3860" s="229"/>
      <c r="P3860" s="229"/>
      <c r="Q3860" s="234"/>
      <c r="Y3860" s="243"/>
      <c r="Z3860" s="2"/>
      <c r="AA3860" s="244"/>
      <c r="AB3860" s="244"/>
      <c r="AC3860" s="2"/>
      <c r="AD3860" s="244"/>
      <c r="AE3860" s="244"/>
      <c r="AF3860" s="244"/>
      <c r="AG3860" s="244"/>
      <c r="AH3860" s="244"/>
      <c r="AI3860" s="244"/>
    </row>
    <row r="3861" spans="13:35">
      <c r="M3861" s="241"/>
      <c r="N3861" s="241"/>
      <c r="O3861" s="229"/>
      <c r="P3861" s="229"/>
      <c r="Q3861" s="234"/>
      <c r="Y3861" s="243"/>
      <c r="Z3861" s="2"/>
      <c r="AA3861" s="244"/>
      <c r="AB3861" s="244"/>
      <c r="AC3861" s="2"/>
      <c r="AD3861" s="244"/>
      <c r="AE3861" s="244"/>
      <c r="AF3861" s="244"/>
      <c r="AG3861" s="244"/>
      <c r="AH3861" s="244"/>
      <c r="AI3861" s="244"/>
    </row>
    <row r="3862" spans="13:35">
      <c r="M3862" s="241"/>
      <c r="N3862" s="241"/>
      <c r="O3862" s="229"/>
      <c r="P3862" s="229"/>
      <c r="Q3862" s="234"/>
      <c r="Y3862" s="243"/>
      <c r="Z3862" s="2"/>
      <c r="AA3862" s="244"/>
      <c r="AB3862" s="244"/>
      <c r="AC3862" s="2"/>
      <c r="AD3862" s="244"/>
      <c r="AE3862" s="244"/>
      <c r="AF3862" s="244"/>
      <c r="AG3862" s="244"/>
      <c r="AH3862" s="244"/>
      <c r="AI3862" s="244"/>
    </row>
    <row r="3863" spans="13:35">
      <c r="M3863" s="241"/>
      <c r="N3863" s="241"/>
      <c r="O3863" s="229"/>
      <c r="P3863" s="229"/>
      <c r="Q3863" s="234"/>
      <c r="Y3863" s="243"/>
      <c r="Z3863" s="2"/>
      <c r="AA3863" s="244"/>
      <c r="AB3863" s="244"/>
      <c r="AC3863" s="2"/>
      <c r="AD3863" s="244"/>
      <c r="AE3863" s="244"/>
      <c r="AF3863" s="244"/>
      <c r="AG3863" s="244"/>
      <c r="AH3863" s="244"/>
      <c r="AI3863" s="244"/>
    </row>
    <row r="3864" spans="13:35">
      <c r="M3864" s="241"/>
      <c r="N3864" s="241"/>
      <c r="O3864" s="229"/>
      <c r="P3864" s="229"/>
      <c r="Q3864" s="234"/>
      <c r="Y3864" s="243"/>
      <c r="Z3864" s="2"/>
      <c r="AA3864" s="244"/>
      <c r="AB3864" s="244"/>
      <c r="AC3864" s="2"/>
      <c r="AD3864" s="244"/>
      <c r="AE3864" s="244"/>
      <c r="AF3864" s="244"/>
      <c r="AG3864" s="244"/>
      <c r="AH3864" s="244"/>
      <c r="AI3864" s="244"/>
    </row>
    <row r="3865" spans="13:35">
      <c r="M3865" s="241"/>
      <c r="N3865" s="241"/>
      <c r="O3865" s="229"/>
      <c r="P3865" s="229"/>
      <c r="Q3865" s="234"/>
      <c r="Y3865" s="243"/>
      <c r="Z3865" s="2"/>
      <c r="AA3865" s="244"/>
      <c r="AB3865" s="244"/>
      <c r="AC3865" s="2"/>
      <c r="AD3865" s="244"/>
      <c r="AE3865" s="244"/>
      <c r="AF3865" s="244"/>
      <c r="AG3865" s="244"/>
      <c r="AH3865" s="244"/>
      <c r="AI3865" s="244"/>
    </row>
    <row r="3866" spans="13:35">
      <c r="M3866" s="241"/>
      <c r="N3866" s="241"/>
      <c r="O3866" s="229"/>
      <c r="P3866" s="229"/>
      <c r="Q3866" s="234"/>
      <c r="Y3866" s="243"/>
      <c r="Z3866" s="2"/>
      <c r="AA3866" s="244"/>
      <c r="AB3866" s="244"/>
      <c r="AC3866" s="2"/>
      <c r="AD3866" s="244"/>
      <c r="AE3866" s="244"/>
      <c r="AF3866" s="244"/>
      <c r="AG3866" s="244"/>
      <c r="AH3866" s="244"/>
      <c r="AI3866" s="244"/>
    </row>
    <row r="3867" spans="13:35">
      <c r="M3867" s="241"/>
      <c r="N3867" s="241"/>
      <c r="O3867" s="229"/>
      <c r="P3867" s="229"/>
      <c r="Q3867" s="234"/>
      <c r="Y3867" s="243"/>
      <c r="Z3867" s="2"/>
      <c r="AA3867" s="244"/>
      <c r="AB3867" s="244"/>
      <c r="AC3867" s="2"/>
      <c r="AD3867" s="244"/>
      <c r="AE3867" s="244"/>
      <c r="AF3867" s="244"/>
      <c r="AG3867" s="244"/>
      <c r="AH3867" s="244"/>
      <c r="AI3867" s="244"/>
    </row>
    <row r="3868" spans="13:35">
      <c r="M3868" s="241"/>
      <c r="N3868" s="241"/>
      <c r="O3868" s="229"/>
      <c r="P3868" s="229"/>
      <c r="Q3868" s="234"/>
      <c r="Y3868" s="243"/>
      <c r="Z3868" s="2"/>
      <c r="AA3868" s="244"/>
      <c r="AB3868" s="244"/>
      <c r="AC3868" s="2"/>
      <c r="AD3868" s="244"/>
      <c r="AE3868" s="244"/>
      <c r="AF3868" s="244"/>
      <c r="AG3868" s="244"/>
      <c r="AH3868" s="244"/>
      <c r="AI3868" s="244"/>
    </row>
    <row r="3869" spans="13:35">
      <c r="M3869" s="241"/>
      <c r="N3869" s="241"/>
      <c r="O3869" s="229"/>
      <c r="P3869" s="229"/>
      <c r="Q3869" s="234"/>
      <c r="Y3869" s="243"/>
      <c r="Z3869" s="2"/>
      <c r="AA3869" s="244"/>
      <c r="AB3869" s="244"/>
      <c r="AC3869" s="2"/>
      <c r="AD3869" s="244"/>
      <c r="AE3869" s="244"/>
      <c r="AF3869" s="244"/>
      <c r="AG3869" s="244"/>
      <c r="AH3869" s="244"/>
      <c r="AI3869" s="244"/>
    </row>
    <row r="3870" spans="13:35">
      <c r="M3870" s="241"/>
      <c r="N3870" s="241"/>
      <c r="O3870" s="229"/>
      <c r="P3870" s="229"/>
      <c r="Q3870" s="234"/>
      <c r="Y3870" s="243"/>
      <c r="Z3870" s="2"/>
      <c r="AA3870" s="244"/>
      <c r="AB3870" s="244"/>
      <c r="AC3870" s="2"/>
      <c r="AD3870" s="244"/>
      <c r="AE3870" s="244"/>
      <c r="AF3870" s="244"/>
      <c r="AG3870" s="244"/>
      <c r="AH3870" s="244"/>
      <c r="AI3870" s="244"/>
    </row>
    <row r="3871" spans="13:35">
      <c r="M3871" s="241"/>
      <c r="N3871" s="241"/>
      <c r="O3871" s="229"/>
      <c r="P3871" s="229"/>
      <c r="Q3871" s="234"/>
      <c r="Y3871" s="243"/>
      <c r="Z3871" s="2"/>
      <c r="AA3871" s="244"/>
      <c r="AB3871" s="244"/>
      <c r="AC3871" s="2"/>
      <c r="AD3871" s="244"/>
      <c r="AE3871" s="244"/>
      <c r="AF3871" s="244"/>
      <c r="AG3871" s="244"/>
      <c r="AH3871" s="244"/>
      <c r="AI3871" s="244"/>
    </row>
    <row r="3872" spans="13:35">
      <c r="M3872" s="241"/>
      <c r="N3872" s="241"/>
      <c r="O3872" s="229"/>
      <c r="P3872" s="229"/>
      <c r="Q3872" s="234"/>
      <c r="Y3872" s="243"/>
      <c r="Z3872" s="2"/>
      <c r="AA3872" s="244"/>
      <c r="AB3872" s="244"/>
      <c r="AC3872" s="2"/>
      <c r="AD3872" s="244"/>
      <c r="AE3872" s="244"/>
      <c r="AF3872" s="244"/>
      <c r="AG3872" s="244"/>
      <c r="AH3872" s="244"/>
      <c r="AI3872" s="244"/>
    </row>
    <row r="3873" spans="13:35">
      <c r="M3873" s="241"/>
      <c r="N3873" s="241"/>
      <c r="O3873" s="229"/>
      <c r="P3873" s="229"/>
      <c r="Q3873" s="234"/>
      <c r="Y3873" s="243"/>
      <c r="Z3873" s="2"/>
      <c r="AA3873" s="244"/>
      <c r="AB3873" s="244"/>
      <c r="AC3873" s="2"/>
      <c r="AD3873" s="244"/>
      <c r="AE3873" s="244"/>
      <c r="AF3873" s="244"/>
      <c r="AG3873" s="244"/>
      <c r="AH3873" s="244"/>
      <c r="AI3873" s="244"/>
    </row>
    <row r="3874" spans="13:35">
      <c r="M3874" s="241"/>
      <c r="N3874" s="241"/>
      <c r="O3874" s="229"/>
      <c r="P3874" s="229"/>
      <c r="Q3874" s="234"/>
      <c r="Y3874" s="243"/>
      <c r="Z3874" s="2"/>
      <c r="AA3874" s="244"/>
      <c r="AB3874" s="244"/>
      <c r="AC3874" s="2"/>
      <c r="AD3874" s="244"/>
      <c r="AE3874" s="244"/>
      <c r="AF3874" s="244"/>
      <c r="AG3874" s="244"/>
      <c r="AH3874" s="244"/>
      <c r="AI3874" s="244"/>
    </row>
    <row r="3875" spans="13:35">
      <c r="M3875" s="241"/>
      <c r="N3875" s="241"/>
      <c r="O3875" s="229"/>
      <c r="P3875" s="229"/>
      <c r="Q3875" s="234"/>
      <c r="Y3875" s="243"/>
      <c r="Z3875" s="2"/>
      <c r="AA3875" s="244"/>
      <c r="AB3875" s="244"/>
      <c r="AC3875" s="2"/>
      <c r="AD3875" s="244"/>
      <c r="AE3875" s="244"/>
      <c r="AF3875" s="244"/>
      <c r="AG3875" s="244"/>
      <c r="AH3875" s="244"/>
      <c r="AI3875" s="244"/>
    </row>
    <row r="3876" spans="13:35">
      <c r="M3876" s="241"/>
      <c r="N3876" s="241"/>
      <c r="O3876" s="229"/>
      <c r="P3876" s="229"/>
      <c r="Q3876" s="234"/>
      <c r="Y3876" s="243"/>
      <c r="Z3876" s="2"/>
      <c r="AA3876" s="244"/>
      <c r="AB3876" s="244"/>
      <c r="AC3876" s="2"/>
      <c r="AD3876" s="244"/>
      <c r="AE3876" s="244"/>
      <c r="AF3876" s="244"/>
      <c r="AG3876" s="244"/>
      <c r="AH3876" s="244"/>
      <c r="AI3876" s="244"/>
    </row>
    <row r="3877" spans="13:35">
      <c r="M3877" s="241"/>
      <c r="N3877" s="241"/>
      <c r="O3877" s="229"/>
      <c r="P3877" s="229"/>
      <c r="Q3877" s="234"/>
      <c r="Y3877" s="243"/>
      <c r="Z3877" s="2"/>
      <c r="AA3877" s="244"/>
      <c r="AB3877" s="244"/>
      <c r="AC3877" s="2"/>
      <c r="AD3877" s="244"/>
      <c r="AE3877" s="244"/>
      <c r="AF3877" s="244"/>
      <c r="AG3877" s="244"/>
      <c r="AH3877" s="244"/>
      <c r="AI3877" s="244"/>
    </row>
    <row r="3878" spans="13:35">
      <c r="M3878" s="241"/>
      <c r="N3878" s="241"/>
      <c r="O3878" s="229"/>
      <c r="P3878" s="229"/>
      <c r="Q3878" s="234"/>
      <c r="Y3878" s="243"/>
      <c r="Z3878" s="2"/>
      <c r="AA3878" s="244"/>
      <c r="AB3878" s="244"/>
      <c r="AC3878" s="2"/>
      <c r="AD3878" s="244"/>
      <c r="AE3878" s="244"/>
      <c r="AF3878" s="244"/>
      <c r="AG3878" s="244"/>
      <c r="AH3878" s="244"/>
      <c r="AI3878" s="244"/>
    </row>
    <row r="3879" spans="13:35">
      <c r="M3879" s="241"/>
      <c r="N3879" s="241"/>
      <c r="O3879" s="229"/>
      <c r="P3879" s="229"/>
      <c r="Q3879" s="234"/>
      <c r="Y3879" s="243"/>
      <c r="Z3879" s="2"/>
      <c r="AA3879" s="244"/>
      <c r="AB3879" s="244"/>
      <c r="AC3879" s="2"/>
      <c r="AD3879" s="244"/>
      <c r="AE3879" s="244"/>
      <c r="AF3879" s="244"/>
      <c r="AG3879" s="244"/>
      <c r="AH3879" s="244"/>
      <c r="AI3879" s="244"/>
    </row>
    <row r="3880" spans="13:35">
      <c r="M3880" s="241"/>
      <c r="N3880" s="241"/>
      <c r="O3880" s="229"/>
      <c r="P3880" s="229"/>
      <c r="Q3880" s="234"/>
      <c r="Y3880" s="243"/>
      <c r="Z3880" s="2"/>
      <c r="AA3880" s="244"/>
      <c r="AB3880" s="244"/>
      <c r="AC3880" s="2"/>
      <c r="AD3880" s="244"/>
      <c r="AE3880" s="244"/>
      <c r="AF3880" s="244"/>
      <c r="AG3880" s="244"/>
      <c r="AH3880" s="244"/>
      <c r="AI3880" s="244"/>
    </row>
    <row r="3881" spans="13:35">
      <c r="M3881" s="241"/>
      <c r="N3881" s="241"/>
      <c r="O3881" s="229"/>
      <c r="P3881" s="229"/>
      <c r="Q3881" s="234"/>
      <c r="Y3881" s="243"/>
      <c r="Z3881" s="2"/>
      <c r="AA3881" s="244"/>
      <c r="AB3881" s="244"/>
      <c r="AC3881" s="2"/>
      <c r="AD3881" s="244"/>
      <c r="AE3881" s="244"/>
      <c r="AF3881" s="244"/>
      <c r="AG3881" s="244"/>
      <c r="AH3881" s="244"/>
      <c r="AI3881" s="244"/>
    </row>
    <row r="3882" spans="13:35">
      <c r="M3882" s="241"/>
      <c r="N3882" s="241"/>
      <c r="O3882" s="229"/>
      <c r="P3882" s="229"/>
      <c r="Q3882" s="234"/>
      <c r="Y3882" s="243"/>
      <c r="Z3882" s="2"/>
      <c r="AA3882" s="244"/>
      <c r="AB3882" s="244"/>
      <c r="AC3882" s="2"/>
      <c r="AD3882" s="244"/>
      <c r="AE3882" s="244"/>
      <c r="AF3882" s="244"/>
      <c r="AG3882" s="244"/>
      <c r="AH3882" s="244"/>
      <c r="AI3882" s="244"/>
    </row>
    <row r="3883" spans="13:35">
      <c r="M3883" s="241"/>
      <c r="N3883" s="241"/>
      <c r="O3883" s="229"/>
      <c r="P3883" s="229"/>
      <c r="Q3883" s="234"/>
      <c r="Y3883" s="243"/>
      <c r="Z3883" s="2"/>
      <c r="AA3883" s="244"/>
      <c r="AB3883" s="244"/>
      <c r="AC3883" s="2"/>
      <c r="AD3883" s="244"/>
      <c r="AE3883" s="244"/>
      <c r="AF3883" s="244"/>
      <c r="AG3883" s="244"/>
      <c r="AH3883" s="244"/>
      <c r="AI3883" s="244"/>
    </row>
    <row r="3884" spans="13:35">
      <c r="M3884" s="241"/>
      <c r="N3884" s="241"/>
      <c r="O3884" s="229"/>
      <c r="P3884" s="229"/>
      <c r="Q3884" s="234"/>
      <c r="Y3884" s="243"/>
      <c r="Z3884" s="2"/>
      <c r="AA3884" s="244"/>
      <c r="AB3884" s="244"/>
      <c r="AC3884" s="2"/>
      <c r="AD3884" s="244"/>
      <c r="AE3884" s="244"/>
      <c r="AF3884" s="244"/>
      <c r="AG3884" s="244"/>
      <c r="AH3884" s="244"/>
      <c r="AI3884" s="244"/>
    </row>
    <row r="3885" spans="13:35">
      <c r="M3885" s="241"/>
      <c r="N3885" s="241"/>
      <c r="O3885" s="229"/>
      <c r="P3885" s="229"/>
      <c r="Q3885" s="234"/>
      <c r="Y3885" s="243"/>
      <c r="Z3885" s="2"/>
      <c r="AA3885" s="244"/>
      <c r="AB3885" s="244"/>
      <c r="AC3885" s="2"/>
      <c r="AD3885" s="244"/>
      <c r="AE3885" s="244"/>
      <c r="AF3885" s="244"/>
      <c r="AG3885" s="244"/>
      <c r="AH3885" s="244"/>
      <c r="AI3885" s="244"/>
    </row>
    <row r="3886" spans="13:35">
      <c r="M3886" s="241"/>
      <c r="N3886" s="241"/>
      <c r="O3886" s="229"/>
      <c r="P3886" s="229"/>
      <c r="Q3886" s="234"/>
      <c r="Y3886" s="243"/>
      <c r="Z3886" s="2"/>
      <c r="AA3886" s="244"/>
      <c r="AB3886" s="244"/>
      <c r="AC3886" s="2"/>
      <c r="AD3886" s="244"/>
      <c r="AE3886" s="244"/>
      <c r="AF3886" s="244"/>
      <c r="AG3886" s="244"/>
      <c r="AH3886" s="244"/>
      <c r="AI3886" s="244"/>
    </row>
    <row r="3887" spans="13:35">
      <c r="M3887" s="241"/>
      <c r="N3887" s="241"/>
      <c r="O3887" s="229"/>
      <c r="P3887" s="229"/>
      <c r="Q3887" s="234"/>
      <c r="Y3887" s="243"/>
      <c r="Z3887" s="2"/>
      <c r="AA3887" s="244"/>
      <c r="AB3887" s="244"/>
      <c r="AC3887" s="2"/>
      <c r="AD3887" s="244"/>
      <c r="AE3887" s="244"/>
      <c r="AF3887" s="244"/>
      <c r="AG3887" s="244"/>
      <c r="AH3887" s="244"/>
      <c r="AI3887" s="244"/>
    </row>
    <row r="3888" spans="13:35">
      <c r="M3888" s="241"/>
      <c r="N3888" s="241"/>
      <c r="O3888" s="229"/>
      <c r="P3888" s="229"/>
      <c r="Q3888" s="234"/>
      <c r="Y3888" s="243"/>
      <c r="Z3888" s="2"/>
      <c r="AA3888" s="244"/>
      <c r="AB3888" s="244"/>
      <c r="AC3888" s="2"/>
      <c r="AD3888" s="244"/>
      <c r="AE3888" s="244"/>
      <c r="AF3888" s="244"/>
      <c r="AG3888" s="244"/>
      <c r="AH3888" s="244"/>
      <c r="AI3888" s="244"/>
    </row>
    <row r="3889" spans="13:35">
      <c r="M3889" s="241"/>
      <c r="N3889" s="241"/>
      <c r="O3889" s="229"/>
      <c r="P3889" s="229"/>
      <c r="Q3889" s="234"/>
      <c r="Y3889" s="243"/>
      <c r="Z3889" s="2"/>
      <c r="AA3889" s="244"/>
      <c r="AB3889" s="244"/>
      <c r="AC3889" s="2"/>
      <c r="AD3889" s="244"/>
      <c r="AE3889" s="244"/>
      <c r="AF3889" s="244"/>
      <c r="AG3889" s="244"/>
      <c r="AH3889" s="244"/>
      <c r="AI3889" s="244"/>
    </row>
    <row r="3890" spans="13:35">
      <c r="M3890" s="241"/>
      <c r="N3890" s="241"/>
      <c r="O3890" s="229"/>
      <c r="P3890" s="229"/>
      <c r="Q3890" s="234"/>
      <c r="Y3890" s="243"/>
      <c r="Z3890" s="2"/>
      <c r="AA3890" s="244"/>
      <c r="AB3890" s="244"/>
      <c r="AC3890" s="2"/>
      <c r="AD3890" s="244"/>
      <c r="AE3890" s="244"/>
      <c r="AF3890" s="244"/>
      <c r="AG3890" s="244"/>
      <c r="AH3890" s="244"/>
      <c r="AI3890" s="244"/>
    </row>
    <row r="3891" spans="13:35">
      <c r="M3891" s="241"/>
      <c r="N3891" s="241"/>
      <c r="O3891" s="229"/>
      <c r="P3891" s="229"/>
      <c r="Q3891" s="234"/>
      <c r="Y3891" s="243"/>
      <c r="Z3891" s="2"/>
      <c r="AA3891" s="244"/>
      <c r="AB3891" s="244"/>
      <c r="AC3891" s="2"/>
      <c r="AD3891" s="244"/>
      <c r="AE3891" s="244"/>
      <c r="AF3891" s="244"/>
      <c r="AG3891" s="244"/>
      <c r="AH3891" s="244"/>
      <c r="AI3891" s="244"/>
    </row>
    <row r="3892" spans="13:35">
      <c r="M3892" s="241"/>
      <c r="N3892" s="241"/>
      <c r="O3892" s="229"/>
      <c r="P3892" s="229"/>
      <c r="Q3892" s="234"/>
      <c r="Y3892" s="243"/>
      <c r="Z3892" s="2"/>
      <c r="AA3892" s="244"/>
      <c r="AB3892" s="244"/>
      <c r="AC3892" s="2"/>
      <c r="AD3892" s="244"/>
      <c r="AE3892" s="244"/>
      <c r="AF3892" s="244"/>
      <c r="AG3892" s="244"/>
      <c r="AH3892" s="244"/>
      <c r="AI3892" s="244"/>
    </row>
    <row r="3893" spans="13:35">
      <c r="M3893" s="241"/>
      <c r="N3893" s="241"/>
      <c r="O3893" s="229"/>
      <c r="P3893" s="229"/>
      <c r="Q3893" s="234"/>
      <c r="Y3893" s="243"/>
      <c r="Z3893" s="2"/>
      <c r="AA3893" s="244"/>
      <c r="AB3893" s="244"/>
      <c r="AC3893" s="2"/>
      <c r="AD3893" s="244"/>
      <c r="AE3893" s="244"/>
      <c r="AF3893" s="244"/>
      <c r="AG3893" s="244"/>
      <c r="AH3893" s="244"/>
      <c r="AI3893" s="244"/>
    </row>
    <row r="3894" spans="13:35">
      <c r="M3894" s="241"/>
      <c r="N3894" s="241"/>
      <c r="O3894" s="229"/>
      <c r="P3894" s="229"/>
      <c r="Q3894" s="234"/>
      <c r="Y3894" s="243"/>
      <c r="Z3894" s="2"/>
      <c r="AA3894" s="244"/>
      <c r="AB3894" s="244"/>
      <c r="AC3894" s="2"/>
      <c r="AD3894" s="244"/>
      <c r="AE3894" s="244"/>
      <c r="AF3894" s="244"/>
      <c r="AG3894" s="244"/>
      <c r="AH3894" s="244"/>
      <c r="AI3894" s="244"/>
    </row>
    <row r="3895" spans="13:35">
      <c r="M3895" s="241"/>
      <c r="N3895" s="241"/>
      <c r="O3895" s="229"/>
      <c r="P3895" s="229"/>
      <c r="Q3895" s="234"/>
      <c r="Y3895" s="243"/>
      <c r="Z3895" s="2"/>
      <c r="AA3895" s="244"/>
      <c r="AB3895" s="244"/>
      <c r="AC3895" s="2"/>
      <c r="AD3895" s="244"/>
      <c r="AE3895" s="244"/>
      <c r="AF3895" s="244"/>
      <c r="AG3895" s="244"/>
      <c r="AH3895" s="244"/>
      <c r="AI3895" s="244"/>
    </row>
    <row r="3896" spans="13:35">
      <c r="M3896" s="241"/>
      <c r="N3896" s="241"/>
      <c r="O3896" s="229"/>
      <c r="P3896" s="229"/>
      <c r="Q3896" s="234"/>
      <c r="Y3896" s="243"/>
      <c r="Z3896" s="2"/>
      <c r="AA3896" s="244"/>
      <c r="AB3896" s="244"/>
      <c r="AC3896" s="2"/>
      <c r="AD3896" s="244"/>
      <c r="AE3896" s="244"/>
      <c r="AF3896" s="244"/>
      <c r="AG3896" s="244"/>
      <c r="AH3896" s="244"/>
      <c r="AI3896" s="244"/>
    </row>
    <row r="3897" spans="13:35">
      <c r="M3897" s="241"/>
      <c r="N3897" s="241"/>
      <c r="O3897" s="229"/>
      <c r="P3897" s="229"/>
      <c r="Q3897" s="234"/>
      <c r="Y3897" s="243"/>
      <c r="Z3897" s="2"/>
      <c r="AA3897" s="244"/>
      <c r="AB3897" s="244"/>
      <c r="AC3897" s="2"/>
      <c r="AD3897" s="244"/>
      <c r="AE3897" s="244"/>
      <c r="AF3897" s="244"/>
      <c r="AG3897" s="244"/>
      <c r="AH3897" s="244"/>
      <c r="AI3897" s="244"/>
    </row>
    <row r="3898" spans="13:35">
      <c r="M3898" s="238"/>
      <c r="N3898" s="236"/>
      <c r="O3898" s="236"/>
      <c r="P3898" s="234"/>
      <c r="Q3898" s="234"/>
      <c r="R3898" s="236"/>
      <c r="S3898" s="236"/>
      <c r="T3898" s="236"/>
      <c r="U3898" s="236"/>
      <c r="Y3898" s="3"/>
      <c r="Z3898" s="3"/>
      <c r="AA3898" s="3"/>
      <c r="AB3898" s="3"/>
      <c r="AC3898" s="3"/>
      <c r="AD3898" s="3"/>
      <c r="AE3898" s="3"/>
      <c r="AF3898" s="3"/>
    </row>
    <row r="3899" spans="13:35">
      <c r="M3899" s="238"/>
      <c r="N3899" s="236"/>
      <c r="O3899" s="236"/>
      <c r="P3899" s="234"/>
      <c r="Q3899" s="234"/>
      <c r="R3899" s="236"/>
      <c r="S3899" s="236"/>
      <c r="T3899" s="236"/>
      <c r="U3899" s="236"/>
      <c r="Y3899" s="3"/>
      <c r="Z3899" s="3"/>
      <c r="AA3899" s="3"/>
      <c r="AB3899" s="3"/>
      <c r="AC3899" s="3"/>
      <c r="AD3899" s="3"/>
      <c r="AE3899" s="3"/>
      <c r="AF3899" s="3"/>
    </row>
    <row r="3900" spans="13:35">
      <c r="M3900" s="238"/>
      <c r="N3900" s="236"/>
      <c r="O3900" s="236"/>
      <c r="P3900" s="234"/>
      <c r="Q3900" s="234"/>
      <c r="R3900" s="236"/>
      <c r="S3900" s="236"/>
      <c r="T3900" s="236"/>
      <c r="U3900" s="236"/>
      <c r="Y3900" s="3"/>
      <c r="Z3900" s="3"/>
      <c r="AA3900" s="3"/>
      <c r="AB3900" s="3"/>
      <c r="AC3900" s="3"/>
      <c r="AD3900" s="3"/>
      <c r="AE3900" s="3"/>
      <c r="AF3900" s="3"/>
    </row>
    <row r="3901" spans="13:35">
      <c r="M3901" s="238"/>
      <c r="N3901" s="236"/>
      <c r="O3901" s="236"/>
      <c r="P3901" s="234"/>
      <c r="Q3901" s="234"/>
      <c r="R3901" s="236"/>
      <c r="S3901" s="236"/>
      <c r="T3901" s="236"/>
      <c r="U3901" s="236"/>
      <c r="Y3901" s="3"/>
      <c r="Z3901" s="3"/>
      <c r="AA3901" s="3"/>
      <c r="AB3901" s="3"/>
      <c r="AC3901" s="3"/>
      <c r="AD3901" s="3"/>
      <c r="AE3901" s="3"/>
      <c r="AF3901" s="3"/>
    </row>
    <row r="3902" spans="13:35">
      <c r="M3902" s="238"/>
      <c r="N3902" s="236"/>
      <c r="O3902" s="236"/>
      <c r="P3902" s="234"/>
      <c r="Q3902" s="234"/>
      <c r="R3902" s="236"/>
      <c r="S3902" s="236"/>
      <c r="T3902" s="236"/>
      <c r="U3902" s="236"/>
      <c r="Y3902" s="3"/>
      <c r="Z3902" s="3"/>
      <c r="AA3902" s="3"/>
      <c r="AB3902" s="3"/>
      <c r="AC3902" s="3"/>
      <c r="AD3902" s="3"/>
      <c r="AE3902" s="3"/>
      <c r="AF3902" s="3"/>
    </row>
    <row r="3903" spans="13:35">
      <c r="M3903" s="238"/>
      <c r="N3903" s="236"/>
      <c r="O3903" s="236"/>
      <c r="P3903" s="234"/>
      <c r="Q3903" s="234"/>
      <c r="R3903" s="236"/>
      <c r="S3903" s="236"/>
      <c r="T3903" s="236"/>
      <c r="U3903" s="236"/>
      <c r="Y3903" s="3"/>
      <c r="Z3903" s="3"/>
      <c r="AA3903" s="3"/>
      <c r="AB3903" s="3"/>
      <c r="AC3903" s="3"/>
      <c r="AD3903" s="3"/>
      <c r="AE3903" s="3"/>
      <c r="AF3903" s="3"/>
    </row>
    <row r="3904" spans="13:35">
      <c r="M3904" s="238"/>
      <c r="N3904" s="236"/>
      <c r="O3904" s="236"/>
      <c r="P3904" s="234"/>
      <c r="Q3904" s="234"/>
      <c r="R3904" s="236"/>
      <c r="S3904" s="236"/>
      <c r="T3904" s="236"/>
      <c r="U3904" s="236"/>
      <c r="Y3904" s="3"/>
      <c r="Z3904" s="3"/>
      <c r="AA3904" s="3"/>
      <c r="AB3904" s="3"/>
      <c r="AC3904" s="3"/>
      <c r="AD3904" s="3"/>
      <c r="AE3904" s="3"/>
      <c r="AF3904" s="3"/>
    </row>
    <row r="3905" spans="13:32">
      <c r="M3905" s="238"/>
      <c r="N3905" s="236"/>
      <c r="O3905" s="236"/>
      <c r="P3905" s="234"/>
      <c r="Q3905" s="234"/>
      <c r="R3905" s="236"/>
      <c r="S3905" s="236"/>
      <c r="T3905" s="236"/>
      <c r="U3905" s="236"/>
      <c r="Y3905" s="3"/>
      <c r="Z3905" s="3"/>
      <c r="AA3905" s="3"/>
      <c r="AB3905" s="3"/>
      <c r="AC3905" s="3"/>
      <c r="AD3905" s="3"/>
      <c r="AE3905" s="3"/>
      <c r="AF3905" s="3"/>
    </row>
    <row r="3906" spans="13:32">
      <c r="M3906" s="238"/>
      <c r="N3906" s="236"/>
      <c r="O3906" s="236"/>
      <c r="P3906" s="234"/>
      <c r="Q3906" s="234"/>
      <c r="R3906" s="236"/>
      <c r="S3906" s="236"/>
      <c r="T3906" s="236"/>
      <c r="U3906" s="236"/>
      <c r="Y3906" s="3"/>
      <c r="Z3906" s="3"/>
      <c r="AA3906" s="3"/>
      <c r="AB3906" s="3"/>
      <c r="AC3906" s="3"/>
      <c r="AD3906" s="3"/>
      <c r="AE3906" s="3"/>
      <c r="AF3906" s="3"/>
    </row>
    <row r="3907" spans="13:32">
      <c r="M3907" s="238"/>
      <c r="N3907" s="236"/>
      <c r="O3907" s="236"/>
      <c r="P3907" s="234"/>
      <c r="Q3907" s="234"/>
      <c r="R3907" s="236"/>
      <c r="S3907" s="236"/>
      <c r="T3907" s="236"/>
      <c r="U3907" s="236"/>
      <c r="Y3907" s="3"/>
      <c r="Z3907" s="3"/>
      <c r="AA3907" s="3"/>
      <c r="AB3907" s="3"/>
      <c r="AC3907" s="3"/>
      <c r="AD3907" s="3"/>
      <c r="AE3907" s="3"/>
      <c r="AF3907" s="3"/>
    </row>
    <row r="3908" spans="13:32">
      <c r="M3908" s="238"/>
      <c r="N3908" s="236"/>
      <c r="O3908" s="236"/>
      <c r="P3908" s="234"/>
      <c r="Q3908" s="234"/>
      <c r="R3908" s="236"/>
      <c r="S3908" s="236"/>
      <c r="T3908" s="236"/>
      <c r="U3908" s="236"/>
      <c r="Y3908" s="3"/>
      <c r="Z3908" s="3"/>
      <c r="AA3908" s="3"/>
      <c r="AB3908" s="3"/>
      <c r="AC3908" s="3"/>
      <c r="AD3908" s="3"/>
      <c r="AE3908" s="3"/>
      <c r="AF3908" s="3"/>
    </row>
    <row r="3909" spans="13:32">
      <c r="M3909" s="238"/>
      <c r="N3909" s="236"/>
      <c r="O3909" s="236"/>
      <c r="P3909" s="234"/>
      <c r="Q3909" s="234"/>
      <c r="R3909" s="236"/>
      <c r="S3909" s="236"/>
      <c r="T3909" s="236"/>
      <c r="U3909" s="236"/>
      <c r="Y3909" s="3"/>
      <c r="Z3909" s="3"/>
      <c r="AA3909" s="3"/>
      <c r="AB3909" s="3"/>
      <c r="AC3909" s="3"/>
      <c r="AD3909" s="3"/>
      <c r="AE3909" s="3"/>
      <c r="AF3909" s="3"/>
    </row>
    <row r="3910" spans="13:32">
      <c r="M3910" s="238"/>
      <c r="N3910" s="236"/>
      <c r="O3910" s="236"/>
      <c r="P3910" s="234"/>
      <c r="Q3910" s="234"/>
      <c r="R3910" s="236"/>
      <c r="S3910" s="236"/>
      <c r="T3910" s="236"/>
      <c r="U3910" s="236"/>
      <c r="Y3910" s="3"/>
      <c r="Z3910" s="3"/>
      <c r="AA3910" s="3"/>
      <c r="AB3910" s="3"/>
      <c r="AC3910" s="3"/>
      <c r="AD3910" s="3"/>
      <c r="AE3910" s="3"/>
      <c r="AF3910" s="3"/>
    </row>
    <row r="3911" spans="13:32">
      <c r="M3911" s="238"/>
      <c r="N3911" s="236"/>
      <c r="O3911" s="236"/>
      <c r="P3911" s="234"/>
      <c r="Q3911" s="234"/>
      <c r="R3911" s="236"/>
      <c r="S3911" s="236"/>
      <c r="T3911" s="236"/>
      <c r="U3911" s="236"/>
      <c r="Y3911" s="3"/>
      <c r="Z3911" s="3"/>
      <c r="AA3911" s="3"/>
      <c r="AB3911" s="3"/>
      <c r="AC3911" s="3"/>
      <c r="AD3911" s="3"/>
      <c r="AE3911" s="3"/>
      <c r="AF3911" s="3"/>
    </row>
    <row r="3912" spans="13:32">
      <c r="M3912" s="238"/>
      <c r="N3912" s="236"/>
      <c r="O3912" s="236"/>
      <c r="P3912" s="234"/>
      <c r="Q3912" s="234"/>
      <c r="R3912" s="236"/>
      <c r="S3912" s="236"/>
      <c r="T3912" s="236"/>
      <c r="U3912" s="236"/>
      <c r="Y3912" s="3"/>
      <c r="Z3912" s="3"/>
      <c r="AA3912" s="3"/>
      <c r="AB3912" s="3"/>
      <c r="AC3912" s="3"/>
      <c r="AD3912" s="3"/>
      <c r="AE3912" s="3"/>
      <c r="AF3912" s="3"/>
    </row>
    <row r="3913" spans="13:32">
      <c r="M3913" s="238"/>
      <c r="N3913" s="236"/>
      <c r="O3913" s="236"/>
      <c r="P3913" s="234"/>
      <c r="Q3913" s="234"/>
      <c r="R3913" s="236"/>
      <c r="S3913" s="236"/>
      <c r="T3913" s="236"/>
      <c r="U3913" s="236"/>
      <c r="Y3913" s="3"/>
      <c r="Z3913" s="3"/>
      <c r="AA3913" s="3"/>
      <c r="AB3913" s="3"/>
      <c r="AC3913" s="3"/>
      <c r="AD3913" s="3"/>
      <c r="AE3913" s="3"/>
      <c r="AF3913" s="3"/>
    </row>
    <row r="3914" spans="13:32">
      <c r="M3914" s="238"/>
      <c r="N3914" s="236"/>
      <c r="O3914" s="236"/>
      <c r="P3914" s="234"/>
      <c r="Q3914" s="234"/>
      <c r="R3914" s="236"/>
      <c r="S3914" s="236"/>
      <c r="T3914" s="236"/>
      <c r="U3914" s="236"/>
      <c r="Y3914" s="3"/>
      <c r="Z3914" s="3"/>
      <c r="AA3914" s="3"/>
      <c r="AB3914" s="3"/>
      <c r="AC3914" s="3"/>
      <c r="AD3914" s="3"/>
      <c r="AE3914" s="3"/>
      <c r="AF3914" s="3"/>
    </row>
    <row r="3915" spans="13:32">
      <c r="M3915" s="238"/>
      <c r="N3915" s="236"/>
      <c r="O3915" s="236"/>
      <c r="P3915" s="234"/>
      <c r="Q3915" s="234"/>
      <c r="R3915" s="236"/>
      <c r="S3915" s="236"/>
      <c r="T3915" s="236"/>
      <c r="U3915" s="236"/>
      <c r="Y3915" s="3"/>
      <c r="Z3915" s="3"/>
      <c r="AA3915" s="3"/>
      <c r="AB3915" s="3"/>
      <c r="AC3915" s="3"/>
      <c r="AD3915" s="3"/>
      <c r="AE3915" s="3"/>
      <c r="AF3915" s="3"/>
    </row>
    <row r="3916" spans="13:32">
      <c r="M3916" s="238"/>
      <c r="N3916" s="236"/>
      <c r="O3916" s="236"/>
      <c r="P3916" s="234"/>
      <c r="Q3916" s="234"/>
      <c r="R3916" s="236"/>
      <c r="S3916" s="236"/>
      <c r="T3916" s="236"/>
      <c r="U3916" s="236"/>
      <c r="Y3916" s="3"/>
      <c r="Z3916" s="3"/>
      <c r="AA3916" s="3"/>
      <c r="AB3916" s="3"/>
      <c r="AC3916" s="3"/>
      <c r="AD3916" s="3"/>
      <c r="AE3916" s="3"/>
      <c r="AF3916" s="3"/>
    </row>
    <row r="3917" spans="13:32">
      <c r="M3917" s="238"/>
      <c r="N3917" s="236"/>
      <c r="O3917" s="236"/>
      <c r="P3917" s="234"/>
      <c r="Q3917" s="234"/>
      <c r="R3917" s="236"/>
      <c r="S3917" s="236"/>
      <c r="T3917" s="236"/>
      <c r="U3917" s="236"/>
      <c r="Y3917" s="3"/>
      <c r="Z3917" s="3"/>
      <c r="AA3917" s="3"/>
      <c r="AB3917" s="3"/>
      <c r="AC3917" s="3"/>
      <c r="AD3917" s="3"/>
      <c r="AE3917" s="3"/>
      <c r="AF3917" s="3"/>
    </row>
    <row r="3918" spans="13:32">
      <c r="M3918" s="238"/>
      <c r="N3918" s="236"/>
      <c r="O3918" s="236"/>
      <c r="P3918" s="234"/>
      <c r="Q3918" s="234"/>
      <c r="R3918" s="236"/>
      <c r="S3918" s="236"/>
      <c r="T3918" s="236"/>
      <c r="U3918" s="236"/>
      <c r="Y3918" s="3"/>
      <c r="Z3918" s="3"/>
      <c r="AA3918" s="3"/>
      <c r="AB3918" s="3"/>
      <c r="AC3918" s="3"/>
      <c r="AD3918" s="3"/>
      <c r="AE3918" s="3"/>
      <c r="AF3918" s="3"/>
    </row>
    <row r="3919" spans="13:32">
      <c r="M3919" s="238"/>
      <c r="N3919" s="236"/>
      <c r="O3919" s="236"/>
      <c r="P3919" s="234"/>
      <c r="Q3919" s="234"/>
      <c r="R3919" s="236"/>
      <c r="S3919" s="236"/>
      <c r="T3919" s="236"/>
      <c r="U3919" s="236"/>
      <c r="Y3919" s="3"/>
      <c r="Z3919" s="3"/>
      <c r="AA3919" s="3"/>
      <c r="AB3919" s="3"/>
      <c r="AC3919" s="3"/>
      <c r="AD3919" s="3"/>
      <c r="AE3919" s="3"/>
      <c r="AF3919" s="3"/>
    </row>
    <row r="3920" spans="13:32">
      <c r="M3920" s="238"/>
      <c r="N3920" s="236"/>
      <c r="O3920" s="236"/>
      <c r="P3920" s="234"/>
      <c r="Q3920" s="234"/>
      <c r="R3920" s="236"/>
      <c r="S3920" s="236"/>
      <c r="T3920" s="236"/>
      <c r="U3920" s="236"/>
      <c r="Y3920" s="3"/>
      <c r="Z3920" s="3"/>
      <c r="AA3920" s="3"/>
      <c r="AB3920" s="3"/>
      <c r="AC3920" s="3"/>
      <c r="AD3920" s="3"/>
      <c r="AE3920" s="3"/>
      <c r="AF3920" s="3"/>
    </row>
    <row r="3921" spans="13:32">
      <c r="M3921" s="238"/>
      <c r="N3921" s="236"/>
      <c r="O3921" s="236"/>
      <c r="P3921" s="234"/>
      <c r="Q3921" s="234"/>
      <c r="R3921" s="236"/>
      <c r="S3921" s="236"/>
      <c r="T3921" s="236"/>
      <c r="U3921" s="236"/>
      <c r="Y3921" s="3"/>
      <c r="Z3921" s="3"/>
      <c r="AA3921" s="3"/>
      <c r="AB3921" s="3"/>
      <c r="AC3921" s="3"/>
      <c r="AD3921" s="3"/>
      <c r="AE3921" s="3"/>
      <c r="AF3921" s="3"/>
    </row>
    <row r="3922" spans="13:32">
      <c r="M3922" s="238"/>
      <c r="N3922" s="236"/>
      <c r="O3922" s="236"/>
      <c r="P3922" s="234"/>
      <c r="Q3922" s="234"/>
      <c r="R3922" s="236"/>
      <c r="S3922" s="236"/>
      <c r="T3922" s="236"/>
      <c r="U3922" s="236"/>
      <c r="Y3922" s="3"/>
      <c r="Z3922" s="3"/>
      <c r="AA3922" s="3"/>
      <c r="AB3922" s="3"/>
      <c r="AC3922" s="3"/>
      <c r="AD3922" s="3"/>
      <c r="AE3922" s="3"/>
      <c r="AF3922" s="3"/>
    </row>
    <row r="3923" spans="13:32">
      <c r="M3923" s="238"/>
      <c r="N3923" s="236"/>
      <c r="O3923" s="236"/>
      <c r="P3923" s="234"/>
      <c r="Q3923" s="234"/>
      <c r="R3923" s="236"/>
      <c r="S3923" s="236"/>
      <c r="T3923" s="236"/>
      <c r="U3923" s="236"/>
      <c r="Y3923" s="3"/>
      <c r="Z3923" s="3"/>
      <c r="AA3923" s="3"/>
      <c r="AB3923" s="3"/>
      <c r="AC3923" s="3"/>
      <c r="AD3923" s="3"/>
      <c r="AE3923" s="3"/>
      <c r="AF3923" s="3"/>
    </row>
    <row r="3924" spans="13:32">
      <c r="M3924" s="238"/>
      <c r="N3924" s="236"/>
      <c r="O3924" s="236"/>
      <c r="P3924" s="234"/>
      <c r="Q3924" s="234"/>
      <c r="R3924" s="236"/>
      <c r="S3924" s="236"/>
      <c r="T3924" s="236"/>
      <c r="U3924" s="236"/>
      <c r="Y3924" s="3"/>
      <c r="Z3924" s="3"/>
      <c r="AA3924" s="3"/>
      <c r="AB3924" s="3"/>
      <c r="AC3924" s="3"/>
      <c r="AD3924" s="3"/>
      <c r="AE3924" s="3"/>
      <c r="AF3924" s="3"/>
    </row>
    <row r="3925" spans="13:32">
      <c r="M3925" s="238"/>
      <c r="N3925" s="236"/>
      <c r="O3925" s="236"/>
      <c r="P3925" s="234"/>
      <c r="Q3925" s="234"/>
      <c r="R3925" s="236"/>
      <c r="S3925" s="236"/>
      <c r="T3925" s="236"/>
      <c r="U3925" s="236"/>
      <c r="Y3925" s="3"/>
      <c r="Z3925" s="3"/>
      <c r="AA3925" s="3"/>
      <c r="AB3925" s="3"/>
      <c r="AC3925" s="3"/>
      <c r="AD3925" s="3"/>
      <c r="AE3925" s="3"/>
      <c r="AF3925" s="3"/>
    </row>
    <row r="3926" spans="13:32">
      <c r="M3926" s="238"/>
      <c r="N3926" s="236"/>
      <c r="O3926" s="236"/>
      <c r="P3926" s="234"/>
      <c r="Q3926" s="234"/>
      <c r="R3926" s="236"/>
      <c r="S3926" s="236"/>
      <c r="T3926" s="236"/>
      <c r="U3926" s="236"/>
      <c r="Y3926" s="3"/>
      <c r="Z3926" s="3"/>
      <c r="AA3926" s="3"/>
      <c r="AB3926" s="3"/>
      <c r="AC3926" s="3"/>
      <c r="AD3926" s="3"/>
      <c r="AE3926" s="3"/>
      <c r="AF3926" s="3"/>
    </row>
    <row r="3927" spans="13:32">
      <c r="M3927" s="238"/>
      <c r="N3927" s="236"/>
      <c r="O3927" s="236"/>
      <c r="P3927" s="234"/>
      <c r="Q3927" s="234"/>
      <c r="R3927" s="236"/>
      <c r="S3927" s="236"/>
      <c r="T3927" s="236"/>
      <c r="U3927" s="236"/>
      <c r="Y3927" s="3"/>
      <c r="Z3927" s="3"/>
      <c r="AA3927" s="3"/>
      <c r="AB3927" s="3"/>
      <c r="AC3927" s="3"/>
      <c r="AD3927" s="3"/>
      <c r="AE3927" s="3"/>
      <c r="AF3927" s="3"/>
    </row>
    <row r="3928" spans="13:32">
      <c r="M3928" s="238"/>
      <c r="N3928" s="236"/>
      <c r="O3928" s="236"/>
      <c r="P3928" s="234"/>
      <c r="Q3928" s="234"/>
      <c r="R3928" s="236"/>
      <c r="S3928" s="236"/>
      <c r="T3928" s="236"/>
      <c r="U3928" s="236"/>
      <c r="Y3928" s="3"/>
      <c r="Z3928" s="3"/>
      <c r="AA3928" s="3"/>
      <c r="AB3928" s="3"/>
      <c r="AC3928" s="3"/>
      <c r="AD3928" s="3"/>
      <c r="AE3928" s="3"/>
      <c r="AF3928" s="3"/>
    </row>
    <row r="3929" spans="13:32">
      <c r="M3929" s="238"/>
      <c r="N3929" s="236"/>
      <c r="O3929" s="236"/>
      <c r="P3929" s="234"/>
      <c r="Q3929" s="234"/>
      <c r="R3929" s="236"/>
      <c r="S3929" s="236"/>
      <c r="T3929" s="236"/>
      <c r="U3929" s="236"/>
      <c r="Y3929" s="3"/>
      <c r="Z3929" s="3"/>
      <c r="AA3929" s="3"/>
      <c r="AB3929" s="3"/>
      <c r="AC3929" s="3"/>
      <c r="AD3929" s="3"/>
      <c r="AE3929" s="3"/>
      <c r="AF3929" s="3"/>
    </row>
    <row r="3930" spans="13:32">
      <c r="M3930" s="238"/>
      <c r="N3930" s="236"/>
      <c r="O3930" s="236"/>
      <c r="P3930" s="234"/>
      <c r="Q3930" s="234"/>
      <c r="R3930" s="236"/>
      <c r="S3930" s="236"/>
      <c r="T3930" s="236"/>
      <c r="U3930" s="236"/>
      <c r="Y3930" s="3"/>
      <c r="Z3930" s="3"/>
      <c r="AA3930" s="3"/>
      <c r="AB3930" s="3"/>
      <c r="AC3930" s="3"/>
      <c r="AD3930" s="3"/>
      <c r="AE3930" s="3"/>
      <c r="AF3930" s="3"/>
    </row>
    <row r="3931" spans="13:32">
      <c r="M3931" s="238"/>
      <c r="N3931" s="236"/>
      <c r="O3931" s="236"/>
      <c r="P3931" s="234"/>
      <c r="Q3931" s="234"/>
      <c r="R3931" s="236"/>
      <c r="S3931" s="236"/>
      <c r="T3931" s="236"/>
      <c r="U3931" s="236"/>
      <c r="Y3931" s="3"/>
      <c r="Z3931" s="3"/>
      <c r="AA3931" s="3"/>
      <c r="AB3931" s="3"/>
      <c r="AC3931" s="3"/>
      <c r="AD3931" s="3"/>
      <c r="AE3931" s="3"/>
      <c r="AF3931" s="3"/>
    </row>
    <row r="3932" spans="13:32">
      <c r="M3932" s="238"/>
      <c r="N3932" s="236"/>
      <c r="O3932" s="236"/>
      <c r="P3932" s="234"/>
      <c r="Q3932" s="234"/>
      <c r="R3932" s="236"/>
      <c r="S3932" s="236"/>
      <c r="T3932" s="236"/>
      <c r="U3932" s="236"/>
      <c r="Y3932" s="3"/>
      <c r="Z3932" s="3"/>
      <c r="AA3932" s="3"/>
      <c r="AB3932" s="3"/>
      <c r="AC3932" s="3"/>
      <c r="AD3932" s="3"/>
      <c r="AE3932" s="3"/>
      <c r="AF3932" s="3"/>
    </row>
    <row r="3933" spans="13:32">
      <c r="M3933" s="238"/>
      <c r="N3933" s="236"/>
      <c r="O3933" s="236"/>
      <c r="P3933" s="234"/>
      <c r="Q3933" s="234"/>
      <c r="R3933" s="236"/>
      <c r="S3933" s="236"/>
      <c r="T3933" s="236"/>
      <c r="U3933" s="236"/>
      <c r="Y3933" s="3"/>
      <c r="Z3933" s="3"/>
      <c r="AA3933" s="3"/>
      <c r="AB3933" s="3"/>
      <c r="AC3933" s="3"/>
      <c r="AD3933" s="3"/>
      <c r="AE3933" s="3"/>
      <c r="AF3933" s="3"/>
    </row>
    <row r="3934" spans="13:32">
      <c r="M3934" s="238"/>
      <c r="N3934" s="236"/>
      <c r="O3934" s="236"/>
      <c r="P3934" s="234"/>
      <c r="Q3934" s="234"/>
      <c r="R3934" s="236"/>
      <c r="S3934" s="236"/>
      <c r="T3934" s="236"/>
      <c r="U3934" s="236"/>
      <c r="Y3934" s="3"/>
      <c r="Z3934" s="3"/>
      <c r="AA3934" s="3"/>
      <c r="AB3934" s="3"/>
      <c r="AC3934" s="3"/>
      <c r="AD3934" s="3"/>
      <c r="AE3934" s="3"/>
      <c r="AF3934" s="3"/>
    </row>
    <row r="3935" spans="13:32">
      <c r="M3935" s="238"/>
      <c r="N3935" s="236"/>
      <c r="O3935" s="236"/>
      <c r="P3935" s="234"/>
      <c r="Q3935" s="234"/>
      <c r="R3935" s="236"/>
      <c r="S3935" s="236"/>
      <c r="T3935" s="236"/>
      <c r="U3935" s="236"/>
      <c r="Y3935" s="3"/>
      <c r="Z3935" s="3"/>
      <c r="AA3935" s="3"/>
      <c r="AB3935" s="3"/>
      <c r="AC3935" s="3"/>
      <c r="AD3935" s="3"/>
      <c r="AE3935" s="3"/>
      <c r="AF3935" s="3"/>
    </row>
    <row r="3936" spans="13:32">
      <c r="M3936" s="238"/>
      <c r="N3936" s="236"/>
      <c r="O3936" s="236"/>
      <c r="P3936" s="234"/>
      <c r="Q3936" s="234"/>
      <c r="R3936" s="236"/>
      <c r="S3936" s="236"/>
      <c r="T3936" s="236"/>
      <c r="U3936" s="236"/>
      <c r="Y3936" s="3"/>
      <c r="Z3936" s="3"/>
      <c r="AA3936" s="3"/>
      <c r="AB3936" s="3"/>
      <c r="AC3936" s="3"/>
      <c r="AD3936" s="3"/>
      <c r="AE3936" s="3"/>
      <c r="AF3936" s="3"/>
    </row>
    <row r="3937" spans="13:32">
      <c r="M3937" s="238"/>
      <c r="N3937" s="236"/>
      <c r="O3937" s="236"/>
      <c r="P3937" s="234"/>
      <c r="Q3937" s="234"/>
      <c r="R3937" s="236"/>
      <c r="S3937" s="236"/>
      <c r="T3937" s="236"/>
      <c r="U3937" s="236"/>
      <c r="Y3937" s="3"/>
      <c r="Z3937" s="3"/>
      <c r="AA3937" s="3"/>
      <c r="AB3937" s="3"/>
      <c r="AC3937" s="3"/>
      <c r="AD3937" s="3"/>
      <c r="AE3937" s="3"/>
      <c r="AF3937" s="3"/>
    </row>
    <row r="3938" spans="13:32">
      <c r="M3938" s="238"/>
      <c r="N3938" s="236"/>
      <c r="O3938" s="236"/>
      <c r="P3938" s="234"/>
      <c r="Q3938" s="234"/>
      <c r="R3938" s="236"/>
      <c r="S3938" s="236"/>
      <c r="T3938" s="236"/>
      <c r="U3938" s="236"/>
      <c r="Y3938" s="3"/>
      <c r="Z3938" s="3"/>
      <c r="AA3938" s="3"/>
      <c r="AB3938" s="3"/>
      <c r="AC3938" s="3"/>
      <c r="AD3938" s="3"/>
      <c r="AE3938" s="3"/>
      <c r="AF3938" s="3"/>
    </row>
    <row r="3939" spans="13:32">
      <c r="M3939" s="238"/>
      <c r="N3939" s="236"/>
      <c r="O3939" s="236"/>
      <c r="P3939" s="234"/>
      <c r="Q3939" s="234"/>
      <c r="R3939" s="236"/>
      <c r="S3939" s="236"/>
      <c r="T3939" s="236"/>
      <c r="U3939" s="236"/>
      <c r="Y3939" s="3"/>
      <c r="Z3939" s="3"/>
      <c r="AA3939" s="3"/>
      <c r="AB3939" s="3"/>
      <c r="AC3939" s="3"/>
      <c r="AD3939" s="3"/>
      <c r="AE3939" s="3"/>
      <c r="AF3939" s="3"/>
    </row>
    <row r="3940" spans="13:32">
      <c r="M3940" s="238"/>
      <c r="N3940" s="236"/>
      <c r="O3940" s="236"/>
      <c r="P3940" s="234"/>
      <c r="Q3940" s="234"/>
      <c r="R3940" s="236"/>
      <c r="S3940" s="236"/>
      <c r="T3940" s="236"/>
      <c r="U3940" s="236"/>
      <c r="Y3940" s="3"/>
      <c r="Z3940" s="3"/>
      <c r="AA3940" s="3"/>
      <c r="AB3940" s="3"/>
      <c r="AC3940" s="3"/>
      <c r="AD3940" s="3"/>
      <c r="AE3940" s="3"/>
      <c r="AF3940" s="3"/>
    </row>
    <row r="3941" spans="13:32">
      <c r="M3941" s="238"/>
      <c r="N3941" s="236"/>
      <c r="O3941" s="236"/>
      <c r="P3941" s="234"/>
      <c r="Q3941" s="234"/>
      <c r="R3941" s="236"/>
      <c r="S3941" s="236"/>
      <c r="T3941" s="236"/>
      <c r="U3941" s="236"/>
      <c r="Y3941" s="3"/>
      <c r="Z3941" s="3"/>
      <c r="AA3941" s="3"/>
      <c r="AB3941" s="3"/>
      <c r="AC3941" s="3"/>
      <c r="AD3941" s="3"/>
      <c r="AE3941" s="3"/>
      <c r="AF3941" s="3"/>
    </row>
    <row r="3942" spans="13:32">
      <c r="M3942" s="238"/>
      <c r="N3942" s="236"/>
      <c r="O3942" s="236"/>
      <c r="P3942" s="234"/>
      <c r="Q3942" s="234"/>
      <c r="R3942" s="236"/>
      <c r="S3942" s="236"/>
      <c r="T3942" s="236"/>
      <c r="U3942" s="236"/>
      <c r="Y3942" s="3"/>
      <c r="Z3942" s="3"/>
      <c r="AA3942" s="3"/>
      <c r="AB3942" s="3"/>
      <c r="AC3942" s="3"/>
      <c r="AD3942" s="3"/>
      <c r="AE3942" s="3"/>
      <c r="AF3942" s="3"/>
    </row>
    <row r="3943" spans="13:32">
      <c r="M3943" s="238"/>
      <c r="N3943" s="236"/>
      <c r="O3943" s="236"/>
      <c r="P3943" s="234"/>
      <c r="Q3943" s="234"/>
      <c r="R3943" s="236"/>
      <c r="S3943" s="236"/>
      <c r="T3943" s="236"/>
      <c r="U3943" s="236"/>
      <c r="Y3943" s="3"/>
      <c r="Z3943" s="3"/>
      <c r="AA3943" s="3"/>
      <c r="AB3943" s="3"/>
      <c r="AC3943" s="3"/>
      <c r="AD3943" s="3"/>
      <c r="AE3943" s="3"/>
      <c r="AF3943" s="3"/>
    </row>
    <row r="3944" spans="13:32">
      <c r="M3944" s="238"/>
      <c r="N3944" s="236"/>
      <c r="O3944" s="236"/>
      <c r="P3944" s="234"/>
      <c r="Q3944" s="234"/>
      <c r="R3944" s="236"/>
      <c r="S3944" s="236"/>
      <c r="T3944" s="236"/>
      <c r="U3944" s="236"/>
      <c r="Y3944" s="3"/>
      <c r="Z3944" s="3"/>
      <c r="AA3944" s="3"/>
      <c r="AB3944" s="3"/>
      <c r="AC3944" s="3"/>
      <c r="AD3944" s="3"/>
      <c r="AE3944" s="3"/>
      <c r="AF3944" s="3"/>
    </row>
    <row r="3945" spans="13:32">
      <c r="M3945" s="238"/>
      <c r="N3945" s="236"/>
      <c r="O3945" s="236"/>
      <c r="P3945" s="234"/>
      <c r="Q3945" s="234"/>
      <c r="R3945" s="236"/>
      <c r="S3945" s="236"/>
      <c r="T3945" s="236"/>
      <c r="U3945" s="236"/>
      <c r="Y3945" s="3"/>
      <c r="Z3945" s="3"/>
      <c r="AA3945" s="3"/>
      <c r="AB3945" s="3"/>
      <c r="AC3945" s="3"/>
      <c r="AD3945" s="3"/>
      <c r="AE3945" s="3"/>
      <c r="AF3945" s="3"/>
    </row>
    <row r="3946" spans="13:32">
      <c r="M3946" s="238"/>
      <c r="N3946" s="236"/>
      <c r="O3946" s="236"/>
      <c r="P3946" s="234"/>
      <c r="Q3946" s="234"/>
      <c r="R3946" s="236"/>
      <c r="S3946" s="236"/>
      <c r="T3946" s="236"/>
      <c r="U3946" s="236"/>
      <c r="Y3946" s="3"/>
      <c r="Z3946" s="3"/>
      <c r="AA3946" s="3"/>
      <c r="AB3946" s="3"/>
      <c r="AC3946" s="3"/>
      <c r="AD3946" s="3"/>
      <c r="AE3946" s="3"/>
      <c r="AF3946" s="3"/>
    </row>
    <row r="3947" spans="13:32">
      <c r="M3947" s="238"/>
      <c r="N3947" s="236"/>
      <c r="O3947" s="236"/>
      <c r="P3947" s="234"/>
      <c r="Q3947" s="234"/>
      <c r="R3947" s="236"/>
      <c r="S3947" s="236"/>
      <c r="T3947" s="236"/>
      <c r="U3947" s="236"/>
      <c r="Y3947" s="3"/>
      <c r="Z3947" s="3"/>
      <c r="AA3947" s="3"/>
      <c r="AB3947" s="3"/>
      <c r="AC3947" s="3"/>
      <c r="AD3947" s="3"/>
      <c r="AE3947" s="3"/>
      <c r="AF3947" s="3"/>
    </row>
    <row r="3948" spans="13:32">
      <c r="M3948" s="238"/>
      <c r="N3948" s="236"/>
      <c r="O3948" s="236"/>
      <c r="P3948" s="234"/>
      <c r="Q3948" s="234"/>
      <c r="R3948" s="236"/>
      <c r="S3948" s="236"/>
      <c r="T3948" s="236"/>
      <c r="U3948" s="236"/>
      <c r="Y3948" s="3"/>
      <c r="Z3948" s="3"/>
      <c r="AA3948" s="3"/>
      <c r="AB3948" s="3"/>
      <c r="AC3948" s="3"/>
      <c r="AD3948" s="3"/>
      <c r="AE3948" s="3"/>
      <c r="AF3948" s="3"/>
    </row>
    <row r="3949" spans="13:32">
      <c r="M3949" s="238"/>
      <c r="N3949" s="236"/>
      <c r="O3949" s="236"/>
      <c r="P3949" s="234"/>
      <c r="Q3949" s="234"/>
      <c r="R3949" s="236"/>
      <c r="S3949" s="236"/>
      <c r="T3949" s="236"/>
      <c r="U3949" s="236"/>
      <c r="Y3949" s="3"/>
      <c r="Z3949" s="3"/>
      <c r="AA3949" s="3"/>
      <c r="AB3949" s="3"/>
      <c r="AC3949" s="3"/>
      <c r="AD3949" s="3"/>
      <c r="AE3949" s="3"/>
      <c r="AF3949" s="3"/>
    </row>
    <row r="3950" spans="13:32">
      <c r="M3950" s="238"/>
      <c r="N3950" s="236"/>
      <c r="O3950" s="236"/>
      <c r="P3950" s="234"/>
      <c r="Q3950" s="234"/>
      <c r="R3950" s="236"/>
      <c r="S3950" s="236"/>
      <c r="T3950" s="236"/>
      <c r="U3950" s="236"/>
      <c r="Y3950" s="3"/>
      <c r="Z3950" s="3"/>
      <c r="AA3950" s="3"/>
      <c r="AB3950" s="3"/>
      <c r="AC3950" s="3"/>
      <c r="AD3950" s="3"/>
      <c r="AE3950" s="3"/>
      <c r="AF3950" s="3"/>
    </row>
    <row r="3951" spans="13:32">
      <c r="M3951" s="238"/>
      <c r="N3951" s="236"/>
      <c r="O3951" s="236"/>
      <c r="P3951" s="234"/>
      <c r="Q3951" s="234"/>
      <c r="R3951" s="236"/>
      <c r="S3951" s="236"/>
      <c r="T3951" s="236"/>
      <c r="U3951" s="236"/>
      <c r="Y3951" s="3"/>
      <c r="Z3951" s="3"/>
      <c r="AA3951" s="3"/>
      <c r="AB3951" s="3"/>
      <c r="AC3951" s="3"/>
      <c r="AD3951" s="3"/>
      <c r="AE3951" s="3"/>
      <c r="AF3951" s="3"/>
    </row>
    <row r="3952" spans="13:32">
      <c r="M3952" s="238"/>
      <c r="N3952" s="236"/>
      <c r="O3952" s="236"/>
      <c r="P3952" s="234"/>
      <c r="Q3952" s="234"/>
      <c r="R3952" s="236"/>
      <c r="S3952" s="236"/>
      <c r="T3952" s="236"/>
      <c r="U3952" s="236"/>
      <c r="Y3952" s="3"/>
      <c r="Z3952" s="3"/>
      <c r="AA3952" s="3"/>
      <c r="AB3952" s="3"/>
      <c r="AC3952" s="3"/>
      <c r="AD3952" s="3"/>
      <c r="AE3952" s="3"/>
      <c r="AF3952" s="3"/>
    </row>
    <row r="3953" spans="13:32">
      <c r="M3953" s="238"/>
      <c r="N3953" s="236"/>
      <c r="O3953" s="236"/>
      <c r="P3953" s="234"/>
      <c r="Q3953" s="234"/>
      <c r="R3953" s="236"/>
      <c r="S3953" s="236"/>
      <c r="T3953" s="236"/>
      <c r="U3953" s="236"/>
      <c r="Y3953" s="3"/>
      <c r="Z3953" s="3"/>
      <c r="AA3953" s="3"/>
      <c r="AB3953" s="3"/>
      <c r="AC3953" s="3"/>
      <c r="AD3953" s="3"/>
      <c r="AE3953" s="3"/>
      <c r="AF3953" s="3"/>
    </row>
    <row r="3954" spans="13:32">
      <c r="M3954" s="238"/>
      <c r="N3954" s="236"/>
      <c r="O3954" s="236"/>
      <c r="P3954" s="234"/>
      <c r="Q3954" s="234"/>
      <c r="R3954" s="236"/>
      <c r="S3954" s="236"/>
      <c r="T3954" s="236"/>
      <c r="U3954" s="236"/>
      <c r="Y3954" s="3"/>
      <c r="Z3954" s="3"/>
      <c r="AA3954" s="3"/>
      <c r="AB3954" s="3"/>
      <c r="AC3954" s="3"/>
      <c r="AD3954" s="3"/>
      <c r="AE3954" s="3"/>
      <c r="AF3954" s="3"/>
    </row>
    <row r="3955" spans="13:32">
      <c r="M3955" s="238"/>
      <c r="N3955" s="236"/>
      <c r="O3955" s="236"/>
      <c r="P3955" s="234"/>
      <c r="Q3955" s="234"/>
      <c r="R3955" s="236"/>
      <c r="S3955" s="236"/>
      <c r="T3955" s="236"/>
      <c r="U3955" s="236"/>
      <c r="Y3955" s="3"/>
      <c r="Z3955" s="3"/>
      <c r="AA3955" s="3"/>
      <c r="AB3955" s="3"/>
      <c r="AC3955" s="3"/>
      <c r="AD3955" s="3"/>
      <c r="AE3955" s="3"/>
      <c r="AF3955" s="3"/>
    </row>
    <row r="3956" spans="13:32">
      <c r="M3956" s="238"/>
      <c r="N3956" s="236"/>
      <c r="O3956" s="236"/>
      <c r="P3956" s="234"/>
      <c r="Q3956" s="234"/>
      <c r="R3956" s="236"/>
      <c r="S3956" s="236"/>
      <c r="T3956" s="236"/>
      <c r="U3956" s="236"/>
      <c r="Y3956" s="3"/>
      <c r="Z3956" s="3"/>
      <c r="AA3956" s="3"/>
      <c r="AB3956" s="3"/>
      <c r="AC3956" s="3"/>
      <c r="AD3956" s="3"/>
      <c r="AE3956" s="3"/>
      <c r="AF3956" s="3"/>
    </row>
    <row r="3957" spans="13:32">
      <c r="M3957" s="238"/>
      <c r="N3957" s="236"/>
      <c r="O3957" s="236"/>
      <c r="P3957" s="234"/>
      <c r="Q3957" s="234"/>
      <c r="R3957" s="236"/>
      <c r="S3957" s="236"/>
      <c r="T3957" s="236"/>
      <c r="U3957" s="236"/>
      <c r="Y3957" s="3"/>
      <c r="Z3957" s="3"/>
      <c r="AA3957" s="3"/>
      <c r="AB3957" s="3"/>
      <c r="AC3957" s="3"/>
      <c r="AD3957" s="3"/>
      <c r="AE3957" s="3"/>
      <c r="AF3957" s="3"/>
    </row>
    <row r="3958" spans="13:32">
      <c r="M3958" s="238"/>
      <c r="N3958" s="236"/>
      <c r="O3958" s="236"/>
      <c r="P3958" s="234"/>
      <c r="Q3958" s="234"/>
      <c r="R3958" s="236"/>
      <c r="S3958" s="236"/>
      <c r="T3958" s="236"/>
      <c r="U3958" s="236"/>
      <c r="Y3958" s="3"/>
      <c r="Z3958" s="3"/>
      <c r="AA3958" s="3"/>
      <c r="AB3958" s="3"/>
      <c r="AC3958" s="3"/>
      <c r="AD3958" s="3"/>
      <c r="AE3958" s="3"/>
      <c r="AF3958" s="3"/>
    </row>
    <row r="3959" spans="13:32">
      <c r="M3959" s="238"/>
      <c r="N3959" s="236"/>
      <c r="O3959" s="236"/>
      <c r="P3959" s="234"/>
      <c r="Q3959" s="234"/>
      <c r="R3959" s="236"/>
      <c r="S3959" s="236"/>
      <c r="T3959" s="236"/>
      <c r="U3959" s="236"/>
      <c r="Y3959" s="3"/>
      <c r="Z3959" s="3"/>
      <c r="AA3959" s="3"/>
      <c r="AB3959" s="3"/>
      <c r="AC3959" s="3"/>
      <c r="AD3959" s="3"/>
      <c r="AE3959" s="3"/>
      <c r="AF3959" s="3"/>
    </row>
    <row r="3960" spans="13:32">
      <c r="M3960" s="238"/>
      <c r="N3960" s="236"/>
      <c r="O3960" s="236"/>
      <c r="P3960" s="234"/>
      <c r="Q3960" s="234"/>
      <c r="R3960" s="236"/>
      <c r="S3960" s="236"/>
      <c r="T3960" s="236"/>
      <c r="U3960" s="236"/>
      <c r="Y3960" s="3"/>
      <c r="Z3960" s="3"/>
      <c r="AA3960" s="3"/>
      <c r="AB3960" s="3"/>
      <c r="AC3960" s="3"/>
      <c r="AD3960" s="3"/>
      <c r="AE3960" s="3"/>
      <c r="AF3960" s="3"/>
    </row>
    <row r="3961" spans="13:32">
      <c r="M3961" s="238"/>
      <c r="N3961" s="236"/>
      <c r="O3961" s="236"/>
      <c r="P3961" s="234"/>
      <c r="Q3961" s="234"/>
      <c r="R3961" s="236"/>
      <c r="S3961" s="236"/>
      <c r="T3961" s="236"/>
      <c r="U3961" s="236"/>
      <c r="Y3961" s="3"/>
      <c r="Z3961" s="3"/>
      <c r="AA3961" s="3"/>
      <c r="AB3961" s="3"/>
      <c r="AC3961" s="3"/>
      <c r="AD3961" s="3"/>
      <c r="AE3961" s="3"/>
      <c r="AF3961" s="3"/>
    </row>
    <row r="3962" spans="13:32">
      <c r="M3962" s="238"/>
      <c r="N3962" s="236"/>
      <c r="O3962" s="236"/>
      <c r="P3962" s="234"/>
      <c r="Q3962" s="234"/>
      <c r="R3962" s="236"/>
      <c r="S3962" s="236"/>
      <c r="T3962" s="236"/>
      <c r="U3962" s="236"/>
      <c r="Y3962" s="3"/>
      <c r="Z3962" s="3"/>
      <c r="AA3962" s="3"/>
      <c r="AB3962" s="3"/>
      <c r="AC3962" s="3"/>
      <c r="AD3962" s="3"/>
      <c r="AE3962" s="3"/>
      <c r="AF3962" s="3"/>
    </row>
    <row r="3963" spans="13:32">
      <c r="M3963" s="238"/>
      <c r="N3963" s="236"/>
      <c r="O3963" s="236"/>
      <c r="P3963" s="234"/>
      <c r="Q3963" s="234"/>
      <c r="R3963" s="236"/>
      <c r="S3963" s="236"/>
      <c r="T3963" s="236"/>
      <c r="U3963" s="236"/>
      <c r="Y3963" s="3"/>
      <c r="Z3963" s="3"/>
      <c r="AA3963" s="3"/>
      <c r="AB3963" s="3"/>
      <c r="AC3963" s="3"/>
      <c r="AD3963" s="3"/>
      <c r="AE3963" s="3"/>
      <c r="AF3963" s="3"/>
    </row>
    <row r="3964" spans="13:32">
      <c r="M3964" s="238"/>
      <c r="N3964" s="236"/>
      <c r="O3964" s="236"/>
      <c r="P3964" s="234"/>
      <c r="Q3964" s="234"/>
      <c r="R3964" s="236"/>
      <c r="S3964" s="236"/>
      <c r="T3964" s="236"/>
      <c r="U3964" s="236"/>
      <c r="Y3964" s="3"/>
      <c r="Z3964" s="3"/>
      <c r="AA3964" s="3"/>
      <c r="AB3964" s="3"/>
      <c r="AC3964" s="3"/>
      <c r="AD3964" s="3"/>
      <c r="AE3964" s="3"/>
      <c r="AF3964" s="3"/>
    </row>
    <row r="3965" spans="13:32">
      <c r="M3965" s="238"/>
      <c r="N3965" s="236"/>
      <c r="O3965" s="236"/>
      <c r="P3965" s="234"/>
      <c r="Q3965" s="234"/>
      <c r="R3965" s="236"/>
      <c r="S3965" s="236"/>
      <c r="T3965" s="236"/>
      <c r="U3965" s="236"/>
      <c r="Y3965" s="3"/>
      <c r="Z3965" s="3"/>
      <c r="AA3965" s="3"/>
      <c r="AB3965" s="3"/>
      <c r="AC3965" s="3"/>
      <c r="AD3965" s="3"/>
      <c r="AE3965" s="3"/>
      <c r="AF3965" s="3"/>
    </row>
    <row r="3966" spans="13:32">
      <c r="M3966" s="238"/>
      <c r="N3966" s="236"/>
      <c r="O3966" s="236"/>
      <c r="P3966" s="234"/>
      <c r="Q3966" s="234"/>
      <c r="R3966" s="236"/>
      <c r="S3966" s="236"/>
      <c r="T3966" s="236"/>
      <c r="U3966" s="236"/>
      <c r="Y3966" s="3"/>
      <c r="Z3966" s="3"/>
      <c r="AA3966" s="3"/>
      <c r="AB3966" s="3"/>
      <c r="AC3966" s="3"/>
      <c r="AD3966" s="3"/>
      <c r="AE3966" s="3"/>
      <c r="AF3966" s="3"/>
    </row>
    <row r="3967" spans="13:32">
      <c r="M3967" s="238"/>
      <c r="N3967" s="236"/>
      <c r="O3967" s="236"/>
      <c r="P3967" s="234"/>
      <c r="Q3967" s="234"/>
      <c r="R3967" s="236"/>
      <c r="S3967" s="236"/>
      <c r="T3967" s="236"/>
      <c r="U3967" s="236"/>
      <c r="Y3967" s="3"/>
      <c r="Z3967" s="3"/>
      <c r="AA3967" s="3"/>
      <c r="AB3967" s="3"/>
      <c r="AC3967" s="3"/>
      <c r="AD3967" s="3"/>
      <c r="AE3967" s="3"/>
      <c r="AF3967" s="3"/>
    </row>
    <row r="3968" spans="13:32">
      <c r="M3968" s="238"/>
      <c r="N3968" s="236"/>
      <c r="O3968" s="236"/>
      <c r="P3968" s="234"/>
      <c r="Q3968" s="234"/>
      <c r="R3968" s="236"/>
      <c r="S3968" s="236"/>
      <c r="T3968" s="236"/>
      <c r="U3968" s="236"/>
      <c r="Y3968" s="3"/>
      <c r="Z3968" s="3"/>
      <c r="AA3968" s="3"/>
      <c r="AB3968" s="3"/>
      <c r="AC3968" s="3"/>
      <c r="AD3968" s="3"/>
      <c r="AE3968" s="3"/>
      <c r="AF3968" s="3"/>
    </row>
    <row r="3969" spans="13:32">
      <c r="M3969" s="238"/>
      <c r="N3969" s="236"/>
      <c r="O3969" s="236"/>
      <c r="P3969" s="234"/>
      <c r="Q3969" s="234"/>
      <c r="R3969" s="236"/>
      <c r="S3969" s="236"/>
      <c r="T3969" s="236"/>
      <c r="U3969" s="236"/>
      <c r="Y3969" s="3"/>
      <c r="Z3969" s="3"/>
      <c r="AA3969" s="3"/>
      <c r="AB3969" s="3"/>
      <c r="AC3969" s="3"/>
      <c r="AD3969" s="3"/>
      <c r="AE3969" s="3"/>
      <c r="AF3969" s="3"/>
    </row>
    <row r="3970" spans="13:32">
      <c r="M3970" s="238"/>
      <c r="N3970" s="236"/>
      <c r="O3970" s="236"/>
      <c r="P3970" s="234"/>
      <c r="Q3970" s="234"/>
      <c r="R3970" s="236"/>
      <c r="S3970" s="236"/>
      <c r="T3970" s="236"/>
      <c r="U3970" s="236"/>
      <c r="Y3970" s="3"/>
      <c r="Z3970" s="3"/>
      <c r="AA3970" s="3"/>
      <c r="AB3970" s="3"/>
      <c r="AC3970" s="3"/>
      <c r="AD3970" s="3"/>
      <c r="AE3970" s="3"/>
      <c r="AF3970" s="3"/>
    </row>
    <row r="3971" spans="13:32">
      <c r="M3971" s="238"/>
      <c r="N3971" s="236"/>
      <c r="O3971" s="236"/>
      <c r="P3971" s="234"/>
      <c r="Q3971" s="234"/>
      <c r="R3971" s="236"/>
      <c r="S3971" s="236"/>
      <c r="T3971" s="236"/>
      <c r="U3971" s="236"/>
      <c r="Y3971" s="3"/>
      <c r="Z3971" s="3"/>
      <c r="AA3971" s="3"/>
      <c r="AB3971" s="3"/>
      <c r="AC3971" s="3"/>
      <c r="AD3971" s="3"/>
      <c r="AE3971" s="3"/>
      <c r="AF3971" s="3"/>
    </row>
    <row r="3972" spans="13:32">
      <c r="M3972" s="238"/>
      <c r="N3972" s="236"/>
      <c r="O3972" s="236"/>
      <c r="P3972" s="234"/>
      <c r="Q3972" s="234"/>
      <c r="R3972" s="236"/>
      <c r="S3972" s="236"/>
      <c r="T3972" s="236"/>
      <c r="U3972" s="236"/>
      <c r="Y3972" s="3"/>
      <c r="Z3972" s="3"/>
      <c r="AA3972" s="3"/>
      <c r="AB3972" s="3"/>
      <c r="AC3972" s="3"/>
      <c r="AD3972" s="3"/>
      <c r="AE3972" s="3"/>
      <c r="AF3972" s="3"/>
    </row>
    <row r="3973" spans="13:32">
      <c r="M3973" s="238"/>
      <c r="N3973" s="236"/>
      <c r="O3973" s="236"/>
      <c r="P3973" s="234"/>
      <c r="Q3973" s="234"/>
      <c r="R3973" s="236"/>
      <c r="S3973" s="236"/>
      <c r="T3973" s="236"/>
      <c r="U3973" s="236"/>
      <c r="Y3973" s="3"/>
      <c r="Z3973" s="3"/>
      <c r="AA3973" s="3"/>
      <c r="AB3973" s="3"/>
      <c r="AC3973" s="3"/>
      <c r="AD3973" s="3"/>
      <c r="AE3973" s="3"/>
      <c r="AF3973" s="3"/>
    </row>
    <row r="3974" spans="13:32">
      <c r="M3974" s="238"/>
      <c r="N3974" s="236"/>
      <c r="O3974" s="236"/>
      <c r="P3974" s="234"/>
      <c r="Q3974" s="234"/>
      <c r="R3974" s="236"/>
      <c r="S3974" s="236"/>
      <c r="T3974" s="236"/>
      <c r="U3974" s="236"/>
      <c r="Y3974" s="3"/>
      <c r="Z3974" s="3"/>
      <c r="AA3974" s="3"/>
      <c r="AB3974" s="3"/>
      <c r="AC3974" s="3"/>
      <c r="AD3974" s="3"/>
      <c r="AE3974" s="3"/>
      <c r="AF3974" s="3"/>
    </row>
    <row r="3975" spans="13:32">
      <c r="M3975" s="238"/>
      <c r="N3975" s="236"/>
      <c r="O3975" s="236"/>
      <c r="P3975" s="234"/>
      <c r="Q3975" s="234"/>
      <c r="R3975" s="236"/>
      <c r="S3975" s="236"/>
      <c r="T3975" s="236"/>
      <c r="U3975" s="236"/>
      <c r="Y3975" s="3"/>
      <c r="Z3975" s="3"/>
      <c r="AA3975" s="3"/>
      <c r="AB3975" s="3"/>
      <c r="AC3975" s="3"/>
      <c r="AD3975" s="3"/>
      <c r="AE3975" s="3"/>
      <c r="AF3975" s="3"/>
    </row>
    <row r="3976" spans="13:32">
      <c r="M3976" s="238"/>
      <c r="N3976" s="236"/>
      <c r="O3976" s="236"/>
      <c r="P3976" s="234"/>
      <c r="Q3976" s="234"/>
      <c r="R3976" s="236"/>
      <c r="S3976" s="236"/>
      <c r="T3976" s="236"/>
      <c r="U3976" s="236"/>
      <c r="Y3976" s="3"/>
      <c r="Z3976" s="3"/>
      <c r="AA3976" s="3"/>
      <c r="AB3976" s="3"/>
      <c r="AC3976" s="3"/>
      <c r="AD3976" s="3"/>
      <c r="AE3976" s="3"/>
      <c r="AF3976" s="3"/>
    </row>
    <row r="3977" spans="13:32">
      <c r="M3977" s="238"/>
      <c r="N3977" s="236"/>
      <c r="O3977" s="236"/>
      <c r="P3977" s="234"/>
      <c r="Q3977" s="234"/>
      <c r="R3977" s="236"/>
      <c r="S3977" s="236"/>
      <c r="T3977" s="236"/>
      <c r="U3977" s="236"/>
      <c r="Y3977" s="3"/>
      <c r="Z3977" s="3"/>
      <c r="AA3977" s="3"/>
      <c r="AB3977" s="3"/>
      <c r="AC3977" s="3"/>
      <c r="AD3977" s="3"/>
      <c r="AE3977" s="3"/>
      <c r="AF3977" s="3"/>
    </row>
    <row r="3978" spans="13:32">
      <c r="M3978" s="238"/>
      <c r="N3978" s="236"/>
      <c r="O3978" s="236"/>
      <c r="P3978" s="234"/>
      <c r="Q3978" s="234"/>
      <c r="R3978" s="236"/>
      <c r="S3978" s="236"/>
      <c r="T3978" s="236"/>
      <c r="U3978" s="236"/>
      <c r="Y3978" s="3"/>
      <c r="Z3978" s="3"/>
      <c r="AA3978" s="3"/>
      <c r="AB3978" s="3"/>
      <c r="AC3978" s="3"/>
      <c r="AD3978" s="3"/>
      <c r="AE3978" s="3"/>
      <c r="AF3978" s="3"/>
    </row>
    <row r="3979" spans="13:32">
      <c r="M3979" s="238"/>
      <c r="N3979" s="236"/>
      <c r="O3979" s="236"/>
      <c r="P3979" s="234"/>
      <c r="Q3979" s="234"/>
      <c r="R3979" s="236"/>
      <c r="S3979" s="236"/>
      <c r="T3979" s="236"/>
      <c r="U3979" s="236"/>
      <c r="Y3979" s="3"/>
      <c r="Z3979" s="3"/>
      <c r="AA3979" s="3"/>
      <c r="AB3979" s="3"/>
      <c r="AC3979" s="3"/>
      <c r="AD3979" s="3"/>
      <c r="AE3979" s="3"/>
      <c r="AF3979" s="3"/>
    </row>
    <row r="3980" spans="13:32">
      <c r="M3980" s="238"/>
      <c r="N3980" s="236"/>
      <c r="O3980" s="236"/>
      <c r="P3980" s="234"/>
      <c r="Q3980" s="234"/>
      <c r="R3980" s="236"/>
      <c r="S3980" s="236"/>
      <c r="T3980" s="236"/>
      <c r="U3980" s="236"/>
      <c r="Y3980" s="3"/>
      <c r="Z3980" s="3"/>
      <c r="AA3980" s="3"/>
      <c r="AB3980" s="3"/>
      <c r="AC3980" s="3"/>
      <c r="AD3980" s="3"/>
      <c r="AE3980" s="3"/>
      <c r="AF3980" s="3"/>
    </row>
    <row r="3981" spans="13:32">
      <c r="M3981" s="238"/>
      <c r="N3981" s="236"/>
      <c r="O3981" s="236"/>
      <c r="P3981" s="234"/>
      <c r="Q3981" s="234"/>
      <c r="R3981" s="236"/>
      <c r="S3981" s="236"/>
      <c r="T3981" s="236"/>
      <c r="U3981" s="236"/>
      <c r="Y3981" s="3"/>
      <c r="Z3981" s="3"/>
      <c r="AA3981" s="3"/>
      <c r="AB3981" s="3"/>
      <c r="AC3981" s="3"/>
      <c r="AD3981" s="3"/>
      <c r="AE3981" s="3"/>
      <c r="AF3981" s="3"/>
    </row>
    <row r="3982" spans="13:32">
      <c r="M3982" s="238"/>
      <c r="N3982" s="236"/>
      <c r="O3982" s="236"/>
      <c r="P3982" s="234"/>
      <c r="Q3982" s="234"/>
      <c r="R3982" s="236"/>
      <c r="S3982" s="236"/>
      <c r="T3982" s="236"/>
      <c r="U3982" s="236"/>
      <c r="Y3982" s="3"/>
      <c r="Z3982" s="3"/>
      <c r="AA3982" s="3"/>
      <c r="AB3982" s="3"/>
      <c r="AC3982" s="3"/>
      <c r="AD3982" s="3"/>
      <c r="AE3982" s="3"/>
      <c r="AF3982" s="3"/>
    </row>
    <row r="3983" spans="13:32">
      <c r="M3983" s="238"/>
      <c r="N3983" s="236"/>
      <c r="O3983" s="236"/>
      <c r="P3983" s="234"/>
      <c r="Q3983" s="234"/>
      <c r="R3983" s="236"/>
      <c r="S3983" s="236"/>
      <c r="T3983" s="236"/>
      <c r="U3983" s="236"/>
      <c r="Y3983" s="3"/>
      <c r="Z3983" s="3"/>
      <c r="AA3983" s="3"/>
      <c r="AB3983" s="3"/>
      <c r="AC3983" s="3"/>
      <c r="AD3983" s="3"/>
      <c r="AE3983" s="3"/>
      <c r="AF3983" s="3"/>
    </row>
    <row r="3984" spans="13:32">
      <c r="M3984" s="238"/>
      <c r="N3984" s="236"/>
      <c r="O3984" s="236"/>
      <c r="P3984" s="234"/>
      <c r="Q3984" s="234"/>
      <c r="R3984" s="236"/>
      <c r="S3984" s="236"/>
      <c r="T3984" s="236"/>
      <c r="U3984" s="236"/>
      <c r="Y3984" s="3"/>
      <c r="Z3984" s="3"/>
      <c r="AA3984" s="3"/>
      <c r="AB3984" s="3"/>
      <c r="AC3984" s="3"/>
      <c r="AD3984" s="3"/>
      <c r="AE3984" s="3"/>
      <c r="AF3984" s="3"/>
    </row>
    <row r="3985" spans="13:32">
      <c r="M3985" s="238"/>
      <c r="N3985" s="236"/>
      <c r="O3985" s="236"/>
      <c r="P3985" s="234"/>
      <c r="Q3985" s="234"/>
      <c r="R3985" s="236"/>
      <c r="S3985" s="236"/>
      <c r="T3985" s="236"/>
      <c r="U3985" s="236"/>
      <c r="Y3985" s="3"/>
      <c r="Z3985" s="3"/>
      <c r="AA3985" s="3"/>
      <c r="AB3985" s="3"/>
      <c r="AC3985" s="3"/>
      <c r="AD3985" s="3"/>
      <c r="AE3985" s="3"/>
      <c r="AF3985" s="3"/>
    </row>
    <row r="3986" spans="13:32">
      <c r="M3986" s="238"/>
      <c r="N3986" s="236"/>
      <c r="O3986" s="236"/>
      <c r="P3986" s="234"/>
      <c r="Q3986" s="234"/>
      <c r="R3986" s="236"/>
      <c r="S3986" s="236"/>
      <c r="T3986" s="236"/>
      <c r="U3986" s="236"/>
      <c r="Y3986" s="3"/>
      <c r="Z3986" s="3"/>
      <c r="AA3986" s="3"/>
      <c r="AB3986" s="3"/>
      <c r="AC3986" s="3"/>
      <c r="AD3986" s="3"/>
      <c r="AE3986" s="3"/>
      <c r="AF3986" s="3"/>
    </row>
    <row r="3987" spans="13:32">
      <c r="M3987" s="238"/>
      <c r="N3987" s="236"/>
      <c r="O3987" s="236"/>
      <c r="P3987" s="234"/>
      <c r="Q3987" s="234"/>
      <c r="R3987" s="236"/>
      <c r="S3987" s="236"/>
      <c r="T3987" s="236"/>
      <c r="U3987" s="236"/>
      <c r="Y3987" s="3"/>
      <c r="Z3987" s="3"/>
      <c r="AA3987" s="3"/>
      <c r="AB3987" s="3"/>
      <c r="AC3987" s="3"/>
      <c r="AD3987" s="3"/>
      <c r="AE3987" s="3"/>
      <c r="AF3987" s="3"/>
    </row>
    <row r="3988" spans="13:32">
      <c r="M3988" s="238"/>
      <c r="N3988" s="236"/>
      <c r="O3988" s="236"/>
      <c r="P3988" s="234"/>
      <c r="Q3988" s="234"/>
      <c r="R3988" s="236"/>
      <c r="S3988" s="236"/>
      <c r="T3988" s="236"/>
      <c r="U3988" s="236"/>
      <c r="Y3988" s="3"/>
      <c r="Z3988" s="3"/>
      <c r="AA3988" s="3"/>
      <c r="AB3988" s="3"/>
      <c r="AC3988" s="3"/>
      <c r="AD3988" s="3"/>
      <c r="AE3988" s="3"/>
      <c r="AF3988" s="3"/>
    </row>
    <row r="3989" spans="13:32">
      <c r="M3989" s="238"/>
      <c r="N3989" s="236"/>
      <c r="O3989" s="236"/>
      <c r="P3989" s="234"/>
      <c r="Q3989" s="234"/>
      <c r="R3989" s="236"/>
      <c r="S3989" s="236"/>
      <c r="T3989" s="236"/>
      <c r="U3989" s="236"/>
      <c r="Y3989" s="3"/>
      <c r="Z3989" s="3"/>
      <c r="AA3989" s="3"/>
      <c r="AB3989" s="3"/>
      <c r="AC3989" s="3"/>
      <c r="AD3989" s="3"/>
      <c r="AE3989" s="3"/>
      <c r="AF3989" s="3"/>
    </row>
    <row r="3990" spans="13:32">
      <c r="M3990" s="238"/>
      <c r="N3990" s="236"/>
      <c r="O3990" s="236"/>
      <c r="P3990" s="234"/>
      <c r="Q3990" s="234"/>
      <c r="R3990" s="236"/>
      <c r="S3990" s="236"/>
      <c r="T3990" s="236"/>
      <c r="U3990" s="236"/>
      <c r="Y3990" s="3"/>
      <c r="Z3990" s="3"/>
      <c r="AA3990" s="3"/>
      <c r="AB3990" s="3"/>
      <c r="AC3990" s="3"/>
      <c r="AD3990" s="3"/>
      <c r="AE3990" s="3"/>
      <c r="AF3990" s="3"/>
    </row>
    <row r="3991" spans="13:32">
      <c r="M3991" s="238"/>
      <c r="N3991" s="236"/>
      <c r="O3991" s="236"/>
      <c r="P3991" s="234"/>
      <c r="Q3991" s="234"/>
      <c r="R3991" s="236"/>
      <c r="S3991" s="236"/>
      <c r="T3991" s="236"/>
      <c r="U3991" s="236"/>
      <c r="Y3991" s="3"/>
      <c r="Z3991" s="3"/>
      <c r="AA3991" s="3"/>
      <c r="AB3991" s="3"/>
      <c r="AC3991" s="3"/>
      <c r="AD3991" s="3"/>
      <c r="AE3991" s="3"/>
      <c r="AF3991" s="3"/>
    </row>
    <row r="3992" spans="13:32">
      <c r="M3992" s="238"/>
      <c r="N3992" s="236"/>
      <c r="O3992" s="236"/>
      <c r="P3992" s="234"/>
      <c r="Q3992" s="234"/>
      <c r="R3992" s="236"/>
      <c r="S3992" s="236"/>
      <c r="T3992" s="236"/>
      <c r="U3992" s="236"/>
      <c r="Y3992" s="3"/>
      <c r="Z3992" s="3"/>
      <c r="AA3992" s="3"/>
      <c r="AB3992" s="3"/>
      <c r="AC3992" s="3"/>
      <c r="AD3992" s="3"/>
      <c r="AE3992" s="3"/>
      <c r="AF3992" s="3"/>
    </row>
    <row r="3993" spans="13:32">
      <c r="M3993" s="238"/>
      <c r="N3993" s="236"/>
      <c r="O3993" s="236"/>
      <c r="P3993" s="234"/>
      <c r="Q3993" s="234"/>
      <c r="R3993" s="236"/>
      <c r="S3993" s="236"/>
      <c r="T3993" s="236"/>
      <c r="U3993" s="236"/>
      <c r="Y3993" s="3"/>
      <c r="Z3993" s="3"/>
      <c r="AA3993" s="3"/>
      <c r="AB3993" s="3"/>
      <c r="AC3993" s="3"/>
      <c r="AD3993" s="3"/>
      <c r="AE3993" s="3"/>
      <c r="AF3993" s="3"/>
    </row>
    <row r="3994" spans="13:32">
      <c r="M3994" s="238"/>
      <c r="N3994" s="236"/>
      <c r="O3994" s="236"/>
      <c r="P3994" s="234"/>
      <c r="Q3994" s="234"/>
      <c r="R3994" s="236"/>
      <c r="S3994" s="236"/>
      <c r="T3994" s="236"/>
      <c r="U3994" s="236"/>
      <c r="Y3994" s="3"/>
      <c r="Z3994" s="3"/>
      <c r="AA3994" s="3"/>
      <c r="AB3994" s="3"/>
      <c r="AC3994" s="3"/>
      <c r="AD3994" s="3"/>
      <c r="AE3994" s="3"/>
      <c r="AF3994" s="3"/>
    </row>
    <row r="3995" spans="13:32">
      <c r="M3995" s="238"/>
      <c r="N3995" s="236"/>
      <c r="O3995" s="236"/>
      <c r="P3995" s="234"/>
      <c r="Q3995" s="234"/>
      <c r="R3995" s="236"/>
      <c r="S3995" s="236"/>
      <c r="T3995" s="236"/>
      <c r="U3995" s="236"/>
      <c r="Y3995" s="3"/>
      <c r="Z3995" s="3"/>
      <c r="AA3995" s="3"/>
      <c r="AB3995" s="3"/>
      <c r="AC3995" s="3"/>
      <c r="AD3995" s="3"/>
      <c r="AE3995" s="3"/>
      <c r="AF3995" s="3"/>
    </row>
    <row r="3996" spans="13:32">
      <c r="M3996" s="238"/>
      <c r="N3996" s="236"/>
      <c r="O3996" s="236"/>
      <c r="P3996" s="234"/>
      <c r="Q3996" s="234"/>
      <c r="R3996" s="236"/>
      <c r="S3996" s="236"/>
      <c r="T3996" s="236"/>
      <c r="U3996" s="236"/>
      <c r="Y3996" s="3"/>
      <c r="Z3996" s="3"/>
      <c r="AA3996" s="3"/>
      <c r="AB3996" s="3"/>
      <c r="AC3996" s="3"/>
      <c r="AD3996" s="3"/>
      <c r="AE3996" s="3"/>
      <c r="AF3996" s="3"/>
    </row>
    <row r="3997" spans="13:32">
      <c r="M3997" s="238"/>
      <c r="N3997" s="236"/>
      <c r="O3997" s="236"/>
      <c r="P3997" s="234"/>
      <c r="Q3997" s="234"/>
      <c r="R3997" s="236"/>
      <c r="S3997" s="236"/>
      <c r="T3997" s="236"/>
      <c r="U3997" s="236"/>
      <c r="Y3997" s="3"/>
      <c r="Z3997" s="3"/>
      <c r="AA3997" s="3"/>
      <c r="AB3997" s="3"/>
      <c r="AC3997" s="3"/>
      <c r="AD3997" s="3"/>
      <c r="AE3997" s="3"/>
      <c r="AF3997" s="3"/>
    </row>
    <row r="3998" spans="13:32">
      <c r="M3998" s="238"/>
      <c r="N3998" s="236"/>
      <c r="O3998" s="236"/>
      <c r="P3998" s="234"/>
      <c r="Q3998" s="234"/>
      <c r="R3998" s="236"/>
      <c r="S3998" s="236"/>
      <c r="T3998" s="236"/>
      <c r="U3998" s="236"/>
      <c r="Y3998" s="3"/>
      <c r="Z3998" s="3"/>
      <c r="AA3998" s="3"/>
      <c r="AB3998" s="3"/>
      <c r="AC3998" s="3"/>
      <c r="AD3998" s="3"/>
      <c r="AE3998" s="3"/>
      <c r="AF3998" s="3"/>
    </row>
    <row r="3999" spans="13:32">
      <c r="M3999" s="238"/>
      <c r="N3999" s="236"/>
      <c r="O3999" s="236"/>
      <c r="P3999" s="234"/>
      <c r="Q3999" s="234"/>
      <c r="R3999" s="236"/>
      <c r="S3999" s="236"/>
      <c r="T3999" s="236"/>
      <c r="U3999" s="236"/>
      <c r="Y3999" s="3"/>
      <c r="Z3999" s="3"/>
      <c r="AA3999" s="3"/>
      <c r="AB3999" s="3"/>
      <c r="AC3999" s="3"/>
      <c r="AD3999" s="3"/>
      <c r="AE3999" s="3"/>
      <c r="AF3999" s="3"/>
    </row>
    <row r="4000" spans="13:32">
      <c r="M4000" s="238"/>
      <c r="N4000" s="236"/>
      <c r="O4000" s="236"/>
      <c r="P4000" s="234"/>
      <c r="Q4000" s="234"/>
      <c r="R4000" s="236"/>
      <c r="S4000" s="236"/>
      <c r="T4000" s="236"/>
      <c r="U4000" s="236"/>
      <c r="Y4000" s="3"/>
      <c r="Z4000" s="3"/>
      <c r="AA4000" s="3"/>
      <c r="AB4000" s="3"/>
      <c r="AC4000" s="3"/>
      <c r="AD4000" s="3"/>
      <c r="AE4000" s="3"/>
      <c r="AF4000" s="3"/>
    </row>
    <row r="4001" spans="13:32">
      <c r="M4001" s="238"/>
      <c r="N4001" s="236"/>
      <c r="O4001" s="236"/>
      <c r="P4001" s="234"/>
      <c r="Q4001" s="234"/>
      <c r="R4001" s="236"/>
      <c r="S4001" s="236"/>
      <c r="T4001" s="236"/>
      <c r="U4001" s="236"/>
      <c r="Y4001" s="3"/>
      <c r="Z4001" s="3"/>
      <c r="AA4001" s="3"/>
      <c r="AB4001" s="3"/>
      <c r="AC4001" s="3"/>
      <c r="AD4001" s="3"/>
      <c r="AE4001" s="3"/>
      <c r="AF4001" s="3"/>
    </row>
    <row r="4002" spans="13:32">
      <c r="M4002" s="238"/>
      <c r="N4002" s="236"/>
      <c r="O4002" s="236"/>
      <c r="P4002" s="234"/>
      <c r="Q4002" s="234"/>
      <c r="R4002" s="236"/>
      <c r="S4002" s="236"/>
      <c r="T4002" s="236"/>
      <c r="U4002" s="236"/>
      <c r="Y4002" s="3"/>
      <c r="Z4002" s="3"/>
      <c r="AA4002" s="3"/>
      <c r="AB4002" s="3"/>
      <c r="AC4002" s="3"/>
      <c r="AD4002" s="3"/>
      <c r="AE4002" s="3"/>
      <c r="AF4002" s="3"/>
    </row>
    <row r="4003" spans="13:32">
      <c r="M4003" s="238"/>
      <c r="N4003" s="236"/>
      <c r="O4003" s="236"/>
      <c r="P4003" s="234"/>
      <c r="Q4003" s="234"/>
      <c r="R4003" s="236"/>
      <c r="S4003" s="236"/>
      <c r="T4003" s="236"/>
      <c r="U4003" s="236"/>
      <c r="Y4003" s="3"/>
      <c r="Z4003" s="3"/>
      <c r="AA4003" s="3"/>
      <c r="AB4003" s="3"/>
      <c r="AC4003" s="3"/>
      <c r="AD4003" s="3"/>
      <c r="AE4003" s="3"/>
      <c r="AF4003" s="3"/>
    </row>
    <row r="4004" spans="13:32">
      <c r="M4004" s="238"/>
      <c r="N4004" s="236"/>
      <c r="O4004" s="236"/>
      <c r="P4004" s="234"/>
      <c r="Q4004" s="234"/>
      <c r="R4004" s="236"/>
      <c r="S4004" s="236"/>
      <c r="T4004" s="236"/>
      <c r="U4004" s="236"/>
      <c r="Y4004" s="3"/>
      <c r="Z4004" s="3"/>
      <c r="AA4004" s="3"/>
      <c r="AB4004" s="3"/>
      <c r="AC4004" s="3"/>
      <c r="AD4004" s="3"/>
      <c r="AE4004" s="3"/>
      <c r="AF4004" s="3"/>
    </row>
    <row r="4005" spans="13:32">
      <c r="M4005" s="238"/>
      <c r="N4005" s="236"/>
      <c r="O4005" s="236"/>
      <c r="P4005" s="234"/>
      <c r="Q4005" s="234"/>
      <c r="R4005" s="236"/>
      <c r="S4005" s="236"/>
      <c r="T4005" s="236"/>
      <c r="U4005" s="236"/>
      <c r="Y4005" s="3"/>
      <c r="Z4005" s="3"/>
      <c r="AA4005" s="3"/>
      <c r="AB4005" s="3"/>
      <c r="AC4005" s="3"/>
      <c r="AD4005" s="3"/>
      <c r="AE4005" s="3"/>
      <c r="AF4005" s="3"/>
    </row>
    <row r="4006" spans="13:32">
      <c r="M4006" s="238"/>
      <c r="N4006" s="236"/>
      <c r="O4006" s="236"/>
      <c r="P4006" s="234"/>
      <c r="Q4006" s="234"/>
      <c r="R4006" s="236"/>
      <c r="S4006" s="236"/>
      <c r="T4006" s="236"/>
      <c r="U4006" s="236"/>
      <c r="Y4006" s="3"/>
      <c r="Z4006" s="3"/>
      <c r="AA4006" s="3"/>
      <c r="AB4006" s="3"/>
      <c r="AC4006" s="3"/>
      <c r="AD4006" s="3"/>
      <c r="AE4006" s="3"/>
      <c r="AF4006" s="3"/>
    </row>
    <row r="4007" spans="13:32">
      <c r="M4007" s="238"/>
      <c r="N4007" s="236"/>
      <c r="O4007" s="236"/>
      <c r="P4007" s="234"/>
      <c r="Q4007" s="234"/>
      <c r="R4007" s="236"/>
      <c r="S4007" s="236"/>
      <c r="T4007" s="236"/>
      <c r="U4007" s="236"/>
      <c r="Y4007" s="3"/>
      <c r="Z4007" s="3"/>
      <c r="AA4007" s="3"/>
      <c r="AB4007" s="3"/>
      <c r="AC4007" s="3"/>
      <c r="AD4007" s="3"/>
      <c r="AE4007" s="3"/>
      <c r="AF4007" s="3"/>
    </row>
    <row r="4008" spans="13:32">
      <c r="M4008" s="238"/>
      <c r="N4008" s="236"/>
      <c r="O4008" s="236"/>
      <c r="P4008" s="234"/>
      <c r="Q4008" s="234"/>
      <c r="R4008" s="236"/>
      <c r="S4008" s="236"/>
      <c r="T4008" s="236"/>
      <c r="U4008" s="236"/>
      <c r="Y4008" s="3"/>
      <c r="Z4008" s="3"/>
      <c r="AA4008" s="3"/>
      <c r="AB4008" s="3"/>
      <c r="AC4008" s="3"/>
      <c r="AD4008" s="3"/>
      <c r="AE4008" s="3"/>
      <c r="AF4008" s="3"/>
    </row>
    <row r="4009" spans="13:32">
      <c r="M4009" s="238"/>
      <c r="N4009" s="236"/>
      <c r="O4009" s="236"/>
      <c r="P4009" s="234"/>
      <c r="Q4009" s="234"/>
      <c r="R4009" s="236"/>
      <c r="S4009" s="236"/>
      <c r="T4009" s="236"/>
      <c r="U4009" s="236"/>
      <c r="Y4009" s="3"/>
      <c r="Z4009" s="3"/>
      <c r="AA4009" s="3"/>
      <c r="AB4009" s="3"/>
      <c r="AC4009" s="3"/>
      <c r="AD4009" s="3"/>
      <c r="AE4009" s="3"/>
      <c r="AF4009" s="3"/>
    </row>
    <row r="4010" spans="13:32">
      <c r="M4010" s="238"/>
      <c r="N4010" s="236"/>
      <c r="O4010" s="236"/>
      <c r="P4010" s="234"/>
      <c r="Q4010" s="234"/>
      <c r="R4010" s="236"/>
      <c r="S4010" s="236"/>
      <c r="T4010" s="236"/>
      <c r="U4010" s="236"/>
      <c r="Y4010" s="3"/>
      <c r="Z4010" s="3"/>
      <c r="AA4010" s="3"/>
      <c r="AB4010" s="3"/>
      <c r="AC4010" s="3"/>
      <c r="AD4010" s="3"/>
      <c r="AE4010" s="3"/>
      <c r="AF4010" s="3"/>
    </row>
    <row r="4011" spans="13:32">
      <c r="M4011" s="238"/>
      <c r="N4011" s="236"/>
      <c r="O4011" s="236"/>
      <c r="P4011" s="234"/>
      <c r="Q4011" s="234"/>
      <c r="R4011" s="236"/>
      <c r="S4011" s="236"/>
      <c r="T4011" s="236"/>
      <c r="U4011" s="236"/>
      <c r="Y4011" s="3"/>
      <c r="Z4011" s="3"/>
      <c r="AA4011" s="3"/>
      <c r="AB4011" s="3"/>
      <c r="AC4011" s="3"/>
      <c r="AD4011" s="3"/>
      <c r="AE4011" s="3"/>
      <c r="AF4011" s="3"/>
    </row>
    <row r="4012" spans="13:32">
      <c r="M4012" s="238"/>
      <c r="N4012" s="236"/>
      <c r="O4012" s="236"/>
      <c r="P4012" s="234"/>
      <c r="Q4012" s="234"/>
      <c r="R4012" s="236"/>
      <c r="S4012" s="236"/>
      <c r="T4012" s="236"/>
      <c r="U4012" s="236"/>
      <c r="Y4012" s="3"/>
      <c r="Z4012" s="3"/>
      <c r="AA4012" s="3"/>
      <c r="AB4012" s="3"/>
      <c r="AC4012" s="3"/>
      <c r="AD4012" s="3"/>
      <c r="AE4012" s="3"/>
      <c r="AF4012" s="3"/>
    </row>
    <row r="4013" spans="13:32">
      <c r="M4013" s="238"/>
      <c r="N4013" s="236"/>
      <c r="O4013" s="236"/>
      <c r="P4013" s="234"/>
      <c r="Q4013" s="234"/>
      <c r="R4013" s="236"/>
      <c r="S4013" s="236"/>
      <c r="T4013" s="236"/>
      <c r="U4013" s="236"/>
      <c r="Y4013" s="3"/>
      <c r="Z4013" s="3"/>
      <c r="AA4013" s="3"/>
      <c r="AB4013" s="3"/>
      <c r="AC4013" s="3"/>
      <c r="AD4013" s="3"/>
      <c r="AE4013" s="3"/>
      <c r="AF4013" s="3"/>
    </row>
    <row r="4014" spans="13:32">
      <c r="M4014" s="238"/>
      <c r="N4014" s="236"/>
      <c r="O4014" s="236"/>
      <c r="P4014" s="234"/>
      <c r="Q4014" s="234"/>
      <c r="R4014" s="236"/>
      <c r="S4014" s="236"/>
      <c r="T4014" s="236"/>
      <c r="U4014" s="236"/>
      <c r="Y4014" s="3"/>
      <c r="Z4014" s="3"/>
      <c r="AA4014" s="3"/>
      <c r="AB4014" s="3"/>
      <c r="AC4014" s="3"/>
      <c r="AD4014" s="3"/>
      <c r="AE4014" s="3"/>
      <c r="AF4014" s="3"/>
    </row>
    <row r="4015" spans="13:32">
      <c r="M4015" s="238"/>
      <c r="N4015" s="236"/>
      <c r="O4015" s="236"/>
      <c r="P4015" s="234"/>
      <c r="Q4015" s="234"/>
      <c r="R4015" s="236"/>
      <c r="S4015" s="236"/>
      <c r="T4015" s="236"/>
      <c r="U4015" s="236"/>
      <c r="Y4015" s="3"/>
      <c r="Z4015" s="3"/>
      <c r="AA4015" s="3"/>
      <c r="AB4015" s="3"/>
      <c r="AC4015" s="3"/>
      <c r="AD4015" s="3"/>
      <c r="AE4015" s="3"/>
      <c r="AF4015" s="3"/>
    </row>
    <row r="4016" spans="13:32">
      <c r="M4016" s="238"/>
      <c r="N4016" s="236"/>
      <c r="O4016" s="236"/>
      <c r="P4016" s="234"/>
      <c r="Q4016" s="234"/>
      <c r="R4016" s="236"/>
      <c r="S4016" s="236"/>
      <c r="T4016" s="236"/>
      <c r="U4016" s="236"/>
      <c r="Y4016" s="3"/>
      <c r="Z4016" s="3"/>
      <c r="AA4016" s="3"/>
      <c r="AB4016" s="3"/>
      <c r="AC4016" s="3"/>
      <c r="AD4016" s="3"/>
      <c r="AE4016" s="3"/>
      <c r="AF4016" s="3"/>
    </row>
    <row r="4017" spans="13:32">
      <c r="M4017" s="238"/>
      <c r="N4017" s="236"/>
      <c r="O4017" s="236"/>
      <c r="P4017" s="234"/>
      <c r="Q4017" s="234"/>
      <c r="R4017" s="236"/>
      <c r="S4017" s="236"/>
      <c r="T4017" s="236"/>
      <c r="U4017" s="236"/>
      <c r="Y4017" s="3"/>
      <c r="Z4017" s="3"/>
      <c r="AA4017" s="3"/>
      <c r="AB4017" s="3"/>
      <c r="AC4017" s="3"/>
      <c r="AD4017" s="3"/>
      <c r="AE4017" s="3"/>
      <c r="AF4017" s="3"/>
    </row>
    <row r="4018" spans="13:32">
      <c r="M4018" s="238"/>
      <c r="N4018" s="236"/>
      <c r="O4018" s="236"/>
      <c r="P4018" s="234"/>
      <c r="Q4018" s="234"/>
      <c r="R4018" s="236"/>
      <c r="S4018" s="236"/>
      <c r="T4018" s="236"/>
      <c r="U4018" s="236"/>
      <c r="Y4018" s="3"/>
      <c r="Z4018" s="3"/>
      <c r="AA4018" s="3"/>
      <c r="AB4018" s="3"/>
      <c r="AC4018" s="3"/>
      <c r="AD4018" s="3"/>
      <c r="AE4018" s="3"/>
      <c r="AF4018" s="3"/>
    </row>
    <row r="4019" spans="13:32">
      <c r="M4019" s="238"/>
      <c r="N4019" s="236"/>
      <c r="O4019" s="236"/>
      <c r="P4019" s="234"/>
      <c r="Q4019" s="234"/>
      <c r="R4019" s="236"/>
      <c r="S4019" s="236"/>
      <c r="T4019" s="236"/>
      <c r="U4019" s="236"/>
      <c r="Y4019" s="3"/>
      <c r="Z4019" s="3"/>
      <c r="AA4019" s="3"/>
      <c r="AB4019" s="3"/>
      <c r="AC4019" s="3"/>
      <c r="AD4019" s="3"/>
      <c r="AE4019" s="3"/>
      <c r="AF4019" s="3"/>
    </row>
    <row r="4020" spans="13:32">
      <c r="M4020" s="238"/>
      <c r="N4020" s="236"/>
      <c r="O4020" s="236"/>
      <c r="P4020" s="234"/>
      <c r="Q4020" s="234"/>
      <c r="R4020" s="236"/>
      <c r="S4020" s="236"/>
      <c r="T4020" s="236"/>
      <c r="U4020" s="236"/>
      <c r="Y4020" s="3"/>
      <c r="Z4020" s="3"/>
      <c r="AA4020" s="3"/>
      <c r="AB4020" s="3"/>
      <c r="AC4020" s="3"/>
      <c r="AD4020" s="3"/>
      <c r="AE4020" s="3"/>
      <c r="AF4020" s="3"/>
    </row>
    <row r="4021" spans="13:32">
      <c r="M4021" s="238"/>
      <c r="N4021" s="236"/>
      <c r="O4021" s="236"/>
      <c r="P4021" s="234"/>
      <c r="Q4021" s="234"/>
      <c r="R4021" s="236"/>
      <c r="S4021" s="236"/>
      <c r="T4021" s="236"/>
      <c r="U4021" s="236"/>
      <c r="Y4021" s="3"/>
      <c r="Z4021" s="3"/>
      <c r="AA4021" s="3"/>
      <c r="AB4021" s="3"/>
      <c r="AC4021" s="3"/>
      <c r="AD4021" s="3"/>
      <c r="AE4021" s="3"/>
      <c r="AF4021" s="3"/>
    </row>
    <row r="4022" spans="13:32">
      <c r="M4022" s="238"/>
      <c r="N4022" s="236"/>
      <c r="O4022" s="236"/>
      <c r="P4022" s="234"/>
      <c r="Q4022" s="234"/>
      <c r="R4022" s="236"/>
      <c r="S4022" s="236"/>
      <c r="T4022" s="236"/>
      <c r="U4022" s="236"/>
      <c r="Y4022" s="3"/>
      <c r="Z4022" s="3"/>
      <c r="AA4022" s="3"/>
      <c r="AB4022" s="3"/>
      <c r="AC4022" s="3"/>
      <c r="AD4022" s="3"/>
      <c r="AE4022" s="3"/>
      <c r="AF4022" s="3"/>
    </row>
    <row r="4023" spans="13:32">
      <c r="M4023" s="238"/>
      <c r="N4023" s="236"/>
      <c r="O4023" s="236"/>
      <c r="P4023" s="234"/>
      <c r="Q4023" s="234"/>
      <c r="R4023" s="236"/>
      <c r="S4023" s="236"/>
      <c r="T4023" s="236"/>
      <c r="U4023" s="236"/>
      <c r="Y4023" s="3"/>
      <c r="Z4023" s="3"/>
      <c r="AA4023" s="3"/>
      <c r="AB4023" s="3"/>
      <c r="AC4023" s="3"/>
      <c r="AD4023" s="3"/>
      <c r="AE4023" s="3"/>
      <c r="AF4023" s="3"/>
    </row>
    <row r="4024" spans="13:32">
      <c r="M4024" s="238"/>
      <c r="N4024" s="236"/>
      <c r="O4024" s="236"/>
      <c r="P4024" s="234"/>
      <c r="Q4024" s="234"/>
      <c r="R4024" s="236"/>
      <c r="S4024" s="236"/>
      <c r="T4024" s="236"/>
      <c r="U4024" s="236"/>
      <c r="Y4024" s="3"/>
      <c r="Z4024" s="3"/>
      <c r="AA4024" s="3"/>
      <c r="AB4024" s="3"/>
      <c r="AC4024" s="3"/>
      <c r="AD4024" s="3"/>
      <c r="AE4024" s="3"/>
      <c r="AF4024" s="3"/>
    </row>
    <row r="4025" spans="13:32">
      <c r="M4025" s="238"/>
      <c r="N4025" s="236"/>
      <c r="O4025" s="236"/>
      <c r="P4025" s="234"/>
      <c r="Q4025" s="234"/>
      <c r="R4025" s="236"/>
      <c r="S4025" s="236"/>
      <c r="T4025" s="236"/>
      <c r="U4025" s="236"/>
      <c r="Y4025" s="3"/>
      <c r="Z4025" s="3"/>
      <c r="AA4025" s="3"/>
      <c r="AB4025" s="3"/>
      <c r="AC4025" s="3"/>
      <c r="AD4025" s="3"/>
      <c r="AE4025" s="3"/>
      <c r="AF4025" s="3"/>
    </row>
    <row r="4026" spans="13:32">
      <c r="M4026" s="238"/>
      <c r="N4026" s="236"/>
      <c r="O4026" s="236"/>
      <c r="P4026" s="234"/>
      <c r="Q4026" s="234"/>
      <c r="R4026" s="236"/>
      <c r="S4026" s="236"/>
      <c r="T4026" s="236"/>
      <c r="U4026" s="236"/>
      <c r="Y4026" s="3"/>
      <c r="Z4026" s="3"/>
      <c r="AA4026" s="3"/>
      <c r="AB4026" s="3"/>
      <c r="AC4026" s="3"/>
      <c r="AD4026" s="3"/>
      <c r="AE4026" s="3"/>
      <c r="AF4026" s="3"/>
    </row>
    <row r="4027" spans="13:32">
      <c r="M4027" s="238"/>
      <c r="N4027" s="236"/>
      <c r="O4027" s="236"/>
      <c r="P4027" s="234"/>
      <c r="Q4027" s="234"/>
      <c r="R4027" s="236"/>
      <c r="S4027" s="236"/>
      <c r="T4027" s="236"/>
      <c r="U4027" s="236"/>
      <c r="Y4027" s="3"/>
      <c r="Z4027" s="3"/>
      <c r="AA4027" s="3"/>
      <c r="AB4027" s="3"/>
      <c r="AC4027" s="3"/>
      <c r="AD4027" s="3"/>
      <c r="AE4027" s="3"/>
      <c r="AF4027" s="3"/>
    </row>
    <row r="4028" spans="13:32">
      <c r="M4028" s="238"/>
      <c r="N4028" s="236"/>
      <c r="O4028" s="236"/>
      <c r="P4028" s="234"/>
      <c r="Q4028" s="234"/>
      <c r="R4028" s="236"/>
      <c r="S4028" s="236"/>
      <c r="T4028" s="236"/>
      <c r="U4028" s="236"/>
      <c r="Y4028" s="3"/>
      <c r="Z4028" s="3"/>
      <c r="AA4028" s="3"/>
      <c r="AB4028" s="3"/>
      <c r="AC4028" s="3"/>
      <c r="AD4028" s="3"/>
      <c r="AE4028" s="3"/>
      <c r="AF4028" s="3"/>
    </row>
    <row r="4029" spans="13:32">
      <c r="M4029" s="238"/>
      <c r="N4029" s="236"/>
      <c r="O4029" s="236"/>
      <c r="P4029" s="234"/>
      <c r="Q4029" s="234"/>
      <c r="R4029" s="236"/>
      <c r="S4029" s="236"/>
      <c r="T4029" s="236"/>
      <c r="U4029" s="236"/>
      <c r="Y4029" s="3"/>
      <c r="Z4029" s="3"/>
      <c r="AA4029" s="3"/>
      <c r="AB4029" s="3"/>
      <c r="AC4029" s="3"/>
      <c r="AD4029" s="3"/>
      <c r="AE4029" s="3"/>
      <c r="AF4029" s="3"/>
    </row>
    <row r="4030" spans="13:32">
      <c r="M4030" s="238"/>
      <c r="N4030" s="236"/>
      <c r="O4030" s="236"/>
      <c r="P4030" s="234"/>
      <c r="Q4030" s="234"/>
      <c r="R4030" s="236"/>
      <c r="S4030" s="236"/>
      <c r="T4030" s="236"/>
      <c r="U4030" s="236"/>
      <c r="Y4030" s="3"/>
      <c r="Z4030" s="3"/>
      <c r="AA4030" s="3"/>
      <c r="AB4030" s="3"/>
      <c r="AC4030" s="3"/>
      <c r="AD4030" s="3"/>
      <c r="AE4030" s="3"/>
      <c r="AF4030" s="3"/>
    </row>
    <row r="4031" spans="13:32">
      <c r="M4031" s="238"/>
      <c r="N4031" s="236"/>
      <c r="O4031" s="236"/>
      <c r="P4031" s="234"/>
      <c r="Q4031" s="234"/>
      <c r="R4031" s="236"/>
      <c r="S4031" s="236"/>
      <c r="T4031" s="236"/>
      <c r="U4031" s="236"/>
      <c r="Y4031" s="3"/>
      <c r="Z4031" s="3"/>
      <c r="AA4031" s="3"/>
      <c r="AB4031" s="3"/>
      <c r="AC4031" s="3"/>
      <c r="AD4031" s="3"/>
      <c r="AE4031" s="3"/>
      <c r="AF4031" s="3"/>
    </row>
    <row r="4032" spans="13:32">
      <c r="M4032" s="238"/>
      <c r="N4032" s="236"/>
      <c r="O4032" s="236"/>
      <c r="P4032" s="234"/>
      <c r="Q4032" s="234"/>
      <c r="R4032" s="236"/>
      <c r="S4032" s="236"/>
      <c r="T4032" s="236"/>
      <c r="U4032" s="236"/>
      <c r="Y4032" s="3"/>
      <c r="Z4032" s="3"/>
      <c r="AA4032" s="3"/>
      <c r="AB4032" s="3"/>
      <c r="AC4032" s="3"/>
      <c r="AD4032" s="3"/>
      <c r="AE4032" s="3"/>
      <c r="AF4032" s="3"/>
    </row>
    <row r="4033" spans="13:32">
      <c r="M4033" s="238"/>
      <c r="N4033" s="236"/>
      <c r="O4033" s="236"/>
      <c r="P4033" s="234"/>
      <c r="Q4033" s="234"/>
      <c r="R4033" s="236"/>
      <c r="S4033" s="236"/>
      <c r="T4033" s="236"/>
      <c r="U4033" s="236"/>
      <c r="Y4033" s="3"/>
      <c r="Z4033" s="3"/>
      <c r="AA4033" s="3"/>
      <c r="AB4033" s="3"/>
      <c r="AC4033" s="3"/>
      <c r="AD4033" s="3"/>
      <c r="AE4033" s="3"/>
      <c r="AF4033" s="3"/>
    </row>
    <row r="4034" spans="13:32">
      <c r="M4034" s="238"/>
      <c r="N4034" s="236"/>
      <c r="O4034" s="236"/>
      <c r="P4034" s="234"/>
      <c r="Q4034" s="234"/>
      <c r="R4034" s="236"/>
      <c r="S4034" s="236"/>
      <c r="T4034" s="236"/>
      <c r="U4034" s="236"/>
      <c r="Y4034" s="3"/>
      <c r="Z4034" s="3"/>
      <c r="AA4034" s="3"/>
      <c r="AB4034" s="3"/>
      <c r="AC4034" s="3"/>
      <c r="AD4034" s="3"/>
      <c r="AE4034" s="3"/>
      <c r="AF4034" s="3"/>
    </row>
    <row r="4035" spans="13:32">
      <c r="M4035" s="238"/>
      <c r="N4035" s="236"/>
      <c r="O4035" s="236"/>
      <c r="P4035" s="234"/>
      <c r="Q4035" s="234"/>
      <c r="R4035" s="236"/>
      <c r="S4035" s="236"/>
      <c r="T4035" s="236"/>
      <c r="U4035" s="236"/>
      <c r="Y4035" s="3"/>
      <c r="Z4035" s="3"/>
      <c r="AA4035" s="3"/>
      <c r="AB4035" s="3"/>
      <c r="AC4035" s="3"/>
      <c r="AD4035" s="3"/>
      <c r="AE4035" s="3"/>
      <c r="AF4035" s="3"/>
    </row>
    <row r="4036" spans="13:32">
      <c r="M4036" s="238"/>
      <c r="N4036" s="236"/>
      <c r="O4036" s="236"/>
      <c r="P4036" s="234"/>
      <c r="Q4036" s="234"/>
      <c r="R4036" s="236"/>
      <c r="S4036" s="236"/>
      <c r="T4036" s="236"/>
      <c r="U4036" s="236"/>
      <c r="Y4036" s="3"/>
      <c r="Z4036" s="3"/>
      <c r="AA4036" s="3"/>
      <c r="AB4036" s="3"/>
      <c r="AC4036" s="3"/>
      <c r="AD4036" s="3"/>
      <c r="AE4036" s="3"/>
      <c r="AF4036" s="3"/>
    </row>
    <row r="4037" spans="13:32">
      <c r="M4037" s="238"/>
      <c r="N4037" s="236"/>
      <c r="O4037" s="236"/>
      <c r="P4037" s="234"/>
      <c r="Q4037" s="234"/>
      <c r="R4037" s="236"/>
      <c r="S4037" s="236"/>
      <c r="T4037" s="236"/>
      <c r="U4037" s="236"/>
      <c r="Y4037" s="3"/>
      <c r="Z4037" s="3"/>
      <c r="AA4037" s="3"/>
      <c r="AB4037" s="3"/>
      <c r="AC4037" s="3"/>
      <c r="AD4037" s="3"/>
      <c r="AE4037" s="3"/>
      <c r="AF4037" s="3"/>
    </row>
    <row r="4038" spans="13:32">
      <c r="M4038" s="238"/>
      <c r="N4038" s="236"/>
      <c r="O4038" s="236"/>
      <c r="P4038" s="234"/>
      <c r="Q4038" s="234"/>
      <c r="R4038" s="236"/>
      <c r="S4038" s="236"/>
      <c r="T4038" s="236"/>
      <c r="U4038" s="236"/>
      <c r="Y4038" s="3"/>
      <c r="Z4038" s="3"/>
      <c r="AA4038" s="3"/>
      <c r="AB4038" s="3"/>
      <c r="AC4038" s="3"/>
      <c r="AD4038" s="3"/>
      <c r="AE4038" s="3"/>
      <c r="AF4038" s="3"/>
    </row>
    <row r="4039" spans="13:32">
      <c r="M4039" s="238"/>
      <c r="N4039" s="236"/>
      <c r="O4039" s="236"/>
      <c r="P4039" s="234"/>
      <c r="Q4039" s="234"/>
      <c r="R4039" s="236"/>
      <c r="S4039" s="236"/>
      <c r="T4039" s="236"/>
      <c r="U4039" s="236"/>
      <c r="Y4039" s="3"/>
      <c r="Z4039" s="3"/>
      <c r="AA4039" s="3"/>
      <c r="AB4039" s="3"/>
      <c r="AC4039" s="3"/>
      <c r="AD4039" s="3"/>
      <c r="AE4039" s="3"/>
      <c r="AF4039" s="3"/>
    </row>
    <row r="4040" spans="13:32">
      <c r="M4040" s="238"/>
      <c r="N4040" s="236"/>
      <c r="O4040" s="236"/>
      <c r="P4040" s="234"/>
      <c r="Q4040" s="234"/>
      <c r="R4040" s="236"/>
      <c r="S4040" s="236"/>
      <c r="T4040" s="236"/>
      <c r="U4040" s="236"/>
      <c r="Y4040" s="3"/>
      <c r="Z4040" s="3"/>
      <c r="AA4040" s="3"/>
      <c r="AB4040" s="3"/>
      <c r="AC4040" s="3"/>
      <c r="AD4040" s="3"/>
      <c r="AE4040" s="3"/>
      <c r="AF4040" s="3"/>
    </row>
    <row r="4041" spans="13:32">
      <c r="M4041" s="238"/>
      <c r="N4041" s="236"/>
      <c r="O4041" s="236"/>
      <c r="P4041" s="234"/>
      <c r="Q4041" s="234"/>
      <c r="R4041" s="236"/>
      <c r="S4041" s="236"/>
      <c r="T4041" s="236"/>
      <c r="U4041" s="236"/>
      <c r="Y4041" s="3"/>
      <c r="Z4041" s="3"/>
      <c r="AA4041" s="3"/>
      <c r="AB4041" s="3"/>
      <c r="AC4041" s="3"/>
      <c r="AD4041" s="3"/>
      <c r="AE4041" s="3"/>
      <c r="AF4041" s="3"/>
    </row>
    <row r="4042" spans="13:32">
      <c r="M4042" s="238"/>
      <c r="N4042" s="236"/>
      <c r="O4042" s="236"/>
      <c r="P4042" s="234"/>
      <c r="Q4042" s="234"/>
      <c r="R4042" s="236"/>
      <c r="S4042" s="236"/>
      <c r="T4042" s="236"/>
      <c r="U4042" s="236"/>
      <c r="Y4042" s="3"/>
      <c r="Z4042" s="3"/>
      <c r="AA4042" s="3"/>
      <c r="AB4042" s="3"/>
      <c r="AC4042" s="3"/>
      <c r="AD4042" s="3"/>
      <c r="AE4042" s="3"/>
      <c r="AF4042" s="3"/>
    </row>
    <row r="4043" spans="13:32">
      <c r="M4043" s="238"/>
      <c r="N4043" s="236"/>
      <c r="O4043" s="236"/>
      <c r="P4043" s="234"/>
      <c r="Q4043" s="234"/>
      <c r="R4043" s="236"/>
      <c r="S4043" s="236"/>
      <c r="T4043" s="236"/>
      <c r="U4043" s="236"/>
      <c r="Y4043" s="3"/>
      <c r="Z4043" s="3"/>
      <c r="AA4043" s="3"/>
      <c r="AB4043" s="3"/>
      <c r="AC4043" s="3"/>
      <c r="AD4043" s="3"/>
      <c r="AE4043" s="3"/>
      <c r="AF4043" s="3"/>
    </row>
    <row r="4044" spans="13:32">
      <c r="M4044" s="238"/>
      <c r="N4044" s="236"/>
      <c r="O4044" s="236"/>
      <c r="P4044" s="234"/>
      <c r="Q4044" s="234"/>
      <c r="R4044" s="236"/>
      <c r="S4044" s="236"/>
      <c r="T4044" s="236"/>
      <c r="U4044" s="236"/>
      <c r="Y4044" s="3"/>
      <c r="Z4044" s="3"/>
      <c r="AA4044" s="3"/>
      <c r="AB4044" s="3"/>
      <c r="AC4044" s="3"/>
      <c r="AD4044" s="3"/>
      <c r="AE4044" s="3"/>
      <c r="AF4044" s="3"/>
    </row>
    <row r="4045" spans="13:32">
      <c r="M4045" s="238"/>
      <c r="N4045" s="236"/>
      <c r="O4045" s="236"/>
      <c r="P4045" s="234"/>
      <c r="Q4045" s="234"/>
      <c r="R4045" s="236"/>
      <c r="S4045" s="236"/>
      <c r="T4045" s="236"/>
      <c r="U4045" s="236"/>
      <c r="Y4045" s="3"/>
      <c r="Z4045" s="3"/>
      <c r="AA4045" s="3"/>
      <c r="AB4045" s="3"/>
      <c r="AC4045" s="3"/>
      <c r="AD4045" s="3"/>
      <c r="AE4045" s="3"/>
      <c r="AF4045" s="3"/>
    </row>
    <row r="4046" spans="13:32">
      <c r="M4046" s="238"/>
      <c r="N4046" s="236"/>
      <c r="O4046" s="236"/>
      <c r="P4046" s="234"/>
      <c r="Q4046" s="234"/>
      <c r="R4046" s="236"/>
      <c r="S4046" s="236"/>
      <c r="T4046" s="236"/>
      <c r="U4046" s="236"/>
      <c r="Y4046" s="3"/>
      <c r="Z4046" s="3"/>
      <c r="AA4046" s="3"/>
      <c r="AB4046" s="3"/>
      <c r="AC4046" s="3"/>
      <c r="AD4046" s="3"/>
      <c r="AE4046" s="3"/>
      <c r="AF4046" s="3"/>
    </row>
    <row r="4047" spans="13:32">
      <c r="M4047" s="238"/>
      <c r="N4047" s="236"/>
      <c r="O4047" s="236"/>
      <c r="P4047" s="234"/>
      <c r="Q4047" s="234"/>
      <c r="R4047" s="236"/>
      <c r="S4047" s="236"/>
      <c r="T4047" s="236"/>
      <c r="U4047" s="236"/>
      <c r="Y4047" s="3"/>
      <c r="Z4047" s="3"/>
      <c r="AA4047" s="3"/>
      <c r="AB4047" s="3"/>
      <c r="AC4047" s="3"/>
      <c r="AD4047" s="3"/>
      <c r="AE4047" s="3"/>
      <c r="AF4047" s="3"/>
    </row>
    <row r="4048" spans="13:32">
      <c r="M4048" s="238"/>
      <c r="N4048" s="236"/>
      <c r="O4048" s="236"/>
      <c r="P4048" s="234"/>
      <c r="Q4048" s="234"/>
      <c r="R4048" s="236"/>
      <c r="S4048" s="236"/>
      <c r="T4048" s="236"/>
      <c r="U4048" s="236"/>
      <c r="Y4048" s="3"/>
      <c r="Z4048" s="3"/>
      <c r="AA4048" s="3"/>
      <c r="AB4048" s="3"/>
      <c r="AC4048" s="3"/>
      <c r="AD4048" s="3"/>
      <c r="AE4048" s="3"/>
      <c r="AF4048" s="3"/>
    </row>
    <row r="4049" spans="13:32">
      <c r="M4049" s="238"/>
      <c r="N4049" s="236"/>
      <c r="O4049" s="236"/>
      <c r="P4049" s="234"/>
      <c r="Q4049" s="234"/>
      <c r="R4049" s="236"/>
      <c r="S4049" s="236"/>
      <c r="T4049" s="236"/>
      <c r="U4049" s="236"/>
      <c r="Y4049" s="3"/>
      <c r="Z4049" s="3"/>
      <c r="AA4049" s="3"/>
      <c r="AB4049" s="3"/>
      <c r="AC4049" s="3"/>
      <c r="AD4049" s="3"/>
      <c r="AE4049" s="3"/>
      <c r="AF4049" s="3"/>
    </row>
    <row r="4050" spans="13:32">
      <c r="M4050" s="238"/>
      <c r="N4050" s="236"/>
      <c r="O4050" s="236"/>
      <c r="P4050" s="234"/>
      <c r="Q4050" s="234"/>
      <c r="R4050" s="236"/>
      <c r="S4050" s="236"/>
      <c r="T4050" s="236"/>
      <c r="U4050" s="236"/>
      <c r="Y4050" s="3"/>
      <c r="Z4050" s="3"/>
      <c r="AA4050" s="3"/>
      <c r="AB4050" s="3"/>
      <c r="AC4050" s="3"/>
      <c r="AD4050" s="3"/>
      <c r="AE4050" s="3"/>
      <c r="AF4050" s="3"/>
    </row>
    <row r="4051" spans="13:32">
      <c r="M4051" s="238"/>
      <c r="N4051" s="236"/>
      <c r="O4051" s="236"/>
      <c r="P4051" s="234"/>
      <c r="Q4051" s="234"/>
      <c r="R4051" s="236"/>
      <c r="S4051" s="236"/>
      <c r="T4051" s="236"/>
      <c r="U4051" s="236"/>
      <c r="Y4051" s="3"/>
      <c r="Z4051" s="3"/>
      <c r="AA4051" s="3"/>
      <c r="AB4051" s="3"/>
      <c r="AC4051" s="3"/>
      <c r="AD4051" s="3"/>
      <c r="AE4051" s="3"/>
      <c r="AF4051" s="3"/>
    </row>
    <row r="4052" spans="13:32">
      <c r="M4052" s="238"/>
      <c r="N4052" s="236"/>
      <c r="O4052" s="236"/>
      <c r="P4052" s="234"/>
      <c r="Q4052" s="234"/>
      <c r="R4052" s="236"/>
      <c r="S4052" s="236"/>
      <c r="T4052" s="236"/>
      <c r="U4052" s="236"/>
      <c r="Y4052" s="3"/>
      <c r="Z4052" s="3"/>
      <c r="AA4052" s="3"/>
      <c r="AB4052" s="3"/>
      <c r="AC4052" s="3"/>
      <c r="AD4052" s="3"/>
      <c r="AE4052" s="3"/>
      <c r="AF4052" s="3"/>
    </row>
    <row r="4053" spans="13:32">
      <c r="M4053" s="238"/>
      <c r="N4053" s="236"/>
      <c r="O4053" s="236"/>
      <c r="P4053" s="234"/>
      <c r="Q4053" s="234"/>
      <c r="R4053" s="236"/>
      <c r="S4053" s="236"/>
      <c r="T4053" s="236"/>
      <c r="U4053" s="236"/>
      <c r="Y4053" s="3"/>
      <c r="Z4053" s="3"/>
      <c r="AA4053" s="3"/>
      <c r="AB4053" s="3"/>
      <c r="AC4053" s="3"/>
      <c r="AD4053" s="3"/>
      <c r="AE4053" s="3"/>
      <c r="AF4053" s="3"/>
    </row>
    <row r="4054" spans="13:32">
      <c r="M4054" s="238"/>
      <c r="N4054" s="236"/>
      <c r="O4054" s="236"/>
      <c r="P4054" s="234"/>
      <c r="Q4054" s="234"/>
      <c r="R4054" s="236"/>
      <c r="S4054" s="236"/>
      <c r="T4054" s="236"/>
      <c r="U4054" s="236"/>
      <c r="Y4054" s="3"/>
      <c r="Z4054" s="3"/>
      <c r="AA4054" s="3"/>
      <c r="AB4054" s="3"/>
      <c r="AC4054" s="3"/>
      <c r="AD4054" s="3"/>
      <c r="AE4054" s="3"/>
      <c r="AF4054" s="3"/>
    </row>
    <row r="4055" spans="13:32">
      <c r="M4055" s="238"/>
      <c r="N4055" s="236"/>
      <c r="O4055" s="236"/>
      <c r="P4055" s="234"/>
      <c r="Q4055" s="234"/>
      <c r="R4055" s="236"/>
      <c r="S4055" s="236"/>
      <c r="T4055" s="236"/>
      <c r="U4055" s="236"/>
      <c r="Y4055" s="3"/>
      <c r="Z4055" s="3"/>
      <c r="AA4055" s="3"/>
      <c r="AB4055" s="3"/>
      <c r="AC4055" s="3"/>
      <c r="AD4055" s="3"/>
      <c r="AE4055" s="3"/>
      <c r="AF4055" s="3"/>
    </row>
    <row r="4056" spans="13:32">
      <c r="M4056" s="238"/>
      <c r="N4056" s="236"/>
      <c r="O4056" s="236"/>
      <c r="P4056" s="234"/>
      <c r="Q4056" s="234"/>
      <c r="R4056" s="236"/>
      <c r="S4056" s="236"/>
      <c r="T4056" s="236"/>
      <c r="U4056" s="236"/>
      <c r="Y4056" s="3"/>
      <c r="Z4056" s="3"/>
      <c r="AA4056" s="3"/>
      <c r="AB4056" s="3"/>
      <c r="AC4056" s="3"/>
      <c r="AD4056" s="3"/>
      <c r="AE4056" s="3"/>
      <c r="AF4056" s="3"/>
    </row>
    <row r="4057" spans="13:32">
      <c r="M4057" s="238"/>
      <c r="N4057" s="236"/>
      <c r="O4057" s="236"/>
      <c r="P4057" s="234"/>
      <c r="Q4057" s="234"/>
      <c r="R4057" s="236"/>
      <c r="S4057" s="236"/>
      <c r="T4057" s="236"/>
      <c r="U4057" s="236"/>
      <c r="Y4057" s="3"/>
      <c r="Z4057" s="3"/>
      <c r="AA4057" s="3"/>
      <c r="AB4057" s="3"/>
      <c r="AC4057" s="3"/>
      <c r="AD4057" s="3"/>
      <c r="AE4057" s="3"/>
      <c r="AF4057" s="3"/>
    </row>
    <row r="4058" spans="13:32">
      <c r="M4058" s="238"/>
      <c r="N4058" s="236"/>
      <c r="O4058" s="236"/>
      <c r="P4058" s="234"/>
      <c r="Q4058" s="234"/>
      <c r="R4058" s="236"/>
      <c r="S4058" s="236"/>
      <c r="T4058" s="236"/>
      <c r="U4058" s="236"/>
      <c r="Y4058" s="3"/>
      <c r="Z4058" s="3"/>
      <c r="AA4058" s="3"/>
      <c r="AB4058" s="3"/>
      <c r="AC4058" s="3"/>
      <c r="AD4058" s="3"/>
      <c r="AE4058" s="3"/>
      <c r="AF4058" s="3"/>
    </row>
    <row r="4059" spans="13:32">
      <c r="M4059" s="238"/>
      <c r="N4059" s="236"/>
      <c r="O4059" s="236"/>
      <c r="P4059" s="234"/>
      <c r="Q4059" s="234"/>
      <c r="R4059" s="236"/>
      <c r="S4059" s="236"/>
      <c r="T4059" s="236"/>
      <c r="U4059" s="236"/>
      <c r="Y4059" s="3"/>
      <c r="Z4059" s="3"/>
      <c r="AA4059" s="3"/>
      <c r="AB4059" s="3"/>
      <c r="AC4059" s="3"/>
      <c r="AD4059" s="3"/>
      <c r="AE4059" s="3"/>
      <c r="AF4059" s="3"/>
    </row>
    <row r="4060" spans="13:32">
      <c r="M4060" s="238"/>
      <c r="N4060" s="236"/>
      <c r="O4060" s="236"/>
      <c r="P4060" s="234"/>
      <c r="Q4060" s="234"/>
      <c r="R4060" s="236"/>
      <c r="S4060" s="236"/>
      <c r="T4060" s="236"/>
      <c r="U4060" s="236"/>
      <c r="Y4060" s="3"/>
      <c r="Z4060" s="3"/>
      <c r="AA4060" s="3"/>
      <c r="AB4060" s="3"/>
      <c r="AC4060" s="3"/>
      <c r="AD4060" s="3"/>
      <c r="AE4060" s="3"/>
      <c r="AF4060" s="3"/>
    </row>
    <row r="4061" spans="13:32">
      <c r="M4061" s="238"/>
      <c r="N4061" s="236"/>
      <c r="O4061" s="236"/>
      <c r="P4061" s="234"/>
      <c r="Q4061" s="234"/>
      <c r="R4061" s="236"/>
      <c r="S4061" s="236"/>
      <c r="T4061" s="236"/>
      <c r="U4061" s="236"/>
      <c r="Y4061" s="3"/>
      <c r="Z4061" s="3"/>
      <c r="AA4061" s="3"/>
      <c r="AB4061" s="3"/>
      <c r="AC4061" s="3"/>
      <c r="AD4061" s="3"/>
      <c r="AE4061" s="3"/>
      <c r="AF4061" s="3"/>
    </row>
    <row r="4062" spans="13:32">
      <c r="M4062" s="238"/>
      <c r="N4062" s="236"/>
      <c r="O4062" s="236"/>
      <c r="P4062" s="234"/>
      <c r="Q4062" s="234"/>
      <c r="R4062" s="236"/>
      <c r="S4062" s="236"/>
      <c r="T4062" s="236"/>
      <c r="U4062" s="236"/>
      <c r="Y4062" s="3"/>
      <c r="Z4062" s="3"/>
      <c r="AA4062" s="3"/>
      <c r="AB4062" s="3"/>
      <c r="AC4062" s="3"/>
      <c r="AD4062" s="3"/>
      <c r="AE4062" s="3"/>
      <c r="AF4062" s="3"/>
    </row>
    <row r="4063" spans="13:32">
      <c r="M4063" s="238"/>
      <c r="N4063" s="236"/>
      <c r="O4063" s="236"/>
      <c r="P4063" s="234"/>
      <c r="Q4063" s="234"/>
      <c r="R4063" s="236"/>
      <c r="S4063" s="236"/>
      <c r="T4063" s="236"/>
      <c r="U4063" s="236"/>
      <c r="Y4063" s="3"/>
      <c r="Z4063" s="3"/>
      <c r="AA4063" s="3"/>
      <c r="AB4063" s="3"/>
      <c r="AC4063" s="3"/>
      <c r="AD4063" s="3"/>
      <c r="AE4063" s="3"/>
      <c r="AF4063" s="3"/>
    </row>
    <row r="4064" spans="13:32">
      <c r="M4064" s="238"/>
      <c r="N4064" s="236"/>
      <c r="O4064" s="236"/>
      <c r="P4064" s="234"/>
      <c r="Q4064" s="234"/>
      <c r="R4064" s="236"/>
      <c r="S4064" s="236"/>
      <c r="T4064" s="236"/>
      <c r="U4064" s="236"/>
      <c r="Y4064" s="3"/>
      <c r="Z4064" s="3"/>
      <c r="AA4064" s="3"/>
      <c r="AB4064" s="3"/>
      <c r="AC4064" s="3"/>
      <c r="AD4064" s="3"/>
      <c r="AE4064" s="3"/>
      <c r="AF4064" s="3"/>
    </row>
    <row r="4065" spans="13:32">
      <c r="M4065" s="238"/>
      <c r="N4065" s="236"/>
      <c r="O4065" s="236"/>
      <c r="P4065" s="234"/>
      <c r="Q4065" s="234"/>
      <c r="R4065" s="236"/>
      <c r="S4065" s="236"/>
      <c r="T4065" s="236"/>
      <c r="U4065" s="236"/>
      <c r="Y4065" s="3"/>
      <c r="Z4065" s="3"/>
      <c r="AA4065" s="3"/>
      <c r="AB4065" s="3"/>
      <c r="AC4065" s="3"/>
      <c r="AD4065" s="3"/>
      <c r="AE4065" s="3"/>
      <c r="AF4065" s="3"/>
    </row>
    <row r="4066" spans="13:32">
      <c r="M4066" s="238"/>
      <c r="N4066" s="236"/>
      <c r="O4066" s="236"/>
      <c r="P4066" s="234"/>
      <c r="Q4066" s="234"/>
      <c r="R4066" s="236"/>
      <c r="S4066" s="236"/>
      <c r="T4066" s="236"/>
      <c r="U4066" s="236"/>
      <c r="Y4066" s="3"/>
      <c r="Z4066" s="3"/>
      <c r="AA4066" s="3"/>
      <c r="AB4066" s="3"/>
      <c r="AC4066" s="3"/>
      <c r="AD4066" s="3"/>
      <c r="AE4066" s="3"/>
      <c r="AF4066" s="3"/>
    </row>
    <row r="4067" spans="13:32">
      <c r="M4067" s="238"/>
      <c r="N4067" s="236"/>
      <c r="O4067" s="236"/>
      <c r="P4067" s="234"/>
      <c r="Q4067" s="234"/>
      <c r="R4067" s="236"/>
      <c r="S4067" s="236"/>
      <c r="T4067" s="236"/>
      <c r="U4067" s="236"/>
      <c r="Y4067" s="3"/>
      <c r="Z4067" s="3"/>
      <c r="AA4067" s="3"/>
      <c r="AB4067" s="3"/>
      <c r="AC4067" s="3"/>
      <c r="AD4067" s="3"/>
      <c r="AE4067" s="3"/>
      <c r="AF4067" s="3"/>
    </row>
    <row r="4068" spans="13:32">
      <c r="M4068" s="238"/>
      <c r="N4068" s="236"/>
      <c r="O4068" s="236"/>
      <c r="P4068" s="234"/>
      <c r="Q4068" s="234"/>
      <c r="R4068" s="236"/>
      <c r="S4068" s="236"/>
      <c r="T4068" s="236"/>
      <c r="U4068" s="236"/>
      <c r="Y4068" s="3"/>
      <c r="Z4068" s="3"/>
      <c r="AA4068" s="3"/>
      <c r="AB4068" s="3"/>
      <c r="AC4068" s="3"/>
      <c r="AD4068" s="3"/>
      <c r="AE4068" s="3"/>
      <c r="AF4068" s="3"/>
    </row>
    <row r="4069" spans="13:32">
      <c r="M4069" s="238"/>
      <c r="N4069" s="236"/>
      <c r="O4069" s="236"/>
      <c r="P4069" s="234"/>
      <c r="Q4069" s="234"/>
      <c r="R4069" s="236"/>
      <c r="S4069" s="236"/>
      <c r="T4069" s="236"/>
      <c r="U4069" s="236"/>
      <c r="Y4069" s="3"/>
      <c r="Z4069" s="3"/>
      <c r="AA4069" s="3"/>
      <c r="AB4069" s="3"/>
      <c r="AC4069" s="3"/>
      <c r="AD4069" s="3"/>
      <c r="AE4069" s="3"/>
      <c r="AF4069" s="3"/>
    </row>
    <row r="4070" spans="13:32">
      <c r="M4070" s="238"/>
      <c r="N4070" s="236"/>
      <c r="O4070" s="236"/>
      <c r="P4070" s="234"/>
      <c r="Q4070" s="234"/>
      <c r="R4070" s="236"/>
      <c r="S4070" s="236"/>
      <c r="T4070" s="236"/>
      <c r="U4070" s="236"/>
      <c r="Y4070" s="3"/>
      <c r="Z4070" s="3"/>
      <c r="AA4070" s="3"/>
      <c r="AB4070" s="3"/>
      <c r="AC4070" s="3"/>
      <c r="AD4070" s="3"/>
      <c r="AE4070" s="3"/>
      <c r="AF4070" s="3"/>
    </row>
    <row r="4071" spans="13:32">
      <c r="M4071" s="238"/>
      <c r="N4071" s="236"/>
      <c r="O4071" s="236"/>
      <c r="P4071" s="234"/>
      <c r="Q4071" s="234"/>
      <c r="R4071" s="236"/>
      <c r="S4071" s="236"/>
      <c r="T4071" s="236"/>
      <c r="U4071" s="236"/>
      <c r="Y4071" s="3"/>
      <c r="Z4071" s="3"/>
      <c r="AA4071" s="3"/>
      <c r="AB4071" s="3"/>
      <c r="AC4071" s="3"/>
      <c r="AD4071" s="3"/>
      <c r="AE4071" s="3"/>
      <c r="AF4071" s="3"/>
    </row>
    <row r="4072" spans="13:32">
      <c r="M4072" s="238"/>
      <c r="N4072" s="236"/>
      <c r="O4072" s="236"/>
      <c r="P4072" s="234"/>
      <c r="Q4072" s="234"/>
      <c r="R4072" s="236"/>
      <c r="S4072" s="236"/>
      <c r="T4072" s="236"/>
      <c r="U4072" s="236"/>
      <c r="Y4072" s="3"/>
      <c r="Z4072" s="3"/>
      <c r="AA4072" s="3"/>
      <c r="AB4072" s="3"/>
      <c r="AC4072" s="3"/>
      <c r="AD4072" s="3"/>
      <c r="AE4072" s="3"/>
      <c r="AF4072" s="3"/>
    </row>
    <row r="4073" spans="13:32">
      <c r="M4073" s="238"/>
      <c r="N4073" s="236"/>
      <c r="O4073" s="236"/>
      <c r="P4073" s="234"/>
      <c r="Q4073" s="234"/>
      <c r="R4073" s="236"/>
      <c r="S4073" s="236"/>
      <c r="T4073" s="236"/>
      <c r="U4073" s="236"/>
      <c r="Y4073" s="3"/>
      <c r="Z4073" s="3"/>
      <c r="AA4073" s="3"/>
      <c r="AB4073" s="3"/>
      <c r="AC4073" s="3"/>
      <c r="AD4073" s="3"/>
      <c r="AE4073" s="3"/>
      <c r="AF4073" s="3"/>
    </row>
    <row r="4074" spans="13:32">
      <c r="M4074" s="238"/>
      <c r="N4074" s="236"/>
      <c r="O4074" s="236"/>
      <c r="P4074" s="234"/>
      <c r="Q4074" s="234"/>
      <c r="R4074" s="236"/>
      <c r="S4074" s="236"/>
      <c r="T4074" s="236"/>
      <c r="U4074" s="236"/>
      <c r="Y4074" s="3"/>
      <c r="Z4074" s="3"/>
      <c r="AA4074" s="3"/>
      <c r="AB4074" s="3"/>
      <c r="AC4074" s="3"/>
      <c r="AD4074" s="3"/>
      <c r="AE4074" s="3"/>
      <c r="AF4074" s="3"/>
    </row>
    <row r="4075" spans="13:32">
      <c r="M4075" s="238"/>
      <c r="N4075" s="236"/>
      <c r="O4075" s="236"/>
      <c r="P4075" s="234"/>
      <c r="Q4075" s="234"/>
      <c r="R4075" s="236"/>
      <c r="S4075" s="236"/>
      <c r="T4075" s="236"/>
      <c r="U4075" s="236"/>
      <c r="Y4075" s="3"/>
      <c r="Z4075" s="3"/>
      <c r="AA4075" s="3"/>
      <c r="AB4075" s="3"/>
      <c r="AC4075" s="3"/>
      <c r="AD4075" s="3"/>
      <c r="AE4075" s="3"/>
      <c r="AF4075" s="3"/>
    </row>
    <row r="4076" spans="13:32">
      <c r="M4076" s="238"/>
      <c r="N4076" s="236"/>
      <c r="O4076" s="236"/>
      <c r="P4076" s="234"/>
      <c r="Q4076" s="234"/>
      <c r="R4076" s="236"/>
      <c r="S4076" s="236"/>
      <c r="T4076" s="236"/>
      <c r="U4076" s="236"/>
      <c r="Y4076" s="3"/>
      <c r="Z4076" s="3"/>
      <c r="AA4076" s="3"/>
      <c r="AB4076" s="3"/>
      <c r="AC4076" s="3"/>
      <c r="AD4076" s="3"/>
      <c r="AE4076" s="3"/>
      <c r="AF4076" s="3"/>
    </row>
    <row r="4077" spans="13:32">
      <c r="M4077" s="238"/>
      <c r="N4077" s="236"/>
      <c r="O4077" s="236"/>
      <c r="P4077" s="234"/>
      <c r="Q4077" s="234"/>
      <c r="R4077" s="236"/>
      <c r="S4077" s="236"/>
      <c r="T4077" s="236"/>
      <c r="U4077" s="236"/>
      <c r="Y4077" s="3"/>
      <c r="Z4077" s="3"/>
      <c r="AA4077" s="3"/>
      <c r="AB4077" s="3"/>
      <c r="AC4077" s="3"/>
      <c r="AD4077" s="3"/>
      <c r="AE4077" s="3"/>
      <c r="AF4077" s="3"/>
    </row>
    <row r="4078" spans="13:32">
      <c r="M4078" s="238"/>
      <c r="N4078" s="236"/>
      <c r="O4078" s="236"/>
      <c r="P4078" s="234"/>
      <c r="Q4078" s="234"/>
      <c r="R4078" s="236"/>
      <c r="S4078" s="236"/>
      <c r="T4078" s="236"/>
      <c r="U4078" s="236"/>
      <c r="Y4078" s="3"/>
      <c r="Z4078" s="3"/>
      <c r="AA4078" s="3"/>
      <c r="AB4078" s="3"/>
      <c r="AC4078" s="3"/>
      <c r="AD4078" s="3"/>
      <c r="AE4078" s="3"/>
      <c r="AF4078" s="3"/>
    </row>
    <row r="4079" spans="13:32">
      <c r="M4079" s="238"/>
      <c r="N4079" s="236"/>
      <c r="O4079" s="236"/>
      <c r="P4079" s="234"/>
      <c r="Q4079" s="234"/>
      <c r="R4079" s="236"/>
      <c r="S4079" s="236"/>
      <c r="T4079" s="236"/>
      <c r="U4079" s="236"/>
      <c r="Y4079" s="3"/>
      <c r="Z4079" s="3"/>
      <c r="AA4079" s="3"/>
      <c r="AB4079" s="3"/>
      <c r="AC4079" s="3"/>
      <c r="AD4079" s="3"/>
      <c r="AE4079" s="3"/>
      <c r="AF4079" s="3"/>
    </row>
    <row r="4080" spans="13:32">
      <c r="M4080" s="238"/>
      <c r="N4080" s="236"/>
      <c r="O4080" s="236"/>
      <c r="P4080" s="234"/>
      <c r="Q4080" s="234"/>
      <c r="R4080" s="236"/>
      <c r="S4080" s="236"/>
      <c r="T4080" s="236"/>
      <c r="U4080" s="236"/>
      <c r="Y4080" s="3"/>
      <c r="Z4080" s="3"/>
      <c r="AA4080" s="3"/>
      <c r="AB4080" s="3"/>
      <c r="AC4080" s="3"/>
      <c r="AD4080" s="3"/>
      <c r="AE4080" s="3"/>
      <c r="AF4080" s="3"/>
    </row>
    <row r="4081" spans="13:32">
      <c r="M4081" s="238"/>
      <c r="N4081" s="236"/>
      <c r="O4081" s="236"/>
      <c r="P4081" s="234"/>
      <c r="Q4081" s="234"/>
      <c r="R4081" s="236"/>
      <c r="S4081" s="236"/>
      <c r="T4081" s="236"/>
      <c r="U4081" s="236"/>
      <c r="Y4081" s="3"/>
      <c r="Z4081" s="3"/>
      <c r="AA4081" s="3"/>
      <c r="AB4081" s="3"/>
      <c r="AC4081" s="3"/>
      <c r="AD4081" s="3"/>
      <c r="AE4081" s="3"/>
      <c r="AF4081" s="3"/>
    </row>
    <row r="4082" spans="13:32">
      <c r="M4082" s="238"/>
      <c r="N4082" s="236"/>
      <c r="O4082" s="236"/>
      <c r="P4082" s="234"/>
      <c r="Q4082" s="234"/>
      <c r="R4082" s="236"/>
      <c r="S4082" s="236"/>
      <c r="T4082" s="236"/>
      <c r="U4082" s="236"/>
      <c r="Y4082" s="3"/>
      <c r="Z4082" s="3"/>
      <c r="AA4082" s="3"/>
      <c r="AB4082" s="3"/>
      <c r="AC4082" s="3"/>
      <c r="AD4082" s="3"/>
      <c r="AE4082" s="3"/>
      <c r="AF4082" s="3"/>
    </row>
    <row r="4083" spans="13:32">
      <c r="M4083" s="238"/>
      <c r="N4083" s="236"/>
      <c r="O4083" s="236"/>
      <c r="P4083" s="234"/>
      <c r="Q4083" s="234"/>
      <c r="R4083" s="236"/>
      <c r="S4083" s="236"/>
      <c r="T4083" s="236"/>
      <c r="U4083" s="236"/>
      <c r="Y4083" s="3"/>
      <c r="Z4083" s="3"/>
      <c r="AA4083" s="3"/>
      <c r="AB4083" s="3"/>
      <c r="AC4083" s="3"/>
      <c r="AD4083" s="3"/>
      <c r="AE4083" s="3"/>
      <c r="AF4083" s="3"/>
    </row>
    <row r="4084" spans="13:32">
      <c r="M4084" s="238"/>
      <c r="N4084" s="236"/>
      <c r="O4084" s="236"/>
      <c r="P4084" s="234"/>
      <c r="Q4084" s="234"/>
      <c r="R4084" s="236"/>
      <c r="S4084" s="236"/>
      <c r="T4084" s="236"/>
      <c r="U4084" s="236"/>
      <c r="Y4084" s="3"/>
      <c r="Z4084" s="3"/>
      <c r="AA4084" s="3"/>
      <c r="AB4084" s="3"/>
      <c r="AC4084" s="3"/>
      <c r="AD4084" s="3"/>
      <c r="AE4084" s="3"/>
      <c r="AF4084" s="3"/>
    </row>
    <row r="4085" spans="13:32">
      <c r="M4085" s="238"/>
      <c r="N4085" s="236"/>
      <c r="O4085" s="236"/>
      <c r="P4085" s="234"/>
      <c r="Q4085" s="234"/>
      <c r="R4085" s="236"/>
      <c r="S4085" s="236"/>
      <c r="T4085" s="236"/>
      <c r="U4085" s="236"/>
      <c r="Y4085" s="3"/>
      <c r="Z4085" s="3"/>
      <c r="AA4085" s="3"/>
      <c r="AB4085" s="3"/>
      <c r="AC4085" s="3"/>
      <c r="AD4085" s="3"/>
      <c r="AE4085" s="3"/>
      <c r="AF4085" s="3"/>
    </row>
    <row r="4086" spans="13:32">
      <c r="M4086" s="238"/>
      <c r="N4086" s="236"/>
      <c r="O4086" s="236"/>
      <c r="P4086" s="234"/>
      <c r="Q4086" s="234"/>
      <c r="R4086" s="236"/>
      <c r="S4086" s="236"/>
      <c r="T4086" s="236"/>
      <c r="U4086" s="236"/>
      <c r="Y4086" s="3"/>
      <c r="Z4086" s="3"/>
      <c r="AA4086" s="3"/>
      <c r="AB4086" s="3"/>
      <c r="AC4086" s="3"/>
      <c r="AD4086" s="3"/>
      <c r="AE4086" s="3"/>
      <c r="AF4086" s="3"/>
    </row>
    <row r="4087" spans="13:32">
      <c r="M4087" s="238"/>
      <c r="N4087" s="236"/>
      <c r="O4087" s="236"/>
      <c r="P4087" s="234"/>
      <c r="Q4087" s="234"/>
      <c r="R4087" s="236"/>
      <c r="S4087" s="236"/>
      <c r="T4087" s="236"/>
      <c r="U4087" s="236"/>
      <c r="Y4087" s="3"/>
      <c r="Z4087" s="3"/>
      <c r="AA4087" s="3"/>
      <c r="AB4087" s="3"/>
      <c r="AC4087" s="3"/>
      <c r="AD4087" s="3"/>
      <c r="AE4087" s="3"/>
      <c r="AF4087" s="3"/>
    </row>
    <row r="4088" spans="13:32">
      <c r="M4088" s="238"/>
      <c r="N4088" s="236"/>
      <c r="O4088" s="236"/>
      <c r="P4088" s="234"/>
      <c r="Q4088" s="234"/>
      <c r="R4088" s="236"/>
      <c r="S4088" s="236"/>
      <c r="T4088" s="236"/>
      <c r="U4088" s="236"/>
      <c r="Y4088" s="3"/>
      <c r="Z4088" s="3"/>
      <c r="AA4088" s="3"/>
      <c r="AB4088" s="3"/>
      <c r="AC4088" s="3"/>
      <c r="AD4088" s="3"/>
      <c r="AE4088" s="3"/>
      <c r="AF4088" s="3"/>
    </row>
    <row r="4089" spans="13:32">
      <c r="M4089" s="238"/>
      <c r="N4089" s="236"/>
      <c r="O4089" s="236"/>
      <c r="P4089" s="234"/>
      <c r="Q4089" s="234"/>
      <c r="R4089" s="236"/>
      <c r="S4089" s="236"/>
      <c r="T4089" s="236"/>
      <c r="U4089" s="236"/>
      <c r="Y4089" s="3"/>
      <c r="Z4089" s="3"/>
      <c r="AA4089" s="3"/>
      <c r="AB4089" s="3"/>
      <c r="AC4089" s="3"/>
      <c r="AD4089" s="3"/>
      <c r="AE4089" s="3"/>
      <c r="AF4089" s="3"/>
    </row>
    <row r="4090" spans="13:32">
      <c r="M4090" s="238"/>
      <c r="N4090" s="236"/>
      <c r="O4090" s="236"/>
      <c r="P4090" s="234"/>
      <c r="Q4090" s="234"/>
      <c r="R4090" s="236"/>
      <c r="S4090" s="236"/>
      <c r="T4090" s="236"/>
      <c r="U4090" s="236"/>
      <c r="Y4090" s="3"/>
      <c r="Z4090" s="3"/>
      <c r="AA4090" s="3"/>
      <c r="AB4090" s="3"/>
      <c r="AC4090" s="3"/>
      <c r="AD4090" s="3"/>
      <c r="AE4090" s="3"/>
      <c r="AF4090" s="3"/>
    </row>
    <row r="4091" spans="13:32">
      <c r="M4091" s="238"/>
      <c r="N4091" s="236"/>
      <c r="O4091" s="236"/>
      <c r="P4091" s="234"/>
      <c r="Q4091" s="234"/>
      <c r="R4091" s="236"/>
      <c r="S4091" s="236"/>
      <c r="T4091" s="236"/>
      <c r="U4091" s="236"/>
      <c r="Y4091" s="3"/>
      <c r="Z4091" s="3"/>
      <c r="AA4091" s="3"/>
      <c r="AB4091" s="3"/>
      <c r="AC4091" s="3"/>
      <c r="AD4091" s="3"/>
      <c r="AE4091" s="3"/>
      <c r="AF4091" s="3"/>
    </row>
    <row r="4092" spans="13:32">
      <c r="M4092" s="238"/>
      <c r="N4092" s="236"/>
      <c r="O4092" s="236"/>
      <c r="P4092" s="234"/>
      <c r="Q4092" s="234"/>
      <c r="R4092" s="236"/>
      <c r="S4092" s="236"/>
      <c r="T4092" s="236"/>
      <c r="U4092" s="236"/>
      <c r="Y4092" s="3"/>
      <c r="Z4092" s="3"/>
      <c r="AA4092" s="3"/>
      <c r="AB4092" s="3"/>
      <c r="AC4092" s="3"/>
      <c r="AD4092" s="3"/>
      <c r="AE4092" s="3"/>
      <c r="AF4092" s="3"/>
    </row>
    <row r="4093" spans="13:32">
      <c r="M4093" s="238"/>
      <c r="N4093" s="236"/>
      <c r="O4093" s="236"/>
      <c r="P4093" s="234"/>
      <c r="Q4093" s="234"/>
      <c r="R4093" s="236"/>
      <c r="S4093" s="236"/>
      <c r="T4093" s="236"/>
      <c r="U4093" s="236"/>
      <c r="Y4093" s="3"/>
      <c r="Z4093" s="3"/>
      <c r="AA4093" s="3"/>
      <c r="AB4093" s="3"/>
      <c r="AC4093" s="3"/>
      <c r="AD4093" s="3"/>
      <c r="AE4093" s="3"/>
      <c r="AF4093" s="3"/>
    </row>
    <row r="4094" spans="13:32">
      <c r="M4094" s="238"/>
      <c r="N4094" s="236"/>
      <c r="O4094" s="236"/>
      <c r="P4094" s="234"/>
      <c r="Q4094" s="234"/>
      <c r="R4094" s="236"/>
      <c r="S4094" s="236"/>
      <c r="T4094" s="236"/>
      <c r="U4094" s="236"/>
      <c r="Y4094" s="3"/>
      <c r="Z4094" s="3"/>
      <c r="AA4094" s="3"/>
      <c r="AB4094" s="3"/>
      <c r="AC4094" s="3"/>
      <c r="AD4094" s="3"/>
      <c r="AE4094" s="3"/>
      <c r="AF4094" s="3"/>
    </row>
    <row r="4095" spans="13:32">
      <c r="M4095" s="238"/>
      <c r="N4095" s="236"/>
      <c r="O4095" s="236"/>
      <c r="P4095" s="234"/>
      <c r="Q4095" s="234"/>
      <c r="R4095" s="236"/>
      <c r="S4095" s="236"/>
      <c r="T4095" s="236"/>
      <c r="U4095" s="236"/>
      <c r="Y4095" s="3"/>
      <c r="Z4095" s="3"/>
      <c r="AA4095" s="3"/>
      <c r="AB4095" s="3"/>
      <c r="AC4095" s="3"/>
      <c r="AD4095" s="3"/>
      <c r="AE4095" s="3"/>
      <c r="AF4095" s="3"/>
    </row>
    <row r="4096" spans="13:32">
      <c r="M4096" s="238"/>
      <c r="N4096" s="236"/>
      <c r="O4096" s="236"/>
      <c r="P4096" s="234"/>
      <c r="Q4096" s="234"/>
      <c r="R4096" s="236"/>
      <c r="S4096" s="236"/>
      <c r="T4096" s="236"/>
      <c r="U4096" s="236"/>
      <c r="Y4096" s="3"/>
      <c r="Z4096" s="3"/>
      <c r="AA4096" s="3"/>
      <c r="AB4096" s="3"/>
      <c r="AC4096" s="3"/>
      <c r="AD4096" s="3"/>
      <c r="AE4096" s="3"/>
      <c r="AF4096" s="3"/>
    </row>
    <row r="4097" spans="13:32">
      <c r="M4097" s="238"/>
      <c r="N4097" s="236"/>
      <c r="O4097" s="236"/>
      <c r="P4097" s="234"/>
      <c r="Q4097" s="234"/>
      <c r="R4097" s="236"/>
      <c r="S4097" s="236"/>
      <c r="T4097" s="236"/>
      <c r="U4097" s="236"/>
      <c r="Y4097" s="3"/>
      <c r="Z4097" s="3"/>
      <c r="AA4097" s="3"/>
      <c r="AB4097" s="3"/>
      <c r="AC4097" s="3"/>
      <c r="AD4097" s="3"/>
      <c r="AE4097" s="3"/>
      <c r="AF4097" s="3"/>
    </row>
    <row r="4098" spans="13:32">
      <c r="M4098" s="238"/>
      <c r="N4098" s="236"/>
      <c r="O4098" s="236"/>
      <c r="P4098" s="234"/>
      <c r="Q4098" s="234"/>
      <c r="R4098" s="236"/>
      <c r="S4098" s="236"/>
      <c r="T4098" s="236"/>
      <c r="U4098" s="236"/>
      <c r="Y4098" s="3"/>
      <c r="Z4098" s="3"/>
      <c r="AA4098" s="3"/>
      <c r="AB4098" s="3"/>
      <c r="AC4098" s="3"/>
      <c r="AD4098" s="3"/>
      <c r="AE4098" s="3"/>
      <c r="AF4098" s="3"/>
    </row>
    <row r="4099" spans="13:32">
      <c r="M4099" s="238"/>
      <c r="N4099" s="236"/>
      <c r="O4099" s="236"/>
      <c r="P4099" s="234"/>
      <c r="Q4099" s="234"/>
      <c r="R4099" s="236"/>
      <c r="S4099" s="236"/>
      <c r="T4099" s="236"/>
      <c r="U4099" s="236"/>
      <c r="Y4099" s="3"/>
      <c r="Z4099" s="3"/>
      <c r="AA4099" s="3"/>
      <c r="AB4099" s="3"/>
      <c r="AC4099" s="3"/>
      <c r="AD4099" s="3"/>
      <c r="AE4099" s="3"/>
      <c r="AF4099" s="3"/>
    </row>
    <row r="4100" spans="13:32">
      <c r="M4100" s="238"/>
      <c r="N4100" s="236"/>
      <c r="O4100" s="236"/>
      <c r="P4100" s="234"/>
      <c r="Q4100" s="234"/>
      <c r="R4100" s="236"/>
      <c r="S4100" s="236"/>
      <c r="T4100" s="236"/>
      <c r="U4100" s="236"/>
      <c r="Y4100" s="3"/>
      <c r="Z4100" s="3"/>
      <c r="AA4100" s="3"/>
      <c r="AB4100" s="3"/>
      <c r="AC4100" s="3"/>
      <c r="AD4100" s="3"/>
      <c r="AE4100" s="3"/>
      <c r="AF4100" s="3"/>
    </row>
    <row r="4101" spans="13:32">
      <c r="M4101" s="238"/>
      <c r="N4101" s="236"/>
      <c r="O4101" s="236"/>
      <c r="P4101" s="234"/>
      <c r="Q4101" s="234"/>
      <c r="R4101" s="236"/>
      <c r="S4101" s="236"/>
      <c r="T4101" s="236"/>
      <c r="U4101" s="236"/>
      <c r="Y4101" s="3"/>
      <c r="Z4101" s="3"/>
      <c r="AA4101" s="3"/>
      <c r="AB4101" s="3"/>
      <c r="AC4101" s="3"/>
      <c r="AD4101" s="3"/>
      <c r="AE4101" s="3"/>
      <c r="AF4101" s="3"/>
    </row>
    <row r="4102" spans="13:32">
      <c r="M4102" s="238"/>
      <c r="N4102" s="236"/>
      <c r="O4102" s="236"/>
      <c r="P4102" s="234"/>
      <c r="Q4102" s="234"/>
      <c r="R4102" s="236"/>
      <c r="S4102" s="236"/>
      <c r="T4102" s="236"/>
      <c r="U4102" s="236"/>
      <c r="Y4102" s="3"/>
      <c r="Z4102" s="3"/>
      <c r="AA4102" s="3"/>
      <c r="AB4102" s="3"/>
      <c r="AC4102" s="3"/>
      <c r="AD4102" s="3"/>
      <c r="AE4102" s="3"/>
      <c r="AF4102" s="3"/>
    </row>
    <row r="4103" spans="13:32">
      <c r="M4103" s="238"/>
      <c r="N4103" s="236"/>
      <c r="O4103" s="236"/>
      <c r="P4103" s="234"/>
      <c r="Q4103" s="234"/>
      <c r="R4103" s="236"/>
      <c r="S4103" s="236"/>
      <c r="T4103" s="236"/>
      <c r="U4103" s="236"/>
      <c r="Y4103" s="3"/>
      <c r="Z4103" s="3"/>
      <c r="AA4103" s="3"/>
      <c r="AB4103" s="3"/>
      <c r="AC4103" s="3"/>
      <c r="AD4103" s="3"/>
      <c r="AE4103" s="3"/>
      <c r="AF4103" s="3"/>
    </row>
    <row r="4104" spans="13:32">
      <c r="M4104" s="238"/>
      <c r="N4104" s="236"/>
      <c r="O4104" s="236"/>
      <c r="P4104" s="234"/>
      <c r="Q4104" s="234"/>
      <c r="R4104" s="236"/>
      <c r="S4104" s="236"/>
      <c r="T4104" s="236"/>
      <c r="U4104" s="236"/>
      <c r="Y4104" s="3"/>
      <c r="Z4104" s="3"/>
      <c r="AA4104" s="3"/>
      <c r="AB4104" s="3"/>
      <c r="AC4104" s="3"/>
      <c r="AD4104" s="3"/>
      <c r="AE4104" s="3"/>
      <c r="AF4104" s="3"/>
    </row>
    <row r="4105" spans="13:32">
      <c r="M4105" s="238"/>
      <c r="N4105" s="236"/>
      <c r="O4105" s="236"/>
      <c r="P4105" s="234"/>
      <c r="Q4105" s="234"/>
      <c r="R4105" s="236"/>
      <c r="S4105" s="236"/>
      <c r="T4105" s="236"/>
      <c r="U4105" s="236"/>
      <c r="Y4105" s="3"/>
      <c r="Z4105" s="3"/>
      <c r="AA4105" s="3"/>
      <c r="AB4105" s="3"/>
      <c r="AC4105" s="3"/>
      <c r="AD4105" s="3"/>
      <c r="AE4105" s="3"/>
      <c r="AF4105" s="3"/>
    </row>
    <row r="4106" spans="13:32">
      <c r="M4106" s="238"/>
      <c r="N4106" s="236"/>
      <c r="O4106" s="236"/>
      <c r="P4106" s="234"/>
      <c r="Q4106" s="234"/>
      <c r="R4106" s="236"/>
      <c r="S4106" s="236"/>
      <c r="T4106" s="236"/>
      <c r="U4106" s="236"/>
      <c r="Y4106" s="3"/>
      <c r="Z4106" s="3"/>
      <c r="AA4106" s="3"/>
      <c r="AB4106" s="3"/>
      <c r="AC4106" s="3"/>
      <c r="AD4106" s="3"/>
      <c r="AE4106" s="3"/>
      <c r="AF4106" s="3"/>
    </row>
    <row r="4107" spans="13:32">
      <c r="M4107" s="238"/>
      <c r="N4107" s="236"/>
      <c r="O4107" s="236"/>
      <c r="P4107" s="234"/>
      <c r="Q4107" s="234"/>
      <c r="R4107" s="236"/>
      <c r="S4107" s="236"/>
      <c r="T4107" s="236"/>
      <c r="U4107" s="236"/>
      <c r="Y4107" s="3"/>
      <c r="Z4107" s="3"/>
      <c r="AA4107" s="3"/>
      <c r="AB4107" s="3"/>
      <c r="AC4107" s="3"/>
      <c r="AD4107" s="3"/>
      <c r="AE4107" s="3"/>
      <c r="AF4107" s="3"/>
    </row>
    <row r="4108" spans="13:32">
      <c r="M4108" s="238"/>
      <c r="N4108" s="236"/>
      <c r="O4108" s="236"/>
      <c r="P4108" s="234"/>
      <c r="Q4108" s="234"/>
      <c r="R4108" s="236"/>
      <c r="S4108" s="236"/>
      <c r="T4108" s="236"/>
      <c r="U4108" s="236"/>
      <c r="Y4108" s="3"/>
      <c r="Z4108" s="3"/>
      <c r="AA4108" s="3"/>
      <c r="AB4108" s="3"/>
      <c r="AC4108" s="3"/>
      <c r="AD4108" s="3"/>
      <c r="AE4108" s="3"/>
      <c r="AF4108" s="3"/>
    </row>
    <row r="4109" spans="13:32">
      <c r="M4109" s="238"/>
      <c r="N4109" s="236"/>
      <c r="O4109" s="236"/>
      <c r="P4109" s="234"/>
      <c r="Q4109" s="234"/>
      <c r="R4109" s="236"/>
      <c r="S4109" s="236"/>
      <c r="T4109" s="236"/>
      <c r="U4109" s="236"/>
      <c r="Y4109" s="3"/>
      <c r="Z4109" s="3"/>
      <c r="AA4109" s="3"/>
      <c r="AB4109" s="3"/>
      <c r="AC4109" s="3"/>
      <c r="AD4109" s="3"/>
      <c r="AE4109" s="3"/>
      <c r="AF4109" s="3"/>
    </row>
    <row r="4110" spans="13:32">
      <c r="M4110" s="238"/>
      <c r="N4110" s="236"/>
      <c r="O4110" s="236"/>
      <c r="P4110" s="234"/>
      <c r="Q4110" s="234"/>
      <c r="R4110" s="236"/>
      <c r="S4110" s="236"/>
      <c r="T4110" s="236"/>
      <c r="U4110" s="236"/>
      <c r="Y4110" s="3"/>
      <c r="Z4110" s="3"/>
      <c r="AA4110" s="3"/>
      <c r="AB4110" s="3"/>
      <c r="AC4110" s="3"/>
      <c r="AD4110" s="3"/>
      <c r="AE4110" s="3"/>
      <c r="AF4110" s="3"/>
    </row>
    <row r="4111" spans="13:32">
      <c r="M4111" s="238"/>
      <c r="N4111" s="236"/>
      <c r="O4111" s="236"/>
      <c r="P4111" s="234"/>
      <c r="Q4111" s="234"/>
      <c r="R4111" s="236"/>
      <c r="S4111" s="236"/>
      <c r="T4111" s="236"/>
      <c r="U4111" s="236"/>
      <c r="Y4111" s="3"/>
      <c r="Z4111" s="3"/>
      <c r="AA4111" s="3"/>
      <c r="AB4111" s="3"/>
      <c r="AC4111" s="3"/>
      <c r="AD4111" s="3"/>
      <c r="AE4111" s="3"/>
      <c r="AF4111" s="3"/>
    </row>
    <row r="4112" spans="13:32">
      <c r="M4112" s="238"/>
      <c r="N4112" s="236"/>
      <c r="O4112" s="236"/>
      <c r="P4112" s="234"/>
      <c r="Q4112" s="234"/>
      <c r="R4112" s="236"/>
      <c r="S4112" s="236"/>
      <c r="T4112" s="236"/>
      <c r="U4112" s="236"/>
      <c r="Y4112" s="3"/>
      <c r="Z4112" s="3"/>
      <c r="AA4112" s="3"/>
      <c r="AB4112" s="3"/>
      <c r="AC4112" s="3"/>
      <c r="AD4112" s="3"/>
      <c r="AE4112" s="3"/>
      <c r="AF4112" s="3"/>
    </row>
    <row r="4113" spans="13:32">
      <c r="M4113" s="238"/>
      <c r="N4113" s="236"/>
      <c r="O4113" s="236"/>
      <c r="P4113" s="234"/>
      <c r="Q4113" s="234"/>
      <c r="R4113" s="236"/>
      <c r="S4113" s="236"/>
      <c r="T4113" s="236"/>
      <c r="U4113" s="236"/>
      <c r="Y4113" s="3"/>
      <c r="Z4113" s="3"/>
      <c r="AA4113" s="3"/>
      <c r="AB4113" s="3"/>
      <c r="AC4113" s="3"/>
      <c r="AD4113" s="3"/>
      <c r="AE4113" s="3"/>
      <c r="AF4113" s="3"/>
    </row>
    <row r="4114" spans="13:32">
      <c r="M4114" s="238"/>
      <c r="N4114" s="236"/>
      <c r="O4114" s="236"/>
      <c r="P4114" s="234"/>
      <c r="Q4114" s="234"/>
      <c r="R4114" s="236"/>
      <c r="S4114" s="236"/>
      <c r="T4114" s="236"/>
      <c r="U4114" s="236"/>
      <c r="Y4114" s="3"/>
      <c r="Z4114" s="3"/>
      <c r="AA4114" s="3"/>
      <c r="AB4114" s="3"/>
      <c r="AC4114" s="3"/>
      <c r="AD4114" s="3"/>
      <c r="AE4114" s="3"/>
      <c r="AF4114" s="3"/>
    </row>
    <row r="4115" spans="13:32">
      <c r="M4115" s="238"/>
      <c r="N4115" s="236"/>
      <c r="O4115" s="236"/>
      <c r="P4115" s="234"/>
      <c r="Q4115" s="234"/>
      <c r="R4115" s="236"/>
      <c r="S4115" s="236"/>
      <c r="T4115" s="236"/>
      <c r="U4115" s="236"/>
      <c r="Y4115" s="3"/>
      <c r="Z4115" s="3"/>
      <c r="AA4115" s="3"/>
      <c r="AB4115" s="3"/>
      <c r="AC4115" s="3"/>
      <c r="AD4115" s="3"/>
      <c r="AE4115" s="3"/>
      <c r="AF4115" s="3"/>
    </row>
    <row r="4116" spans="13:32">
      <c r="M4116" s="238"/>
      <c r="N4116" s="236"/>
      <c r="O4116" s="236"/>
      <c r="P4116" s="234"/>
      <c r="Q4116" s="234"/>
      <c r="R4116" s="236"/>
      <c r="S4116" s="236"/>
      <c r="T4116" s="236"/>
      <c r="U4116" s="236"/>
      <c r="Y4116" s="3"/>
      <c r="Z4116" s="3"/>
      <c r="AA4116" s="3"/>
      <c r="AB4116" s="3"/>
      <c r="AC4116" s="3"/>
      <c r="AD4116" s="3"/>
      <c r="AE4116" s="3"/>
      <c r="AF4116" s="3"/>
    </row>
    <row r="4117" spans="13:32">
      <c r="M4117" s="238"/>
      <c r="N4117" s="236"/>
      <c r="O4117" s="236"/>
      <c r="P4117" s="234"/>
      <c r="Q4117" s="234"/>
      <c r="R4117" s="236"/>
      <c r="S4117" s="236"/>
      <c r="T4117" s="236"/>
      <c r="U4117" s="236"/>
      <c r="Y4117" s="3"/>
      <c r="Z4117" s="3"/>
      <c r="AA4117" s="3"/>
      <c r="AB4117" s="3"/>
      <c r="AC4117" s="3"/>
      <c r="AD4117" s="3"/>
      <c r="AE4117" s="3"/>
      <c r="AF4117" s="3"/>
    </row>
    <row r="4118" spans="13:32">
      <c r="M4118" s="238"/>
      <c r="N4118" s="236"/>
      <c r="O4118" s="236"/>
      <c r="P4118" s="234"/>
      <c r="Q4118" s="234"/>
      <c r="R4118" s="236"/>
      <c r="S4118" s="236"/>
      <c r="T4118" s="236"/>
      <c r="U4118" s="236"/>
      <c r="Y4118" s="3"/>
      <c r="Z4118" s="3"/>
      <c r="AA4118" s="3"/>
      <c r="AB4118" s="3"/>
      <c r="AC4118" s="3"/>
      <c r="AD4118" s="3"/>
      <c r="AE4118" s="3"/>
      <c r="AF4118" s="3"/>
    </row>
    <row r="4119" spans="13:32">
      <c r="M4119" s="238"/>
      <c r="N4119" s="236"/>
      <c r="O4119" s="236"/>
      <c r="P4119" s="234"/>
      <c r="Q4119" s="234"/>
      <c r="R4119" s="236"/>
      <c r="S4119" s="236"/>
      <c r="T4119" s="236"/>
      <c r="U4119" s="236"/>
      <c r="Y4119" s="3"/>
      <c r="Z4119" s="3"/>
      <c r="AA4119" s="3"/>
      <c r="AB4119" s="3"/>
      <c r="AC4119" s="3"/>
      <c r="AD4119" s="3"/>
      <c r="AE4119" s="3"/>
      <c r="AF4119" s="3"/>
    </row>
    <row r="4120" spans="13:32">
      <c r="M4120" s="238"/>
      <c r="N4120" s="236"/>
      <c r="O4120" s="236"/>
      <c r="P4120" s="234"/>
      <c r="Q4120" s="234"/>
      <c r="R4120" s="236"/>
      <c r="S4120" s="236"/>
      <c r="T4120" s="236"/>
      <c r="U4120" s="236"/>
      <c r="Y4120" s="3"/>
      <c r="Z4120" s="3"/>
      <c r="AA4120" s="3"/>
      <c r="AB4120" s="3"/>
      <c r="AC4120" s="3"/>
      <c r="AD4120" s="3"/>
      <c r="AE4120" s="3"/>
      <c r="AF4120" s="3"/>
    </row>
    <row r="4121" spans="13:32">
      <c r="M4121" s="238"/>
      <c r="N4121" s="236"/>
      <c r="O4121" s="236"/>
      <c r="P4121" s="234"/>
      <c r="Q4121" s="234"/>
      <c r="R4121" s="236"/>
      <c r="S4121" s="236"/>
      <c r="T4121" s="236"/>
      <c r="U4121" s="236"/>
      <c r="Y4121" s="3"/>
      <c r="Z4121" s="3"/>
      <c r="AA4121" s="3"/>
      <c r="AB4121" s="3"/>
      <c r="AC4121" s="3"/>
      <c r="AD4121" s="3"/>
      <c r="AE4121" s="3"/>
      <c r="AF4121" s="3"/>
    </row>
    <row r="4122" spans="13:32">
      <c r="M4122" s="238"/>
      <c r="N4122" s="236"/>
      <c r="O4122" s="236"/>
      <c r="P4122" s="234"/>
      <c r="Q4122" s="234"/>
      <c r="R4122" s="236"/>
      <c r="S4122" s="236"/>
      <c r="T4122" s="236"/>
      <c r="U4122" s="236"/>
      <c r="Y4122" s="3"/>
      <c r="Z4122" s="3"/>
      <c r="AA4122" s="3"/>
      <c r="AB4122" s="3"/>
      <c r="AC4122" s="3"/>
      <c r="AD4122" s="3"/>
      <c r="AE4122" s="3"/>
      <c r="AF4122" s="3"/>
    </row>
    <row r="4123" spans="13:32">
      <c r="M4123" s="238"/>
      <c r="N4123" s="236"/>
      <c r="O4123" s="236"/>
      <c r="P4123" s="234"/>
      <c r="Q4123" s="234"/>
      <c r="R4123" s="236"/>
      <c r="S4123" s="236"/>
      <c r="T4123" s="236"/>
      <c r="U4123" s="236"/>
      <c r="Y4123" s="3"/>
      <c r="Z4123" s="3"/>
      <c r="AA4123" s="3"/>
      <c r="AB4123" s="3"/>
      <c r="AC4123" s="3"/>
      <c r="AD4123" s="3"/>
      <c r="AE4123" s="3"/>
      <c r="AF4123" s="3"/>
    </row>
    <row r="4124" spans="13:32">
      <c r="M4124" s="238"/>
      <c r="N4124" s="236"/>
      <c r="O4124" s="236"/>
      <c r="P4124" s="234"/>
      <c r="Q4124" s="234"/>
      <c r="R4124" s="236"/>
      <c r="S4124" s="236"/>
      <c r="T4124" s="236"/>
      <c r="U4124" s="236"/>
      <c r="Y4124" s="3"/>
      <c r="Z4124" s="3"/>
      <c r="AA4124" s="3"/>
      <c r="AB4124" s="3"/>
      <c r="AC4124" s="3"/>
      <c r="AD4124" s="3"/>
      <c r="AE4124" s="3"/>
      <c r="AF4124" s="3"/>
    </row>
    <row r="4125" spans="13:32">
      <c r="M4125" s="238"/>
      <c r="N4125" s="236"/>
      <c r="O4125" s="236"/>
      <c r="P4125" s="234"/>
      <c r="Q4125" s="234"/>
      <c r="R4125" s="236"/>
      <c r="S4125" s="236"/>
      <c r="T4125" s="236"/>
      <c r="U4125" s="236"/>
      <c r="Y4125" s="3"/>
      <c r="Z4125" s="3"/>
      <c r="AA4125" s="3"/>
      <c r="AB4125" s="3"/>
      <c r="AC4125" s="3"/>
      <c r="AD4125" s="3"/>
      <c r="AE4125" s="3"/>
      <c r="AF4125" s="3"/>
    </row>
    <row r="4126" spans="13:32">
      <c r="M4126" s="238"/>
      <c r="N4126" s="236"/>
      <c r="O4126" s="236"/>
      <c r="P4126" s="234"/>
      <c r="Q4126" s="234"/>
      <c r="R4126" s="236"/>
      <c r="S4126" s="236"/>
      <c r="T4126" s="236"/>
      <c r="U4126" s="236"/>
      <c r="Y4126" s="3"/>
      <c r="Z4126" s="3"/>
      <c r="AA4126" s="3"/>
      <c r="AB4126" s="3"/>
      <c r="AC4126" s="3"/>
      <c r="AD4126" s="3"/>
      <c r="AE4126" s="3"/>
      <c r="AF4126" s="3"/>
    </row>
    <row r="4127" spans="13:32">
      <c r="M4127" s="238"/>
      <c r="N4127" s="236"/>
      <c r="O4127" s="236"/>
      <c r="P4127" s="234"/>
      <c r="Q4127" s="234"/>
      <c r="R4127" s="236"/>
      <c r="S4127" s="236"/>
      <c r="T4127" s="236"/>
      <c r="U4127" s="236"/>
      <c r="Y4127" s="3"/>
      <c r="Z4127" s="3"/>
      <c r="AA4127" s="3"/>
      <c r="AB4127" s="3"/>
      <c r="AC4127" s="3"/>
      <c r="AD4127" s="3"/>
      <c r="AE4127" s="3"/>
      <c r="AF4127" s="3"/>
    </row>
    <row r="4128" spans="13:32">
      <c r="M4128" s="238"/>
      <c r="N4128" s="236"/>
      <c r="O4128" s="236"/>
      <c r="P4128" s="234"/>
      <c r="Q4128" s="234"/>
      <c r="R4128" s="236"/>
      <c r="S4128" s="236"/>
      <c r="T4128" s="236"/>
      <c r="U4128" s="236"/>
      <c r="Y4128" s="3"/>
      <c r="Z4128" s="3"/>
      <c r="AA4128" s="3"/>
      <c r="AB4128" s="3"/>
      <c r="AC4128" s="3"/>
      <c r="AD4128" s="3"/>
      <c r="AE4128" s="3"/>
      <c r="AF4128" s="3"/>
    </row>
    <row r="4129" spans="13:32">
      <c r="M4129" s="238"/>
      <c r="N4129" s="236"/>
      <c r="O4129" s="236"/>
      <c r="P4129" s="234"/>
      <c r="Q4129" s="234"/>
      <c r="R4129" s="236"/>
      <c r="S4129" s="236"/>
      <c r="T4129" s="236"/>
      <c r="U4129" s="236"/>
      <c r="Y4129" s="3"/>
      <c r="Z4129" s="3"/>
      <c r="AA4129" s="3"/>
      <c r="AB4129" s="3"/>
      <c r="AC4129" s="3"/>
      <c r="AD4129" s="3"/>
      <c r="AE4129" s="3"/>
      <c r="AF4129" s="3"/>
    </row>
    <row r="4130" spans="13:32">
      <c r="M4130" s="238"/>
      <c r="N4130" s="236"/>
      <c r="O4130" s="236"/>
      <c r="P4130" s="234"/>
      <c r="Q4130" s="234"/>
      <c r="R4130" s="236"/>
      <c r="S4130" s="236"/>
      <c r="T4130" s="236"/>
      <c r="U4130" s="236"/>
      <c r="Y4130" s="3"/>
      <c r="Z4130" s="3"/>
      <c r="AA4130" s="3"/>
      <c r="AB4130" s="3"/>
      <c r="AC4130" s="3"/>
      <c r="AD4130" s="3"/>
      <c r="AE4130" s="3"/>
      <c r="AF4130" s="3"/>
    </row>
    <row r="4131" spans="13:32">
      <c r="M4131" s="238"/>
      <c r="N4131" s="236"/>
      <c r="O4131" s="236"/>
      <c r="P4131" s="234"/>
      <c r="Q4131" s="234"/>
      <c r="R4131" s="236"/>
      <c r="S4131" s="236"/>
      <c r="T4131" s="236"/>
      <c r="U4131" s="236"/>
      <c r="Y4131" s="3"/>
      <c r="Z4131" s="3"/>
      <c r="AA4131" s="3"/>
      <c r="AB4131" s="3"/>
      <c r="AC4131" s="3"/>
      <c r="AD4131" s="3"/>
      <c r="AE4131" s="3"/>
      <c r="AF4131" s="3"/>
    </row>
    <row r="4132" spans="13:32">
      <c r="M4132" s="238"/>
      <c r="N4132" s="236"/>
      <c r="O4132" s="236"/>
      <c r="P4132" s="234"/>
      <c r="Q4132" s="234"/>
      <c r="R4132" s="236"/>
      <c r="S4132" s="236"/>
      <c r="T4132" s="236"/>
      <c r="U4132" s="236"/>
      <c r="Y4132" s="3"/>
      <c r="Z4132" s="3"/>
      <c r="AA4132" s="3"/>
      <c r="AB4132" s="3"/>
      <c r="AC4132" s="3"/>
      <c r="AD4132" s="3"/>
      <c r="AE4132" s="3"/>
      <c r="AF4132" s="3"/>
    </row>
    <row r="4133" spans="13:32">
      <c r="M4133" s="238"/>
      <c r="N4133" s="236"/>
      <c r="O4133" s="236"/>
      <c r="P4133" s="234"/>
      <c r="Q4133" s="234"/>
      <c r="R4133" s="236"/>
      <c r="S4133" s="236"/>
      <c r="T4133" s="236"/>
      <c r="U4133" s="236"/>
      <c r="Y4133" s="3"/>
      <c r="Z4133" s="3"/>
      <c r="AA4133" s="3"/>
      <c r="AB4133" s="3"/>
      <c r="AC4133" s="3"/>
      <c r="AD4133" s="3"/>
      <c r="AE4133" s="3"/>
      <c r="AF4133" s="3"/>
    </row>
    <row r="4134" spans="13:32">
      <c r="M4134" s="238"/>
      <c r="N4134" s="236"/>
      <c r="O4134" s="236"/>
      <c r="P4134" s="234"/>
      <c r="Q4134" s="234"/>
      <c r="R4134" s="236"/>
      <c r="S4134" s="236"/>
      <c r="T4134" s="236"/>
      <c r="U4134" s="236"/>
      <c r="Y4134" s="3"/>
      <c r="Z4134" s="3"/>
      <c r="AA4134" s="3"/>
      <c r="AB4134" s="3"/>
      <c r="AC4134" s="3"/>
      <c r="AD4134" s="3"/>
      <c r="AE4134" s="3"/>
      <c r="AF4134" s="3"/>
    </row>
    <row r="4135" spans="13:32">
      <c r="M4135" s="238"/>
      <c r="N4135" s="236"/>
      <c r="O4135" s="236"/>
      <c r="P4135" s="234"/>
      <c r="Q4135" s="234"/>
      <c r="R4135" s="236"/>
      <c r="S4135" s="236"/>
      <c r="T4135" s="236"/>
      <c r="U4135" s="236"/>
      <c r="Y4135" s="3"/>
      <c r="Z4135" s="3"/>
      <c r="AA4135" s="3"/>
      <c r="AB4135" s="3"/>
      <c r="AC4135" s="3"/>
      <c r="AD4135" s="3"/>
      <c r="AE4135" s="3"/>
      <c r="AF4135" s="3"/>
    </row>
    <row r="4136" spans="13:32">
      <c r="M4136" s="238"/>
      <c r="N4136" s="236"/>
      <c r="O4136" s="236"/>
      <c r="P4136" s="234"/>
      <c r="Q4136" s="234"/>
      <c r="R4136" s="236"/>
      <c r="S4136" s="236"/>
      <c r="T4136" s="236"/>
      <c r="U4136" s="236"/>
      <c r="Y4136" s="3"/>
      <c r="Z4136" s="3"/>
      <c r="AA4136" s="3"/>
      <c r="AB4136" s="3"/>
      <c r="AC4136" s="3"/>
      <c r="AD4136" s="3"/>
      <c r="AE4136" s="3"/>
      <c r="AF4136" s="3"/>
    </row>
    <row r="4137" spans="13:32">
      <c r="M4137" s="238"/>
      <c r="N4137" s="236"/>
      <c r="O4137" s="236"/>
      <c r="P4137" s="234"/>
      <c r="Q4137" s="234"/>
      <c r="R4137" s="236"/>
      <c r="S4137" s="236"/>
      <c r="T4137" s="236"/>
      <c r="U4137" s="236"/>
      <c r="Y4137" s="3"/>
      <c r="Z4137" s="3"/>
      <c r="AA4137" s="3"/>
      <c r="AB4137" s="3"/>
      <c r="AC4137" s="3"/>
      <c r="AD4137" s="3"/>
      <c r="AE4137" s="3"/>
      <c r="AF4137" s="3"/>
    </row>
    <row r="4138" spans="13:32">
      <c r="M4138" s="238"/>
      <c r="N4138" s="236"/>
      <c r="O4138" s="236"/>
      <c r="P4138" s="234"/>
      <c r="Q4138" s="234"/>
      <c r="R4138" s="236"/>
      <c r="S4138" s="236"/>
      <c r="T4138" s="236"/>
      <c r="U4138" s="236"/>
      <c r="Y4138" s="3"/>
      <c r="Z4138" s="3"/>
      <c r="AA4138" s="3"/>
      <c r="AB4138" s="3"/>
      <c r="AC4138" s="3"/>
      <c r="AD4138" s="3"/>
      <c r="AE4138" s="3"/>
      <c r="AF4138" s="3"/>
    </row>
    <row r="4139" spans="13:32">
      <c r="M4139" s="238"/>
      <c r="N4139" s="236"/>
      <c r="O4139" s="236"/>
      <c r="P4139" s="234"/>
      <c r="Q4139" s="234"/>
      <c r="R4139" s="236"/>
      <c r="S4139" s="236"/>
      <c r="T4139" s="236"/>
      <c r="U4139" s="236"/>
      <c r="Y4139" s="3"/>
      <c r="Z4139" s="3"/>
      <c r="AA4139" s="3"/>
      <c r="AB4139" s="3"/>
      <c r="AC4139" s="3"/>
      <c r="AD4139" s="3"/>
      <c r="AE4139" s="3"/>
      <c r="AF4139" s="3"/>
    </row>
    <row r="4140" spans="13:32">
      <c r="M4140" s="238"/>
      <c r="N4140" s="236"/>
      <c r="O4140" s="236"/>
      <c r="P4140" s="234"/>
      <c r="Q4140" s="234"/>
      <c r="R4140" s="236"/>
      <c r="S4140" s="236"/>
      <c r="T4140" s="236"/>
      <c r="U4140" s="236"/>
      <c r="Y4140" s="3"/>
      <c r="Z4140" s="3"/>
      <c r="AA4140" s="3"/>
      <c r="AB4140" s="3"/>
      <c r="AC4140" s="3"/>
      <c r="AD4140" s="3"/>
      <c r="AE4140" s="3"/>
      <c r="AF4140" s="3"/>
    </row>
    <row r="4141" spans="13:32">
      <c r="M4141" s="238"/>
      <c r="N4141" s="236"/>
      <c r="O4141" s="236"/>
      <c r="P4141" s="234"/>
      <c r="Q4141" s="234"/>
      <c r="R4141" s="236"/>
      <c r="S4141" s="236"/>
      <c r="T4141" s="236"/>
      <c r="U4141" s="236"/>
      <c r="Y4141" s="3"/>
      <c r="Z4141" s="3"/>
      <c r="AA4141" s="3"/>
      <c r="AB4141" s="3"/>
      <c r="AC4141" s="3"/>
      <c r="AD4141" s="3"/>
      <c r="AE4141" s="3"/>
      <c r="AF4141" s="3"/>
    </row>
    <row r="4142" spans="13:32">
      <c r="M4142" s="238"/>
      <c r="N4142" s="236"/>
      <c r="O4142" s="236"/>
      <c r="P4142" s="234"/>
      <c r="Q4142" s="234"/>
      <c r="R4142" s="236"/>
      <c r="S4142" s="236"/>
      <c r="T4142" s="236"/>
      <c r="U4142" s="236"/>
      <c r="Y4142" s="3"/>
      <c r="Z4142" s="3"/>
      <c r="AA4142" s="3"/>
      <c r="AB4142" s="3"/>
      <c r="AC4142" s="3"/>
      <c r="AD4142" s="3"/>
      <c r="AE4142" s="3"/>
      <c r="AF4142" s="3"/>
    </row>
    <row r="4143" spans="13:32">
      <c r="M4143" s="238"/>
      <c r="N4143" s="236"/>
      <c r="O4143" s="236"/>
      <c r="P4143" s="234"/>
      <c r="Q4143" s="234"/>
      <c r="R4143" s="236"/>
      <c r="S4143" s="236"/>
      <c r="T4143" s="236"/>
      <c r="U4143" s="236"/>
      <c r="Y4143" s="3"/>
      <c r="Z4143" s="3"/>
      <c r="AA4143" s="3"/>
      <c r="AB4143" s="3"/>
      <c r="AC4143" s="3"/>
      <c r="AD4143" s="3"/>
      <c r="AE4143" s="3"/>
      <c r="AF4143" s="3"/>
    </row>
    <row r="4144" spans="13:32">
      <c r="M4144" s="238"/>
      <c r="N4144" s="236"/>
      <c r="O4144" s="236"/>
      <c r="P4144" s="234"/>
      <c r="Q4144" s="234"/>
      <c r="R4144" s="236"/>
      <c r="S4144" s="236"/>
      <c r="T4144" s="236"/>
      <c r="U4144" s="236"/>
      <c r="Y4144" s="3"/>
      <c r="Z4144" s="3"/>
      <c r="AA4144" s="3"/>
      <c r="AB4144" s="3"/>
      <c r="AC4144" s="3"/>
      <c r="AD4144" s="3"/>
      <c r="AE4144" s="3"/>
      <c r="AF4144" s="3"/>
    </row>
    <row r="4145" spans="13:32">
      <c r="M4145" s="238"/>
      <c r="N4145" s="236"/>
      <c r="O4145" s="236"/>
      <c r="P4145" s="234"/>
      <c r="Q4145" s="234"/>
      <c r="R4145" s="236"/>
      <c r="S4145" s="236"/>
      <c r="T4145" s="236"/>
      <c r="U4145" s="236"/>
      <c r="Y4145" s="3"/>
      <c r="Z4145" s="3"/>
      <c r="AA4145" s="3"/>
      <c r="AB4145" s="3"/>
      <c r="AC4145" s="3"/>
      <c r="AD4145" s="3"/>
      <c r="AE4145" s="3"/>
      <c r="AF4145" s="3"/>
    </row>
    <row r="4146" spans="13:32">
      <c r="M4146" s="238"/>
      <c r="N4146" s="236"/>
      <c r="O4146" s="236"/>
      <c r="P4146" s="234"/>
      <c r="Q4146" s="234"/>
      <c r="R4146" s="236"/>
      <c r="S4146" s="236"/>
      <c r="T4146" s="236"/>
      <c r="U4146" s="236"/>
      <c r="Y4146" s="3"/>
      <c r="Z4146" s="3"/>
      <c r="AA4146" s="3"/>
      <c r="AB4146" s="3"/>
      <c r="AC4146" s="3"/>
      <c r="AD4146" s="3"/>
      <c r="AE4146" s="3"/>
      <c r="AF4146" s="3"/>
    </row>
    <row r="4147" spans="13:32">
      <c r="M4147" s="238"/>
      <c r="N4147" s="236"/>
      <c r="O4147" s="236"/>
      <c r="P4147" s="234"/>
      <c r="Q4147" s="234"/>
      <c r="R4147" s="236"/>
      <c r="S4147" s="236"/>
      <c r="T4147" s="236"/>
      <c r="U4147" s="236"/>
      <c r="Y4147" s="3"/>
      <c r="Z4147" s="3"/>
      <c r="AA4147" s="3"/>
      <c r="AB4147" s="3"/>
      <c r="AC4147" s="3"/>
      <c r="AD4147" s="3"/>
      <c r="AE4147" s="3"/>
      <c r="AF4147" s="3"/>
    </row>
    <row r="4148" spans="13:32">
      <c r="M4148" s="238"/>
      <c r="N4148" s="236"/>
      <c r="O4148" s="236"/>
      <c r="P4148" s="234"/>
      <c r="Q4148" s="234"/>
      <c r="R4148" s="236"/>
      <c r="S4148" s="236"/>
      <c r="T4148" s="236"/>
      <c r="U4148" s="236"/>
      <c r="Y4148" s="3"/>
      <c r="Z4148" s="3"/>
      <c r="AA4148" s="3"/>
      <c r="AB4148" s="3"/>
      <c r="AC4148" s="3"/>
      <c r="AD4148" s="3"/>
      <c r="AE4148" s="3"/>
      <c r="AF4148" s="3"/>
    </row>
    <row r="4149" spans="13:32">
      <c r="M4149" s="238"/>
      <c r="N4149" s="236"/>
      <c r="O4149" s="236"/>
      <c r="P4149" s="234"/>
      <c r="Q4149" s="234"/>
      <c r="R4149" s="236"/>
      <c r="S4149" s="236"/>
      <c r="T4149" s="236"/>
      <c r="U4149" s="236"/>
      <c r="Y4149" s="3"/>
      <c r="Z4149" s="3"/>
      <c r="AA4149" s="3"/>
      <c r="AB4149" s="3"/>
      <c r="AC4149" s="3"/>
      <c r="AD4149" s="3"/>
      <c r="AE4149" s="3"/>
      <c r="AF4149" s="3"/>
    </row>
    <row r="4150" spans="13:32">
      <c r="M4150" s="238"/>
      <c r="N4150" s="236"/>
      <c r="O4150" s="236"/>
      <c r="P4150" s="234"/>
      <c r="Q4150" s="234"/>
      <c r="R4150" s="236"/>
      <c r="S4150" s="236"/>
      <c r="T4150" s="236"/>
      <c r="U4150" s="236"/>
      <c r="Y4150" s="3"/>
      <c r="Z4150" s="3"/>
      <c r="AA4150" s="3"/>
      <c r="AB4150" s="3"/>
      <c r="AC4150" s="3"/>
      <c r="AD4150" s="3"/>
      <c r="AE4150" s="3"/>
      <c r="AF4150" s="3"/>
    </row>
    <row r="4151" spans="13:32">
      <c r="M4151" s="238"/>
      <c r="N4151" s="236"/>
      <c r="O4151" s="236"/>
      <c r="P4151" s="234"/>
      <c r="Q4151" s="234"/>
      <c r="R4151" s="236"/>
      <c r="S4151" s="236"/>
      <c r="T4151" s="236"/>
      <c r="U4151" s="236"/>
      <c r="Y4151" s="3"/>
      <c r="Z4151" s="3"/>
      <c r="AA4151" s="3"/>
      <c r="AB4151" s="3"/>
      <c r="AC4151" s="3"/>
      <c r="AD4151" s="3"/>
      <c r="AE4151" s="3"/>
      <c r="AF4151" s="3"/>
    </row>
    <row r="4152" spans="13:32">
      <c r="M4152" s="238"/>
      <c r="N4152" s="236"/>
      <c r="O4152" s="236"/>
      <c r="P4152" s="234"/>
      <c r="Q4152" s="234"/>
      <c r="R4152" s="236"/>
      <c r="S4152" s="236"/>
      <c r="T4152" s="236"/>
      <c r="U4152" s="236"/>
      <c r="Y4152" s="3"/>
      <c r="Z4152" s="3"/>
      <c r="AA4152" s="3"/>
      <c r="AB4152" s="3"/>
      <c r="AC4152" s="3"/>
      <c r="AD4152" s="3"/>
      <c r="AE4152" s="3"/>
      <c r="AF4152" s="3"/>
    </row>
    <row r="4153" spans="13:32">
      <c r="M4153" s="238"/>
      <c r="N4153" s="236"/>
      <c r="O4153" s="236"/>
      <c r="P4153" s="234"/>
      <c r="Q4153" s="234"/>
      <c r="R4153" s="236"/>
      <c r="S4153" s="236"/>
      <c r="T4153" s="236"/>
      <c r="U4153" s="236"/>
      <c r="Y4153" s="3"/>
      <c r="Z4153" s="3"/>
      <c r="AA4153" s="3"/>
      <c r="AB4153" s="3"/>
      <c r="AC4153" s="3"/>
      <c r="AD4153" s="3"/>
      <c r="AE4153" s="3"/>
      <c r="AF4153" s="3"/>
    </row>
    <row r="4154" spans="13:32">
      <c r="M4154" s="238"/>
      <c r="N4154" s="236"/>
      <c r="O4154" s="236"/>
      <c r="P4154" s="234"/>
      <c r="Q4154" s="234"/>
      <c r="R4154" s="236"/>
      <c r="S4154" s="236"/>
      <c r="T4154" s="236"/>
      <c r="U4154" s="236"/>
      <c r="Y4154" s="3"/>
      <c r="Z4154" s="3"/>
      <c r="AA4154" s="3"/>
      <c r="AB4154" s="3"/>
      <c r="AC4154" s="3"/>
      <c r="AD4154" s="3"/>
      <c r="AE4154" s="3"/>
      <c r="AF4154" s="3"/>
    </row>
    <row r="4155" spans="13:32">
      <c r="M4155" s="238"/>
      <c r="N4155" s="236"/>
      <c r="O4155" s="236"/>
      <c r="P4155" s="234"/>
      <c r="Q4155" s="234"/>
      <c r="R4155" s="236"/>
      <c r="S4155" s="236"/>
      <c r="T4155" s="236"/>
      <c r="U4155" s="236"/>
      <c r="Y4155" s="3"/>
      <c r="Z4155" s="3"/>
      <c r="AA4155" s="3"/>
      <c r="AB4155" s="3"/>
      <c r="AC4155" s="3"/>
      <c r="AD4155" s="3"/>
      <c r="AE4155" s="3"/>
      <c r="AF4155" s="3"/>
    </row>
    <row r="4156" spans="13:32">
      <c r="M4156" s="238"/>
      <c r="N4156" s="236"/>
      <c r="O4156" s="236"/>
      <c r="P4156" s="234"/>
      <c r="Q4156" s="234"/>
      <c r="R4156" s="236"/>
      <c r="S4156" s="236"/>
      <c r="T4156" s="236"/>
      <c r="U4156" s="236"/>
      <c r="Y4156" s="3"/>
      <c r="Z4156" s="3"/>
      <c r="AA4156" s="3"/>
      <c r="AB4156" s="3"/>
      <c r="AC4156" s="3"/>
      <c r="AD4156" s="3"/>
      <c r="AE4156" s="3"/>
      <c r="AF4156" s="3"/>
    </row>
    <row r="4157" spans="13:32">
      <c r="M4157" s="238"/>
      <c r="N4157" s="236"/>
      <c r="O4157" s="236"/>
      <c r="P4157" s="234"/>
      <c r="Q4157" s="234"/>
      <c r="R4157" s="236"/>
      <c r="S4157" s="236"/>
      <c r="T4157" s="236"/>
      <c r="U4157" s="236"/>
      <c r="Y4157" s="3"/>
      <c r="Z4157" s="3"/>
      <c r="AA4157" s="3"/>
      <c r="AB4157" s="3"/>
      <c r="AC4157" s="3"/>
      <c r="AD4157" s="3"/>
      <c r="AE4157" s="3"/>
      <c r="AF4157" s="3"/>
    </row>
    <row r="4158" spans="13:32">
      <c r="M4158" s="238"/>
      <c r="N4158" s="236"/>
      <c r="O4158" s="236"/>
      <c r="P4158" s="234"/>
      <c r="Q4158" s="234"/>
      <c r="R4158" s="236"/>
      <c r="S4158" s="236"/>
      <c r="T4158" s="236"/>
      <c r="U4158" s="236"/>
      <c r="Y4158" s="3"/>
      <c r="Z4158" s="3"/>
      <c r="AA4158" s="3"/>
      <c r="AB4158" s="3"/>
      <c r="AC4158" s="3"/>
      <c r="AD4158" s="3"/>
      <c r="AE4158" s="3"/>
      <c r="AF4158" s="3"/>
    </row>
    <row r="4159" spans="13:32">
      <c r="M4159" s="238"/>
      <c r="N4159" s="236"/>
      <c r="O4159" s="236"/>
      <c r="P4159" s="234"/>
      <c r="Q4159" s="234"/>
      <c r="R4159" s="236"/>
      <c r="S4159" s="236"/>
      <c r="T4159" s="236"/>
      <c r="U4159" s="236"/>
      <c r="Y4159" s="3"/>
      <c r="Z4159" s="3"/>
      <c r="AA4159" s="3"/>
      <c r="AB4159" s="3"/>
      <c r="AC4159" s="3"/>
      <c r="AD4159" s="3"/>
      <c r="AE4159" s="3"/>
      <c r="AF4159" s="3"/>
    </row>
    <row r="4160" spans="13:32">
      <c r="M4160" s="238"/>
      <c r="N4160" s="236"/>
      <c r="O4160" s="236"/>
      <c r="P4160" s="234"/>
      <c r="Q4160" s="234"/>
      <c r="R4160" s="236"/>
      <c r="S4160" s="236"/>
      <c r="T4160" s="236"/>
      <c r="U4160" s="236"/>
      <c r="Y4160" s="3"/>
      <c r="Z4160" s="3"/>
      <c r="AA4160" s="3"/>
      <c r="AB4160" s="3"/>
      <c r="AC4160" s="3"/>
      <c r="AD4160" s="3"/>
      <c r="AE4160" s="3"/>
      <c r="AF4160" s="3"/>
    </row>
    <row r="4161" spans="13:32">
      <c r="M4161" s="238"/>
      <c r="N4161" s="236"/>
      <c r="O4161" s="236"/>
      <c r="P4161" s="234"/>
      <c r="Q4161" s="234"/>
      <c r="R4161" s="236"/>
      <c r="S4161" s="236"/>
      <c r="T4161" s="236"/>
      <c r="U4161" s="236"/>
      <c r="Y4161" s="3"/>
      <c r="Z4161" s="3"/>
      <c r="AA4161" s="3"/>
      <c r="AB4161" s="3"/>
      <c r="AC4161" s="3"/>
      <c r="AD4161" s="3"/>
      <c r="AE4161" s="3"/>
      <c r="AF4161" s="3"/>
    </row>
    <row r="4162" spans="13:32">
      <c r="M4162" s="238"/>
      <c r="N4162" s="236"/>
      <c r="O4162" s="236"/>
      <c r="P4162" s="234"/>
      <c r="Q4162" s="234"/>
      <c r="R4162" s="236"/>
      <c r="S4162" s="236"/>
      <c r="T4162" s="236"/>
      <c r="U4162" s="236"/>
      <c r="Y4162" s="3"/>
      <c r="Z4162" s="3"/>
      <c r="AA4162" s="3"/>
      <c r="AB4162" s="3"/>
      <c r="AC4162" s="3"/>
      <c r="AD4162" s="3"/>
      <c r="AE4162" s="3"/>
      <c r="AF4162" s="3"/>
    </row>
    <row r="4163" spans="13:32">
      <c r="M4163" s="238"/>
      <c r="N4163" s="236"/>
      <c r="O4163" s="236"/>
      <c r="P4163" s="234"/>
      <c r="Q4163" s="234"/>
      <c r="R4163" s="236"/>
      <c r="S4163" s="236"/>
      <c r="T4163" s="236"/>
      <c r="U4163" s="236"/>
      <c r="Y4163" s="3"/>
      <c r="Z4163" s="3"/>
      <c r="AA4163" s="3"/>
      <c r="AB4163" s="3"/>
      <c r="AC4163" s="3"/>
      <c r="AD4163" s="3"/>
      <c r="AE4163" s="3"/>
      <c r="AF4163" s="3"/>
    </row>
    <row r="4164" spans="13:32">
      <c r="M4164" s="238"/>
      <c r="N4164" s="236"/>
      <c r="O4164" s="236"/>
      <c r="P4164" s="234"/>
      <c r="Q4164" s="234"/>
      <c r="R4164" s="236"/>
      <c r="S4164" s="236"/>
      <c r="T4164" s="236"/>
      <c r="U4164" s="236"/>
      <c r="Y4164" s="3"/>
      <c r="Z4164" s="3"/>
      <c r="AA4164" s="3"/>
      <c r="AB4164" s="3"/>
      <c r="AC4164" s="3"/>
      <c r="AD4164" s="3"/>
      <c r="AE4164" s="3"/>
      <c r="AF4164" s="3"/>
    </row>
    <row r="4165" spans="13:32">
      <c r="M4165" s="238"/>
      <c r="N4165" s="236"/>
      <c r="O4165" s="236"/>
      <c r="P4165" s="234"/>
      <c r="Q4165" s="234"/>
      <c r="R4165" s="236"/>
      <c r="S4165" s="236"/>
      <c r="T4165" s="236"/>
      <c r="U4165" s="236"/>
      <c r="Y4165" s="3"/>
      <c r="Z4165" s="3"/>
      <c r="AA4165" s="3"/>
      <c r="AB4165" s="3"/>
      <c r="AC4165" s="3"/>
      <c r="AD4165" s="3"/>
      <c r="AE4165" s="3"/>
      <c r="AF4165" s="3"/>
    </row>
    <row r="4166" spans="13:32">
      <c r="M4166" s="238"/>
      <c r="N4166" s="236"/>
      <c r="O4166" s="236"/>
      <c r="P4166" s="234"/>
      <c r="Q4166" s="234"/>
      <c r="R4166" s="236"/>
      <c r="S4166" s="236"/>
      <c r="T4166" s="236"/>
      <c r="U4166" s="236"/>
      <c r="Y4166" s="3"/>
      <c r="Z4166" s="3"/>
      <c r="AA4166" s="3"/>
      <c r="AB4166" s="3"/>
      <c r="AC4166" s="3"/>
      <c r="AD4166" s="3"/>
      <c r="AE4166" s="3"/>
      <c r="AF4166" s="3"/>
    </row>
    <row r="4167" spans="13:32">
      <c r="M4167" s="238"/>
      <c r="N4167" s="236"/>
      <c r="O4167" s="236"/>
      <c r="P4167" s="234"/>
      <c r="Q4167" s="234"/>
      <c r="R4167" s="236"/>
      <c r="S4167" s="236"/>
      <c r="T4167" s="236"/>
      <c r="U4167" s="236"/>
      <c r="Y4167" s="3"/>
      <c r="Z4167" s="3"/>
      <c r="AA4167" s="3"/>
      <c r="AB4167" s="3"/>
      <c r="AC4167" s="3"/>
      <c r="AD4167" s="3"/>
      <c r="AE4167" s="3"/>
      <c r="AF4167" s="3"/>
    </row>
    <row r="4168" spans="13:32">
      <c r="M4168" s="238"/>
      <c r="N4168" s="236"/>
      <c r="O4168" s="236"/>
      <c r="P4168" s="234"/>
      <c r="Q4168" s="234"/>
      <c r="R4168" s="236"/>
      <c r="S4168" s="236"/>
      <c r="T4168" s="236"/>
      <c r="U4168" s="236"/>
      <c r="Y4168" s="3"/>
      <c r="Z4168" s="3"/>
      <c r="AA4168" s="3"/>
      <c r="AB4168" s="3"/>
      <c r="AC4168" s="3"/>
      <c r="AD4168" s="3"/>
      <c r="AE4168" s="3"/>
      <c r="AF4168" s="3"/>
    </row>
    <row r="4169" spans="13:32">
      <c r="M4169" s="238"/>
      <c r="N4169" s="236"/>
      <c r="O4169" s="236"/>
      <c r="P4169" s="234"/>
      <c r="Q4169" s="234"/>
      <c r="R4169" s="236"/>
      <c r="S4169" s="236"/>
      <c r="T4169" s="236"/>
      <c r="U4169" s="236"/>
      <c r="Y4169" s="3"/>
      <c r="Z4169" s="3"/>
      <c r="AA4169" s="3"/>
      <c r="AB4169" s="3"/>
      <c r="AC4169" s="3"/>
      <c r="AD4169" s="3"/>
      <c r="AE4169" s="3"/>
      <c r="AF4169" s="3"/>
    </row>
    <row r="4170" spans="13:32">
      <c r="M4170" s="238"/>
      <c r="N4170" s="236"/>
      <c r="O4170" s="236"/>
      <c r="P4170" s="234"/>
      <c r="Q4170" s="234"/>
      <c r="R4170" s="236"/>
      <c r="S4170" s="236"/>
      <c r="T4170" s="236"/>
      <c r="U4170" s="236"/>
      <c r="Y4170" s="3"/>
      <c r="Z4170" s="3"/>
      <c r="AA4170" s="3"/>
      <c r="AB4170" s="3"/>
      <c r="AC4170" s="3"/>
      <c r="AD4170" s="3"/>
      <c r="AE4170" s="3"/>
      <c r="AF4170" s="3"/>
    </row>
    <row r="4171" spans="13:32">
      <c r="M4171" s="238"/>
      <c r="N4171" s="236"/>
      <c r="O4171" s="236"/>
      <c r="P4171" s="234"/>
      <c r="Q4171" s="234"/>
      <c r="R4171" s="236"/>
      <c r="S4171" s="236"/>
      <c r="T4171" s="236"/>
      <c r="U4171" s="236"/>
      <c r="Y4171" s="3"/>
      <c r="Z4171" s="3"/>
      <c r="AA4171" s="3"/>
      <c r="AB4171" s="3"/>
      <c r="AC4171" s="3"/>
      <c r="AD4171" s="3"/>
      <c r="AE4171" s="3"/>
      <c r="AF4171" s="3"/>
    </row>
    <row r="4172" spans="13:32">
      <c r="M4172" s="238"/>
      <c r="N4172" s="236"/>
      <c r="O4172" s="236"/>
      <c r="P4172" s="234"/>
      <c r="Q4172" s="234"/>
      <c r="R4172" s="236"/>
      <c r="S4172" s="236"/>
      <c r="T4172" s="236"/>
      <c r="U4172" s="236"/>
      <c r="Y4172" s="3"/>
      <c r="Z4172" s="3"/>
      <c r="AA4172" s="3"/>
      <c r="AB4172" s="3"/>
      <c r="AC4172" s="3"/>
      <c r="AD4172" s="3"/>
      <c r="AE4172" s="3"/>
      <c r="AF4172" s="3"/>
    </row>
    <row r="4173" spans="13:32">
      <c r="M4173" s="238"/>
      <c r="N4173" s="236"/>
      <c r="O4173" s="236"/>
      <c r="P4173" s="234"/>
      <c r="Q4173" s="234"/>
      <c r="R4173" s="236"/>
      <c r="S4173" s="236"/>
      <c r="T4173" s="236"/>
      <c r="U4173" s="236"/>
      <c r="Y4173" s="3"/>
      <c r="Z4173" s="3"/>
      <c r="AA4173" s="3"/>
      <c r="AB4173" s="3"/>
      <c r="AC4173" s="3"/>
      <c r="AD4173" s="3"/>
      <c r="AE4173" s="3"/>
      <c r="AF4173" s="3"/>
    </row>
    <row r="4174" spans="13:32">
      <c r="M4174" s="238"/>
      <c r="N4174" s="236"/>
      <c r="O4174" s="236"/>
      <c r="P4174" s="234"/>
      <c r="Q4174" s="234"/>
      <c r="R4174" s="236"/>
      <c r="S4174" s="236"/>
      <c r="T4174" s="236"/>
      <c r="U4174" s="236"/>
      <c r="Y4174" s="3"/>
      <c r="Z4174" s="3"/>
      <c r="AA4174" s="3"/>
      <c r="AB4174" s="3"/>
      <c r="AC4174" s="3"/>
      <c r="AD4174" s="3"/>
      <c r="AE4174" s="3"/>
      <c r="AF4174" s="3"/>
    </row>
    <row r="4175" spans="13:32">
      <c r="M4175" s="238"/>
      <c r="N4175" s="236"/>
      <c r="O4175" s="236"/>
      <c r="P4175" s="234"/>
      <c r="Q4175" s="234"/>
      <c r="R4175" s="236"/>
      <c r="S4175" s="236"/>
      <c r="T4175" s="236"/>
      <c r="U4175" s="236"/>
      <c r="Y4175" s="3"/>
      <c r="Z4175" s="3"/>
      <c r="AA4175" s="3"/>
      <c r="AB4175" s="3"/>
      <c r="AC4175" s="3"/>
      <c r="AD4175" s="3"/>
      <c r="AE4175" s="3"/>
      <c r="AF4175" s="3"/>
    </row>
    <row r="4176" spans="13:32">
      <c r="M4176" s="238"/>
      <c r="N4176" s="236"/>
      <c r="O4176" s="236"/>
      <c r="P4176" s="234"/>
      <c r="Q4176" s="234"/>
      <c r="R4176" s="236"/>
      <c r="S4176" s="236"/>
      <c r="T4176" s="236"/>
      <c r="U4176" s="236"/>
      <c r="Y4176" s="3"/>
      <c r="Z4176" s="3"/>
      <c r="AA4176" s="3"/>
      <c r="AB4176" s="3"/>
      <c r="AC4176" s="3"/>
      <c r="AD4176" s="3"/>
      <c r="AE4176" s="3"/>
      <c r="AF4176" s="3"/>
    </row>
    <row r="4177" spans="13:32">
      <c r="M4177" s="238"/>
      <c r="N4177" s="236"/>
      <c r="O4177" s="236"/>
      <c r="P4177" s="234"/>
      <c r="Q4177" s="234"/>
      <c r="R4177" s="236"/>
      <c r="S4177" s="236"/>
      <c r="T4177" s="236"/>
      <c r="U4177" s="236"/>
      <c r="Y4177" s="3"/>
      <c r="Z4177" s="3"/>
      <c r="AA4177" s="3"/>
      <c r="AB4177" s="3"/>
      <c r="AC4177" s="3"/>
      <c r="AD4177" s="3"/>
      <c r="AE4177" s="3"/>
      <c r="AF4177" s="3"/>
    </row>
    <row r="4178" spans="13:32">
      <c r="M4178" s="238"/>
      <c r="N4178" s="236"/>
      <c r="O4178" s="236"/>
      <c r="P4178" s="234"/>
      <c r="Q4178" s="234"/>
      <c r="R4178" s="236"/>
      <c r="S4178" s="236"/>
      <c r="T4178" s="236"/>
      <c r="U4178" s="236"/>
      <c r="Y4178" s="3"/>
      <c r="Z4178" s="3"/>
      <c r="AA4178" s="3"/>
      <c r="AB4178" s="3"/>
      <c r="AC4178" s="3"/>
      <c r="AD4178" s="3"/>
      <c r="AE4178" s="3"/>
      <c r="AF4178" s="3"/>
    </row>
    <row r="4179" spans="13:32">
      <c r="M4179" s="238"/>
      <c r="N4179" s="236"/>
      <c r="O4179" s="236"/>
      <c r="P4179" s="234"/>
      <c r="Q4179" s="234"/>
      <c r="R4179" s="236"/>
      <c r="S4179" s="236"/>
      <c r="T4179" s="236"/>
      <c r="U4179" s="236"/>
      <c r="Y4179" s="3"/>
      <c r="Z4179" s="3"/>
      <c r="AA4179" s="3"/>
      <c r="AB4179" s="3"/>
      <c r="AC4179" s="3"/>
      <c r="AD4179" s="3"/>
      <c r="AE4179" s="3"/>
      <c r="AF4179" s="3"/>
    </row>
    <row r="4180" spans="13:32">
      <c r="M4180" s="238"/>
      <c r="N4180" s="236"/>
      <c r="O4180" s="236"/>
      <c r="P4180" s="234"/>
      <c r="Q4180" s="234"/>
      <c r="R4180" s="236"/>
      <c r="S4180" s="236"/>
      <c r="T4180" s="236"/>
      <c r="U4180" s="236"/>
      <c r="Y4180" s="3"/>
      <c r="Z4180" s="3"/>
      <c r="AA4180" s="3"/>
      <c r="AB4180" s="3"/>
      <c r="AC4180" s="3"/>
      <c r="AD4180" s="3"/>
      <c r="AE4180" s="3"/>
      <c r="AF4180" s="3"/>
    </row>
    <row r="4181" spans="13:32">
      <c r="M4181" s="238"/>
      <c r="N4181" s="236"/>
      <c r="O4181" s="236"/>
      <c r="P4181" s="234"/>
      <c r="Q4181" s="234"/>
      <c r="R4181" s="236"/>
      <c r="S4181" s="236"/>
      <c r="T4181" s="236"/>
      <c r="U4181" s="236"/>
      <c r="Y4181" s="3"/>
      <c r="Z4181" s="3"/>
      <c r="AA4181" s="3"/>
      <c r="AB4181" s="3"/>
      <c r="AC4181" s="3"/>
      <c r="AD4181" s="3"/>
      <c r="AE4181" s="3"/>
      <c r="AF4181" s="3"/>
    </row>
    <row r="4182" spans="13:32">
      <c r="M4182" s="238"/>
      <c r="N4182" s="236"/>
      <c r="O4182" s="236"/>
      <c r="P4182" s="234"/>
      <c r="Q4182" s="234"/>
      <c r="R4182" s="236"/>
      <c r="S4182" s="236"/>
      <c r="T4182" s="236"/>
      <c r="U4182" s="236"/>
      <c r="Y4182" s="3"/>
      <c r="Z4182" s="3"/>
      <c r="AA4182" s="3"/>
      <c r="AB4182" s="3"/>
      <c r="AC4182" s="3"/>
      <c r="AD4182" s="3"/>
      <c r="AE4182" s="3"/>
      <c r="AF4182" s="3"/>
    </row>
    <row r="4183" spans="13:32">
      <c r="M4183" s="238"/>
      <c r="N4183" s="236"/>
      <c r="O4183" s="236"/>
      <c r="P4183" s="234"/>
      <c r="Q4183" s="234"/>
      <c r="R4183" s="236"/>
      <c r="S4183" s="236"/>
      <c r="T4183" s="236"/>
      <c r="U4183" s="236"/>
      <c r="Y4183" s="3"/>
      <c r="Z4183" s="3"/>
      <c r="AA4183" s="3"/>
      <c r="AB4183" s="3"/>
      <c r="AC4183" s="3"/>
      <c r="AD4183" s="3"/>
      <c r="AE4183" s="3"/>
      <c r="AF4183" s="3"/>
    </row>
    <row r="4184" spans="13:32">
      <c r="M4184" s="238"/>
      <c r="N4184" s="236"/>
      <c r="O4184" s="236"/>
      <c r="P4184" s="234"/>
      <c r="Q4184" s="234"/>
      <c r="R4184" s="236"/>
      <c r="S4184" s="236"/>
      <c r="T4184" s="236"/>
      <c r="U4184" s="236"/>
      <c r="Y4184" s="3"/>
      <c r="Z4184" s="3"/>
      <c r="AA4184" s="3"/>
      <c r="AB4184" s="3"/>
      <c r="AC4184" s="3"/>
      <c r="AD4184" s="3"/>
      <c r="AE4184" s="3"/>
      <c r="AF4184" s="3"/>
    </row>
    <row r="4185" spans="13:32">
      <c r="M4185" s="238"/>
      <c r="N4185" s="236"/>
      <c r="O4185" s="236"/>
      <c r="P4185" s="234"/>
      <c r="Q4185" s="234"/>
      <c r="R4185" s="236"/>
      <c r="S4185" s="236"/>
      <c r="T4185" s="236"/>
      <c r="U4185" s="236"/>
      <c r="Y4185" s="3"/>
      <c r="Z4185" s="3"/>
      <c r="AA4185" s="3"/>
      <c r="AB4185" s="3"/>
      <c r="AC4185" s="3"/>
      <c r="AD4185" s="3"/>
      <c r="AE4185" s="3"/>
      <c r="AF4185" s="3"/>
    </row>
    <row r="4186" spans="13:32">
      <c r="M4186" s="238"/>
      <c r="N4186" s="236"/>
      <c r="O4186" s="236"/>
      <c r="P4186" s="234"/>
      <c r="Q4186" s="234"/>
      <c r="R4186" s="236"/>
      <c r="S4186" s="236"/>
      <c r="T4186" s="236"/>
      <c r="U4186" s="236"/>
      <c r="Y4186" s="3"/>
      <c r="Z4186" s="3"/>
      <c r="AA4186" s="3"/>
      <c r="AB4186" s="3"/>
      <c r="AC4186" s="3"/>
      <c r="AD4186" s="3"/>
      <c r="AE4186" s="3"/>
      <c r="AF4186" s="3"/>
    </row>
    <row r="4187" spans="13:32">
      <c r="M4187" s="238"/>
      <c r="N4187" s="236"/>
      <c r="O4187" s="236"/>
      <c r="P4187" s="234"/>
      <c r="Q4187" s="234"/>
      <c r="R4187" s="236"/>
      <c r="S4187" s="236"/>
      <c r="T4187" s="236"/>
      <c r="U4187" s="236"/>
      <c r="Y4187" s="3"/>
      <c r="Z4187" s="3"/>
      <c r="AA4187" s="3"/>
      <c r="AB4187" s="3"/>
      <c r="AC4187" s="3"/>
      <c r="AD4187" s="3"/>
      <c r="AE4187" s="3"/>
      <c r="AF4187" s="3"/>
    </row>
    <row r="4188" spans="13:32">
      <c r="M4188" s="238"/>
      <c r="N4188" s="236"/>
      <c r="O4188" s="236"/>
      <c r="P4188" s="234"/>
      <c r="Q4188" s="234"/>
      <c r="R4188" s="236"/>
      <c r="S4188" s="236"/>
      <c r="T4188" s="236"/>
      <c r="U4188" s="236"/>
      <c r="Y4188" s="3"/>
      <c r="Z4188" s="3"/>
      <c r="AA4188" s="3"/>
      <c r="AB4188" s="3"/>
      <c r="AC4188" s="3"/>
      <c r="AD4188" s="3"/>
      <c r="AE4188" s="3"/>
      <c r="AF4188" s="3"/>
    </row>
    <row r="4189" spans="13:32">
      <c r="M4189" s="238"/>
      <c r="N4189" s="236"/>
      <c r="O4189" s="236"/>
      <c r="P4189" s="234"/>
      <c r="Q4189" s="234"/>
      <c r="R4189" s="236"/>
      <c r="S4189" s="236"/>
      <c r="T4189" s="236"/>
      <c r="U4189" s="236"/>
      <c r="Y4189" s="3"/>
      <c r="Z4189" s="3"/>
      <c r="AA4189" s="3"/>
      <c r="AB4189" s="3"/>
      <c r="AC4189" s="3"/>
      <c r="AD4189" s="3"/>
      <c r="AE4189" s="3"/>
      <c r="AF4189" s="3"/>
    </row>
    <row r="4190" spans="13:32">
      <c r="M4190" s="238"/>
      <c r="N4190" s="236"/>
      <c r="O4190" s="236"/>
      <c r="P4190" s="234"/>
      <c r="Q4190" s="234"/>
      <c r="R4190" s="236"/>
      <c r="S4190" s="236"/>
      <c r="T4190" s="236"/>
      <c r="U4190" s="236"/>
      <c r="Y4190" s="3"/>
      <c r="Z4190" s="3"/>
      <c r="AA4190" s="3"/>
      <c r="AB4190" s="3"/>
      <c r="AC4190" s="3"/>
      <c r="AD4190" s="3"/>
      <c r="AE4190" s="3"/>
      <c r="AF4190" s="3"/>
    </row>
    <row r="4191" spans="13:32">
      <c r="M4191" s="238"/>
      <c r="N4191" s="236"/>
      <c r="O4191" s="236"/>
      <c r="P4191" s="234"/>
      <c r="Q4191" s="234"/>
      <c r="R4191" s="236"/>
      <c r="S4191" s="236"/>
      <c r="T4191" s="236"/>
      <c r="U4191" s="236"/>
      <c r="Y4191" s="3"/>
      <c r="Z4191" s="3"/>
      <c r="AA4191" s="3"/>
      <c r="AB4191" s="3"/>
      <c r="AC4191" s="3"/>
      <c r="AD4191" s="3"/>
      <c r="AE4191" s="3"/>
      <c r="AF4191" s="3"/>
    </row>
    <row r="4192" spans="13:32">
      <c r="M4192" s="238"/>
      <c r="N4192" s="236"/>
      <c r="O4192" s="236"/>
      <c r="P4192" s="234"/>
      <c r="Q4192" s="234"/>
      <c r="R4192" s="236"/>
      <c r="S4192" s="236"/>
      <c r="T4192" s="236"/>
      <c r="U4192" s="236"/>
      <c r="Y4192" s="3"/>
      <c r="Z4192" s="3"/>
      <c r="AA4192" s="3"/>
      <c r="AB4192" s="3"/>
      <c r="AC4192" s="3"/>
      <c r="AD4192" s="3"/>
      <c r="AE4192" s="3"/>
      <c r="AF4192" s="3"/>
    </row>
    <row r="4193" spans="13:32">
      <c r="M4193" s="238"/>
      <c r="N4193" s="236"/>
      <c r="O4193" s="236"/>
      <c r="P4193" s="234"/>
      <c r="Q4193" s="234"/>
      <c r="R4193" s="236"/>
      <c r="S4193" s="236"/>
      <c r="T4193" s="236"/>
      <c r="U4193" s="236"/>
      <c r="Y4193" s="3"/>
      <c r="Z4193" s="3"/>
      <c r="AA4193" s="3"/>
      <c r="AB4193" s="3"/>
      <c r="AC4193" s="3"/>
      <c r="AD4193" s="3"/>
      <c r="AE4193" s="3"/>
      <c r="AF4193" s="3"/>
    </row>
    <row r="4194" spans="13:32">
      <c r="M4194" s="238"/>
      <c r="N4194" s="236"/>
      <c r="O4194" s="236"/>
      <c r="P4194" s="234"/>
      <c r="Q4194" s="234"/>
      <c r="R4194" s="236"/>
      <c r="S4194" s="236"/>
      <c r="T4194" s="236"/>
      <c r="U4194" s="236"/>
      <c r="Y4194" s="3"/>
      <c r="Z4194" s="3"/>
      <c r="AA4194" s="3"/>
      <c r="AB4194" s="3"/>
      <c r="AC4194" s="3"/>
      <c r="AD4194" s="3"/>
      <c r="AE4194" s="3"/>
      <c r="AF4194" s="3"/>
    </row>
    <row r="4195" spans="13:32">
      <c r="M4195" s="238"/>
      <c r="N4195" s="236"/>
      <c r="O4195" s="236"/>
      <c r="P4195" s="234"/>
      <c r="Q4195" s="234"/>
      <c r="R4195" s="236"/>
      <c r="S4195" s="236"/>
      <c r="T4195" s="236"/>
      <c r="U4195" s="236"/>
      <c r="Y4195" s="3"/>
      <c r="Z4195" s="3"/>
      <c r="AA4195" s="3"/>
      <c r="AB4195" s="3"/>
      <c r="AC4195" s="3"/>
      <c r="AD4195" s="3"/>
      <c r="AE4195" s="3"/>
      <c r="AF4195" s="3"/>
    </row>
    <row r="4196" spans="13:32">
      <c r="M4196" s="238"/>
      <c r="N4196" s="236"/>
      <c r="O4196" s="236"/>
      <c r="P4196" s="234"/>
      <c r="Q4196" s="234"/>
      <c r="R4196" s="236"/>
      <c r="S4196" s="236"/>
      <c r="T4196" s="236"/>
      <c r="U4196" s="236"/>
      <c r="Y4196" s="3"/>
      <c r="Z4196" s="3"/>
      <c r="AA4196" s="3"/>
      <c r="AB4196" s="3"/>
      <c r="AC4196" s="3"/>
      <c r="AD4196" s="3"/>
      <c r="AE4196" s="3"/>
      <c r="AF4196" s="3"/>
    </row>
    <row r="4197" spans="13:32">
      <c r="M4197" s="238"/>
      <c r="N4197" s="236"/>
      <c r="O4197" s="236"/>
      <c r="P4197" s="234"/>
      <c r="Q4197" s="234"/>
      <c r="R4197" s="236"/>
      <c r="S4197" s="236"/>
      <c r="T4197" s="236"/>
      <c r="U4197" s="236"/>
      <c r="Y4197" s="3"/>
      <c r="Z4197" s="3"/>
      <c r="AA4197" s="3"/>
      <c r="AB4197" s="3"/>
      <c r="AC4197" s="3"/>
      <c r="AD4197" s="3"/>
      <c r="AE4197" s="3"/>
      <c r="AF4197" s="3"/>
    </row>
    <row r="4198" spans="13:32">
      <c r="M4198" s="238"/>
      <c r="N4198" s="236"/>
      <c r="O4198" s="236"/>
      <c r="P4198" s="234"/>
      <c r="Q4198" s="234"/>
      <c r="R4198" s="236"/>
      <c r="S4198" s="236"/>
      <c r="T4198" s="236"/>
      <c r="U4198" s="236"/>
      <c r="Y4198" s="3"/>
      <c r="Z4198" s="3"/>
      <c r="AA4198" s="3"/>
      <c r="AB4198" s="3"/>
      <c r="AC4198" s="3"/>
      <c r="AD4198" s="3"/>
      <c r="AE4198" s="3"/>
      <c r="AF4198" s="3"/>
    </row>
    <row r="4199" spans="13:32">
      <c r="M4199" s="238"/>
      <c r="N4199" s="236"/>
      <c r="O4199" s="236"/>
      <c r="P4199" s="234"/>
      <c r="Q4199" s="234"/>
      <c r="R4199" s="236"/>
      <c r="S4199" s="236"/>
      <c r="T4199" s="236"/>
      <c r="U4199" s="236"/>
      <c r="Y4199" s="3"/>
      <c r="Z4199" s="3"/>
      <c r="AA4199" s="3"/>
      <c r="AB4199" s="3"/>
      <c r="AC4199" s="3"/>
      <c r="AD4199" s="3"/>
      <c r="AE4199" s="3"/>
      <c r="AF4199" s="3"/>
    </row>
    <row r="4200" spans="13:32">
      <c r="M4200" s="238"/>
      <c r="N4200" s="236"/>
      <c r="O4200" s="236"/>
      <c r="P4200" s="234"/>
      <c r="Q4200" s="234"/>
      <c r="R4200" s="236"/>
      <c r="S4200" s="236"/>
      <c r="T4200" s="236"/>
      <c r="U4200" s="236"/>
      <c r="Y4200" s="3"/>
      <c r="Z4200" s="3"/>
      <c r="AA4200" s="3"/>
      <c r="AB4200" s="3"/>
      <c r="AC4200" s="3"/>
      <c r="AD4200" s="3"/>
      <c r="AE4200" s="3"/>
      <c r="AF4200" s="3"/>
    </row>
    <row r="4201" spans="13:32">
      <c r="M4201" s="238"/>
      <c r="N4201" s="236"/>
      <c r="O4201" s="236"/>
      <c r="P4201" s="234"/>
      <c r="Q4201" s="234"/>
      <c r="R4201" s="236"/>
      <c r="S4201" s="236"/>
      <c r="T4201" s="236"/>
      <c r="U4201" s="236"/>
      <c r="Y4201" s="3"/>
      <c r="Z4201" s="3"/>
      <c r="AA4201" s="3"/>
      <c r="AB4201" s="3"/>
      <c r="AC4201" s="3"/>
      <c r="AD4201" s="3"/>
      <c r="AE4201" s="3"/>
      <c r="AF4201" s="3"/>
    </row>
    <row r="4202" spans="13:32">
      <c r="M4202" s="238"/>
      <c r="N4202" s="236"/>
      <c r="O4202" s="236"/>
      <c r="P4202" s="234"/>
      <c r="Q4202" s="234"/>
      <c r="R4202" s="236"/>
      <c r="S4202" s="236"/>
      <c r="T4202" s="236"/>
      <c r="U4202" s="236"/>
      <c r="Y4202" s="3"/>
      <c r="Z4202" s="3"/>
      <c r="AA4202" s="3"/>
      <c r="AB4202" s="3"/>
      <c r="AC4202" s="3"/>
      <c r="AD4202" s="3"/>
      <c r="AE4202" s="3"/>
      <c r="AF4202" s="3"/>
    </row>
    <row r="4203" spans="13:32">
      <c r="M4203" s="238"/>
      <c r="N4203" s="236"/>
      <c r="O4203" s="236"/>
      <c r="P4203" s="234"/>
      <c r="Q4203" s="234"/>
      <c r="R4203" s="236"/>
      <c r="S4203" s="236"/>
      <c r="T4203" s="236"/>
      <c r="U4203" s="236"/>
      <c r="Y4203" s="3"/>
      <c r="Z4203" s="3"/>
      <c r="AA4203" s="3"/>
      <c r="AB4203" s="3"/>
      <c r="AC4203" s="3"/>
      <c r="AD4203" s="3"/>
      <c r="AE4203" s="3"/>
      <c r="AF4203" s="3"/>
    </row>
    <row r="4204" spans="13:32">
      <c r="M4204" s="238"/>
      <c r="N4204" s="236"/>
      <c r="O4204" s="236"/>
      <c r="P4204" s="234"/>
      <c r="Q4204" s="234"/>
      <c r="R4204" s="236"/>
      <c r="S4204" s="236"/>
      <c r="T4204" s="236"/>
      <c r="U4204" s="236"/>
      <c r="Y4204" s="3"/>
      <c r="Z4204" s="3"/>
      <c r="AA4204" s="3"/>
      <c r="AB4204" s="3"/>
      <c r="AC4204" s="3"/>
      <c r="AD4204" s="3"/>
      <c r="AE4204" s="3"/>
      <c r="AF4204" s="3"/>
    </row>
    <row r="4205" spans="13:32">
      <c r="M4205" s="238"/>
      <c r="N4205" s="236"/>
      <c r="O4205" s="236"/>
      <c r="P4205" s="234"/>
      <c r="Q4205" s="234"/>
      <c r="R4205" s="236"/>
      <c r="S4205" s="236"/>
      <c r="T4205" s="236"/>
      <c r="U4205" s="236"/>
      <c r="Y4205" s="3"/>
      <c r="Z4205" s="3"/>
      <c r="AA4205" s="3"/>
      <c r="AB4205" s="3"/>
      <c r="AC4205" s="3"/>
      <c r="AD4205" s="3"/>
      <c r="AE4205" s="3"/>
      <c r="AF4205" s="3"/>
    </row>
    <row r="4206" spans="13:32">
      <c r="M4206" s="238"/>
      <c r="N4206" s="236"/>
      <c r="O4206" s="236"/>
      <c r="P4206" s="234"/>
      <c r="Q4206" s="234"/>
      <c r="R4206" s="236"/>
      <c r="S4206" s="236"/>
      <c r="T4206" s="236"/>
      <c r="U4206" s="236"/>
      <c r="Y4206" s="3"/>
      <c r="Z4206" s="3"/>
      <c r="AA4206" s="3"/>
      <c r="AB4206" s="3"/>
      <c r="AC4206" s="3"/>
      <c r="AD4206" s="3"/>
      <c r="AE4206" s="3"/>
      <c r="AF4206" s="3"/>
    </row>
    <row r="4207" spans="13:32">
      <c r="M4207" s="238"/>
      <c r="N4207" s="236"/>
      <c r="O4207" s="236"/>
      <c r="P4207" s="234"/>
      <c r="Q4207" s="234"/>
      <c r="R4207" s="236"/>
      <c r="S4207" s="236"/>
      <c r="T4207" s="236"/>
      <c r="U4207" s="236"/>
      <c r="Y4207" s="3"/>
      <c r="Z4207" s="3"/>
      <c r="AA4207" s="3"/>
      <c r="AB4207" s="3"/>
      <c r="AC4207" s="3"/>
      <c r="AD4207" s="3"/>
      <c r="AE4207" s="3"/>
      <c r="AF4207" s="3"/>
    </row>
    <row r="4208" spans="13:32">
      <c r="M4208" s="238"/>
      <c r="N4208" s="236"/>
      <c r="O4208" s="236"/>
      <c r="P4208" s="234"/>
      <c r="Q4208" s="234"/>
      <c r="R4208" s="236"/>
      <c r="S4208" s="236"/>
      <c r="T4208" s="236"/>
      <c r="U4208" s="236"/>
      <c r="Y4208" s="3"/>
      <c r="Z4208" s="3"/>
      <c r="AA4208" s="3"/>
      <c r="AB4208" s="3"/>
      <c r="AC4208" s="3"/>
      <c r="AD4208" s="3"/>
      <c r="AE4208" s="3"/>
      <c r="AF4208" s="3"/>
    </row>
    <row r="4209" spans="13:32">
      <c r="M4209" s="238"/>
      <c r="N4209" s="236"/>
      <c r="O4209" s="236"/>
      <c r="P4209" s="234"/>
      <c r="Q4209" s="234"/>
      <c r="R4209" s="236"/>
      <c r="S4209" s="236"/>
      <c r="T4209" s="236"/>
      <c r="U4209" s="236"/>
      <c r="Y4209" s="3"/>
      <c r="Z4209" s="3"/>
      <c r="AA4209" s="3"/>
      <c r="AB4209" s="3"/>
      <c r="AC4209" s="3"/>
      <c r="AD4209" s="3"/>
      <c r="AE4209" s="3"/>
      <c r="AF4209" s="3"/>
    </row>
    <row r="4210" spans="13:32">
      <c r="M4210" s="238"/>
      <c r="N4210" s="236"/>
      <c r="O4210" s="236"/>
      <c r="P4210" s="234"/>
      <c r="Q4210" s="234"/>
      <c r="R4210" s="236"/>
      <c r="S4210" s="236"/>
      <c r="T4210" s="236"/>
      <c r="U4210" s="236"/>
      <c r="Y4210" s="3"/>
      <c r="Z4210" s="3"/>
      <c r="AA4210" s="3"/>
      <c r="AB4210" s="3"/>
      <c r="AC4210" s="3"/>
      <c r="AD4210" s="3"/>
      <c r="AE4210" s="3"/>
      <c r="AF4210" s="3"/>
    </row>
    <row r="4211" spans="13:32">
      <c r="M4211" s="238"/>
      <c r="N4211" s="236"/>
      <c r="O4211" s="236"/>
      <c r="P4211" s="234"/>
      <c r="Q4211" s="234"/>
      <c r="R4211" s="236"/>
      <c r="S4211" s="236"/>
      <c r="T4211" s="236"/>
      <c r="U4211" s="236"/>
      <c r="Y4211" s="3"/>
      <c r="Z4211" s="3"/>
      <c r="AA4211" s="3"/>
      <c r="AB4211" s="3"/>
      <c r="AC4211" s="3"/>
      <c r="AD4211" s="3"/>
      <c r="AE4211" s="3"/>
      <c r="AF4211" s="3"/>
    </row>
    <row r="4212" spans="13:32">
      <c r="M4212" s="238"/>
      <c r="N4212" s="236"/>
      <c r="O4212" s="236"/>
      <c r="P4212" s="234"/>
      <c r="Q4212" s="234"/>
      <c r="R4212" s="236"/>
      <c r="S4212" s="236"/>
      <c r="T4212" s="236"/>
      <c r="U4212" s="236"/>
      <c r="Y4212" s="3"/>
      <c r="Z4212" s="3"/>
      <c r="AA4212" s="3"/>
      <c r="AB4212" s="3"/>
      <c r="AC4212" s="3"/>
      <c r="AD4212" s="3"/>
      <c r="AE4212" s="3"/>
      <c r="AF4212" s="3"/>
    </row>
    <row r="4213" spans="13:32">
      <c r="M4213" s="238"/>
      <c r="N4213" s="236"/>
      <c r="O4213" s="236"/>
      <c r="P4213" s="234"/>
      <c r="Q4213" s="234"/>
      <c r="R4213" s="236"/>
      <c r="S4213" s="236"/>
      <c r="T4213" s="236"/>
      <c r="U4213" s="236"/>
      <c r="Y4213" s="3"/>
      <c r="Z4213" s="3"/>
      <c r="AA4213" s="3"/>
      <c r="AB4213" s="3"/>
      <c r="AC4213" s="3"/>
      <c r="AD4213" s="3"/>
      <c r="AE4213" s="3"/>
      <c r="AF4213" s="3"/>
    </row>
    <row r="4214" spans="13:32">
      <c r="M4214" s="238"/>
      <c r="N4214" s="236"/>
      <c r="O4214" s="236"/>
      <c r="P4214" s="234"/>
      <c r="Q4214" s="234"/>
      <c r="R4214" s="236"/>
      <c r="S4214" s="236"/>
      <c r="T4214" s="236"/>
      <c r="U4214" s="236"/>
      <c r="Y4214" s="3"/>
      <c r="Z4214" s="3"/>
      <c r="AA4214" s="3"/>
      <c r="AB4214" s="3"/>
      <c r="AC4214" s="3"/>
      <c r="AD4214" s="3"/>
      <c r="AE4214" s="3"/>
      <c r="AF4214" s="3"/>
    </row>
    <row r="4215" spans="13:32">
      <c r="M4215" s="238"/>
      <c r="N4215" s="236"/>
      <c r="O4215" s="236"/>
      <c r="P4215" s="234"/>
      <c r="Q4215" s="234"/>
      <c r="R4215" s="236"/>
      <c r="S4215" s="236"/>
      <c r="T4215" s="236"/>
      <c r="U4215" s="236"/>
      <c r="Y4215" s="3"/>
      <c r="Z4215" s="3"/>
      <c r="AA4215" s="3"/>
      <c r="AB4215" s="3"/>
      <c r="AC4215" s="3"/>
      <c r="AD4215" s="3"/>
      <c r="AE4215" s="3"/>
      <c r="AF4215" s="3"/>
    </row>
    <row r="4216" spans="13:32">
      <c r="M4216" s="238"/>
      <c r="N4216" s="236"/>
      <c r="O4216" s="236"/>
      <c r="P4216" s="234"/>
      <c r="Q4216" s="234"/>
      <c r="R4216" s="236"/>
      <c r="S4216" s="236"/>
      <c r="T4216" s="236"/>
      <c r="U4216" s="236"/>
      <c r="Y4216" s="3"/>
      <c r="Z4216" s="3"/>
      <c r="AA4216" s="3"/>
      <c r="AB4216" s="3"/>
      <c r="AC4216" s="3"/>
      <c r="AD4216" s="3"/>
      <c r="AE4216" s="3"/>
      <c r="AF4216" s="3"/>
    </row>
    <row r="4217" spans="13:32">
      <c r="M4217" s="238"/>
      <c r="N4217" s="236"/>
      <c r="O4217" s="236"/>
      <c r="P4217" s="234"/>
      <c r="Q4217" s="234"/>
      <c r="R4217" s="236"/>
      <c r="S4217" s="236"/>
      <c r="T4217" s="236"/>
      <c r="U4217" s="236"/>
      <c r="Y4217" s="3"/>
      <c r="Z4217" s="3"/>
      <c r="AA4217" s="3"/>
      <c r="AB4217" s="3"/>
      <c r="AC4217" s="3"/>
      <c r="AD4217" s="3"/>
      <c r="AE4217" s="3"/>
      <c r="AF4217" s="3"/>
    </row>
    <row r="4218" spans="13:32">
      <c r="M4218" s="238"/>
      <c r="N4218" s="236"/>
      <c r="O4218" s="236"/>
      <c r="P4218" s="234"/>
      <c r="Q4218" s="234"/>
      <c r="R4218" s="236"/>
      <c r="S4218" s="236"/>
      <c r="T4218" s="236"/>
      <c r="U4218" s="236"/>
      <c r="Y4218" s="3"/>
      <c r="Z4218" s="3"/>
      <c r="AA4218" s="3"/>
      <c r="AB4218" s="3"/>
      <c r="AC4218" s="3"/>
      <c r="AD4218" s="3"/>
      <c r="AE4218" s="3"/>
      <c r="AF4218" s="3"/>
    </row>
    <row r="4219" spans="13:32">
      <c r="M4219" s="238"/>
      <c r="N4219" s="236"/>
      <c r="O4219" s="236"/>
      <c r="P4219" s="234"/>
      <c r="Q4219" s="234"/>
      <c r="R4219" s="236"/>
      <c r="S4219" s="236"/>
      <c r="T4219" s="236"/>
      <c r="U4219" s="236"/>
      <c r="Y4219" s="3"/>
      <c r="Z4219" s="3"/>
      <c r="AA4219" s="3"/>
      <c r="AB4219" s="3"/>
      <c r="AC4219" s="3"/>
      <c r="AD4219" s="3"/>
      <c r="AE4219" s="3"/>
      <c r="AF4219" s="3"/>
    </row>
    <row r="4220" spans="13:32">
      <c r="M4220" s="238"/>
      <c r="N4220" s="236"/>
      <c r="O4220" s="236"/>
      <c r="P4220" s="234"/>
      <c r="Q4220" s="234"/>
      <c r="R4220" s="236"/>
      <c r="S4220" s="236"/>
      <c r="T4220" s="236"/>
      <c r="U4220" s="236"/>
      <c r="Y4220" s="3"/>
      <c r="Z4220" s="3"/>
      <c r="AA4220" s="3"/>
      <c r="AB4220" s="3"/>
      <c r="AC4220" s="3"/>
      <c r="AD4220" s="3"/>
      <c r="AE4220" s="3"/>
      <c r="AF4220" s="3"/>
    </row>
    <row r="4221" spans="13:32">
      <c r="M4221" s="238"/>
      <c r="N4221" s="236"/>
      <c r="O4221" s="236"/>
      <c r="P4221" s="234"/>
      <c r="Q4221" s="234"/>
      <c r="R4221" s="236"/>
      <c r="S4221" s="236"/>
      <c r="T4221" s="236"/>
      <c r="U4221" s="236"/>
      <c r="Y4221" s="3"/>
      <c r="Z4221" s="3"/>
      <c r="AA4221" s="3"/>
      <c r="AB4221" s="3"/>
      <c r="AC4221" s="3"/>
      <c r="AD4221" s="3"/>
      <c r="AE4221" s="3"/>
      <c r="AF4221" s="3"/>
    </row>
    <row r="4222" spans="13:32">
      <c r="M4222" s="238"/>
      <c r="N4222" s="236"/>
      <c r="O4222" s="236"/>
      <c r="P4222" s="234"/>
      <c r="Q4222" s="234"/>
      <c r="R4222" s="236"/>
      <c r="S4222" s="236"/>
      <c r="T4222" s="236"/>
      <c r="U4222" s="236"/>
      <c r="Y4222" s="3"/>
      <c r="Z4222" s="3"/>
      <c r="AA4222" s="3"/>
      <c r="AB4222" s="3"/>
      <c r="AC4222" s="3"/>
      <c r="AD4222" s="3"/>
      <c r="AE4222" s="3"/>
      <c r="AF4222" s="3"/>
    </row>
    <row r="4223" spans="13:32">
      <c r="M4223" s="238"/>
      <c r="N4223" s="236"/>
      <c r="O4223" s="236"/>
      <c r="P4223" s="234"/>
      <c r="Q4223" s="234"/>
      <c r="R4223" s="236"/>
      <c r="S4223" s="236"/>
      <c r="T4223" s="236"/>
      <c r="U4223" s="236"/>
      <c r="Y4223" s="3"/>
      <c r="Z4223" s="3"/>
      <c r="AA4223" s="3"/>
      <c r="AB4223" s="3"/>
      <c r="AC4223" s="3"/>
      <c r="AD4223" s="3"/>
      <c r="AE4223" s="3"/>
      <c r="AF4223" s="3"/>
    </row>
    <row r="4224" spans="13:32">
      <c r="M4224" s="238"/>
      <c r="N4224" s="236"/>
      <c r="O4224" s="236"/>
      <c r="P4224" s="234"/>
      <c r="Q4224" s="234"/>
      <c r="R4224" s="236"/>
      <c r="S4224" s="236"/>
      <c r="T4224" s="236"/>
      <c r="U4224" s="236"/>
      <c r="Y4224" s="3"/>
      <c r="Z4224" s="3"/>
      <c r="AA4224" s="3"/>
      <c r="AB4224" s="3"/>
      <c r="AC4224" s="3"/>
      <c r="AD4224" s="3"/>
      <c r="AE4224" s="3"/>
      <c r="AF4224" s="3"/>
    </row>
    <row r="4225" spans="13:32">
      <c r="M4225" s="238"/>
      <c r="N4225" s="236"/>
      <c r="O4225" s="236"/>
      <c r="P4225" s="234"/>
      <c r="Q4225" s="234"/>
      <c r="R4225" s="236"/>
      <c r="S4225" s="236"/>
      <c r="T4225" s="236"/>
      <c r="U4225" s="236"/>
      <c r="Y4225" s="3"/>
      <c r="Z4225" s="3"/>
      <c r="AA4225" s="3"/>
      <c r="AB4225" s="3"/>
      <c r="AC4225" s="3"/>
      <c r="AD4225" s="3"/>
      <c r="AE4225" s="3"/>
      <c r="AF4225" s="3"/>
    </row>
    <row r="4226" spans="13:32">
      <c r="M4226" s="238"/>
      <c r="N4226" s="236"/>
      <c r="O4226" s="236"/>
      <c r="P4226" s="234"/>
      <c r="Q4226" s="234"/>
      <c r="R4226" s="236"/>
      <c r="S4226" s="236"/>
      <c r="T4226" s="236"/>
      <c r="U4226" s="236"/>
      <c r="Y4226" s="3"/>
      <c r="Z4226" s="3"/>
      <c r="AA4226" s="3"/>
      <c r="AB4226" s="3"/>
      <c r="AC4226" s="3"/>
      <c r="AD4226" s="3"/>
      <c r="AE4226" s="3"/>
      <c r="AF4226" s="3"/>
    </row>
    <row r="4227" spans="13:32">
      <c r="M4227" s="238"/>
      <c r="N4227" s="236"/>
      <c r="O4227" s="236"/>
      <c r="P4227" s="234"/>
      <c r="Q4227" s="234"/>
      <c r="R4227" s="236"/>
      <c r="S4227" s="236"/>
      <c r="T4227" s="236"/>
      <c r="U4227" s="236"/>
      <c r="Y4227" s="3"/>
      <c r="Z4227" s="3"/>
      <c r="AA4227" s="3"/>
      <c r="AB4227" s="3"/>
      <c r="AC4227" s="3"/>
      <c r="AD4227" s="3"/>
      <c r="AE4227" s="3"/>
      <c r="AF4227" s="3"/>
    </row>
    <row r="4228" spans="13:32">
      <c r="M4228" s="238"/>
      <c r="N4228" s="236"/>
      <c r="O4228" s="236"/>
      <c r="P4228" s="234"/>
      <c r="Q4228" s="234"/>
      <c r="R4228" s="236"/>
      <c r="S4228" s="236"/>
      <c r="T4228" s="236"/>
      <c r="U4228" s="236"/>
      <c r="Y4228" s="3"/>
      <c r="Z4228" s="3"/>
      <c r="AA4228" s="3"/>
      <c r="AB4228" s="3"/>
      <c r="AC4228" s="3"/>
      <c r="AD4228" s="3"/>
      <c r="AE4228" s="3"/>
      <c r="AF4228" s="3"/>
    </row>
    <row r="4229" spans="13:32">
      <c r="M4229" s="238"/>
      <c r="N4229" s="236"/>
      <c r="O4229" s="236"/>
      <c r="P4229" s="234"/>
      <c r="Q4229" s="234"/>
      <c r="R4229" s="236"/>
      <c r="S4229" s="236"/>
      <c r="T4229" s="236"/>
      <c r="U4229" s="236"/>
      <c r="Y4229" s="3"/>
      <c r="Z4229" s="3"/>
      <c r="AA4229" s="3"/>
      <c r="AB4229" s="3"/>
      <c r="AC4229" s="3"/>
      <c r="AD4229" s="3"/>
      <c r="AE4229" s="3"/>
      <c r="AF4229" s="3"/>
    </row>
    <row r="4230" spans="13:32">
      <c r="M4230" s="238"/>
      <c r="N4230" s="236"/>
      <c r="O4230" s="236"/>
      <c r="P4230" s="234"/>
      <c r="Q4230" s="234"/>
      <c r="R4230" s="236"/>
      <c r="S4230" s="236"/>
      <c r="T4230" s="236"/>
      <c r="U4230" s="236"/>
      <c r="Y4230" s="3"/>
      <c r="Z4230" s="3"/>
      <c r="AA4230" s="3"/>
      <c r="AB4230" s="3"/>
      <c r="AC4230" s="3"/>
      <c r="AD4230" s="3"/>
      <c r="AE4230" s="3"/>
      <c r="AF4230" s="3"/>
    </row>
    <row r="4231" spans="13:32">
      <c r="M4231" s="238"/>
      <c r="N4231" s="236"/>
      <c r="O4231" s="236"/>
      <c r="P4231" s="234"/>
      <c r="Q4231" s="234"/>
      <c r="R4231" s="236"/>
      <c r="S4231" s="236"/>
      <c r="T4231" s="236"/>
      <c r="U4231" s="236"/>
      <c r="Y4231" s="3"/>
      <c r="Z4231" s="3"/>
      <c r="AA4231" s="3"/>
      <c r="AB4231" s="3"/>
      <c r="AC4231" s="3"/>
      <c r="AD4231" s="3"/>
      <c r="AE4231" s="3"/>
      <c r="AF4231" s="3"/>
    </row>
    <row r="4232" spans="13:32">
      <c r="M4232" s="238"/>
      <c r="N4232" s="236"/>
      <c r="O4232" s="236"/>
      <c r="P4232" s="234"/>
      <c r="Q4232" s="234"/>
      <c r="R4232" s="236"/>
      <c r="S4232" s="236"/>
      <c r="T4232" s="236"/>
      <c r="U4232" s="236"/>
      <c r="Y4232" s="3"/>
      <c r="Z4232" s="3"/>
      <c r="AA4232" s="3"/>
      <c r="AB4232" s="3"/>
      <c r="AC4232" s="3"/>
      <c r="AD4232" s="3"/>
      <c r="AE4232" s="3"/>
      <c r="AF4232" s="3"/>
    </row>
    <row r="4233" spans="13:32">
      <c r="M4233" s="238"/>
      <c r="N4233" s="236"/>
      <c r="O4233" s="236"/>
      <c r="P4233" s="234"/>
      <c r="Q4233" s="234"/>
      <c r="R4233" s="236"/>
      <c r="S4233" s="236"/>
      <c r="T4233" s="236"/>
      <c r="U4233" s="236"/>
      <c r="Y4233" s="3"/>
      <c r="Z4233" s="3"/>
      <c r="AA4233" s="3"/>
      <c r="AB4233" s="3"/>
      <c r="AC4233" s="3"/>
      <c r="AD4233" s="3"/>
      <c r="AE4233" s="3"/>
      <c r="AF4233" s="3"/>
    </row>
    <row r="4234" spans="13:32">
      <c r="M4234" s="238"/>
      <c r="N4234" s="236"/>
      <c r="O4234" s="236"/>
      <c r="P4234" s="234"/>
      <c r="Q4234" s="234"/>
      <c r="R4234" s="236"/>
      <c r="S4234" s="236"/>
      <c r="T4234" s="236"/>
      <c r="U4234" s="236"/>
      <c r="Y4234" s="3"/>
      <c r="Z4234" s="3"/>
      <c r="AA4234" s="3"/>
      <c r="AB4234" s="3"/>
      <c r="AC4234" s="3"/>
      <c r="AD4234" s="3"/>
      <c r="AE4234" s="3"/>
      <c r="AF4234" s="3"/>
    </row>
    <row r="4235" spans="13:32">
      <c r="M4235" s="238"/>
      <c r="N4235" s="236"/>
      <c r="O4235" s="236"/>
      <c r="P4235" s="234"/>
      <c r="Q4235" s="234"/>
      <c r="R4235" s="236"/>
      <c r="S4235" s="236"/>
      <c r="T4235" s="236"/>
      <c r="U4235" s="236"/>
      <c r="Y4235" s="3"/>
      <c r="Z4235" s="3"/>
      <c r="AA4235" s="3"/>
      <c r="AB4235" s="3"/>
      <c r="AC4235" s="3"/>
      <c r="AD4235" s="3"/>
      <c r="AE4235" s="3"/>
      <c r="AF4235" s="3"/>
    </row>
    <row r="4236" spans="13:32">
      <c r="M4236" s="238"/>
      <c r="N4236" s="236"/>
      <c r="O4236" s="236"/>
      <c r="P4236" s="234"/>
      <c r="Q4236" s="234"/>
      <c r="R4236" s="236"/>
      <c r="S4236" s="236"/>
      <c r="T4236" s="236"/>
      <c r="U4236" s="236"/>
      <c r="Y4236" s="3"/>
      <c r="Z4236" s="3"/>
      <c r="AA4236" s="3"/>
      <c r="AB4236" s="3"/>
      <c r="AC4236" s="3"/>
      <c r="AD4236" s="3"/>
      <c r="AE4236" s="3"/>
      <c r="AF4236" s="3"/>
    </row>
    <row r="4237" spans="13:32">
      <c r="M4237" s="238"/>
      <c r="N4237" s="236"/>
      <c r="O4237" s="236"/>
      <c r="P4237" s="234"/>
      <c r="Q4237" s="234"/>
      <c r="R4237" s="236"/>
      <c r="S4237" s="236"/>
      <c r="T4237" s="236"/>
      <c r="U4237" s="236"/>
      <c r="Y4237" s="3"/>
      <c r="Z4237" s="3"/>
      <c r="AA4237" s="3"/>
      <c r="AB4237" s="3"/>
      <c r="AC4237" s="3"/>
      <c r="AD4237" s="3"/>
      <c r="AE4237" s="3"/>
      <c r="AF4237" s="3"/>
    </row>
    <row r="4238" spans="13:32">
      <c r="M4238" s="238"/>
      <c r="N4238" s="236"/>
      <c r="O4238" s="236"/>
      <c r="P4238" s="234"/>
      <c r="Q4238" s="234"/>
      <c r="R4238" s="236"/>
      <c r="S4238" s="236"/>
      <c r="T4238" s="236"/>
      <c r="U4238" s="236"/>
      <c r="Y4238" s="3"/>
      <c r="Z4238" s="3"/>
      <c r="AA4238" s="3"/>
      <c r="AB4238" s="3"/>
      <c r="AC4238" s="3"/>
      <c r="AD4238" s="3"/>
      <c r="AE4238" s="3"/>
      <c r="AF4238" s="3"/>
    </row>
    <row r="4239" spans="13:32">
      <c r="M4239" s="238"/>
      <c r="N4239" s="236"/>
      <c r="O4239" s="236"/>
      <c r="P4239" s="234"/>
      <c r="Q4239" s="234"/>
      <c r="R4239" s="236"/>
      <c r="S4239" s="236"/>
      <c r="T4239" s="236"/>
      <c r="U4239" s="236"/>
      <c r="Y4239" s="3"/>
      <c r="Z4239" s="3"/>
      <c r="AA4239" s="3"/>
      <c r="AB4239" s="3"/>
      <c r="AC4239" s="3"/>
      <c r="AD4239" s="3"/>
      <c r="AE4239" s="3"/>
      <c r="AF4239" s="3"/>
    </row>
    <row r="4240" spans="13:32">
      <c r="M4240" s="238"/>
      <c r="N4240" s="236"/>
      <c r="O4240" s="236"/>
      <c r="P4240" s="234"/>
      <c r="Q4240" s="234"/>
      <c r="R4240" s="236"/>
      <c r="S4240" s="236"/>
      <c r="T4240" s="236"/>
      <c r="U4240" s="236"/>
      <c r="Y4240" s="3"/>
      <c r="Z4240" s="3"/>
      <c r="AA4240" s="3"/>
      <c r="AB4240" s="3"/>
      <c r="AC4240" s="3"/>
      <c r="AD4240" s="3"/>
      <c r="AE4240" s="3"/>
      <c r="AF4240" s="3"/>
    </row>
    <row r="4241" spans="13:32">
      <c r="M4241" s="238"/>
      <c r="N4241" s="236"/>
      <c r="O4241" s="236"/>
      <c r="P4241" s="234"/>
      <c r="Q4241" s="234"/>
      <c r="R4241" s="236"/>
      <c r="S4241" s="236"/>
      <c r="T4241" s="236"/>
      <c r="U4241" s="236"/>
      <c r="Y4241" s="3"/>
      <c r="Z4241" s="3"/>
      <c r="AA4241" s="3"/>
      <c r="AB4241" s="3"/>
      <c r="AC4241" s="3"/>
      <c r="AD4241" s="3"/>
      <c r="AE4241" s="3"/>
      <c r="AF4241" s="3"/>
    </row>
    <row r="4242" spans="13:32">
      <c r="M4242" s="238"/>
      <c r="N4242" s="236"/>
      <c r="O4242" s="236"/>
      <c r="P4242" s="234"/>
      <c r="Q4242" s="234"/>
      <c r="R4242" s="236"/>
      <c r="S4242" s="236"/>
      <c r="T4242" s="236"/>
      <c r="U4242" s="236"/>
      <c r="Y4242" s="3"/>
      <c r="Z4242" s="3"/>
      <c r="AA4242" s="3"/>
      <c r="AB4242" s="3"/>
      <c r="AC4242" s="3"/>
      <c r="AD4242" s="3"/>
      <c r="AE4242" s="3"/>
      <c r="AF4242" s="3"/>
    </row>
    <row r="4243" spans="13:32">
      <c r="M4243" s="238"/>
      <c r="N4243" s="236"/>
      <c r="O4243" s="236"/>
      <c r="P4243" s="234"/>
      <c r="Q4243" s="234"/>
      <c r="R4243" s="236"/>
      <c r="S4243" s="236"/>
      <c r="T4243" s="236"/>
      <c r="U4243" s="236"/>
      <c r="Y4243" s="3"/>
      <c r="Z4243" s="3"/>
      <c r="AA4243" s="3"/>
      <c r="AB4243" s="3"/>
      <c r="AC4243" s="3"/>
      <c r="AD4243" s="3"/>
      <c r="AE4243" s="3"/>
      <c r="AF4243" s="3"/>
    </row>
    <row r="4244" spans="13:32">
      <c r="M4244" s="238"/>
      <c r="N4244" s="236"/>
      <c r="O4244" s="236"/>
      <c r="P4244" s="234"/>
      <c r="Q4244" s="234"/>
      <c r="R4244" s="236"/>
      <c r="S4244" s="236"/>
      <c r="T4244" s="236"/>
      <c r="U4244" s="236"/>
      <c r="Y4244" s="3"/>
      <c r="Z4244" s="3"/>
      <c r="AA4244" s="3"/>
      <c r="AB4244" s="3"/>
      <c r="AC4244" s="3"/>
      <c r="AD4244" s="3"/>
      <c r="AE4244" s="3"/>
      <c r="AF4244" s="3"/>
    </row>
    <row r="4245" spans="13:32">
      <c r="M4245" s="238"/>
      <c r="N4245" s="236"/>
      <c r="O4245" s="236"/>
      <c r="P4245" s="234"/>
      <c r="Q4245" s="234"/>
      <c r="R4245" s="236"/>
      <c r="S4245" s="236"/>
      <c r="T4245" s="236"/>
      <c r="U4245" s="236"/>
      <c r="Y4245" s="3"/>
      <c r="Z4245" s="3"/>
      <c r="AA4245" s="3"/>
      <c r="AB4245" s="3"/>
      <c r="AC4245" s="3"/>
      <c r="AD4245" s="3"/>
      <c r="AE4245" s="3"/>
      <c r="AF4245" s="3"/>
    </row>
    <row r="4246" spans="13:32">
      <c r="M4246" s="238"/>
      <c r="N4246" s="236"/>
      <c r="O4246" s="236"/>
      <c r="P4246" s="234"/>
      <c r="Q4246" s="234"/>
      <c r="R4246" s="236"/>
      <c r="S4246" s="236"/>
      <c r="T4246" s="236"/>
      <c r="U4246" s="236"/>
      <c r="Y4246" s="3"/>
      <c r="Z4246" s="3"/>
      <c r="AA4246" s="3"/>
      <c r="AB4246" s="3"/>
      <c r="AC4246" s="3"/>
      <c r="AD4246" s="3"/>
      <c r="AE4246" s="3"/>
      <c r="AF4246" s="3"/>
    </row>
    <row r="4247" spans="13:32">
      <c r="M4247" s="238"/>
      <c r="N4247" s="236"/>
      <c r="O4247" s="236"/>
      <c r="P4247" s="234"/>
      <c r="Q4247" s="234"/>
      <c r="R4247" s="236"/>
      <c r="S4247" s="236"/>
      <c r="T4247" s="236"/>
      <c r="U4247" s="236"/>
      <c r="Y4247" s="3"/>
      <c r="Z4247" s="3"/>
      <c r="AA4247" s="3"/>
      <c r="AB4247" s="3"/>
      <c r="AC4247" s="3"/>
      <c r="AD4247" s="3"/>
      <c r="AE4247" s="3"/>
      <c r="AF4247" s="3"/>
    </row>
    <row r="4248" spans="13:32">
      <c r="M4248" s="238"/>
      <c r="N4248" s="236"/>
      <c r="O4248" s="236"/>
      <c r="P4248" s="234"/>
      <c r="Q4248" s="234"/>
      <c r="R4248" s="236"/>
      <c r="S4248" s="236"/>
      <c r="T4248" s="236"/>
      <c r="U4248" s="236"/>
      <c r="Y4248" s="3"/>
      <c r="Z4248" s="3"/>
      <c r="AA4248" s="3"/>
      <c r="AB4248" s="3"/>
      <c r="AC4248" s="3"/>
      <c r="AD4248" s="3"/>
      <c r="AE4248" s="3"/>
      <c r="AF4248" s="3"/>
    </row>
    <row r="4249" spans="13:32">
      <c r="M4249" s="238"/>
      <c r="N4249" s="236"/>
      <c r="O4249" s="236"/>
      <c r="P4249" s="234"/>
      <c r="Q4249" s="234"/>
      <c r="R4249" s="236"/>
      <c r="S4249" s="236"/>
      <c r="T4249" s="236"/>
      <c r="U4249" s="236"/>
      <c r="Y4249" s="3"/>
      <c r="Z4249" s="3"/>
      <c r="AA4249" s="3"/>
      <c r="AB4249" s="3"/>
      <c r="AC4249" s="3"/>
      <c r="AD4249" s="3"/>
      <c r="AE4249" s="3"/>
      <c r="AF4249" s="3"/>
    </row>
    <row r="4250" spans="13:32">
      <c r="M4250" s="238"/>
      <c r="N4250" s="236"/>
      <c r="O4250" s="236"/>
      <c r="P4250" s="234"/>
      <c r="Q4250" s="234"/>
      <c r="R4250" s="236"/>
      <c r="S4250" s="236"/>
      <c r="T4250" s="236"/>
      <c r="U4250" s="236"/>
      <c r="Y4250" s="3"/>
      <c r="Z4250" s="3"/>
      <c r="AA4250" s="3"/>
      <c r="AB4250" s="3"/>
      <c r="AC4250" s="3"/>
      <c r="AD4250" s="3"/>
      <c r="AE4250" s="3"/>
      <c r="AF4250" s="3"/>
    </row>
    <row r="4251" spans="13:32">
      <c r="M4251" s="238"/>
      <c r="N4251" s="236"/>
      <c r="O4251" s="236"/>
      <c r="P4251" s="234"/>
      <c r="Q4251" s="234"/>
      <c r="R4251" s="236"/>
      <c r="S4251" s="236"/>
      <c r="T4251" s="236"/>
      <c r="U4251" s="236"/>
      <c r="Y4251" s="3"/>
      <c r="Z4251" s="3"/>
      <c r="AA4251" s="3"/>
      <c r="AB4251" s="3"/>
      <c r="AC4251" s="3"/>
      <c r="AD4251" s="3"/>
      <c r="AE4251" s="3"/>
      <c r="AF4251" s="3"/>
    </row>
    <row r="4252" spans="13:32">
      <c r="M4252" s="238"/>
      <c r="N4252" s="236"/>
      <c r="O4252" s="236"/>
      <c r="P4252" s="234"/>
      <c r="Q4252" s="234"/>
      <c r="R4252" s="236"/>
      <c r="S4252" s="236"/>
      <c r="T4252" s="236"/>
      <c r="U4252" s="236"/>
      <c r="Y4252" s="3"/>
      <c r="Z4252" s="3"/>
      <c r="AA4252" s="3"/>
      <c r="AB4252" s="3"/>
      <c r="AC4252" s="3"/>
      <c r="AD4252" s="3"/>
      <c r="AE4252" s="3"/>
      <c r="AF4252" s="3"/>
    </row>
    <row r="4253" spans="13:32">
      <c r="M4253" s="238"/>
      <c r="N4253" s="236"/>
      <c r="O4253" s="236"/>
      <c r="P4253" s="234"/>
      <c r="Q4253" s="234"/>
      <c r="R4253" s="236"/>
      <c r="S4253" s="236"/>
      <c r="T4253" s="236"/>
      <c r="U4253" s="236"/>
      <c r="Y4253" s="3"/>
      <c r="Z4253" s="3"/>
      <c r="AA4253" s="3"/>
      <c r="AB4253" s="3"/>
      <c r="AC4253" s="3"/>
      <c r="AD4253" s="3"/>
      <c r="AE4253" s="3"/>
      <c r="AF4253" s="3"/>
    </row>
    <row r="4254" spans="13:32">
      <c r="M4254" s="238"/>
      <c r="N4254" s="236"/>
      <c r="O4254" s="236"/>
      <c r="P4254" s="234"/>
      <c r="Q4254" s="234"/>
      <c r="R4254" s="236"/>
      <c r="S4254" s="236"/>
      <c r="T4254" s="236"/>
      <c r="U4254" s="236"/>
      <c r="Y4254" s="3"/>
      <c r="Z4254" s="3"/>
      <c r="AA4254" s="3"/>
      <c r="AB4254" s="3"/>
      <c r="AC4254" s="3"/>
      <c r="AD4254" s="3"/>
      <c r="AE4254" s="3"/>
      <c r="AF4254" s="3"/>
    </row>
    <row r="4255" spans="13:32">
      <c r="M4255" s="238"/>
      <c r="N4255" s="236"/>
      <c r="O4255" s="236"/>
      <c r="P4255" s="234"/>
      <c r="Q4255" s="234"/>
      <c r="R4255" s="236"/>
      <c r="S4255" s="236"/>
      <c r="T4255" s="236"/>
      <c r="U4255" s="236"/>
      <c r="Y4255" s="3"/>
      <c r="Z4255" s="3"/>
      <c r="AA4255" s="3"/>
      <c r="AB4255" s="3"/>
      <c r="AC4255" s="3"/>
      <c r="AD4255" s="3"/>
      <c r="AE4255" s="3"/>
      <c r="AF4255" s="3"/>
    </row>
    <row r="4256" spans="13:32">
      <c r="M4256" s="238"/>
      <c r="N4256" s="236"/>
      <c r="O4256" s="236"/>
      <c r="P4256" s="234"/>
      <c r="Q4256" s="234"/>
      <c r="R4256" s="236"/>
      <c r="S4256" s="236"/>
      <c r="T4256" s="236"/>
      <c r="U4256" s="236"/>
      <c r="Y4256" s="3"/>
      <c r="Z4256" s="3"/>
      <c r="AA4256" s="3"/>
      <c r="AB4256" s="3"/>
      <c r="AC4256" s="3"/>
      <c r="AD4256" s="3"/>
      <c r="AE4256" s="3"/>
      <c r="AF4256" s="3"/>
    </row>
    <row r="4257" spans="13:32">
      <c r="M4257" s="238"/>
      <c r="N4257" s="236"/>
      <c r="O4257" s="236"/>
      <c r="P4257" s="234"/>
      <c r="Q4257" s="234"/>
      <c r="R4257" s="236"/>
      <c r="S4257" s="236"/>
      <c r="T4257" s="236"/>
      <c r="U4257" s="236"/>
      <c r="Y4257" s="3"/>
      <c r="Z4257" s="3"/>
      <c r="AA4257" s="3"/>
      <c r="AB4257" s="3"/>
      <c r="AC4257" s="3"/>
      <c r="AD4257" s="3"/>
      <c r="AE4257" s="3"/>
      <c r="AF4257" s="3"/>
    </row>
    <row r="4258" spans="13:32">
      <c r="M4258" s="238"/>
      <c r="N4258" s="236"/>
      <c r="O4258" s="236"/>
      <c r="P4258" s="234"/>
      <c r="Q4258" s="234"/>
      <c r="R4258" s="236"/>
      <c r="S4258" s="236"/>
      <c r="T4258" s="236"/>
      <c r="U4258" s="236"/>
      <c r="Y4258" s="3"/>
      <c r="Z4258" s="3"/>
      <c r="AA4258" s="3"/>
      <c r="AB4258" s="3"/>
      <c r="AC4258" s="3"/>
      <c r="AD4258" s="3"/>
      <c r="AE4258" s="3"/>
      <c r="AF4258" s="3"/>
    </row>
    <row r="4259" spans="13:32">
      <c r="M4259" s="238"/>
      <c r="N4259" s="236"/>
      <c r="O4259" s="236"/>
      <c r="P4259" s="234"/>
      <c r="Q4259" s="234"/>
      <c r="R4259" s="236"/>
      <c r="S4259" s="236"/>
      <c r="T4259" s="236"/>
      <c r="U4259" s="236"/>
      <c r="Y4259" s="3"/>
      <c r="Z4259" s="3"/>
      <c r="AA4259" s="3"/>
      <c r="AB4259" s="3"/>
      <c r="AC4259" s="3"/>
      <c r="AD4259" s="3"/>
      <c r="AE4259" s="3"/>
      <c r="AF4259" s="3"/>
    </row>
    <row r="4260" spans="13:32">
      <c r="M4260" s="238"/>
      <c r="N4260" s="236"/>
      <c r="O4260" s="236"/>
      <c r="P4260" s="234"/>
      <c r="Q4260" s="234"/>
      <c r="R4260" s="236"/>
      <c r="S4260" s="236"/>
      <c r="T4260" s="236"/>
      <c r="U4260" s="236"/>
      <c r="Y4260" s="3"/>
      <c r="Z4260" s="3"/>
      <c r="AA4260" s="3"/>
      <c r="AB4260" s="3"/>
      <c r="AC4260" s="3"/>
      <c r="AD4260" s="3"/>
      <c r="AE4260" s="3"/>
      <c r="AF4260" s="3"/>
    </row>
    <row r="4261" spans="13:32">
      <c r="M4261" s="238"/>
      <c r="N4261" s="236"/>
      <c r="O4261" s="236"/>
      <c r="P4261" s="234"/>
      <c r="Q4261" s="234"/>
      <c r="R4261" s="236"/>
      <c r="S4261" s="236"/>
      <c r="T4261" s="236"/>
      <c r="U4261" s="236"/>
      <c r="Y4261" s="3"/>
      <c r="Z4261" s="3"/>
      <c r="AA4261" s="3"/>
      <c r="AB4261" s="3"/>
      <c r="AC4261" s="3"/>
      <c r="AD4261" s="3"/>
      <c r="AE4261" s="3"/>
      <c r="AF4261" s="3"/>
    </row>
    <row r="4262" spans="13:32">
      <c r="M4262" s="238"/>
      <c r="N4262" s="236"/>
      <c r="O4262" s="236"/>
      <c r="P4262" s="234"/>
      <c r="Q4262" s="234"/>
      <c r="R4262" s="236"/>
      <c r="S4262" s="236"/>
      <c r="T4262" s="236"/>
      <c r="U4262" s="236"/>
      <c r="Y4262" s="3"/>
      <c r="Z4262" s="3"/>
      <c r="AA4262" s="3"/>
      <c r="AB4262" s="3"/>
      <c r="AC4262" s="3"/>
      <c r="AD4262" s="3"/>
      <c r="AE4262" s="3"/>
      <c r="AF4262" s="3"/>
    </row>
    <row r="4263" spans="13:32">
      <c r="M4263" s="238"/>
      <c r="N4263" s="236"/>
      <c r="O4263" s="236"/>
      <c r="P4263" s="234"/>
      <c r="Q4263" s="234"/>
      <c r="R4263" s="236"/>
      <c r="S4263" s="236"/>
      <c r="T4263" s="236"/>
      <c r="U4263" s="236"/>
      <c r="Y4263" s="3"/>
      <c r="Z4263" s="3"/>
      <c r="AA4263" s="3"/>
      <c r="AB4263" s="3"/>
      <c r="AC4263" s="3"/>
      <c r="AD4263" s="3"/>
      <c r="AE4263" s="3"/>
      <c r="AF4263" s="3"/>
    </row>
    <row r="4264" spans="13:32">
      <c r="M4264" s="238"/>
      <c r="N4264" s="236"/>
      <c r="O4264" s="236"/>
      <c r="P4264" s="234"/>
      <c r="Q4264" s="234"/>
      <c r="R4264" s="236"/>
      <c r="S4264" s="236"/>
      <c r="T4264" s="236"/>
      <c r="U4264" s="236"/>
      <c r="Y4264" s="3"/>
      <c r="Z4264" s="3"/>
      <c r="AA4264" s="3"/>
      <c r="AB4264" s="3"/>
      <c r="AC4264" s="3"/>
      <c r="AD4264" s="3"/>
      <c r="AE4264" s="3"/>
      <c r="AF4264" s="3"/>
    </row>
    <row r="4265" spans="13:32">
      <c r="M4265" s="238"/>
      <c r="N4265" s="236"/>
      <c r="O4265" s="236"/>
      <c r="P4265" s="234"/>
      <c r="Q4265" s="234"/>
      <c r="R4265" s="236"/>
      <c r="S4265" s="236"/>
      <c r="T4265" s="236"/>
      <c r="U4265" s="236"/>
      <c r="Y4265" s="3"/>
      <c r="Z4265" s="3"/>
      <c r="AA4265" s="3"/>
      <c r="AB4265" s="3"/>
      <c r="AC4265" s="3"/>
      <c r="AD4265" s="3"/>
      <c r="AE4265" s="3"/>
      <c r="AF4265" s="3"/>
    </row>
    <row r="4266" spans="13:32">
      <c r="M4266" s="238"/>
      <c r="N4266" s="236"/>
      <c r="O4266" s="236"/>
      <c r="P4266" s="234"/>
      <c r="Q4266" s="234"/>
      <c r="R4266" s="236"/>
      <c r="S4266" s="236"/>
      <c r="T4266" s="236"/>
      <c r="U4266" s="236"/>
      <c r="Y4266" s="3"/>
      <c r="Z4266" s="3"/>
      <c r="AA4266" s="3"/>
      <c r="AB4266" s="3"/>
      <c r="AC4266" s="3"/>
      <c r="AD4266" s="3"/>
      <c r="AE4266" s="3"/>
      <c r="AF4266" s="3"/>
    </row>
    <row r="4267" spans="13:32">
      <c r="M4267" s="238"/>
      <c r="N4267" s="236"/>
      <c r="O4267" s="236"/>
      <c r="P4267" s="234"/>
      <c r="Q4267" s="234"/>
      <c r="R4267" s="236"/>
      <c r="S4267" s="236"/>
      <c r="T4267" s="236"/>
      <c r="U4267" s="236"/>
      <c r="Y4267" s="3"/>
      <c r="Z4267" s="3"/>
      <c r="AA4267" s="3"/>
      <c r="AB4267" s="3"/>
      <c r="AC4267" s="3"/>
      <c r="AD4267" s="3"/>
      <c r="AE4267" s="3"/>
      <c r="AF4267" s="3"/>
    </row>
    <row r="4268" spans="13:32">
      <c r="M4268" s="238"/>
      <c r="N4268" s="236"/>
      <c r="O4268" s="236"/>
      <c r="P4268" s="234"/>
      <c r="Q4268" s="234"/>
      <c r="R4268" s="236"/>
      <c r="S4268" s="236"/>
      <c r="T4268" s="236"/>
      <c r="U4268" s="236"/>
      <c r="Y4268" s="3"/>
      <c r="Z4268" s="3"/>
      <c r="AA4268" s="3"/>
      <c r="AB4268" s="3"/>
      <c r="AC4268" s="3"/>
      <c r="AD4268" s="3"/>
      <c r="AE4268" s="3"/>
      <c r="AF4268" s="3"/>
    </row>
    <row r="4269" spans="13:32">
      <c r="M4269" s="238"/>
      <c r="N4269" s="236"/>
      <c r="O4269" s="236"/>
      <c r="P4269" s="234"/>
      <c r="Q4269" s="234"/>
      <c r="R4269" s="236"/>
      <c r="S4269" s="236"/>
      <c r="T4269" s="236"/>
      <c r="U4269" s="236"/>
      <c r="Y4269" s="3"/>
      <c r="Z4269" s="3"/>
      <c r="AA4269" s="3"/>
      <c r="AB4269" s="3"/>
      <c r="AC4269" s="3"/>
      <c r="AD4269" s="3"/>
      <c r="AE4269" s="3"/>
      <c r="AF4269" s="3"/>
    </row>
    <row r="4270" spans="13:32">
      <c r="M4270" s="238"/>
      <c r="N4270" s="236"/>
      <c r="O4270" s="236"/>
      <c r="P4270" s="234"/>
      <c r="Q4270" s="234"/>
      <c r="R4270" s="236"/>
      <c r="S4270" s="236"/>
      <c r="T4270" s="236"/>
      <c r="U4270" s="236"/>
      <c r="Y4270" s="3"/>
      <c r="Z4270" s="3"/>
      <c r="AA4270" s="3"/>
      <c r="AB4270" s="3"/>
      <c r="AC4270" s="3"/>
      <c r="AD4270" s="3"/>
      <c r="AE4270" s="3"/>
      <c r="AF4270" s="3"/>
    </row>
    <row r="4271" spans="13:32">
      <c r="M4271" s="238"/>
      <c r="N4271" s="236"/>
      <c r="O4271" s="236"/>
      <c r="P4271" s="234"/>
      <c r="Q4271" s="234"/>
      <c r="R4271" s="236"/>
      <c r="S4271" s="236"/>
      <c r="T4271" s="236"/>
      <c r="U4271" s="236"/>
      <c r="Y4271" s="3"/>
      <c r="Z4271" s="3"/>
      <c r="AA4271" s="3"/>
      <c r="AB4271" s="3"/>
      <c r="AC4271" s="3"/>
      <c r="AD4271" s="3"/>
      <c r="AE4271" s="3"/>
      <c r="AF4271" s="3"/>
    </row>
    <row r="4272" spans="13:32">
      <c r="M4272" s="238"/>
      <c r="N4272" s="236"/>
      <c r="O4272" s="236"/>
      <c r="P4272" s="234"/>
      <c r="Q4272" s="234"/>
      <c r="R4272" s="236"/>
      <c r="S4272" s="236"/>
      <c r="T4272" s="236"/>
      <c r="U4272" s="236"/>
      <c r="Y4272" s="3"/>
      <c r="Z4272" s="3"/>
      <c r="AA4272" s="3"/>
      <c r="AB4272" s="3"/>
      <c r="AC4272" s="3"/>
      <c r="AD4272" s="3"/>
      <c r="AE4272" s="3"/>
      <c r="AF4272" s="3"/>
    </row>
    <row r="4273" spans="13:32">
      <c r="M4273" s="238"/>
      <c r="N4273" s="236"/>
      <c r="O4273" s="236"/>
      <c r="P4273" s="234"/>
      <c r="Q4273" s="234"/>
      <c r="R4273" s="236"/>
      <c r="S4273" s="236"/>
      <c r="T4273" s="236"/>
      <c r="U4273" s="236"/>
      <c r="Y4273" s="3"/>
      <c r="Z4273" s="3"/>
      <c r="AA4273" s="3"/>
      <c r="AB4273" s="3"/>
      <c r="AC4273" s="3"/>
      <c r="AD4273" s="3"/>
      <c r="AE4273" s="3"/>
      <c r="AF4273" s="3"/>
    </row>
    <row r="4274" spans="13:32">
      <c r="M4274" s="238"/>
      <c r="N4274" s="236"/>
      <c r="O4274" s="236"/>
      <c r="P4274" s="234"/>
      <c r="Q4274" s="234"/>
      <c r="R4274" s="236"/>
      <c r="S4274" s="236"/>
      <c r="T4274" s="236"/>
      <c r="U4274" s="236"/>
      <c r="Y4274" s="3"/>
      <c r="Z4274" s="3"/>
      <c r="AA4274" s="3"/>
      <c r="AB4274" s="3"/>
      <c r="AC4274" s="3"/>
      <c r="AD4274" s="3"/>
      <c r="AE4274" s="3"/>
      <c r="AF4274" s="3"/>
    </row>
    <row r="4275" spans="13:32">
      <c r="M4275" s="238"/>
      <c r="N4275" s="236"/>
      <c r="O4275" s="236"/>
      <c r="P4275" s="234"/>
      <c r="Q4275" s="234"/>
      <c r="R4275" s="236"/>
      <c r="S4275" s="236"/>
      <c r="T4275" s="236"/>
      <c r="U4275" s="236"/>
      <c r="Y4275" s="3"/>
      <c r="Z4275" s="3"/>
      <c r="AA4275" s="3"/>
      <c r="AB4275" s="3"/>
      <c r="AC4275" s="3"/>
      <c r="AD4275" s="3"/>
      <c r="AE4275" s="3"/>
      <c r="AF4275" s="3"/>
    </row>
    <row r="4276" spans="13:32">
      <c r="M4276" s="238"/>
      <c r="N4276" s="236"/>
      <c r="O4276" s="236"/>
      <c r="P4276" s="234"/>
      <c r="Q4276" s="234"/>
      <c r="R4276" s="236"/>
      <c r="S4276" s="236"/>
      <c r="T4276" s="236"/>
      <c r="U4276" s="236"/>
      <c r="Y4276" s="3"/>
      <c r="Z4276" s="3"/>
      <c r="AA4276" s="3"/>
      <c r="AB4276" s="3"/>
      <c r="AC4276" s="3"/>
      <c r="AD4276" s="3"/>
      <c r="AE4276" s="3"/>
      <c r="AF4276" s="3"/>
    </row>
    <row r="4277" spans="13:32">
      <c r="M4277" s="238"/>
      <c r="N4277" s="236"/>
      <c r="O4277" s="236"/>
      <c r="P4277" s="234"/>
      <c r="Q4277" s="234"/>
      <c r="R4277" s="236"/>
      <c r="S4277" s="236"/>
      <c r="T4277" s="236"/>
      <c r="U4277" s="236"/>
      <c r="Y4277" s="3"/>
      <c r="Z4277" s="3"/>
      <c r="AA4277" s="3"/>
      <c r="AB4277" s="3"/>
      <c r="AC4277" s="3"/>
      <c r="AD4277" s="3"/>
      <c r="AE4277" s="3"/>
      <c r="AF4277" s="3"/>
    </row>
    <row r="4278" spans="13:32">
      <c r="M4278" s="238"/>
      <c r="N4278" s="236"/>
      <c r="O4278" s="236"/>
      <c r="P4278" s="234"/>
      <c r="Q4278" s="234"/>
      <c r="R4278" s="236"/>
      <c r="S4278" s="236"/>
      <c r="T4278" s="236"/>
      <c r="U4278" s="236"/>
      <c r="Y4278" s="3"/>
      <c r="Z4278" s="3"/>
      <c r="AA4278" s="3"/>
      <c r="AB4278" s="3"/>
      <c r="AC4278" s="3"/>
      <c r="AD4278" s="3"/>
      <c r="AE4278" s="3"/>
      <c r="AF4278" s="3"/>
    </row>
    <row r="4279" spans="13:32">
      <c r="M4279" s="238"/>
      <c r="N4279" s="236"/>
      <c r="O4279" s="236"/>
      <c r="P4279" s="234"/>
      <c r="Q4279" s="234"/>
      <c r="R4279" s="236"/>
      <c r="S4279" s="236"/>
      <c r="T4279" s="236"/>
      <c r="U4279" s="236"/>
      <c r="Y4279" s="3"/>
      <c r="Z4279" s="3"/>
      <c r="AA4279" s="3"/>
      <c r="AB4279" s="3"/>
      <c r="AC4279" s="3"/>
      <c r="AD4279" s="3"/>
      <c r="AE4279" s="3"/>
      <c r="AF4279" s="3"/>
    </row>
    <row r="4280" spans="13:32">
      <c r="M4280" s="238"/>
      <c r="N4280" s="236"/>
      <c r="O4280" s="236"/>
      <c r="P4280" s="234"/>
      <c r="Q4280" s="234"/>
      <c r="R4280" s="236"/>
      <c r="S4280" s="236"/>
      <c r="T4280" s="236"/>
      <c r="U4280" s="236"/>
      <c r="Y4280" s="3"/>
      <c r="Z4280" s="3"/>
      <c r="AA4280" s="3"/>
      <c r="AB4280" s="3"/>
      <c r="AC4280" s="3"/>
      <c r="AD4280" s="3"/>
      <c r="AE4280" s="3"/>
      <c r="AF4280" s="3"/>
    </row>
    <row r="4281" spans="13:32">
      <c r="M4281" s="238"/>
      <c r="N4281" s="236"/>
      <c r="O4281" s="236"/>
      <c r="P4281" s="234"/>
      <c r="Q4281" s="234"/>
      <c r="R4281" s="236"/>
      <c r="S4281" s="236"/>
      <c r="T4281" s="236"/>
      <c r="U4281" s="236"/>
      <c r="Y4281" s="3"/>
      <c r="Z4281" s="3"/>
      <c r="AA4281" s="3"/>
      <c r="AB4281" s="3"/>
      <c r="AC4281" s="3"/>
      <c r="AD4281" s="3"/>
      <c r="AE4281" s="3"/>
      <c r="AF4281" s="3"/>
    </row>
    <row r="4282" spans="13:32">
      <c r="M4282" s="238"/>
      <c r="N4282" s="236"/>
      <c r="O4282" s="236"/>
      <c r="P4282" s="234"/>
      <c r="Q4282" s="234"/>
      <c r="R4282" s="236"/>
      <c r="S4282" s="236"/>
      <c r="T4282" s="236"/>
      <c r="U4282" s="236"/>
      <c r="Y4282" s="3"/>
      <c r="Z4282" s="3"/>
      <c r="AA4282" s="3"/>
      <c r="AB4282" s="3"/>
      <c r="AC4282" s="3"/>
      <c r="AD4282" s="3"/>
      <c r="AE4282" s="3"/>
      <c r="AF4282" s="3"/>
    </row>
    <row r="4283" spans="13:32">
      <c r="M4283" s="238"/>
      <c r="N4283" s="236"/>
      <c r="O4283" s="236"/>
      <c r="P4283" s="234"/>
      <c r="Q4283" s="234"/>
      <c r="R4283" s="236"/>
      <c r="S4283" s="236"/>
      <c r="T4283" s="236"/>
      <c r="U4283" s="236"/>
      <c r="Y4283" s="3"/>
      <c r="Z4283" s="3"/>
      <c r="AA4283" s="3"/>
      <c r="AB4283" s="3"/>
      <c r="AC4283" s="3"/>
      <c r="AD4283" s="3"/>
      <c r="AE4283" s="3"/>
      <c r="AF4283" s="3"/>
    </row>
    <row r="4284" spans="13:32">
      <c r="M4284" s="238"/>
      <c r="N4284" s="236"/>
      <c r="O4284" s="236"/>
      <c r="P4284" s="234"/>
      <c r="Q4284" s="234"/>
      <c r="R4284" s="236"/>
      <c r="S4284" s="236"/>
      <c r="T4284" s="236"/>
      <c r="U4284" s="236"/>
      <c r="Y4284" s="3"/>
      <c r="Z4284" s="3"/>
      <c r="AA4284" s="3"/>
      <c r="AB4284" s="3"/>
      <c r="AC4284" s="3"/>
      <c r="AD4284" s="3"/>
      <c r="AE4284" s="3"/>
      <c r="AF4284" s="3"/>
    </row>
    <row r="4285" spans="13:32">
      <c r="M4285" s="238"/>
      <c r="N4285" s="236"/>
      <c r="O4285" s="236"/>
      <c r="P4285" s="234"/>
      <c r="Q4285" s="234"/>
      <c r="R4285" s="236"/>
      <c r="S4285" s="236"/>
      <c r="T4285" s="236"/>
      <c r="U4285" s="236"/>
      <c r="Y4285" s="3"/>
      <c r="Z4285" s="3"/>
      <c r="AA4285" s="3"/>
      <c r="AB4285" s="3"/>
      <c r="AC4285" s="3"/>
      <c r="AD4285" s="3"/>
      <c r="AE4285" s="3"/>
      <c r="AF4285" s="3"/>
    </row>
    <row r="4286" spans="13:32">
      <c r="M4286" s="238"/>
      <c r="N4286" s="236"/>
      <c r="O4286" s="236"/>
      <c r="P4286" s="234"/>
      <c r="Q4286" s="234"/>
      <c r="R4286" s="236"/>
      <c r="S4286" s="236"/>
      <c r="T4286" s="236"/>
      <c r="U4286" s="236"/>
      <c r="Y4286" s="3"/>
      <c r="Z4286" s="3"/>
      <c r="AA4286" s="3"/>
      <c r="AB4286" s="3"/>
      <c r="AC4286" s="3"/>
      <c r="AD4286" s="3"/>
      <c r="AE4286" s="3"/>
      <c r="AF4286" s="3"/>
    </row>
    <row r="4287" spans="13:32">
      <c r="M4287" s="238"/>
      <c r="N4287" s="236"/>
      <c r="O4287" s="236"/>
      <c r="P4287" s="234"/>
      <c r="Q4287" s="234"/>
      <c r="R4287" s="236"/>
      <c r="S4287" s="236"/>
      <c r="T4287" s="236"/>
      <c r="U4287" s="236"/>
      <c r="Y4287" s="3"/>
      <c r="Z4287" s="3"/>
      <c r="AA4287" s="3"/>
      <c r="AB4287" s="3"/>
      <c r="AC4287" s="3"/>
      <c r="AD4287" s="3"/>
      <c r="AE4287" s="3"/>
      <c r="AF4287" s="3"/>
    </row>
    <row r="4288" spans="13:32">
      <c r="M4288" s="238"/>
      <c r="N4288" s="236"/>
      <c r="O4288" s="236"/>
      <c r="P4288" s="234"/>
      <c r="Q4288" s="234"/>
      <c r="R4288" s="236"/>
      <c r="S4288" s="236"/>
      <c r="T4288" s="236"/>
      <c r="U4288" s="236"/>
      <c r="Y4288" s="3"/>
      <c r="Z4288" s="3"/>
      <c r="AA4288" s="3"/>
      <c r="AB4288" s="3"/>
      <c r="AC4288" s="3"/>
      <c r="AD4288" s="3"/>
      <c r="AE4288" s="3"/>
      <c r="AF4288" s="3"/>
    </row>
    <row r="4289" spans="13:32">
      <c r="M4289" s="238"/>
      <c r="N4289" s="236"/>
      <c r="O4289" s="236"/>
      <c r="P4289" s="234"/>
      <c r="Q4289" s="234"/>
      <c r="R4289" s="236"/>
      <c r="S4289" s="236"/>
      <c r="T4289" s="236"/>
      <c r="U4289" s="236"/>
      <c r="Y4289" s="3"/>
      <c r="Z4289" s="3"/>
      <c r="AA4289" s="3"/>
      <c r="AB4289" s="3"/>
      <c r="AC4289" s="3"/>
      <c r="AD4289" s="3"/>
      <c r="AE4289" s="3"/>
      <c r="AF4289" s="3"/>
    </row>
    <row r="4290" spans="13:32">
      <c r="M4290" s="238"/>
      <c r="N4290" s="236"/>
      <c r="O4290" s="236"/>
      <c r="P4290" s="234"/>
      <c r="Q4290" s="234"/>
      <c r="R4290" s="236"/>
      <c r="S4290" s="236"/>
      <c r="T4290" s="236"/>
      <c r="U4290" s="236"/>
      <c r="Y4290" s="3"/>
      <c r="Z4290" s="3"/>
      <c r="AA4290" s="3"/>
      <c r="AB4290" s="3"/>
      <c r="AC4290" s="3"/>
      <c r="AD4290" s="3"/>
      <c r="AE4290" s="3"/>
      <c r="AF4290" s="3"/>
    </row>
    <row r="4291" spans="13:32">
      <c r="M4291" s="238"/>
      <c r="N4291" s="236"/>
      <c r="O4291" s="236"/>
      <c r="P4291" s="234"/>
      <c r="Q4291" s="234"/>
      <c r="R4291" s="236"/>
      <c r="S4291" s="236"/>
      <c r="T4291" s="236"/>
      <c r="U4291" s="236"/>
      <c r="Y4291" s="3"/>
      <c r="Z4291" s="3"/>
      <c r="AA4291" s="3"/>
      <c r="AB4291" s="3"/>
      <c r="AC4291" s="3"/>
      <c r="AD4291" s="3"/>
      <c r="AE4291" s="3"/>
      <c r="AF4291" s="3"/>
    </row>
    <row r="4292" spans="13:32">
      <c r="M4292" s="238"/>
      <c r="N4292" s="236"/>
      <c r="O4292" s="236"/>
      <c r="P4292" s="234"/>
      <c r="Q4292" s="234"/>
      <c r="R4292" s="236"/>
      <c r="S4292" s="236"/>
      <c r="T4292" s="236"/>
      <c r="U4292" s="236"/>
      <c r="Y4292" s="3"/>
      <c r="Z4292" s="3"/>
      <c r="AA4292" s="3"/>
      <c r="AB4292" s="3"/>
      <c r="AC4292" s="3"/>
      <c r="AD4292" s="3"/>
      <c r="AE4292" s="3"/>
      <c r="AF4292" s="3"/>
    </row>
    <row r="4293" spans="13:32">
      <c r="M4293" s="238"/>
      <c r="N4293" s="236"/>
      <c r="O4293" s="236"/>
      <c r="P4293" s="234"/>
      <c r="Q4293" s="234"/>
      <c r="R4293" s="236"/>
      <c r="S4293" s="236"/>
      <c r="T4293" s="236"/>
      <c r="U4293" s="236"/>
      <c r="Y4293" s="3"/>
      <c r="Z4293" s="3"/>
      <c r="AA4293" s="3"/>
      <c r="AB4293" s="3"/>
      <c r="AC4293" s="3"/>
      <c r="AD4293" s="3"/>
      <c r="AE4293" s="3"/>
      <c r="AF4293" s="3"/>
    </row>
    <row r="4294" spans="13:32">
      <c r="M4294" s="238"/>
      <c r="N4294" s="236"/>
      <c r="O4294" s="236"/>
      <c r="P4294" s="234"/>
      <c r="Q4294" s="234"/>
      <c r="R4294" s="236"/>
      <c r="S4294" s="236"/>
      <c r="T4294" s="236"/>
      <c r="U4294" s="236"/>
      <c r="Y4294" s="3"/>
      <c r="Z4294" s="3"/>
      <c r="AA4294" s="3"/>
      <c r="AB4294" s="3"/>
      <c r="AC4294" s="3"/>
      <c r="AD4294" s="3"/>
      <c r="AE4294" s="3"/>
      <c r="AF4294" s="3"/>
    </row>
    <row r="4295" spans="13:32">
      <c r="M4295" s="238"/>
      <c r="N4295" s="236"/>
      <c r="O4295" s="236"/>
      <c r="P4295" s="234"/>
      <c r="Q4295" s="234"/>
      <c r="R4295" s="236"/>
      <c r="S4295" s="236"/>
      <c r="T4295" s="236"/>
      <c r="U4295" s="236"/>
      <c r="Y4295" s="3"/>
      <c r="Z4295" s="3"/>
      <c r="AA4295" s="3"/>
      <c r="AB4295" s="3"/>
      <c r="AC4295" s="3"/>
      <c r="AD4295" s="3"/>
      <c r="AE4295" s="3"/>
      <c r="AF4295" s="3"/>
    </row>
    <row r="4296" spans="13:32">
      <c r="M4296" s="238"/>
      <c r="N4296" s="236"/>
      <c r="O4296" s="236"/>
      <c r="P4296" s="234"/>
      <c r="Q4296" s="234"/>
      <c r="R4296" s="236"/>
      <c r="S4296" s="236"/>
      <c r="T4296" s="236"/>
      <c r="U4296" s="236"/>
      <c r="Y4296" s="3"/>
      <c r="Z4296" s="3"/>
      <c r="AA4296" s="3"/>
      <c r="AB4296" s="3"/>
      <c r="AC4296" s="3"/>
      <c r="AD4296" s="3"/>
      <c r="AE4296" s="3"/>
      <c r="AF4296" s="3"/>
    </row>
    <row r="4297" spans="13:32">
      <c r="M4297" s="238"/>
      <c r="N4297" s="236"/>
      <c r="O4297" s="236"/>
      <c r="P4297" s="234"/>
      <c r="Q4297" s="234"/>
      <c r="R4297" s="236"/>
      <c r="S4297" s="236"/>
      <c r="T4297" s="236"/>
      <c r="U4297" s="236"/>
      <c r="Y4297" s="3"/>
      <c r="Z4297" s="3"/>
      <c r="AA4297" s="3"/>
      <c r="AB4297" s="3"/>
      <c r="AC4297" s="3"/>
      <c r="AD4297" s="3"/>
      <c r="AE4297" s="3"/>
      <c r="AF4297" s="3"/>
    </row>
    <row r="4298" spans="13:32">
      <c r="M4298" s="238"/>
      <c r="N4298" s="236"/>
      <c r="O4298" s="236"/>
      <c r="P4298" s="234"/>
      <c r="Q4298" s="234"/>
      <c r="R4298" s="236"/>
      <c r="S4298" s="236"/>
      <c r="T4298" s="236"/>
      <c r="U4298" s="236"/>
      <c r="Y4298" s="3"/>
      <c r="Z4298" s="3"/>
      <c r="AA4298" s="3"/>
      <c r="AB4298" s="3"/>
      <c r="AC4298" s="3"/>
      <c r="AD4298" s="3"/>
      <c r="AE4298" s="3"/>
      <c r="AF4298" s="3"/>
    </row>
    <row r="4299" spans="13:32">
      <c r="M4299" s="238"/>
      <c r="N4299" s="236"/>
      <c r="O4299" s="236"/>
      <c r="P4299" s="234"/>
      <c r="Q4299" s="234"/>
      <c r="R4299" s="236"/>
      <c r="S4299" s="236"/>
      <c r="T4299" s="236"/>
      <c r="U4299" s="236"/>
      <c r="Y4299" s="3"/>
      <c r="Z4299" s="3"/>
      <c r="AA4299" s="3"/>
      <c r="AB4299" s="3"/>
      <c r="AC4299" s="3"/>
      <c r="AD4299" s="3"/>
      <c r="AE4299" s="3"/>
      <c r="AF4299" s="3"/>
    </row>
    <row r="4300" spans="13:32">
      <c r="M4300" s="238"/>
      <c r="N4300" s="236"/>
      <c r="O4300" s="236"/>
      <c r="P4300" s="234"/>
      <c r="Q4300" s="234"/>
      <c r="R4300" s="236"/>
      <c r="S4300" s="236"/>
      <c r="T4300" s="236"/>
      <c r="U4300" s="236"/>
      <c r="Y4300" s="3"/>
      <c r="Z4300" s="3"/>
      <c r="AA4300" s="3"/>
      <c r="AB4300" s="3"/>
      <c r="AC4300" s="3"/>
      <c r="AD4300" s="3"/>
      <c r="AE4300" s="3"/>
      <c r="AF4300" s="3"/>
    </row>
    <row r="4301" spans="13:32">
      <c r="M4301" s="238"/>
      <c r="N4301" s="236"/>
      <c r="O4301" s="236"/>
      <c r="P4301" s="234"/>
      <c r="Q4301" s="234"/>
      <c r="R4301" s="236"/>
      <c r="S4301" s="236"/>
      <c r="T4301" s="236"/>
      <c r="U4301" s="236"/>
      <c r="Y4301" s="3"/>
      <c r="Z4301" s="3"/>
      <c r="AA4301" s="3"/>
      <c r="AB4301" s="3"/>
      <c r="AC4301" s="3"/>
      <c r="AD4301" s="3"/>
      <c r="AE4301" s="3"/>
      <c r="AF4301" s="3"/>
    </row>
    <row r="4302" spans="13:32">
      <c r="M4302" s="238"/>
      <c r="N4302" s="236"/>
      <c r="O4302" s="236"/>
      <c r="P4302" s="234"/>
      <c r="Q4302" s="234"/>
      <c r="R4302" s="236"/>
      <c r="S4302" s="236"/>
      <c r="T4302" s="236"/>
      <c r="U4302" s="236"/>
      <c r="Y4302" s="3"/>
      <c r="Z4302" s="3"/>
      <c r="AA4302" s="3"/>
      <c r="AB4302" s="3"/>
      <c r="AC4302" s="3"/>
      <c r="AD4302" s="3"/>
      <c r="AE4302" s="3"/>
      <c r="AF4302" s="3"/>
    </row>
    <row r="4303" spans="13:32">
      <c r="M4303" s="238"/>
      <c r="N4303" s="236"/>
      <c r="O4303" s="236"/>
      <c r="P4303" s="234"/>
      <c r="Q4303" s="234"/>
      <c r="R4303" s="236"/>
      <c r="S4303" s="236"/>
      <c r="T4303" s="236"/>
      <c r="U4303" s="236"/>
      <c r="Y4303" s="3"/>
      <c r="Z4303" s="3"/>
      <c r="AA4303" s="3"/>
      <c r="AB4303" s="3"/>
      <c r="AC4303" s="3"/>
      <c r="AD4303" s="3"/>
      <c r="AE4303" s="3"/>
      <c r="AF4303" s="3"/>
    </row>
    <row r="4304" spans="13:32">
      <c r="M4304" s="238"/>
      <c r="N4304" s="236"/>
      <c r="O4304" s="236"/>
      <c r="P4304" s="234"/>
      <c r="Q4304" s="234"/>
      <c r="R4304" s="236"/>
      <c r="S4304" s="236"/>
      <c r="T4304" s="236"/>
      <c r="U4304" s="236"/>
      <c r="Y4304" s="3"/>
      <c r="Z4304" s="3"/>
      <c r="AA4304" s="3"/>
      <c r="AB4304" s="3"/>
      <c r="AC4304" s="3"/>
      <c r="AD4304" s="3"/>
      <c r="AE4304" s="3"/>
      <c r="AF4304" s="3"/>
    </row>
    <row r="4305" spans="13:32">
      <c r="M4305" s="238"/>
      <c r="N4305" s="236"/>
      <c r="O4305" s="236"/>
      <c r="P4305" s="234"/>
      <c r="Q4305" s="234"/>
      <c r="R4305" s="236"/>
      <c r="S4305" s="236"/>
      <c r="T4305" s="236"/>
      <c r="U4305" s="236"/>
      <c r="Y4305" s="3"/>
      <c r="Z4305" s="3"/>
      <c r="AA4305" s="3"/>
      <c r="AB4305" s="3"/>
      <c r="AC4305" s="3"/>
      <c r="AD4305" s="3"/>
      <c r="AE4305" s="3"/>
      <c r="AF4305" s="3"/>
    </row>
    <row r="4306" spans="13:32">
      <c r="M4306" s="238"/>
      <c r="N4306" s="236"/>
      <c r="O4306" s="236"/>
      <c r="P4306" s="234"/>
      <c r="Q4306" s="234"/>
      <c r="R4306" s="236"/>
      <c r="S4306" s="236"/>
      <c r="T4306" s="236"/>
      <c r="U4306" s="236"/>
      <c r="Y4306" s="3"/>
      <c r="Z4306" s="3"/>
      <c r="AA4306" s="3"/>
      <c r="AB4306" s="3"/>
      <c r="AC4306" s="3"/>
      <c r="AD4306" s="3"/>
      <c r="AE4306" s="3"/>
      <c r="AF4306" s="3"/>
    </row>
    <row r="4307" spans="13:32">
      <c r="M4307" s="238"/>
      <c r="N4307" s="236"/>
      <c r="O4307" s="236"/>
      <c r="P4307" s="234"/>
      <c r="Q4307" s="234"/>
      <c r="R4307" s="236"/>
      <c r="S4307" s="236"/>
      <c r="T4307" s="236"/>
      <c r="U4307" s="236"/>
      <c r="Y4307" s="3"/>
      <c r="Z4307" s="3"/>
      <c r="AA4307" s="3"/>
      <c r="AB4307" s="3"/>
      <c r="AC4307" s="3"/>
      <c r="AD4307" s="3"/>
      <c r="AE4307" s="3"/>
      <c r="AF4307" s="3"/>
    </row>
    <row r="4308" spans="13:32">
      <c r="M4308" s="238"/>
      <c r="N4308" s="236"/>
      <c r="O4308" s="236"/>
      <c r="P4308" s="234"/>
      <c r="Q4308" s="234"/>
      <c r="R4308" s="236"/>
      <c r="S4308" s="236"/>
      <c r="T4308" s="236"/>
      <c r="U4308" s="236"/>
      <c r="Y4308" s="3"/>
      <c r="Z4308" s="3"/>
      <c r="AA4308" s="3"/>
      <c r="AB4308" s="3"/>
      <c r="AC4308" s="3"/>
      <c r="AD4308" s="3"/>
      <c r="AE4308" s="3"/>
      <c r="AF4308" s="3"/>
    </row>
    <row r="4309" spans="13:32">
      <c r="M4309" s="238"/>
      <c r="N4309" s="236"/>
      <c r="O4309" s="236"/>
      <c r="P4309" s="234"/>
      <c r="Q4309" s="234"/>
      <c r="R4309" s="236"/>
      <c r="S4309" s="236"/>
      <c r="T4309" s="236"/>
      <c r="U4309" s="236"/>
      <c r="Y4309" s="3"/>
      <c r="Z4309" s="3"/>
      <c r="AA4309" s="3"/>
      <c r="AB4309" s="3"/>
      <c r="AC4309" s="3"/>
      <c r="AD4309" s="3"/>
      <c r="AE4309" s="3"/>
      <c r="AF4309" s="3"/>
    </row>
    <row r="4310" spans="13:32">
      <c r="M4310" s="238"/>
      <c r="N4310" s="236"/>
      <c r="O4310" s="236"/>
      <c r="P4310" s="234"/>
      <c r="Q4310" s="234"/>
      <c r="R4310" s="236"/>
      <c r="S4310" s="236"/>
      <c r="T4310" s="236"/>
      <c r="U4310" s="236"/>
      <c r="Y4310" s="3"/>
      <c r="Z4310" s="3"/>
      <c r="AA4310" s="3"/>
      <c r="AB4310" s="3"/>
      <c r="AC4310" s="3"/>
      <c r="AD4310" s="3"/>
      <c r="AE4310" s="3"/>
      <c r="AF4310" s="3"/>
    </row>
    <row r="4311" spans="13:32">
      <c r="M4311" s="238"/>
      <c r="N4311" s="236"/>
      <c r="O4311" s="236"/>
      <c r="P4311" s="234"/>
      <c r="Q4311" s="234"/>
      <c r="R4311" s="236"/>
      <c r="S4311" s="236"/>
      <c r="T4311" s="236"/>
      <c r="U4311" s="236"/>
      <c r="Y4311" s="3"/>
      <c r="Z4311" s="3"/>
      <c r="AA4311" s="3"/>
      <c r="AB4311" s="3"/>
      <c r="AC4311" s="3"/>
      <c r="AD4311" s="3"/>
      <c r="AE4311" s="3"/>
      <c r="AF4311" s="3"/>
    </row>
    <row r="4312" spans="13:32">
      <c r="M4312" s="238"/>
      <c r="N4312" s="236"/>
      <c r="O4312" s="236"/>
      <c r="P4312" s="234"/>
      <c r="Q4312" s="234"/>
      <c r="R4312" s="236"/>
      <c r="S4312" s="236"/>
      <c r="T4312" s="236"/>
      <c r="U4312" s="236"/>
      <c r="Y4312" s="3"/>
      <c r="Z4312" s="3"/>
      <c r="AA4312" s="3"/>
      <c r="AB4312" s="3"/>
      <c r="AC4312" s="3"/>
      <c r="AD4312" s="3"/>
      <c r="AE4312" s="3"/>
      <c r="AF4312" s="3"/>
    </row>
    <row r="4313" spans="13:32">
      <c r="M4313" s="238"/>
      <c r="N4313" s="236"/>
      <c r="O4313" s="236"/>
      <c r="P4313" s="234"/>
      <c r="Q4313" s="234"/>
      <c r="R4313" s="236"/>
      <c r="S4313" s="236"/>
      <c r="T4313" s="236"/>
      <c r="U4313" s="236"/>
      <c r="Y4313" s="3"/>
      <c r="Z4313" s="3"/>
      <c r="AA4313" s="3"/>
      <c r="AB4313" s="3"/>
      <c r="AC4313" s="3"/>
      <c r="AD4313" s="3"/>
      <c r="AE4313" s="3"/>
      <c r="AF4313" s="3"/>
    </row>
    <row r="4314" spans="13:32">
      <c r="M4314" s="238"/>
      <c r="N4314" s="236"/>
      <c r="O4314" s="236"/>
      <c r="P4314" s="234"/>
      <c r="Q4314" s="234"/>
      <c r="R4314" s="236"/>
      <c r="S4314" s="236"/>
      <c r="T4314" s="236"/>
      <c r="U4314" s="236"/>
      <c r="Y4314" s="3"/>
      <c r="Z4314" s="3"/>
      <c r="AA4314" s="3"/>
      <c r="AB4314" s="3"/>
      <c r="AC4314" s="3"/>
      <c r="AD4314" s="3"/>
      <c r="AE4314" s="3"/>
      <c r="AF4314" s="3"/>
    </row>
    <row r="4315" spans="13:32">
      <c r="M4315" s="238"/>
      <c r="N4315" s="236"/>
      <c r="O4315" s="236"/>
      <c r="P4315" s="234"/>
      <c r="Q4315" s="234"/>
      <c r="R4315" s="236"/>
      <c r="S4315" s="236"/>
      <c r="T4315" s="236"/>
      <c r="U4315" s="236"/>
      <c r="Y4315" s="3"/>
      <c r="Z4315" s="3"/>
      <c r="AA4315" s="3"/>
      <c r="AB4315" s="3"/>
      <c r="AC4315" s="3"/>
      <c r="AD4315" s="3"/>
      <c r="AE4315" s="3"/>
      <c r="AF4315" s="3"/>
    </row>
    <row r="4316" spans="13:32">
      <c r="M4316" s="238"/>
      <c r="N4316" s="236"/>
      <c r="O4316" s="236"/>
      <c r="P4316" s="234"/>
      <c r="Q4316" s="234"/>
      <c r="R4316" s="236"/>
      <c r="S4316" s="236"/>
      <c r="T4316" s="236"/>
      <c r="U4316" s="236"/>
      <c r="Y4316" s="3"/>
      <c r="Z4316" s="3"/>
      <c r="AA4316" s="3"/>
      <c r="AB4316" s="3"/>
      <c r="AC4316" s="3"/>
      <c r="AD4316" s="3"/>
      <c r="AE4316" s="3"/>
      <c r="AF4316" s="3"/>
    </row>
    <row r="4317" spans="13:32">
      <c r="M4317" s="238"/>
      <c r="N4317" s="236"/>
      <c r="O4317" s="236"/>
      <c r="P4317" s="234"/>
      <c r="Q4317" s="234"/>
      <c r="R4317" s="236"/>
      <c r="S4317" s="236"/>
      <c r="T4317" s="236"/>
      <c r="U4317" s="236"/>
      <c r="Y4317" s="3"/>
      <c r="Z4317" s="3"/>
      <c r="AA4317" s="3"/>
      <c r="AB4317" s="3"/>
      <c r="AC4317" s="3"/>
      <c r="AD4317" s="3"/>
      <c r="AE4317" s="3"/>
      <c r="AF4317" s="3"/>
    </row>
    <row r="4318" spans="13:32">
      <c r="M4318" s="238"/>
      <c r="N4318" s="236"/>
      <c r="O4318" s="236"/>
      <c r="P4318" s="234"/>
      <c r="Q4318" s="234"/>
      <c r="R4318" s="236"/>
      <c r="S4318" s="236"/>
      <c r="T4318" s="236"/>
      <c r="U4318" s="236"/>
      <c r="Y4318" s="3"/>
      <c r="Z4318" s="3"/>
      <c r="AA4318" s="3"/>
      <c r="AB4318" s="3"/>
      <c r="AC4318" s="3"/>
      <c r="AD4318" s="3"/>
      <c r="AE4318" s="3"/>
      <c r="AF4318" s="3"/>
    </row>
    <row r="4319" spans="13:32">
      <c r="M4319" s="238"/>
      <c r="N4319" s="236"/>
      <c r="O4319" s="236"/>
      <c r="P4319" s="234"/>
      <c r="Q4319" s="234"/>
      <c r="R4319" s="236"/>
      <c r="S4319" s="236"/>
      <c r="T4319" s="236"/>
      <c r="U4319" s="236"/>
      <c r="Y4319" s="3"/>
      <c r="Z4319" s="3"/>
      <c r="AA4319" s="3"/>
      <c r="AB4319" s="3"/>
      <c r="AC4319" s="3"/>
      <c r="AD4319" s="3"/>
      <c r="AE4319" s="3"/>
      <c r="AF4319" s="3"/>
    </row>
    <row r="4320" spans="13:32">
      <c r="M4320" s="238"/>
      <c r="N4320" s="236"/>
      <c r="O4320" s="236"/>
      <c r="P4320" s="234"/>
      <c r="Q4320" s="234"/>
      <c r="R4320" s="236"/>
      <c r="S4320" s="236"/>
      <c r="T4320" s="236"/>
      <c r="U4320" s="236"/>
      <c r="Y4320" s="3"/>
      <c r="Z4320" s="3"/>
      <c r="AA4320" s="3"/>
      <c r="AB4320" s="3"/>
      <c r="AC4320" s="3"/>
      <c r="AD4320" s="3"/>
      <c r="AE4320" s="3"/>
      <c r="AF4320" s="3"/>
    </row>
    <row r="4321" spans="13:32">
      <c r="M4321" s="238"/>
      <c r="N4321" s="236"/>
      <c r="O4321" s="236"/>
      <c r="P4321" s="234"/>
      <c r="Q4321" s="234"/>
      <c r="R4321" s="236"/>
      <c r="S4321" s="236"/>
      <c r="T4321" s="236"/>
      <c r="U4321" s="236"/>
      <c r="Y4321" s="3"/>
      <c r="Z4321" s="3"/>
      <c r="AA4321" s="3"/>
      <c r="AB4321" s="3"/>
      <c r="AC4321" s="3"/>
      <c r="AD4321" s="3"/>
      <c r="AE4321" s="3"/>
      <c r="AF4321" s="3"/>
    </row>
    <row r="4322" spans="13:32">
      <c r="M4322" s="238"/>
      <c r="N4322" s="236"/>
      <c r="O4322" s="236"/>
      <c r="P4322" s="234"/>
      <c r="Q4322" s="234"/>
      <c r="R4322" s="236"/>
      <c r="S4322" s="236"/>
      <c r="T4322" s="236"/>
      <c r="U4322" s="236"/>
      <c r="Y4322" s="3"/>
      <c r="Z4322" s="3"/>
      <c r="AA4322" s="3"/>
      <c r="AB4322" s="3"/>
      <c r="AC4322" s="3"/>
      <c r="AD4322" s="3"/>
      <c r="AE4322" s="3"/>
      <c r="AF4322" s="3"/>
    </row>
    <row r="4323" spans="13:32">
      <c r="M4323" s="238"/>
      <c r="N4323" s="236"/>
      <c r="O4323" s="236"/>
      <c r="P4323" s="234"/>
      <c r="Q4323" s="234"/>
      <c r="R4323" s="236"/>
      <c r="S4323" s="236"/>
      <c r="T4323" s="236"/>
      <c r="U4323" s="236"/>
      <c r="Y4323" s="3"/>
      <c r="Z4323" s="3"/>
      <c r="AA4323" s="3"/>
      <c r="AB4323" s="3"/>
      <c r="AC4323" s="3"/>
      <c r="AD4323" s="3"/>
      <c r="AE4323" s="3"/>
      <c r="AF4323" s="3"/>
    </row>
    <row r="4324" spans="13:32">
      <c r="M4324" s="238"/>
      <c r="N4324" s="236"/>
      <c r="O4324" s="236"/>
      <c r="P4324" s="234"/>
      <c r="Q4324" s="234"/>
      <c r="R4324" s="236"/>
      <c r="S4324" s="236"/>
      <c r="T4324" s="236"/>
      <c r="U4324" s="236"/>
      <c r="Y4324" s="3"/>
      <c r="Z4324" s="3"/>
      <c r="AA4324" s="3"/>
      <c r="AB4324" s="3"/>
      <c r="AC4324" s="3"/>
      <c r="AD4324" s="3"/>
      <c r="AE4324" s="3"/>
      <c r="AF4324" s="3"/>
    </row>
    <row r="4325" spans="13:32">
      <c r="M4325" s="238"/>
      <c r="N4325" s="236"/>
      <c r="O4325" s="236"/>
      <c r="P4325" s="234"/>
      <c r="Q4325" s="234"/>
      <c r="R4325" s="236"/>
      <c r="S4325" s="236"/>
      <c r="T4325" s="236"/>
      <c r="U4325" s="236"/>
      <c r="Y4325" s="3"/>
      <c r="Z4325" s="3"/>
      <c r="AA4325" s="3"/>
      <c r="AB4325" s="3"/>
      <c r="AC4325" s="3"/>
      <c r="AD4325" s="3"/>
      <c r="AE4325" s="3"/>
      <c r="AF4325" s="3"/>
    </row>
    <row r="4326" spans="13:32">
      <c r="M4326" s="238"/>
      <c r="N4326" s="236"/>
      <c r="O4326" s="236"/>
      <c r="P4326" s="234"/>
      <c r="Q4326" s="234"/>
      <c r="R4326" s="236"/>
      <c r="S4326" s="236"/>
      <c r="T4326" s="236"/>
      <c r="U4326" s="236"/>
      <c r="Y4326" s="3"/>
      <c r="Z4326" s="3"/>
      <c r="AA4326" s="3"/>
      <c r="AB4326" s="3"/>
      <c r="AC4326" s="3"/>
      <c r="AD4326" s="3"/>
      <c r="AE4326" s="3"/>
      <c r="AF4326" s="3"/>
    </row>
    <row r="4327" spans="13:32">
      <c r="M4327" s="238"/>
      <c r="N4327" s="236"/>
      <c r="O4327" s="236"/>
      <c r="P4327" s="234"/>
      <c r="Q4327" s="234"/>
      <c r="R4327" s="236"/>
      <c r="S4327" s="236"/>
      <c r="T4327" s="236"/>
      <c r="U4327" s="236"/>
      <c r="Y4327" s="3"/>
      <c r="Z4327" s="3"/>
      <c r="AA4327" s="3"/>
      <c r="AB4327" s="3"/>
      <c r="AC4327" s="3"/>
      <c r="AD4327" s="3"/>
      <c r="AE4327" s="3"/>
      <c r="AF4327" s="3"/>
    </row>
    <row r="4328" spans="13:32">
      <c r="M4328" s="238"/>
      <c r="N4328" s="236"/>
      <c r="O4328" s="236"/>
      <c r="P4328" s="234"/>
      <c r="Q4328" s="234"/>
      <c r="R4328" s="236"/>
      <c r="S4328" s="236"/>
      <c r="T4328" s="236"/>
      <c r="U4328" s="236"/>
      <c r="Y4328" s="3"/>
      <c r="Z4328" s="3"/>
      <c r="AA4328" s="3"/>
      <c r="AB4328" s="3"/>
      <c r="AC4328" s="3"/>
      <c r="AD4328" s="3"/>
      <c r="AE4328" s="3"/>
      <c r="AF4328" s="3"/>
    </row>
    <row r="4329" spans="13:32">
      <c r="M4329" s="238"/>
      <c r="N4329" s="236"/>
      <c r="O4329" s="236"/>
      <c r="P4329" s="234"/>
      <c r="Q4329" s="234"/>
      <c r="R4329" s="236"/>
      <c r="S4329" s="236"/>
      <c r="T4329" s="236"/>
      <c r="U4329" s="236"/>
      <c r="Y4329" s="3"/>
      <c r="Z4329" s="3"/>
      <c r="AA4329" s="3"/>
      <c r="AB4329" s="3"/>
      <c r="AC4329" s="3"/>
      <c r="AD4329" s="3"/>
      <c r="AE4329" s="3"/>
      <c r="AF4329" s="3"/>
    </row>
    <row r="4330" spans="13:32">
      <c r="M4330" s="238"/>
      <c r="N4330" s="236"/>
      <c r="O4330" s="236"/>
      <c r="P4330" s="234"/>
      <c r="Q4330" s="234"/>
      <c r="R4330" s="236"/>
      <c r="S4330" s="236"/>
      <c r="T4330" s="236"/>
      <c r="U4330" s="236"/>
      <c r="Y4330" s="3"/>
      <c r="Z4330" s="3"/>
      <c r="AA4330" s="3"/>
      <c r="AB4330" s="3"/>
      <c r="AC4330" s="3"/>
      <c r="AD4330" s="3"/>
      <c r="AE4330" s="3"/>
      <c r="AF4330" s="3"/>
    </row>
    <row r="4331" spans="13:32">
      <c r="M4331" s="238"/>
      <c r="N4331" s="236"/>
      <c r="O4331" s="236"/>
      <c r="P4331" s="234"/>
      <c r="Q4331" s="234"/>
      <c r="R4331" s="236"/>
      <c r="S4331" s="236"/>
      <c r="T4331" s="236"/>
      <c r="U4331" s="236"/>
      <c r="Y4331" s="3"/>
      <c r="Z4331" s="3"/>
      <c r="AA4331" s="3"/>
      <c r="AB4331" s="3"/>
      <c r="AC4331" s="3"/>
      <c r="AD4331" s="3"/>
      <c r="AE4331" s="3"/>
      <c r="AF4331" s="3"/>
    </row>
    <row r="4332" spans="13:32">
      <c r="M4332" s="238"/>
      <c r="N4332" s="236"/>
      <c r="O4332" s="236"/>
      <c r="P4332" s="234"/>
      <c r="Q4332" s="234"/>
      <c r="R4332" s="236"/>
      <c r="S4332" s="236"/>
      <c r="T4332" s="236"/>
      <c r="U4332" s="236"/>
      <c r="Y4332" s="3"/>
      <c r="Z4332" s="3"/>
      <c r="AA4332" s="3"/>
      <c r="AB4332" s="3"/>
      <c r="AC4332" s="3"/>
      <c r="AD4332" s="3"/>
      <c r="AE4332" s="3"/>
      <c r="AF4332" s="3"/>
    </row>
    <row r="4333" spans="13:32">
      <c r="M4333" s="238"/>
      <c r="N4333" s="236"/>
      <c r="O4333" s="236"/>
      <c r="P4333" s="234"/>
      <c r="Q4333" s="234"/>
      <c r="R4333" s="236"/>
      <c r="S4333" s="236"/>
      <c r="T4333" s="236"/>
      <c r="U4333" s="236"/>
      <c r="Y4333" s="3"/>
      <c r="Z4333" s="3"/>
      <c r="AA4333" s="3"/>
      <c r="AB4333" s="3"/>
      <c r="AC4333" s="3"/>
      <c r="AD4333" s="3"/>
      <c r="AE4333" s="3"/>
      <c r="AF4333" s="3"/>
    </row>
    <row r="4334" spans="13:32">
      <c r="M4334" s="238"/>
      <c r="N4334" s="236"/>
      <c r="O4334" s="236"/>
      <c r="P4334" s="234"/>
      <c r="Q4334" s="234"/>
      <c r="R4334" s="236"/>
      <c r="S4334" s="236"/>
      <c r="T4334" s="236"/>
      <c r="U4334" s="236"/>
      <c r="Y4334" s="3"/>
      <c r="Z4334" s="3"/>
      <c r="AA4334" s="3"/>
      <c r="AB4334" s="3"/>
      <c r="AC4334" s="3"/>
      <c r="AD4334" s="3"/>
      <c r="AE4334" s="3"/>
      <c r="AF4334" s="3"/>
    </row>
    <row r="4335" spans="13:32">
      <c r="M4335" s="238"/>
      <c r="N4335" s="236"/>
      <c r="O4335" s="236"/>
      <c r="P4335" s="234"/>
      <c r="Q4335" s="234"/>
      <c r="R4335" s="236"/>
      <c r="S4335" s="236"/>
      <c r="T4335" s="236"/>
      <c r="U4335" s="236"/>
      <c r="Y4335" s="3"/>
      <c r="Z4335" s="3"/>
      <c r="AA4335" s="3"/>
      <c r="AB4335" s="3"/>
      <c r="AC4335" s="3"/>
      <c r="AD4335" s="3"/>
      <c r="AE4335" s="3"/>
      <c r="AF4335" s="3"/>
    </row>
    <row r="4336" spans="13:32">
      <c r="M4336" s="238"/>
      <c r="N4336" s="236"/>
      <c r="O4336" s="236"/>
      <c r="P4336" s="234"/>
      <c r="Q4336" s="234"/>
      <c r="R4336" s="236"/>
      <c r="S4336" s="236"/>
      <c r="T4336" s="236"/>
      <c r="U4336" s="236"/>
      <c r="Y4336" s="3"/>
      <c r="Z4336" s="3"/>
      <c r="AA4336" s="3"/>
      <c r="AB4336" s="3"/>
      <c r="AC4336" s="3"/>
      <c r="AD4336" s="3"/>
      <c r="AE4336" s="3"/>
      <c r="AF4336" s="3"/>
    </row>
    <row r="4337" spans="13:32">
      <c r="M4337" s="238"/>
      <c r="N4337" s="236"/>
      <c r="O4337" s="236"/>
      <c r="P4337" s="234"/>
      <c r="Q4337" s="234"/>
      <c r="R4337" s="236"/>
      <c r="S4337" s="236"/>
      <c r="T4337" s="236"/>
      <c r="U4337" s="236"/>
      <c r="Y4337" s="3"/>
      <c r="Z4337" s="3"/>
      <c r="AA4337" s="3"/>
      <c r="AB4337" s="3"/>
      <c r="AC4337" s="3"/>
      <c r="AD4337" s="3"/>
      <c r="AE4337" s="3"/>
      <c r="AF4337" s="3"/>
    </row>
    <row r="4338" spans="13:32">
      <c r="M4338" s="238"/>
      <c r="N4338" s="236"/>
      <c r="O4338" s="236"/>
      <c r="P4338" s="234"/>
      <c r="Q4338" s="234"/>
      <c r="R4338" s="236"/>
      <c r="S4338" s="236"/>
      <c r="T4338" s="236"/>
      <c r="U4338" s="236"/>
      <c r="Y4338" s="3"/>
      <c r="Z4338" s="3"/>
      <c r="AA4338" s="3"/>
      <c r="AB4338" s="3"/>
      <c r="AC4338" s="3"/>
      <c r="AD4338" s="3"/>
      <c r="AE4338" s="3"/>
      <c r="AF4338" s="3"/>
    </row>
    <row r="4339" spans="13:32">
      <c r="M4339" s="238"/>
      <c r="N4339" s="236"/>
      <c r="O4339" s="236"/>
      <c r="P4339" s="234"/>
      <c r="Q4339" s="234"/>
      <c r="R4339" s="236"/>
      <c r="S4339" s="236"/>
      <c r="T4339" s="236"/>
      <c r="U4339" s="236"/>
      <c r="Y4339" s="3"/>
      <c r="Z4339" s="3"/>
      <c r="AA4339" s="3"/>
      <c r="AB4339" s="3"/>
      <c r="AC4339" s="3"/>
      <c r="AD4339" s="3"/>
      <c r="AE4339" s="3"/>
      <c r="AF4339" s="3"/>
    </row>
    <row r="4340" spans="13:32">
      <c r="M4340" s="238"/>
      <c r="N4340" s="236"/>
      <c r="O4340" s="236"/>
      <c r="P4340" s="234"/>
      <c r="Q4340" s="234"/>
      <c r="R4340" s="236"/>
      <c r="S4340" s="236"/>
      <c r="T4340" s="236"/>
      <c r="U4340" s="236"/>
      <c r="Y4340" s="3"/>
      <c r="Z4340" s="3"/>
      <c r="AA4340" s="3"/>
      <c r="AB4340" s="3"/>
      <c r="AC4340" s="3"/>
      <c r="AD4340" s="3"/>
      <c r="AE4340" s="3"/>
      <c r="AF4340" s="3"/>
    </row>
    <row r="4341" spans="13:32">
      <c r="M4341" s="238"/>
      <c r="N4341" s="236"/>
      <c r="O4341" s="236"/>
      <c r="P4341" s="234"/>
      <c r="Q4341" s="234"/>
      <c r="R4341" s="236"/>
      <c r="S4341" s="236"/>
      <c r="T4341" s="236"/>
      <c r="U4341" s="236"/>
      <c r="Y4341" s="3"/>
      <c r="Z4341" s="3"/>
      <c r="AA4341" s="3"/>
      <c r="AB4341" s="3"/>
      <c r="AC4341" s="3"/>
      <c r="AD4341" s="3"/>
      <c r="AE4341" s="3"/>
      <c r="AF4341" s="3"/>
    </row>
    <row r="4342" spans="13:32">
      <c r="M4342" s="238"/>
      <c r="N4342" s="236"/>
      <c r="O4342" s="236"/>
      <c r="P4342" s="234"/>
      <c r="Q4342" s="234"/>
      <c r="R4342" s="236"/>
      <c r="S4342" s="236"/>
      <c r="T4342" s="236"/>
      <c r="U4342" s="236"/>
      <c r="Y4342" s="3"/>
      <c r="Z4342" s="3"/>
      <c r="AA4342" s="3"/>
      <c r="AB4342" s="3"/>
      <c r="AC4342" s="3"/>
      <c r="AD4342" s="3"/>
      <c r="AE4342" s="3"/>
      <c r="AF4342" s="3"/>
    </row>
    <row r="4343" spans="13:32">
      <c r="M4343" s="238"/>
      <c r="N4343" s="236"/>
      <c r="O4343" s="236"/>
      <c r="P4343" s="234"/>
      <c r="Q4343" s="234"/>
      <c r="R4343" s="236"/>
      <c r="S4343" s="236"/>
      <c r="T4343" s="236"/>
      <c r="U4343" s="236"/>
      <c r="Y4343" s="3"/>
      <c r="Z4343" s="3"/>
      <c r="AA4343" s="3"/>
      <c r="AB4343" s="3"/>
      <c r="AC4343" s="3"/>
      <c r="AD4343" s="3"/>
      <c r="AE4343" s="3"/>
      <c r="AF4343" s="3"/>
    </row>
    <row r="4344" spans="13:32">
      <c r="M4344" s="238"/>
      <c r="N4344" s="236"/>
      <c r="O4344" s="236"/>
      <c r="P4344" s="234"/>
      <c r="Q4344" s="234"/>
      <c r="R4344" s="236"/>
      <c r="S4344" s="236"/>
      <c r="T4344" s="236"/>
      <c r="U4344" s="236"/>
      <c r="Y4344" s="3"/>
      <c r="Z4344" s="3"/>
      <c r="AA4344" s="3"/>
      <c r="AB4344" s="3"/>
      <c r="AC4344" s="3"/>
      <c r="AD4344" s="3"/>
      <c r="AE4344" s="3"/>
      <c r="AF4344" s="3"/>
    </row>
    <row r="4345" spans="13:32">
      <c r="M4345" s="238"/>
      <c r="N4345" s="236"/>
      <c r="O4345" s="236"/>
      <c r="P4345" s="234"/>
      <c r="Q4345" s="234"/>
      <c r="R4345" s="236"/>
      <c r="S4345" s="236"/>
      <c r="T4345" s="236"/>
      <c r="U4345" s="236"/>
      <c r="Y4345" s="3"/>
      <c r="Z4345" s="3"/>
      <c r="AA4345" s="3"/>
      <c r="AB4345" s="3"/>
      <c r="AC4345" s="3"/>
      <c r="AD4345" s="3"/>
      <c r="AE4345" s="3"/>
      <c r="AF4345" s="3"/>
    </row>
    <row r="4346" spans="13:32">
      <c r="M4346" s="238"/>
      <c r="N4346" s="236"/>
      <c r="O4346" s="236"/>
      <c r="P4346" s="234"/>
      <c r="Q4346" s="234"/>
      <c r="R4346" s="236"/>
      <c r="S4346" s="236"/>
      <c r="T4346" s="236"/>
      <c r="U4346" s="236"/>
      <c r="Y4346" s="3"/>
      <c r="Z4346" s="3"/>
      <c r="AA4346" s="3"/>
      <c r="AB4346" s="3"/>
      <c r="AC4346" s="3"/>
      <c r="AD4346" s="3"/>
      <c r="AE4346" s="3"/>
      <c r="AF4346" s="3"/>
    </row>
    <row r="4347" spans="13:32">
      <c r="M4347" s="238"/>
      <c r="N4347" s="236"/>
      <c r="O4347" s="236"/>
      <c r="P4347" s="234"/>
      <c r="Q4347" s="234"/>
      <c r="R4347" s="236"/>
      <c r="S4347" s="236"/>
      <c r="T4347" s="236"/>
      <c r="U4347" s="236"/>
      <c r="Y4347" s="3"/>
      <c r="Z4347" s="3"/>
      <c r="AA4347" s="3"/>
      <c r="AB4347" s="3"/>
      <c r="AC4347" s="3"/>
      <c r="AD4347" s="3"/>
      <c r="AE4347" s="3"/>
      <c r="AF4347" s="3"/>
    </row>
    <row r="4348" spans="13:32">
      <c r="M4348" s="238"/>
      <c r="N4348" s="236"/>
      <c r="O4348" s="236"/>
      <c r="P4348" s="234"/>
      <c r="Q4348" s="234"/>
      <c r="R4348" s="236"/>
      <c r="S4348" s="236"/>
      <c r="T4348" s="236"/>
      <c r="U4348" s="236"/>
      <c r="Y4348" s="3"/>
      <c r="Z4348" s="3"/>
      <c r="AA4348" s="3"/>
      <c r="AB4348" s="3"/>
      <c r="AC4348" s="3"/>
      <c r="AD4348" s="3"/>
      <c r="AE4348" s="3"/>
      <c r="AF4348" s="3"/>
    </row>
    <row r="4349" spans="13:32">
      <c r="M4349" s="238"/>
      <c r="N4349" s="236"/>
      <c r="O4349" s="236"/>
      <c r="P4349" s="234"/>
      <c r="Q4349" s="234"/>
      <c r="R4349" s="236"/>
      <c r="S4349" s="236"/>
      <c r="T4349" s="236"/>
      <c r="U4349" s="236"/>
      <c r="Y4349" s="3"/>
      <c r="Z4349" s="3"/>
      <c r="AA4349" s="3"/>
      <c r="AB4349" s="3"/>
      <c r="AC4349" s="3"/>
      <c r="AD4349" s="3"/>
      <c r="AE4349" s="3"/>
      <c r="AF4349" s="3"/>
    </row>
    <row r="4350" spans="13:32">
      <c r="M4350" s="238"/>
      <c r="N4350" s="236"/>
      <c r="O4350" s="236"/>
      <c r="P4350" s="234"/>
      <c r="Q4350" s="234"/>
      <c r="R4350" s="236"/>
      <c r="S4350" s="236"/>
      <c r="T4350" s="236"/>
      <c r="U4350" s="236"/>
      <c r="Y4350" s="3"/>
      <c r="Z4350" s="3"/>
      <c r="AA4350" s="3"/>
      <c r="AB4350" s="3"/>
      <c r="AC4350" s="3"/>
      <c r="AD4350" s="3"/>
      <c r="AE4350" s="3"/>
      <c r="AF4350" s="3"/>
    </row>
    <row r="4351" spans="13:32">
      <c r="M4351" s="238"/>
      <c r="N4351" s="236"/>
      <c r="O4351" s="236"/>
      <c r="P4351" s="234"/>
      <c r="Q4351" s="234"/>
      <c r="R4351" s="236"/>
      <c r="S4351" s="236"/>
      <c r="T4351" s="236"/>
      <c r="U4351" s="236"/>
      <c r="Y4351" s="3"/>
      <c r="Z4351" s="3"/>
      <c r="AA4351" s="3"/>
      <c r="AB4351" s="3"/>
      <c r="AC4351" s="3"/>
      <c r="AD4351" s="3"/>
      <c r="AE4351" s="3"/>
      <c r="AF4351" s="3"/>
    </row>
    <row r="4352" spans="13:32">
      <c r="M4352" s="238"/>
      <c r="N4352" s="236"/>
      <c r="O4352" s="236"/>
      <c r="P4352" s="234"/>
      <c r="Q4352" s="234"/>
      <c r="R4352" s="236"/>
      <c r="S4352" s="236"/>
      <c r="T4352" s="236"/>
      <c r="U4352" s="236"/>
      <c r="Y4352" s="3"/>
      <c r="Z4352" s="3"/>
      <c r="AA4352" s="3"/>
      <c r="AB4352" s="3"/>
      <c r="AC4352" s="3"/>
      <c r="AD4352" s="3"/>
      <c r="AE4352" s="3"/>
      <c r="AF4352" s="3"/>
    </row>
    <row r="4353" spans="13:32">
      <c r="M4353" s="238"/>
      <c r="N4353" s="236"/>
      <c r="O4353" s="236"/>
      <c r="P4353" s="234"/>
      <c r="Q4353" s="234"/>
      <c r="R4353" s="236"/>
      <c r="S4353" s="236"/>
      <c r="T4353" s="236"/>
      <c r="U4353" s="236"/>
      <c r="Y4353" s="3"/>
      <c r="Z4353" s="3"/>
      <c r="AA4353" s="3"/>
      <c r="AB4353" s="3"/>
      <c r="AC4353" s="3"/>
      <c r="AD4353" s="3"/>
      <c r="AE4353" s="3"/>
      <c r="AF4353" s="3"/>
    </row>
    <row r="4354" spans="13:32">
      <c r="M4354" s="238"/>
      <c r="N4354" s="236"/>
      <c r="O4354" s="236"/>
      <c r="P4354" s="234"/>
      <c r="Q4354" s="234"/>
      <c r="R4354" s="236"/>
      <c r="S4354" s="236"/>
      <c r="T4354" s="236"/>
      <c r="U4354" s="236"/>
      <c r="Y4354" s="3"/>
      <c r="Z4354" s="3"/>
      <c r="AA4354" s="3"/>
      <c r="AB4354" s="3"/>
      <c r="AC4354" s="3"/>
      <c r="AD4354" s="3"/>
      <c r="AE4354" s="3"/>
      <c r="AF4354" s="3"/>
    </row>
    <row r="4355" spans="13:32">
      <c r="M4355" s="238"/>
      <c r="N4355" s="236"/>
      <c r="O4355" s="236"/>
      <c r="P4355" s="234"/>
      <c r="Q4355" s="234"/>
      <c r="R4355" s="236"/>
      <c r="S4355" s="236"/>
      <c r="T4355" s="236"/>
      <c r="U4355" s="236"/>
      <c r="Y4355" s="3"/>
      <c r="Z4355" s="3"/>
      <c r="AA4355" s="3"/>
      <c r="AB4355" s="3"/>
      <c r="AC4355" s="3"/>
      <c r="AD4355" s="3"/>
      <c r="AE4355" s="3"/>
      <c r="AF4355" s="3"/>
    </row>
    <row r="4356" spans="13:32">
      <c r="M4356" s="238"/>
      <c r="N4356" s="236"/>
      <c r="O4356" s="236"/>
      <c r="P4356" s="234"/>
      <c r="Q4356" s="234"/>
      <c r="R4356" s="236"/>
      <c r="S4356" s="236"/>
      <c r="T4356" s="236"/>
      <c r="U4356" s="236"/>
      <c r="Y4356" s="3"/>
      <c r="Z4356" s="3"/>
      <c r="AA4356" s="3"/>
      <c r="AB4356" s="3"/>
      <c r="AC4356" s="3"/>
      <c r="AD4356" s="3"/>
      <c r="AE4356" s="3"/>
      <c r="AF4356" s="3"/>
    </row>
    <row r="4357" spans="13:32">
      <c r="M4357" s="238"/>
      <c r="N4357" s="236"/>
      <c r="O4357" s="236"/>
      <c r="P4357" s="234"/>
      <c r="Q4357" s="234"/>
      <c r="R4357" s="236"/>
      <c r="S4357" s="236"/>
      <c r="T4357" s="236"/>
      <c r="U4357" s="236"/>
      <c r="Y4357" s="3"/>
      <c r="Z4357" s="3"/>
      <c r="AA4357" s="3"/>
      <c r="AB4357" s="3"/>
      <c r="AC4357" s="3"/>
      <c r="AD4357" s="3"/>
      <c r="AE4357" s="3"/>
      <c r="AF4357" s="3"/>
    </row>
    <row r="4358" spans="13:32">
      <c r="M4358" s="238"/>
      <c r="N4358" s="236"/>
      <c r="O4358" s="236"/>
      <c r="P4358" s="234"/>
      <c r="Q4358" s="234"/>
      <c r="R4358" s="236"/>
      <c r="S4358" s="236"/>
      <c r="T4358" s="236"/>
      <c r="U4358" s="236"/>
      <c r="Y4358" s="3"/>
      <c r="Z4358" s="3"/>
      <c r="AA4358" s="3"/>
      <c r="AB4358" s="3"/>
      <c r="AC4358" s="3"/>
      <c r="AD4358" s="3"/>
      <c r="AE4358" s="3"/>
      <c r="AF4358" s="3"/>
    </row>
    <row r="4359" spans="13:32">
      <c r="M4359" s="238"/>
      <c r="N4359" s="236"/>
      <c r="O4359" s="236"/>
      <c r="P4359" s="234"/>
      <c r="Q4359" s="234"/>
      <c r="R4359" s="236"/>
      <c r="S4359" s="236"/>
      <c r="T4359" s="236"/>
      <c r="U4359" s="236"/>
      <c r="Y4359" s="3"/>
      <c r="Z4359" s="3"/>
      <c r="AA4359" s="3"/>
      <c r="AB4359" s="3"/>
      <c r="AC4359" s="3"/>
      <c r="AD4359" s="3"/>
      <c r="AE4359" s="3"/>
      <c r="AF4359" s="3"/>
    </row>
    <row r="4360" spans="13:32">
      <c r="M4360" s="238"/>
      <c r="N4360" s="236"/>
      <c r="O4360" s="236"/>
      <c r="P4360" s="234"/>
      <c r="Q4360" s="234"/>
      <c r="R4360" s="236"/>
      <c r="S4360" s="236"/>
      <c r="T4360" s="236"/>
      <c r="U4360" s="236"/>
      <c r="Y4360" s="3"/>
      <c r="Z4360" s="3"/>
      <c r="AA4360" s="3"/>
      <c r="AB4360" s="3"/>
      <c r="AC4360" s="3"/>
      <c r="AD4360" s="3"/>
      <c r="AE4360" s="3"/>
      <c r="AF4360" s="3"/>
    </row>
    <row r="4361" spans="13:32">
      <c r="M4361" s="238"/>
      <c r="N4361" s="236"/>
      <c r="O4361" s="236"/>
      <c r="P4361" s="234"/>
      <c r="Q4361" s="234"/>
      <c r="R4361" s="236"/>
      <c r="S4361" s="236"/>
      <c r="T4361" s="236"/>
      <c r="U4361" s="236"/>
      <c r="Y4361" s="3"/>
      <c r="Z4361" s="3"/>
      <c r="AA4361" s="3"/>
      <c r="AB4361" s="3"/>
      <c r="AC4361" s="3"/>
      <c r="AD4361" s="3"/>
      <c r="AE4361" s="3"/>
      <c r="AF4361" s="3"/>
    </row>
    <row r="4362" spans="13:32">
      <c r="M4362" s="238"/>
      <c r="N4362" s="236"/>
      <c r="O4362" s="236"/>
      <c r="P4362" s="234"/>
      <c r="Q4362" s="234"/>
      <c r="R4362" s="236"/>
      <c r="S4362" s="236"/>
      <c r="T4362" s="236"/>
      <c r="U4362" s="236"/>
      <c r="Y4362" s="3"/>
      <c r="Z4362" s="3"/>
      <c r="AA4362" s="3"/>
      <c r="AB4362" s="3"/>
      <c r="AC4362" s="3"/>
      <c r="AD4362" s="3"/>
      <c r="AE4362" s="3"/>
      <c r="AF4362" s="3"/>
    </row>
    <row r="4363" spans="13:32">
      <c r="M4363" s="238"/>
      <c r="N4363" s="236"/>
      <c r="O4363" s="236"/>
      <c r="P4363" s="234"/>
      <c r="Q4363" s="234"/>
      <c r="R4363" s="236"/>
      <c r="S4363" s="236"/>
      <c r="T4363" s="236"/>
      <c r="U4363" s="236"/>
      <c r="Y4363" s="3"/>
      <c r="Z4363" s="3"/>
      <c r="AA4363" s="3"/>
      <c r="AB4363" s="3"/>
      <c r="AC4363" s="3"/>
      <c r="AD4363" s="3"/>
      <c r="AE4363" s="3"/>
      <c r="AF4363" s="3"/>
    </row>
    <row r="4364" spans="13:32">
      <c r="M4364" s="238"/>
      <c r="N4364" s="236"/>
      <c r="O4364" s="236"/>
      <c r="P4364" s="234"/>
      <c r="Q4364" s="234"/>
      <c r="R4364" s="236"/>
      <c r="S4364" s="236"/>
      <c r="T4364" s="236"/>
      <c r="U4364" s="236"/>
      <c r="Y4364" s="3"/>
      <c r="Z4364" s="3"/>
      <c r="AA4364" s="3"/>
      <c r="AB4364" s="3"/>
      <c r="AC4364" s="3"/>
      <c r="AD4364" s="3"/>
      <c r="AE4364" s="3"/>
      <c r="AF4364" s="3"/>
    </row>
    <row r="4365" spans="13:32">
      <c r="M4365" s="238"/>
      <c r="N4365" s="236"/>
      <c r="O4365" s="236"/>
      <c r="P4365" s="234"/>
      <c r="Q4365" s="234"/>
      <c r="R4365" s="236"/>
      <c r="S4365" s="236"/>
      <c r="T4365" s="236"/>
      <c r="U4365" s="236"/>
      <c r="Y4365" s="3"/>
      <c r="Z4365" s="3"/>
      <c r="AA4365" s="3"/>
      <c r="AB4365" s="3"/>
      <c r="AC4365" s="3"/>
      <c r="AD4365" s="3"/>
      <c r="AE4365" s="3"/>
      <c r="AF4365" s="3"/>
    </row>
    <row r="4366" spans="13:32">
      <c r="M4366" s="238"/>
      <c r="N4366" s="236"/>
      <c r="O4366" s="236"/>
      <c r="P4366" s="234"/>
      <c r="Q4366" s="234"/>
      <c r="R4366" s="236"/>
      <c r="S4366" s="236"/>
      <c r="T4366" s="236"/>
      <c r="U4366" s="236"/>
      <c r="Y4366" s="3"/>
      <c r="Z4366" s="3"/>
      <c r="AA4366" s="3"/>
      <c r="AB4366" s="3"/>
      <c r="AC4366" s="3"/>
      <c r="AD4366" s="3"/>
      <c r="AE4366" s="3"/>
      <c r="AF4366" s="3"/>
    </row>
    <row r="4367" spans="13:32">
      <c r="M4367" s="238"/>
      <c r="N4367" s="236"/>
      <c r="O4367" s="236"/>
      <c r="P4367" s="234"/>
      <c r="Q4367" s="234"/>
      <c r="R4367" s="236"/>
      <c r="S4367" s="236"/>
      <c r="T4367" s="236"/>
      <c r="U4367" s="236"/>
      <c r="Y4367" s="3"/>
      <c r="Z4367" s="3"/>
      <c r="AA4367" s="3"/>
      <c r="AB4367" s="3"/>
      <c r="AC4367" s="3"/>
      <c r="AD4367" s="3"/>
      <c r="AE4367" s="3"/>
      <c r="AF4367" s="3"/>
    </row>
    <row r="4368" spans="13:32">
      <c r="M4368" s="238"/>
      <c r="N4368" s="236"/>
      <c r="O4368" s="236"/>
      <c r="P4368" s="234"/>
      <c r="Q4368" s="234"/>
      <c r="R4368" s="236"/>
      <c r="S4368" s="236"/>
      <c r="T4368" s="236"/>
      <c r="U4368" s="236"/>
      <c r="Y4368" s="3"/>
      <c r="Z4368" s="3"/>
      <c r="AA4368" s="3"/>
      <c r="AB4368" s="3"/>
      <c r="AC4368" s="3"/>
      <c r="AD4368" s="3"/>
      <c r="AE4368" s="3"/>
      <c r="AF4368" s="3"/>
    </row>
    <row r="4369" spans="13:32">
      <c r="M4369" s="238"/>
      <c r="N4369" s="236"/>
      <c r="O4369" s="236"/>
      <c r="P4369" s="234"/>
      <c r="Q4369" s="234"/>
      <c r="R4369" s="236"/>
      <c r="S4369" s="236"/>
      <c r="T4369" s="236"/>
      <c r="U4369" s="236"/>
      <c r="Y4369" s="3"/>
      <c r="Z4369" s="3"/>
      <c r="AA4369" s="3"/>
      <c r="AB4369" s="3"/>
      <c r="AC4369" s="3"/>
      <c r="AD4369" s="3"/>
      <c r="AE4369" s="3"/>
      <c r="AF4369" s="3"/>
    </row>
    <row r="4370" spans="13:32">
      <c r="M4370" s="238"/>
      <c r="N4370" s="236"/>
      <c r="O4370" s="236"/>
      <c r="P4370" s="234"/>
      <c r="Q4370" s="234"/>
      <c r="R4370" s="236"/>
      <c r="S4370" s="236"/>
      <c r="T4370" s="236"/>
      <c r="U4370" s="236"/>
      <c r="Y4370" s="3"/>
      <c r="Z4370" s="3"/>
      <c r="AA4370" s="3"/>
      <c r="AB4370" s="3"/>
      <c r="AC4370" s="3"/>
      <c r="AD4370" s="3"/>
      <c r="AE4370" s="3"/>
      <c r="AF4370" s="3"/>
    </row>
    <row r="4371" spans="13:32">
      <c r="M4371" s="238"/>
      <c r="N4371" s="236"/>
      <c r="O4371" s="236"/>
      <c r="P4371" s="234"/>
      <c r="Q4371" s="234"/>
      <c r="R4371" s="236"/>
      <c r="S4371" s="236"/>
      <c r="T4371" s="236"/>
      <c r="U4371" s="236"/>
      <c r="Y4371" s="3"/>
      <c r="Z4371" s="3"/>
      <c r="AA4371" s="3"/>
      <c r="AB4371" s="3"/>
      <c r="AC4371" s="3"/>
      <c r="AD4371" s="3"/>
      <c r="AE4371" s="3"/>
      <c r="AF4371" s="3"/>
    </row>
    <row r="4372" spans="13:32">
      <c r="M4372" s="238"/>
      <c r="N4372" s="236"/>
      <c r="O4372" s="236"/>
      <c r="P4372" s="234"/>
      <c r="Q4372" s="234"/>
      <c r="R4372" s="236"/>
      <c r="S4372" s="236"/>
      <c r="T4372" s="236"/>
      <c r="U4372" s="236"/>
      <c r="Y4372" s="3"/>
      <c r="Z4372" s="3"/>
      <c r="AA4372" s="3"/>
      <c r="AB4372" s="3"/>
      <c r="AC4372" s="3"/>
      <c r="AD4372" s="3"/>
      <c r="AE4372" s="3"/>
      <c r="AF4372" s="3"/>
    </row>
    <row r="4373" spans="13:32">
      <c r="M4373" s="238"/>
      <c r="N4373" s="236"/>
      <c r="O4373" s="236"/>
      <c r="P4373" s="234"/>
      <c r="Q4373" s="234"/>
      <c r="R4373" s="236"/>
      <c r="S4373" s="236"/>
      <c r="T4373" s="236"/>
      <c r="U4373" s="236"/>
      <c r="Y4373" s="3"/>
      <c r="Z4373" s="3"/>
      <c r="AA4373" s="3"/>
      <c r="AB4373" s="3"/>
      <c r="AC4373" s="3"/>
      <c r="AD4373" s="3"/>
      <c r="AE4373" s="3"/>
      <c r="AF4373" s="3"/>
    </row>
    <row r="4374" spans="13:32">
      <c r="M4374" s="238"/>
      <c r="N4374" s="236"/>
      <c r="O4374" s="236"/>
      <c r="P4374" s="234"/>
      <c r="Q4374" s="234"/>
      <c r="R4374" s="236"/>
      <c r="S4374" s="236"/>
      <c r="T4374" s="236"/>
      <c r="U4374" s="236"/>
      <c r="Y4374" s="3"/>
      <c r="Z4374" s="3"/>
      <c r="AA4374" s="3"/>
      <c r="AB4374" s="3"/>
      <c r="AC4374" s="3"/>
      <c r="AD4374" s="3"/>
      <c r="AE4374" s="3"/>
      <c r="AF4374" s="3"/>
    </row>
    <row r="4375" spans="13:32">
      <c r="M4375" s="238"/>
      <c r="N4375" s="236"/>
      <c r="O4375" s="236"/>
      <c r="P4375" s="234"/>
      <c r="Q4375" s="234"/>
      <c r="R4375" s="236"/>
      <c r="S4375" s="236"/>
      <c r="T4375" s="236"/>
      <c r="U4375" s="236"/>
      <c r="Y4375" s="3"/>
      <c r="Z4375" s="3"/>
      <c r="AA4375" s="3"/>
      <c r="AB4375" s="3"/>
      <c r="AC4375" s="3"/>
      <c r="AD4375" s="3"/>
      <c r="AE4375" s="3"/>
      <c r="AF4375" s="3"/>
    </row>
    <row r="4376" spans="13:32">
      <c r="M4376" s="238"/>
      <c r="N4376" s="236"/>
      <c r="O4376" s="236"/>
      <c r="P4376" s="234"/>
      <c r="Q4376" s="234"/>
      <c r="R4376" s="236"/>
      <c r="S4376" s="236"/>
      <c r="T4376" s="236"/>
      <c r="U4376" s="236"/>
      <c r="Y4376" s="3"/>
      <c r="Z4376" s="3"/>
      <c r="AA4376" s="3"/>
      <c r="AB4376" s="3"/>
      <c r="AC4376" s="3"/>
      <c r="AD4376" s="3"/>
      <c r="AE4376" s="3"/>
      <c r="AF4376" s="3"/>
    </row>
    <row r="4377" spans="13:32">
      <c r="M4377" s="238"/>
      <c r="N4377" s="236"/>
      <c r="O4377" s="236"/>
      <c r="P4377" s="234"/>
      <c r="Q4377" s="234"/>
      <c r="R4377" s="236"/>
      <c r="S4377" s="236"/>
      <c r="T4377" s="236"/>
      <c r="U4377" s="236"/>
      <c r="Y4377" s="3"/>
      <c r="Z4377" s="3"/>
      <c r="AA4377" s="3"/>
      <c r="AB4377" s="3"/>
      <c r="AC4377" s="3"/>
      <c r="AD4377" s="3"/>
      <c r="AE4377" s="3"/>
      <c r="AF4377" s="3"/>
    </row>
    <row r="4378" spans="13:32">
      <c r="M4378" s="238"/>
      <c r="N4378" s="236"/>
      <c r="O4378" s="236"/>
      <c r="P4378" s="234"/>
      <c r="Q4378" s="234"/>
      <c r="R4378" s="236"/>
      <c r="S4378" s="236"/>
      <c r="T4378" s="236"/>
      <c r="U4378" s="236"/>
      <c r="Y4378" s="3"/>
      <c r="Z4378" s="3"/>
      <c r="AA4378" s="3"/>
      <c r="AB4378" s="3"/>
      <c r="AC4378" s="3"/>
      <c r="AD4378" s="3"/>
      <c r="AE4378" s="3"/>
      <c r="AF4378" s="3"/>
    </row>
    <row r="4379" spans="13:32">
      <c r="M4379" s="238"/>
      <c r="N4379" s="236"/>
      <c r="O4379" s="236"/>
      <c r="P4379" s="234"/>
      <c r="Q4379" s="234"/>
      <c r="R4379" s="236"/>
      <c r="S4379" s="236"/>
      <c r="T4379" s="236"/>
      <c r="U4379" s="236"/>
      <c r="Y4379" s="3"/>
      <c r="Z4379" s="3"/>
      <c r="AA4379" s="3"/>
      <c r="AB4379" s="3"/>
      <c r="AC4379" s="3"/>
      <c r="AD4379" s="3"/>
      <c r="AE4379" s="3"/>
      <c r="AF4379" s="3"/>
    </row>
    <row r="4380" spans="13:32">
      <c r="M4380" s="238"/>
      <c r="N4380" s="236"/>
      <c r="O4380" s="236"/>
      <c r="P4380" s="234"/>
      <c r="Q4380" s="234"/>
      <c r="R4380" s="236"/>
      <c r="S4380" s="236"/>
      <c r="T4380" s="236"/>
      <c r="U4380" s="236"/>
      <c r="Y4380" s="3"/>
      <c r="Z4380" s="3"/>
      <c r="AA4380" s="3"/>
      <c r="AB4380" s="3"/>
      <c r="AC4380" s="3"/>
      <c r="AD4380" s="3"/>
      <c r="AE4380" s="3"/>
      <c r="AF4380" s="3"/>
    </row>
    <row r="4381" spans="13:32">
      <c r="M4381" s="238"/>
      <c r="N4381" s="236"/>
      <c r="O4381" s="236"/>
      <c r="P4381" s="234"/>
      <c r="Q4381" s="234"/>
      <c r="R4381" s="236"/>
      <c r="S4381" s="236"/>
      <c r="T4381" s="236"/>
      <c r="U4381" s="236"/>
      <c r="Y4381" s="3"/>
      <c r="Z4381" s="3"/>
      <c r="AA4381" s="3"/>
      <c r="AB4381" s="3"/>
      <c r="AC4381" s="3"/>
      <c r="AD4381" s="3"/>
      <c r="AE4381" s="3"/>
      <c r="AF4381" s="3"/>
    </row>
    <row r="4382" spans="13:32">
      <c r="M4382" s="238"/>
      <c r="N4382" s="236"/>
      <c r="O4382" s="236"/>
      <c r="P4382" s="234"/>
      <c r="Q4382" s="234"/>
      <c r="R4382" s="236"/>
      <c r="S4382" s="236"/>
      <c r="T4382" s="236"/>
      <c r="U4382" s="236"/>
      <c r="Y4382" s="3"/>
      <c r="Z4382" s="3"/>
      <c r="AA4382" s="3"/>
      <c r="AB4382" s="3"/>
      <c r="AC4382" s="3"/>
      <c r="AD4382" s="3"/>
      <c r="AE4382" s="3"/>
      <c r="AF4382" s="3"/>
    </row>
    <row r="4383" spans="13:32">
      <c r="M4383" s="238"/>
      <c r="N4383" s="236"/>
      <c r="O4383" s="236"/>
      <c r="P4383" s="234"/>
      <c r="Q4383" s="234"/>
      <c r="R4383" s="236"/>
      <c r="S4383" s="236"/>
      <c r="T4383" s="236"/>
      <c r="U4383" s="236"/>
      <c r="Y4383" s="3"/>
      <c r="Z4383" s="3"/>
      <c r="AA4383" s="3"/>
      <c r="AB4383" s="3"/>
      <c r="AC4383" s="3"/>
      <c r="AD4383" s="3"/>
      <c r="AE4383" s="3"/>
      <c r="AF4383" s="3"/>
    </row>
    <row r="4384" spans="13:32">
      <c r="M4384" s="238"/>
      <c r="N4384" s="236"/>
      <c r="O4384" s="236"/>
      <c r="P4384" s="234"/>
      <c r="Q4384" s="234"/>
      <c r="R4384" s="236"/>
      <c r="S4384" s="236"/>
      <c r="T4384" s="236"/>
      <c r="U4384" s="236"/>
      <c r="Y4384" s="3"/>
      <c r="Z4384" s="3"/>
      <c r="AA4384" s="3"/>
      <c r="AB4384" s="3"/>
      <c r="AC4384" s="3"/>
      <c r="AD4384" s="3"/>
      <c r="AE4384" s="3"/>
      <c r="AF4384" s="3"/>
    </row>
    <row r="4385" spans="13:32">
      <c r="M4385" s="238"/>
      <c r="N4385" s="236"/>
      <c r="O4385" s="236"/>
      <c r="P4385" s="234"/>
      <c r="Q4385" s="234"/>
      <c r="R4385" s="236"/>
      <c r="S4385" s="236"/>
      <c r="T4385" s="236"/>
      <c r="U4385" s="236"/>
      <c r="Y4385" s="3"/>
      <c r="Z4385" s="3"/>
      <c r="AA4385" s="3"/>
      <c r="AB4385" s="3"/>
      <c r="AC4385" s="3"/>
      <c r="AD4385" s="3"/>
      <c r="AE4385" s="3"/>
      <c r="AF4385" s="3"/>
    </row>
    <row r="4386" spans="13:32">
      <c r="M4386" s="238"/>
      <c r="N4386" s="236"/>
      <c r="O4386" s="236"/>
      <c r="P4386" s="234"/>
      <c r="Q4386" s="234"/>
      <c r="R4386" s="236"/>
      <c r="S4386" s="236"/>
      <c r="T4386" s="236"/>
      <c r="U4386" s="236"/>
      <c r="Y4386" s="3"/>
      <c r="Z4386" s="3"/>
      <c r="AA4386" s="3"/>
      <c r="AB4386" s="3"/>
      <c r="AC4386" s="3"/>
      <c r="AD4386" s="3"/>
      <c r="AE4386" s="3"/>
      <c r="AF4386" s="3"/>
    </row>
    <row r="4387" spans="13:32">
      <c r="M4387" s="238"/>
      <c r="N4387" s="236"/>
      <c r="O4387" s="236"/>
      <c r="P4387" s="234"/>
      <c r="Q4387" s="234"/>
      <c r="R4387" s="236"/>
      <c r="S4387" s="236"/>
      <c r="T4387" s="236"/>
      <c r="U4387" s="236"/>
      <c r="Y4387" s="3"/>
      <c r="Z4387" s="3"/>
      <c r="AA4387" s="3"/>
      <c r="AB4387" s="3"/>
      <c r="AC4387" s="3"/>
      <c r="AD4387" s="3"/>
      <c r="AE4387" s="3"/>
      <c r="AF4387" s="3"/>
    </row>
    <row r="4388" spans="13:32">
      <c r="M4388" s="238"/>
      <c r="N4388" s="236"/>
      <c r="O4388" s="236"/>
      <c r="P4388" s="234"/>
      <c r="Q4388" s="234"/>
      <c r="R4388" s="236"/>
      <c r="S4388" s="236"/>
      <c r="T4388" s="236"/>
      <c r="U4388" s="236"/>
      <c r="Y4388" s="3"/>
      <c r="Z4388" s="3"/>
      <c r="AA4388" s="3"/>
      <c r="AB4388" s="3"/>
      <c r="AC4388" s="3"/>
      <c r="AD4388" s="3"/>
      <c r="AE4388" s="3"/>
      <c r="AF4388" s="3"/>
    </row>
    <row r="4389" spans="13:32">
      <c r="M4389" s="238"/>
      <c r="N4389" s="236"/>
      <c r="O4389" s="236"/>
      <c r="P4389" s="234"/>
      <c r="Q4389" s="234"/>
      <c r="R4389" s="236"/>
      <c r="S4389" s="236"/>
      <c r="T4389" s="236"/>
      <c r="U4389" s="236"/>
      <c r="Y4389" s="3"/>
      <c r="Z4389" s="3"/>
      <c r="AA4389" s="3"/>
      <c r="AB4389" s="3"/>
      <c r="AC4389" s="3"/>
      <c r="AD4389" s="3"/>
      <c r="AE4389" s="3"/>
      <c r="AF4389" s="3"/>
    </row>
    <row r="4390" spans="13:32">
      <c r="M4390" s="238"/>
      <c r="N4390" s="236"/>
      <c r="O4390" s="236"/>
      <c r="P4390" s="234"/>
      <c r="Q4390" s="234"/>
      <c r="R4390" s="236"/>
      <c r="S4390" s="236"/>
      <c r="T4390" s="236"/>
      <c r="U4390" s="236"/>
      <c r="Y4390" s="3"/>
      <c r="Z4390" s="3"/>
      <c r="AA4390" s="3"/>
      <c r="AB4390" s="3"/>
      <c r="AC4390" s="3"/>
      <c r="AD4390" s="3"/>
      <c r="AE4390" s="3"/>
      <c r="AF4390" s="3"/>
    </row>
    <row r="4391" spans="13:32">
      <c r="M4391" s="238"/>
      <c r="N4391" s="236"/>
      <c r="O4391" s="236"/>
      <c r="P4391" s="234"/>
      <c r="Q4391" s="234"/>
      <c r="R4391" s="236"/>
      <c r="S4391" s="236"/>
      <c r="T4391" s="236"/>
      <c r="U4391" s="236"/>
      <c r="Y4391" s="3"/>
      <c r="Z4391" s="3"/>
      <c r="AA4391" s="3"/>
      <c r="AB4391" s="3"/>
      <c r="AC4391" s="3"/>
      <c r="AD4391" s="3"/>
      <c r="AE4391" s="3"/>
      <c r="AF4391" s="3"/>
    </row>
    <row r="4392" spans="13:32">
      <c r="M4392" s="238"/>
      <c r="N4392" s="236"/>
      <c r="O4392" s="236"/>
      <c r="P4392" s="234"/>
      <c r="Q4392" s="234"/>
      <c r="R4392" s="236"/>
      <c r="S4392" s="236"/>
      <c r="T4392" s="236"/>
      <c r="U4392" s="236"/>
      <c r="Y4392" s="3"/>
      <c r="Z4392" s="3"/>
      <c r="AA4392" s="3"/>
      <c r="AB4392" s="3"/>
      <c r="AC4392" s="3"/>
      <c r="AD4392" s="3"/>
      <c r="AE4392" s="3"/>
      <c r="AF4392" s="3"/>
    </row>
    <row r="4393" spans="13:32">
      <c r="M4393" s="238"/>
      <c r="N4393" s="236"/>
      <c r="O4393" s="236"/>
      <c r="P4393" s="234"/>
      <c r="Q4393" s="234"/>
      <c r="R4393" s="236"/>
      <c r="S4393" s="236"/>
      <c r="T4393" s="236"/>
      <c r="U4393" s="236"/>
      <c r="Y4393" s="3"/>
      <c r="Z4393" s="3"/>
      <c r="AA4393" s="3"/>
      <c r="AB4393" s="3"/>
      <c r="AC4393" s="3"/>
      <c r="AD4393" s="3"/>
      <c r="AE4393" s="3"/>
      <c r="AF4393" s="3"/>
    </row>
    <row r="4394" spans="13:32">
      <c r="M4394" s="238"/>
      <c r="N4394" s="236"/>
      <c r="O4394" s="236"/>
      <c r="P4394" s="234"/>
      <c r="Q4394" s="234"/>
      <c r="R4394" s="236"/>
      <c r="S4394" s="236"/>
      <c r="T4394" s="236"/>
      <c r="U4394" s="236"/>
      <c r="Y4394" s="3"/>
      <c r="Z4394" s="3"/>
      <c r="AA4394" s="3"/>
      <c r="AB4394" s="3"/>
      <c r="AC4394" s="3"/>
      <c r="AD4394" s="3"/>
      <c r="AE4394" s="3"/>
      <c r="AF4394" s="3"/>
    </row>
    <row r="4395" spans="13:32">
      <c r="M4395" s="238"/>
      <c r="N4395" s="236"/>
      <c r="O4395" s="236"/>
      <c r="P4395" s="234"/>
      <c r="Q4395" s="234"/>
      <c r="R4395" s="236"/>
      <c r="S4395" s="236"/>
      <c r="T4395" s="236"/>
      <c r="U4395" s="236"/>
      <c r="Y4395" s="3"/>
      <c r="Z4395" s="3"/>
      <c r="AA4395" s="3"/>
      <c r="AB4395" s="3"/>
      <c r="AC4395" s="3"/>
      <c r="AD4395" s="3"/>
      <c r="AE4395" s="3"/>
      <c r="AF4395" s="3"/>
    </row>
    <row r="4396" spans="13:32">
      <c r="M4396" s="238"/>
      <c r="N4396" s="236"/>
      <c r="O4396" s="236"/>
      <c r="P4396" s="234"/>
      <c r="Q4396" s="234"/>
      <c r="R4396" s="236"/>
      <c r="S4396" s="236"/>
      <c r="T4396" s="236"/>
      <c r="U4396" s="236"/>
      <c r="Y4396" s="3"/>
      <c r="Z4396" s="3"/>
      <c r="AA4396" s="3"/>
      <c r="AB4396" s="3"/>
      <c r="AC4396" s="3"/>
      <c r="AD4396" s="3"/>
      <c r="AE4396" s="3"/>
      <c r="AF4396" s="3"/>
    </row>
    <row r="4397" spans="13:32">
      <c r="M4397" s="238"/>
      <c r="N4397" s="236"/>
      <c r="O4397" s="236"/>
      <c r="P4397" s="234"/>
      <c r="Q4397" s="234"/>
      <c r="R4397" s="236"/>
      <c r="S4397" s="236"/>
      <c r="T4397" s="236"/>
      <c r="U4397" s="236"/>
      <c r="Y4397" s="3"/>
      <c r="Z4397" s="3"/>
      <c r="AA4397" s="3"/>
      <c r="AB4397" s="3"/>
      <c r="AC4397" s="3"/>
      <c r="AD4397" s="3"/>
      <c r="AE4397" s="3"/>
      <c r="AF4397" s="3"/>
    </row>
    <row r="4398" spans="13:32">
      <c r="M4398" s="238"/>
      <c r="N4398" s="236"/>
      <c r="O4398" s="236"/>
      <c r="P4398" s="234"/>
      <c r="Q4398" s="234"/>
      <c r="R4398" s="236"/>
      <c r="S4398" s="236"/>
      <c r="T4398" s="236"/>
      <c r="U4398" s="236"/>
      <c r="Y4398" s="3"/>
      <c r="Z4398" s="3"/>
      <c r="AA4398" s="3"/>
      <c r="AB4398" s="3"/>
      <c r="AC4398" s="3"/>
      <c r="AD4398" s="3"/>
      <c r="AE4398" s="3"/>
      <c r="AF4398" s="3"/>
    </row>
    <row r="4399" spans="13:32">
      <c r="M4399" s="238"/>
      <c r="N4399" s="236"/>
      <c r="O4399" s="236"/>
      <c r="P4399" s="234"/>
      <c r="Q4399" s="234"/>
      <c r="R4399" s="236"/>
      <c r="S4399" s="236"/>
      <c r="T4399" s="236"/>
      <c r="U4399" s="236"/>
      <c r="Y4399" s="3"/>
      <c r="Z4399" s="3"/>
      <c r="AA4399" s="3"/>
      <c r="AB4399" s="3"/>
      <c r="AC4399" s="3"/>
      <c r="AD4399" s="3"/>
      <c r="AE4399" s="3"/>
      <c r="AF4399" s="3"/>
    </row>
    <row r="4400" spans="13:32">
      <c r="M4400" s="238"/>
      <c r="N4400" s="236"/>
      <c r="O4400" s="236"/>
      <c r="P4400" s="234"/>
      <c r="Q4400" s="234"/>
      <c r="R4400" s="236"/>
      <c r="S4400" s="236"/>
      <c r="T4400" s="236"/>
      <c r="U4400" s="236"/>
      <c r="Y4400" s="3"/>
      <c r="Z4400" s="3"/>
      <c r="AA4400" s="3"/>
      <c r="AB4400" s="3"/>
      <c r="AC4400" s="3"/>
      <c r="AD4400" s="3"/>
      <c r="AE4400" s="3"/>
      <c r="AF4400" s="3"/>
    </row>
    <row r="4401" spans="13:32">
      <c r="M4401" s="238"/>
      <c r="N4401" s="236"/>
      <c r="O4401" s="236"/>
      <c r="P4401" s="234"/>
      <c r="Q4401" s="234"/>
      <c r="R4401" s="236"/>
      <c r="S4401" s="236"/>
      <c r="T4401" s="236"/>
      <c r="U4401" s="236"/>
      <c r="Y4401" s="3"/>
      <c r="Z4401" s="3"/>
      <c r="AA4401" s="3"/>
      <c r="AB4401" s="3"/>
      <c r="AC4401" s="3"/>
      <c r="AD4401" s="3"/>
      <c r="AE4401" s="3"/>
      <c r="AF4401" s="3"/>
    </row>
    <row r="4402" spans="13:32">
      <c r="M4402" s="238"/>
      <c r="N4402" s="236"/>
      <c r="O4402" s="236"/>
      <c r="P4402" s="234"/>
      <c r="Q4402" s="234"/>
      <c r="R4402" s="236"/>
      <c r="S4402" s="236"/>
      <c r="T4402" s="236"/>
      <c r="U4402" s="236"/>
      <c r="Y4402" s="3"/>
      <c r="Z4402" s="3"/>
      <c r="AA4402" s="3"/>
      <c r="AB4402" s="3"/>
      <c r="AC4402" s="3"/>
      <c r="AD4402" s="3"/>
      <c r="AE4402" s="3"/>
      <c r="AF4402" s="3"/>
    </row>
    <row r="4403" spans="13:32">
      <c r="M4403" s="238"/>
      <c r="N4403" s="236"/>
      <c r="O4403" s="236"/>
      <c r="P4403" s="234"/>
      <c r="Q4403" s="234"/>
      <c r="R4403" s="236"/>
      <c r="S4403" s="236"/>
      <c r="T4403" s="236"/>
      <c r="U4403" s="236"/>
      <c r="Y4403" s="3"/>
      <c r="Z4403" s="3"/>
      <c r="AA4403" s="3"/>
      <c r="AB4403" s="3"/>
      <c r="AC4403" s="3"/>
      <c r="AD4403" s="3"/>
      <c r="AE4403" s="3"/>
      <c r="AF4403" s="3"/>
    </row>
    <row r="4404" spans="13:32">
      <c r="M4404" s="238"/>
      <c r="N4404" s="236"/>
      <c r="O4404" s="236"/>
      <c r="P4404" s="234"/>
      <c r="Q4404" s="234"/>
      <c r="R4404" s="236"/>
      <c r="S4404" s="236"/>
      <c r="T4404" s="236"/>
      <c r="U4404" s="236"/>
      <c r="Y4404" s="3"/>
      <c r="Z4404" s="3"/>
      <c r="AA4404" s="3"/>
      <c r="AB4404" s="3"/>
      <c r="AC4404" s="3"/>
      <c r="AD4404" s="3"/>
      <c r="AE4404" s="3"/>
      <c r="AF4404" s="3"/>
    </row>
    <row r="4405" spans="13:32">
      <c r="M4405" s="238"/>
      <c r="N4405" s="236"/>
      <c r="O4405" s="236"/>
      <c r="P4405" s="234"/>
      <c r="Q4405" s="234"/>
      <c r="R4405" s="236"/>
      <c r="S4405" s="236"/>
      <c r="T4405" s="236"/>
      <c r="U4405" s="236"/>
      <c r="Y4405" s="3"/>
      <c r="Z4405" s="3"/>
      <c r="AA4405" s="3"/>
      <c r="AB4405" s="3"/>
      <c r="AC4405" s="3"/>
      <c r="AD4405" s="3"/>
      <c r="AE4405" s="3"/>
      <c r="AF4405" s="3"/>
    </row>
    <row r="4406" spans="13:32">
      <c r="M4406" s="238"/>
      <c r="N4406" s="236"/>
      <c r="O4406" s="236"/>
      <c r="P4406" s="234"/>
      <c r="Q4406" s="234"/>
      <c r="R4406" s="236"/>
      <c r="S4406" s="236"/>
      <c r="T4406" s="236"/>
      <c r="U4406" s="236"/>
      <c r="Y4406" s="3"/>
      <c r="Z4406" s="3"/>
      <c r="AA4406" s="3"/>
      <c r="AB4406" s="3"/>
      <c r="AC4406" s="3"/>
      <c r="AD4406" s="3"/>
      <c r="AE4406" s="3"/>
      <c r="AF4406" s="3"/>
    </row>
    <row r="4407" spans="13:32">
      <c r="M4407" s="238"/>
      <c r="N4407" s="236"/>
      <c r="O4407" s="236"/>
      <c r="P4407" s="234"/>
      <c r="Q4407" s="234"/>
      <c r="R4407" s="236"/>
      <c r="S4407" s="236"/>
      <c r="T4407" s="236"/>
      <c r="U4407" s="236"/>
      <c r="Y4407" s="3"/>
      <c r="Z4407" s="3"/>
      <c r="AA4407" s="3"/>
      <c r="AB4407" s="3"/>
      <c r="AC4407" s="3"/>
      <c r="AD4407" s="3"/>
      <c r="AE4407" s="3"/>
      <c r="AF4407" s="3"/>
    </row>
    <row r="4408" spans="13:32">
      <c r="M4408" s="238"/>
      <c r="N4408" s="236"/>
      <c r="O4408" s="236"/>
      <c r="P4408" s="234"/>
      <c r="Q4408" s="234"/>
      <c r="R4408" s="236"/>
      <c r="S4408" s="236"/>
      <c r="T4408" s="236"/>
      <c r="U4408" s="236"/>
      <c r="Y4408" s="3"/>
      <c r="Z4408" s="3"/>
      <c r="AA4408" s="3"/>
      <c r="AB4408" s="3"/>
      <c r="AC4408" s="3"/>
      <c r="AD4408" s="3"/>
      <c r="AE4408" s="3"/>
      <c r="AF4408" s="3"/>
    </row>
    <row r="4409" spans="13:32">
      <c r="M4409" s="238"/>
      <c r="N4409" s="236"/>
      <c r="O4409" s="236"/>
      <c r="P4409" s="234"/>
      <c r="Q4409" s="234"/>
      <c r="R4409" s="236"/>
      <c r="S4409" s="236"/>
      <c r="T4409" s="236"/>
      <c r="U4409" s="236"/>
      <c r="Y4409" s="3"/>
      <c r="Z4409" s="3"/>
      <c r="AA4409" s="3"/>
      <c r="AB4409" s="3"/>
      <c r="AC4409" s="3"/>
      <c r="AD4409" s="3"/>
      <c r="AE4409" s="3"/>
      <c r="AF4409" s="3"/>
    </row>
    <row r="4410" spans="13:32">
      <c r="M4410" s="238"/>
      <c r="N4410" s="236"/>
      <c r="O4410" s="236"/>
      <c r="P4410" s="234"/>
      <c r="Q4410" s="234"/>
      <c r="R4410" s="236"/>
      <c r="S4410" s="236"/>
      <c r="T4410" s="236"/>
      <c r="U4410" s="236"/>
      <c r="Y4410" s="3"/>
      <c r="Z4410" s="3"/>
      <c r="AA4410" s="3"/>
      <c r="AB4410" s="3"/>
      <c r="AC4410" s="3"/>
      <c r="AD4410" s="3"/>
      <c r="AE4410" s="3"/>
      <c r="AF4410" s="3"/>
    </row>
    <row r="4411" spans="13:32">
      <c r="M4411" s="238"/>
      <c r="N4411" s="236"/>
      <c r="O4411" s="236"/>
      <c r="P4411" s="234"/>
      <c r="Q4411" s="234"/>
      <c r="R4411" s="236"/>
      <c r="S4411" s="236"/>
      <c r="T4411" s="236"/>
      <c r="U4411" s="236"/>
      <c r="Y4411" s="3"/>
      <c r="Z4411" s="3"/>
      <c r="AA4411" s="3"/>
      <c r="AB4411" s="3"/>
      <c r="AC4411" s="3"/>
      <c r="AD4411" s="3"/>
      <c r="AE4411" s="3"/>
      <c r="AF4411" s="3"/>
    </row>
    <row r="4412" spans="13:32">
      <c r="M4412" s="238"/>
      <c r="N4412" s="236"/>
      <c r="O4412" s="236"/>
      <c r="P4412" s="234"/>
      <c r="Q4412" s="234"/>
      <c r="R4412" s="236"/>
      <c r="S4412" s="236"/>
      <c r="T4412" s="236"/>
      <c r="U4412" s="236"/>
      <c r="Y4412" s="3"/>
      <c r="Z4412" s="3"/>
      <c r="AA4412" s="3"/>
      <c r="AB4412" s="3"/>
      <c r="AC4412" s="3"/>
      <c r="AD4412" s="3"/>
      <c r="AE4412" s="3"/>
      <c r="AF4412" s="3"/>
    </row>
    <row r="4413" spans="13:32">
      <c r="M4413" s="238"/>
      <c r="N4413" s="236"/>
      <c r="O4413" s="236"/>
      <c r="P4413" s="234"/>
      <c r="Q4413" s="234"/>
      <c r="R4413" s="236"/>
      <c r="S4413" s="236"/>
      <c r="T4413" s="236"/>
      <c r="U4413" s="236"/>
      <c r="Y4413" s="3"/>
      <c r="Z4413" s="3"/>
      <c r="AA4413" s="3"/>
      <c r="AB4413" s="3"/>
      <c r="AC4413" s="3"/>
      <c r="AD4413" s="3"/>
      <c r="AE4413" s="3"/>
      <c r="AF4413" s="3"/>
    </row>
    <row r="4414" spans="13:32">
      <c r="M4414" s="238"/>
      <c r="N4414" s="236"/>
      <c r="O4414" s="236"/>
      <c r="P4414" s="234"/>
      <c r="Q4414" s="234"/>
      <c r="R4414" s="236"/>
      <c r="S4414" s="236"/>
      <c r="T4414" s="236"/>
      <c r="U4414" s="236"/>
      <c r="Y4414" s="3"/>
      <c r="Z4414" s="3"/>
      <c r="AA4414" s="3"/>
      <c r="AB4414" s="3"/>
      <c r="AC4414" s="3"/>
      <c r="AD4414" s="3"/>
      <c r="AE4414" s="3"/>
      <c r="AF4414" s="3"/>
    </row>
    <row r="4415" spans="13:32">
      <c r="M4415" s="238"/>
      <c r="N4415" s="236"/>
      <c r="O4415" s="236"/>
      <c r="P4415" s="234"/>
      <c r="Q4415" s="234"/>
      <c r="R4415" s="236"/>
      <c r="S4415" s="236"/>
      <c r="T4415" s="236"/>
      <c r="U4415" s="236"/>
      <c r="Y4415" s="3"/>
      <c r="Z4415" s="3"/>
      <c r="AA4415" s="3"/>
      <c r="AB4415" s="3"/>
      <c r="AC4415" s="3"/>
      <c r="AD4415" s="3"/>
      <c r="AE4415" s="3"/>
      <c r="AF4415" s="3"/>
    </row>
    <row r="4416" spans="13:32">
      <c r="M4416" s="238"/>
      <c r="N4416" s="236"/>
      <c r="O4416" s="236"/>
      <c r="P4416" s="234"/>
      <c r="Q4416" s="234"/>
      <c r="R4416" s="236"/>
      <c r="S4416" s="236"/>
      <c r="T4416" s="236"/>
      <c r="U4416" s="236"/>
      <c r="Y4416" s="3"/>
      <c r="Z4416" s="3"/>
      <c r="AA4416" s="3"/>
      <c r="AB4416" s="3"/>
      <c r="AC4416" s="3"/>
      <c r="AD4416" s="3"/>
      <c r="AE4416" s="3"/>
      <c r="AF4416" s="3"/>
    </row>
    <row r="4417" spans="13:32">
      <c r="M4417" s="238"/>
      <c r="N4417" s="236"/>
      <c r="O4417" s="236"/>
      <c r="P4417" s="234"/>
      <c r="Q4417" s="234"/>
      <c r="R4417" s="236"/>
      <c r="S4417" s="236"/>
      <c r="T4417" s="236"/>
      <c r="U4417" s="236"/>
      <c r="Y4417" s="3"/>
      <c r="Z4417" s="3"/>
      <c r="AA4417" s="3"/>
      <c r="AB4417" s="3"/>
      <c r="AC4417" s="3"/>
      <c r="AD4417" s="3"/>
      <c r="AE4417" s="3"/>
      <c r="AF4417" s="3"/>
    </row>
    <row r="4418" spans="13:32">
      <c r="M4418" s="238"/>
      <c r="N4418" s="236"/>
      <c r="O4418" s="236"/>
      <c r="P4418" s="234"/>
      <c r="Q4418" s="234"/>
      <c r="R4418" s="236"/>
      <c r="S4418" s="236"/>
      <c r="T4418" s="236"/>
      <c r="U4418" s="236"/>
      <c r="Y4418" s="3"/>
      <c r="Z4418" s="3"/>
      <c r="AA4418" s="3"/>
      <c r="AB4418" s="3"/>
      <c r="AC4418" s="3"/>
      <c r="AD4418" s="3"/>
      <c r="AE4418" s="3"/>
      <c r="AF4418" s="3"/>
    </row>
    <row r="4419" spans="13:32">
      <c r="M4419" s="238"/>
      <c r="N4419" s="236"/>
      <c r="O4419" s="236"/>
      <c r="P4419" s="234"/>
      <c r="Q4419" s="234"/>
      <c r="R4419" s="236"/>
      <c r="S4419" s="236"/>
      <c r="T4419" s="236"/>
      <c r="U4419" s="236"/>
      <c r="Y4419" s="3"/>
      <c r="Z4419" s="3"/>
      <c r="AA4419" s="3"/>
      <c r="AB4419" s="3"/>
      <c r="AC4419" s="3"/>
      <c r="AD4419" s="3"/>
      <c r="AE4419" s="3"/>
      <c r="AF4419" s="3"/>
    </row>
    <row r="4420" spans="13:32">
      <c r="M4420" s="238"/>
      <c r="N4420" s="236"/>
      <c r="O4420" s="236"/>
      <c r="P4420" s="234"/>
      <c r="Q4420" s="234"/>
      <c r="R4420" s="236"/>
      <c r="S4420" s="236"/>
      <c r="T4420" s="236"/>
      <c r="U4420" s="236"/>
      <c r="Y4420" s="3"/>
      <c r="Z4420" s="3"/>
      <c r="AA4420" s="3"/>
      <c r="AB4420" s="3"/>
      <c r="AC4420" s="3"/>
      <c r="AD4420" s="3"/>
      <c r="AE4420" s="3"/>
      <c r="AF4420" s="3"/>
    </row>
    <row r="4421" spans="13:32">
      <c r="M4421" s="238"/>
      <c r="N4421" s="236"/>
      <c r="O4421" s="236"/>
      <c r="P4421" s="234"/>
      <c r="Q4421" s="234"/>
      <c r="R4421" s="236"/>
      <c r="S4421" s="236"/>
      <c r="T4421" s="236"/>
      <c r="U4421" s="236"/>
      <c r="Y4421" s="3"/>
      <c r="Z4421" s="3"/>
      <c r="AA4421" s="3"/>
      <c r="AB4421" s="3"/>
      <c r="AC4421" s="3"/>
      <c r="AD4421" s="3"/>
      <c r="AE4421" s="3"/>
      <c r="AF4421" s="3"/>
    </row>
    <row r="4422" spans="13:32">
      <c r="M4422" s="238"/>
      <c r="N4422" s="236"/>
      <c r="O4422" s="236"/>
      <c r="P4422" s="234"/>
      <c r="Q4422" s="234"/>
      <c r="R4422" s="236"/>
      <c r="S4422" s="236"/>
      <c r="T4422" s="236"/>
      <c r="U4422" s="236"/>
      <c r="Y4422" s="3"/>
      <c r="Z4422" s="3"/>
      <c r="AA4422" s="3"/>
      <c r="AB4422" s="3"/>
      <c r="AC4422" s="3"/>
      <c r="AD4422" s="3"/>
      <c r="AE4422" s="3"/>
      <c r="AF4422" s="3"/>
    </row>
    <row r="4423" spans="13:32">
      <c r="M4423" s="238"/>
      <c r="N4423" s="236"/>
      <c r="O4423" s="236"/>
      <c r="P4423" s="234"/>
      <c r="Q4423" s="234"/>
      <c r="R4423" s="236"/>
      <c r="S4423" s="236"/>
      <c r="T4423" s="236"/>
      <c r="U4423" s="236"/>
      <c r="Y4423" s="3"/>
      <c r="Z4423" s="3"/>
      <c r="AA4423" s="3"/>
      <c r="AB4423" s="3"/>
      <c r="AC4423" s="3"/>
      <c r="AD4423" s="3"/>
      <c r="AE4423" s="3"/>
      <c r="AF4423" s="3"/>
    </row>
    <row r="4424" spans="13:32">
      <c r="M4424" s="238"/>
      <c r="N4424" s="236"/>
      <c r="O4424" s="236"/>
      <c r="P4424" s="234"/>
      <c r="Q4424" s="234"/>
      <c r="R4424" s="236"/>
      <c r="S4424" s="236"/>
      <c r="T4424" s="236"/>
      <c r="U4424" s="236"/>
      <c r="Y4424" s="3"/>
      <c r="Z4424" s="3"/>
      <c r="AA4424" s="3"/>
      <c r="AB4424" s="3"/>
      <c r="AC4424" s="3"/>
      <c r="AD4424" s="3"/>
      <c r="AE4424" s="3"/>
      <c r="AF4424" s="3"/>
    </row>
    <row r="4425" spans="13:32">
      <c r="M4425" s="238"/>
      <c r="N4425" s="236"/>
      <c r="O4425" s="236"/>
      <c r="P4425" s="234"/>
      <c r="Q4425" s="234"/>
      <c r="R4425" s="236"/>
      <c r="S4425" s="236"/>
      <c r="T4425" s="236"/>
      <c r="U4425" s="236"/>
      <c r="Y4425" s="3"/>
      <c r="Z4425" s="3"/>
      <c r="AA4425" s="3"/>
      <c r="AB4425" s="3"/>
      <c r="AC4425" s="3"/>
      <c r="AD4425" s="3"/>
      <c r="AE4425" s="3"/>
      <c r="AF4425" s="3"/>
    </row>
    <row r="4426" spans="13:32">
      <c r="M4426" s="238"/>
      <c r="N4426" s="236"/>
      <c r="O4426" s="236"/>
      <c r="P4426" s="234"/>
      <c r="Q4426" s="234"/>
      <c r="R4426" s="236"/>
      <c r="S4426" s="236"/>
      <c r="T4426" s="236"/>
      <c r="U4426" s="236"/>
      <c r="Y4426" s="3"/>
      <c r="Z4426" s="3"/>
      <c r="AA4426" s="3"/>
      <c r="AB4426" s="3"/>
      <c r="AC4426" s="3"/>
      <c r="AD4426" s="3"/>
      <c r="AE4426" s="3"/>
      <c r="AF4426" s="3"/>
    </row>
    <row r="4427" spans="13:32">
      <c r="M4427" s="238"/>
      <c r="N4427" s="236"/>
      <c r="O4427" s="236"/>
      <c r="P4427" s="234"/>
      <c r="Q4427" s="234"/>
      <c r="R4427" s="236"/>
      <c r="S4427" s="236"/>
      <c r="T4427" s="236"/>
      <c r="U4427" s="236"/>
      <c r="Y4427" s="3"/>
      <c r="Z4427" s="3"/>
      <c r="AA4427" s="3"/>
      <c r="AB4427" s="3"/>
      <c r="AC4427" s="3"/>
      <c r="AD4427" s="3"/>
      <c r="AE4427" s="3"/>
      <c r="AF4427" s="3"/>
    </row>
    <row r="4428" spans="13:32">
      <c r="M4428" s="238"/>
      <c r="N4428" s="236"/>
      <c r="O4428" s="236"/>
      <c r="P4428" s="234"/>
      <c r="Q4428" s="234"/>
      <c r="R4428" s="236"/>
      <c r="S4428" s="236"/>
      <c r="T4428" s="236"/>
      <c r="U4428" s="236"/>
      <c r="Y4428" s="3"/>
      <c r="Z4428" s="3"/>
      <c r="AA4428" s="3"/>
      <c r="AB4428" s="3"/>
      <c r="AC4428" s="3"/>
      <c r="AD4428" s="3"/>
      <c r="AE4428" s="3"/>
      <c r="AF4428" s="3"/>
    </row>
    <row r="4429" spans="13:32">
      <c r="M4429" s="238"/>
      <c r="N4429" s="236"/>
      <c r="O4429" s="236"/>
      <c r="P4429" s="234"/>
      <c r="Q4429" s="234"/>
      <c r="R4429" s="236"/>
      <c r="S4429" s="236"/>
      <c r="T4429" s="236"/>
      <c r="U4429" s="236"/>
      <c r="Y4429" s="3"/>
      <c r="Z4429" s="3"/>
      <c r="AA4429" s="3"/>
      <c r="AB4429" s="3"/>
      <c r="AC4429" s="3"/>
      <c r="AD4429" s="3"/>
      <c r="AE4429" s="3"/>
      <c r="AF4429" s="3"/>
    </row>
    <row r="4430" spans="13:32">
      <c r="M4430" s="238"/>
      <c r="N4430" s="236"/>
      <c r="O4430" s="236"/>
      <c r="P4430" s="234"/>
      <c r="Q4430" s="234"/>
      <c r="R4430" s="236"/>
      <c r="S4430" s="236"/>
      <c r="T4430" s="236"/>
      <c r="U4430" s="236"/>
      <c r="Y4430" s="3"/>
      <c r="Z4430" s="3"/>
      <c r="AA4430" s="3"/>
      <c r="AB4430" s="3"/>
      <c r="AC4430" s="3"/>
      <c r="AD4430" s="3"/>
      <c r="AE4430" s="3"/>
      <c r="AF4430" s="3"/>
    </row>
    <row r="4431" spans="13:32">
      <c r="M4431" s="238"/>
      <c r="N4431" s="236"/>
      <c r="O4431" s="236"/>
      <c r="P4431" s="234"/>
      <c r="Q4431" s="234"/>
      <c r="R4431" s="236"/>
      <c r="S4431" s="236"/>
      <c r="T4431" s="236"/>
      <c r="U4431" s="236"/>
      <c r="Y4431" s="3"/>
      <c r="Z4431" s="3"/>
      <c r="AA4431" s="3"/>
      <c r="AB4431" s="3"/>
      <c r="AC4431" s="3"/>
      <c r="AD4431" s="3"/>
      <c r="AE4431" s="3"/>
      <c r="AF4431" s="3"/>
    </row>
    <row r="4432" spans="13:32">
      <c r="M4432" s="238"/>
      <c r="N4432" s="236"/>
      <c r="O4432" s="236"/>
      <c r="P4432" s="234"/>
      <c r="Q4432" s="234"/>
      <c r="R4432" s="236"/>
      <c r="S4432" s="236"/>
      <c r="T4432" s="236"/>
      <c r="U4432" s="236"/>
      <c r="Y4432" s="3"/>
      <c r="Z4432" s="3"/>
      <c r="AA4432" s="3"/>
      <c r="AB4432" s="3"/>
      <c r="AC4432" s="3"/>
      <c r="AD4432" s="3"/>
      <c r="AE4432" s="3"/>
      <c r="AF4432" s="3"/>
    </row>
    <row r="4433" spans="13:32">
      <c r="M4433" s="238"/>
      <c r="N4433" s="236"/>
      <c r="O4433" s="236"/>
      <c r="P4433" s="234"/>
      <c r="Q4433" s="234"/>
      <c r="R4433" s="236"/>
      <c r="S4433" s="236"/>
      <c r="T4433" s="236"/>
      <c r="U4433" s="236"/>
      <c r="Y4433" s="3"/>
      <c r="Z4433" s="3"/>
      <c r="AA4433" s="3"/>
      <c r="AB4433" s="3"/>
      <c r="AC4433" s="3"/>
      <c r="AD4433" s="3"/>
      <c r="AE4433" s="3"/>
      <c r="AF4433" s="3"/>
    </row>
    <row r="4434" spans="13:32">
      <c r="M4434" s="238"/>
      <c r="N4434" s="236"/>
      <c r="O4434" s="236"/>
      <c r="P4434" s="234"/>
      <c r="Q4434" s="234"/>
      <c r="R4434" s="236"/>
      <c r="S4434" s="236"/>
      <c r="T4434" s="236"/>
      <c r="U4434" s="236"/>
      <c r="Y4434" s="3"/>
      <c r="Z4434" s="3"/>
      <c r="AA4434" s="3"/>
      <c r="AB4434" s="3"/>
      <c r="AC4434" s="3"/>
      <c r="AD4434" s="3"/>
      <c r="AE4434" s="3"/>
      <c r="AF4434" s="3"/>
    </row>
    <row r="4435" spans="13:32">
      <c r="M4435" s="238"/>
      <c r="N4435" s="236"/>
      <c r="O4435" s="236"/>
      <c r="P4435" s="234"/>
      <c r="Q4435" s="234"/>
      <c r="R4435" s="236"/>
      <c r="S4435" s="236"/>
      <c r="T4435" s="236"/>
      <c r="U4435" s="236"/>
      <c r="Y4435" s="3"/>
      <c r="Z4435" s="3"/>
      <c r="AA4435" s="3"/>
      <c r="AB4435" s="3"/>
      <c r="AC4435" s="3"/>
      <c r="AD4435" s="3"/>
      <c r="AE4435" s="3"/>
      <c r="AF4435" s="3"/>
    </row>
    <row r="4436" spans="13:32">
      <c r="M4436" s="238"/>
      <c r="N4436" s="236"/>
      <c r="O4436" s="236"/>
      <c r="P4436" s="234"/>
      <c r="Q4436" s="234"/>
      <c r="R4436" s="236"/>
      <c r="S4436" s="236"/>
      <c r="T4436" s="236"/>
      <c r="U4436" s="236"/>
      <c r="Y4436" s="3"/>
      <c r="Z4436" s="3"/>
      <c r="AA4436" s="3"/>
      <c r="AB4436" s="3"/>
      <c r="AC4436" s="3"/>
      <c r="AD4436" s="3"/>
      <c r="AE4436" s="3"/>
      <c r="AF4436" s="3"/>
    </row>
    <row r="4437" spans="13:32">
      <c r="M4437" s="238"/>
      <c r="N4437" s="236"/>
      <c r="O4437" s="236"/>
      <c r="P4437" s="234"/>
      <c r="Q4437" s="234"/>
      <c r="R4437" s="236"/>
      <c r="S4437" s="236"/>
      <c r="T4437" s="236"/>
      <c r="U4437" s="236"/>
      <c r="Y4437" s="3"/>
      <c r="Z4437" s="3"/>
      <c r="AA4437" s="3"/>
      <c r="AB4437" s="3"/>
      <c r="AC4437" s="3"/>
      <c r="AD4437" s="3"/>
      <c r="AE4437" s="3"/>
      <c r="AF4437" s="3"/>
    </row>
    <row r="4438" spans="13:32">
      <c r="M4438" s="238"/>
      <c r="N4438" s="236"/>
      <c r="O4438" s="236"/>
      <c r="P4438" s="234"/>
      <c r="Q4438" s="234"/>
      <c r="R4438" s="236"/>
      <c r="S4438" s="236"/>
      <c r="T4438" s="236"/>
      <c r="U4438" s="236"/>
      <c r="Y4438" s="3"/>
      <c r="Z4438" s="3"/>
      <c r="AA4438" s="3"/>
      <c r="AB4438" s="3"/>
      <c r="AC4438" s="3"/>
      <c r="AD4438" s="3"/>
      <c r="AE4438" s="3"/>
      <c r="AF4438" s="3"/>
    </row>
    <row r="4439" spans="13:32">
      <c r="M4439" s="238"/>
      <c r="N4439" s="236"/>
      <c r="O4439" s="236"/>
      <c r="P4439" s="234"/>
      <c r="Q4439" s="234"/>
      <c r="R4439" s="236"/>
      <c r="S4439" s="236"/>
      <c r="T4439" s="236"/>
      <c r="U4439" s="236"/>
      <c r="Y4439" s="3"/>
      <c r="Z4439" s="3"/>
      <c r="AA4439" s="3"/>
      <c r="AB4439" s="3"/>
      <c r="AC4439" s="3"/>
      <c r="AD4439" s="3"/>
      <c r="AE4439" s="3"/>
      <c r="AF4439" s="3"/>
    </row>
    <row r="4440" spans="13:32">
      <c r="M4440" s="238"/>
      <c r="N4440" s="236"/>
      <c r="O4440" s="236"/>
      <c r="P4440" s="234"/>
      <c r="Q4440" s="234"/>
      <c r="R4440" s="236"/>
      <c r="S4440" s="236"/>
      <c r="T4440" s="236"/>
      <c r="U4440" s="236"/>
      <c r="Y4440" s="3"/>
      <c r="Z4440" s="3"/>
      <c r="AA4440" s="3"/>
      <c r="AB4440" s="3"/>
      <c r="AC4440" s="3"/>
      <c r="AD4440" s="3"/>
      <c r="AE4440" s="3"/>
      <c r="AF4440" s="3"/>
    </row>
    <row r="4441" spans="13:32">
      <c r="M4441" s="238"/>
      <c r="N4441" s="236"/>
      <c r="O4441" s="236"/>
      <c r="P4441" s="234"/>
      <c r="Q4441" s="234"/>
      <c r="R4441" s="236"/>
      <c r="S4441" s="236"/>
      <c r="T4441" s="236"/>
      <c r="U4441" s="236"/>
      <c r="Y4441" s="3"/>
      <c r="Z4441" s="3"/>
      <c r="AA4441" s="3"/>
      <c r="AB4441" s="3"/>
      <c r="AC4441" s="3"/>
      <c r="AD4441" s="3"/>
      <c r="AE4441" s="3"/>
      <c r="AF4441" s="3"/>
    </row>
    <row r="4442" spans="13:32">
      <c r="M4442" s="238"/>
      <c r="N4442" s="236"/>
      <c r="O4442" s="236"/>
      <c r="P4442" s="234"/>
      <c r="Q4442" s="234"/>
      <c r="R4442" s="236"/>
      <c r="S4442" s="236"/>
      <c r="T4442" s="236"/>
      <c r="U4442" s="236"/>
      <c r="Y4442" s="3"/>
      <c r="Z4442" s="3"/>
      <c r="AA4442" s="3"/>
      <c r="AB4442" s="3"/>
      <c r="AC4442" s="3"/>
      <c r="AD4442" s="3"/>
      <c r="AE4442" s="3"/>
      <c r="AF4442" s="3"/>
    </row>
    <row r="4443" spans="13:32">
      <c r="M4443" s="238"/>
      <c r="N4443" s="236"/>
      <c r="O4443" s="236"/>
      <c r="P4443" s="234"/>
      <c r="Q4443" s="234"/>
      <c r="R4443" s="236"/>
      <c r="S4443" s="236"/>
      <c r="T4443" s="236"/>
      <c r="U4443" s="236"/>
      <c r="Y4443" s="3"/>
      <c r="Z4443" s="3"/>
      <c r="AA4443" s="3"/>
      <c r="AB4443" s="3"/>
      <c r="AC4443" s="3"/>
      <c r="AD4443" s="3"/>
      <c r="AE4443" s="3"/>
      <c r="AF4443" s="3"/>
    </row>
    <row r="4444" spans="13:32">
      <c r="M4444" s="238"/>
      <c r="N4444" s="236"/>
      <c r="O4444" s="236"/>
      <c r="P4444" s="234"/>
      <c r="Q4444" s="234"/>
      <c r="R4444" s="236"/>
      <c r="S4444" s="236"/>
      <c r="T4444" s="236"/>
      <c r="U4444" s="236"/>
      <c r="Y4444" s="3"/>
      <c r="Z4444" s="3"/>
      <c r="AA4444" s="3"/>
      <c r="AB4444" s="3"/>
      <c r="AC4444" s="3"/>
      <c r="AD4444" s="3"/>
      <c r="AE4444" s="3"/>
      <c r="AF4444" s="3"/>
    </row>
    <row r="4445" spans="13:32">
      <c r="M4445" s="238"/>
      <c r="N4445" s="236"/>
      <c r="O4445" s="236"/>
      <c r="P4445" s="234"/>
      <c r="Q4445" s="234"/>
      <c r="R4445" s="236"/>
      <c r="S4445" s="236"/>
      <c r="T4445" s="236"/>
      <c r="U4445" s="236"/>
      <c r="Y4445" s="3"/>
      <c r="Z4445" s="3"/>
      <c r="AA4445" s="3"/>
      <c r="AB4445" s="3"/>
      <c r="AC4445" s="3"/>
      <c r="AD4445" s="3"/>
      <c r="AE4445" s="3"/>
      <c r="AF4445" s="3"/>
    </row>
    <row r="4446" spans="13:32">
      <c r="M4446" s="238"/>
      <c r="N4446" s="236"/>
      <c r="O4446" s="236"/>
      <c r="P4446" s="234"/>
      <c r="Q4446" s="234"/>
      <c r="R4446" s="236"/>
      <c r="S4446" s="236"/>
      <c r="T4446" s="236"/>
      <c r="U4446" s="236"/>
      <c r="Y4446" s="3"/>
      <c r="Z4446" s="3"/>
      <c r="AA4446" s="3"/>
      <c r="AB4446" s="3"/>
      <c r="AC4446" s="3"/>
      <c r="AD4446" s="3"/>
      <c r="AE4446" s="3"/>
      <c r="AF4446" s="3"/>
    </row>
    <row r="4447" spans="13:32">
      <c r="M4447" s="238"/>
      <c r="N4447" s="236"/>
      <c r="O4447" s="236"/>
      <c r="P4447" s="234"/>
      <c r="Q4447" s="234"/>
      <c r="R4447" s="236"/>
      <c r="S4447" s="236"/>
      <c r="T4447" s="236"/>
      <c r="U4447" s="236"/>
      <c r="Y4447" s="3"/>
      <c r="Z4447" s="3"/>
      <c r="AA4447" s="3"/>
      <c r="AB4447" s="3"/>
      <c r="AC4447" s="3"/>
      <c r="AD4447" s="3"/>
      <c r="AE4447" s="3"/>
      <c r="AF4447" s="3"/>
    </row>
    <row r="4448" spans="13:32">
      <c r="M4448" s="238"/>
      <c r="N4448" s="236"/>
      <c r="O4448" s="236"/>
      <c r="P4448" s="234"/>
      <c r="Q4448" s="234"/>
      <c r="R4448" s="236"/>
      <c r="S4448" s="236"/>
      <c r="T4448" s="236"/>
      <c r="U4448" s="236"/>
      <c r="Y4448" s="3"/>
      <c r="Z4448" s="3"/>
      <c r="AA4448" s="3"/>
      <c r="AB4448" s="3"/>
      <c r="AC4448" s="3"/>
      <c r="AD4448" s="3"/>
      <c r="AE4448" s="3"/>
      <c r="AF4448" s="3"/>
    </row>
    <row r="4449" spans="13:32">
      <c r="M4449" s="238"/>
      <c r="N4449" s="236"/>
      <c r="O4449" s="236"/>
      <c r="P4449" s="234"/>
      <c r="Q4449" s="234"/>
      <c r="R4449" s="236"/>
      <c r="S4449" s="236"/>
      <c r="T4449" s="236"/>
      <c r="U4449" s="236"/>
      <c r="Y4449" s="3"/>
      <c r="Z4449" s="3"/>
      <c r="AA4449" s="3"/>
      <c r="AB4449" s="3"/>
      <c r="AC4449" s="3"/>
      <c r="AD4449" s="3"/>
      <c r="AE4449" s="3"/>
      <c r="AF4449" s="3"/>
    </row>
    <row r="4450" spans="13:32">
      <c r="M4450" s="238"/>
      <c r="N4450" s="236"/>
      <c r="O4450" s="236"/>
      <c r="P4450" s="234"/>
      <c r="Q4450" s="234"/>
      <c r="R4450" s="236"/>
      <c r="S4450" s="236"/>
      <c r="T4450" s="236"/>
      <c r="U4450" s="236"/>
      <c r="Y4450" s="3"/>
      <c r="Z4450" s="3"/>
      <c r="AA4450" s="3"/>
      <c r="AB4450" s="3"/>
      <c r="AC4450" s="3"/>
      <c r="AD4450" s="3"/>
      <c r="AE4450" s="3"/>
      <c r="AF4450" s="3"/>
    </row>
    <row r="4451" spans="13:32">
      <c r="M4451" s="238"/>
      <c r="N4451" s="236"/>
      <c r="O4451" s="236"/>
      <c r="P4451" s="234"/>
      <c r="Q4451" s="234"/>
      <c r="R4451" s="236"/>
      <c r="S4451" s="236"/>
      <c r="T4451" s="236"/>
      <c r="U4451" s="236"/>
      <c r="Y4451" s="3"/>
      <c r="Z4451" s="3"/>
      <c r="AA4451" s="3"/>
      <c r="AB4451" s="3"/>
      <c r="AC4451" s="3"/>
      <c r="AD4451" s="3"/>
      <c r="AE4451" s="3"/>
      <c r="AF4451" s="3"/>
    </row>
    <row r="4452" spans="13:32">
      <c r="M4452" s="238"/>
      <c r="N4452" s="236"/>
      <c r="O4452" s="236"/>
      <c r="P4452" s="234"/>
      <c r="Q4452" s="234"/>
      <c r="R4452" s="236"/>
      <c r="S4452" s="236"/>
      <c r="T4452" s="236"/>
      <c r="U4452" s="236"/>
      <c r="Y4452" s="3"/>
      <c r="Z4452" s="3"/>
      <c r="AA4452" s="3"/>
      <c r="AB4452" s="3"/>
      <c r="AC4452" s="3"/>
      <c r="AD4452" s="3"/>
      <c r="AE4452" s="3"/>
      <c r="AF4452" s="3"/>
    </row>
    <row r="4453" spans="13:32">
      <c r="M4453" s="238"/>
      <c r="N4453" s="236"/>
      <c r="O4453" s="236"/>
      <c r="P4453" s="234"/>
      <c r="Q4453" s="234"/>
      <c r="R4453" s="236"/>
      <c r="S4453" s="236"/>
      <c r="T4453" s="236"/>
      <c r="U4453" s="236"/>
      <c r="Y4453" s="3"/>
      <c r="Z4453" s="3"/>
      <c r="AA4453" s="3"/>
      <c r="AB4453" s="3"/>
      <c r="AC4453" s="3"/>
      <c r="AD4453" s="3"/>
      <c r="AE4453" s="3"/>
      <c r="AF4453" s="3"/>
    </row>
    <row r="4454" spans="13:32">
      <c r="M4454" s="238"/>
      <c r="N4454" s="236"/>
      <c r="O4454" s="236"/>
      <c r="P4454" s="234"/>
      <c r="Q4454" s="234"/>
      <c r="R4454" s="236"/>
      <c r="S4454" s="236"/>
      <c r="T4454" s="236"/>
      <c r="U4454" s="236"/>
      <c r="Y4454" s="3"/>
      <c r="Z4454" s="3"/>
      <c r="AA4454" s="3"/>
      <c r="AB4454" s="3"/>
      <c r="AC4454" s="3"/>
      <c r="AD4454" s="3"/>
      <c r="AE4454" s="3"/>
      <c r="AF4454" s="3"/>
    </row>
    <row r="4455" spans="13:32">
      <c r="M4455" s="238"/>
      <c r="N4455" s="236"/>
      <c r="O4455" s="236"/>
      <c r="P4455" s="234"/>
      <c r="Q4455" s="234"/>
      <c r="R4455" s="236"/>
      <c r="S4455" s="236"/>
      <c r="T4455" s="236"/>
      <c r="U4455" s="236"/>
      <c r="Y4455" s="3"/>
      <c r="Z4455" s="3"/>
      <c r="AA4455" s="3"/>
      <c r="AB4455" s="3"/>
      <c r="AC4455" s="3"/>
      <c r="AD4455" s="3"/>
      <c r="AE4455" s="3"/>
      <c r="AF4455" s="3"/>
    </row>
    <row r="4456" spans="13:32">
      <c r="M4456" s="238"/>
      <c r="N4456" s="236"/>
      <c r="O4456" s="236"/>
      <c r="P4456" s="234"/>
      <c r="Q4456" s="234"/>
      <c r="R4456" s="236"/>
      <c r="S4456" s="236"/>
      <c r="T4456" s="236"/>
      <c r="U4456" s="236"/>
      <c r="Y4456" s="3"/>
      <c r="Z4456" s="3"/>
      <c r="AA4456" s="3"/>
      <c r="AB4456" s="3"/>
      <c r="AC4456" s="3"/>
      <c r="AD4456" s="3"/>
      <c r="AE4456" s="3"/>
      <c r="AF4456" s="3"/>
    </row>
    <row r="4457" spans="13:32">
      <c r="M4457" s="238"/>
      <c r="N4457" s="236"/>
      <c r="O4457" s="236"/>
      <c r="P4457" s="234"/>
      <c r="Q4457" s="234"/>
      <c r="R4457" s="236"/>
      <c r="S4457" s="236"/>
      <c r="T4457" s="236"/>
      <c r="U4457" s="236"/>
      <c r="Y4457" s="3"/>
      <c r="Z4457" s="3"/>
      <c r="AA4457" s="3"/>
      <c r="AB4457" s="3"/>
      <c r="AC4457" s="3"/>
      <c r="AD4457" s="3"/>
      <c r="AE4457" s="3"/>
      <c r="AF4457" s="3"/>
    </row>
    <row r="4458" spans="13:32">
      <c r="M4458" s="238"/>
      <c r="N4458" s="236"/>
      <c r="O4458" s="236"/>
      <c r="P4458" s="234"/>
      <c r="Q4458" s="234"/>
      <c r="R4458" s="236"/>
      <c r="S4458" s="236"/>
      <c r="T4458" s="236"/>
      <c r="U4458" s="236"/>
      <c r="Y4458" s="3"/>
      <c r="Z4458" s="3"/>
      <c r="AA4458" s="3"/>
      <c r="AB4458" s="3"/>
      <c r="AC4458" s="3"/>
      <c r="AD4458" s="3"/>
      <c r="AE4458" s="3"/>
      <c r="AF4458" s="3"/>
    </row>
    <row r="4459" spans="13:32">
      <c r="M4459" s="238"/>
      <c r="N4459" s="236"/>
      <c r="O4459" s="236"/>
      <c r="P4459" s="234"/>
      <c r="Q4459" s="234"/>
      <c r="R4459" s="236"/>
      <c r="S4459" s="236"/>
      <c r="T4459" s="236"/>
      <c r="U4459" s="236"/>
      <c r="Y4459" s="3"/>
      <c r="Z4459" s="3"/>
      <c r="AA4459" s="3"/>
      <c r="AB4459" s="3"/>
      <c r="AC4459" s="3"/>
      <c r="AD4459" s="3"/>
      <c r="AE4459" s="3"/>
      <c r="AF4459" s="3"/>
    </row>
    <row r="4460" spans="13:32">
      <c r="M4460" s="238"/>
      <c r="N4460" s="236"/>
      <c r="O4460" s="236"/>
      <c r="P4460" s="234"/>
      <c r="Q4460" s="234"/>
      <c r="R4460" s="236"/>
      <c r="S4460" s="236"/>
      <c r="T4460" s="236"/>
      <c r="U4460" s="236"/>
      <c r="Y4460" s="3"/>
      <c r="Z4460" s="3"/>
      <c r="AA4460" s="3"/>
      <c r="AB4460" s="3"/>
      <c r="AC4460" s="3"/>
      <c r="AD4460" s="3"/>
      <c r="AE4460" s="3"/>
      <c r="AF4460" s="3"/>
    </row>
    <row r="4461" spans="13:32">
      <c r="M4461" s="238"/>
      <c r="N4461" s="236"/>
      <c r="O4461" s="236"/>
      <c r="P4461" s="234"/>
      <c r="Q4461" s="234"/>
      <c r="R4461" s="236"/>
      <c r="S4461" s="236"/>
      <c r="T4461" s="236"/>
      <c r="U4461" s="236"/>
      <c r="Y4461" s="3"/>
      <c r="Z4461" s="3"/>
      <c r="AA4461" s="3"/>
      <c r="AB4461" s="3"/>
      <c r="AC4461" s="3"/>
      <c r="AD4461" s="3"/>
      <c r="AE4461" s="3"/>
      <c r="AF4461" s="3"/>
    </row>
    <row r="4462" spans="13:32">
      <c r="M4462" s="238"/>
      <c r="N4462" s="236"/>
      <c r="O4462" s="236"/>
      <c r="P4462" s="234"/>
      <c r="Q4462" s="234"/>
      <c r="R4462" s="236"/>
      <c r="S4462" s="236"/>
      <c r="T4462" s="236"/>
      <c r="U4462" s="236"/>
      <c r="Y4462" s="3"/>
      <c r="Z4462" s="3"/>
      <c r="AA4462" s="3"/>
      <c r="AB4462" s="3"/>
      <c r="AC4462" s="3"/>
      <c r="AD4462" s="3"/>
      <c r="AE4462" s="3"/>
      <c r="AF4462" s="3"/>
    </row>
    <row r="4463" spans="13:32">
      <c r="M4463" s="238"/>
      <c r="N4463" s="236"/>
      <c r="O4463" s="236"/>
      <c r="P4463" s="234"/>
      <c r="Q4463" s="234"/>
      <c r="R4463" s="236"/>
      <c r="S4463" s="236"/>
      <c r="T4463" s="236"/>
      <c r="U4463" s="236"/>
      <c r="Y4463" s="3"/>
      <c r="Z4463" s="3"/>
      <c r="AA4463" s="3"/>
      <c r="AB4463" s="3"/>
      <c r="AC4463" s="3"/>
      <c r="AD4463" s="3"/>
      <c r="AE4463" s="3"/>
      <c r="AF4463" s="3"/>
    </row>
    <row r="4464" spans="13:32">
      <c r="M4464" s="238"/>
      <c r="N4464" s="236"/>
      <c r="O4464" s="236"/>
      <c r="P4464" s="234"/>
      <c r="Q4464" s="234"/>
      <c r="R4464" s="236"/>
      <c r="S4464" s="236"/>
      <c r="T4464" s="236"/>
      <c r="U4464" s="236"/>
      <c r="Y4464" s="3"/>
      <c r="Z4464" s="3"/>
      <c r="AA4464" s="3"/>
      <c r="AB4464" s="3"/>
      <c r="AC4464" s="3"/>
      <c r="AD4464" s="3"/>
      <c r="AE4464" s="3"/>
      <c r="AF4464" s="3"/>
    </row>
    <row r="4465" spans="13:32">
      <c r="M4465" s="238"/>
      <c r="N4465" s="236"/>
      <c r="O4465" s="236"/>
      <c r="P4465" s="234"/>
      <c r="Q4465" s="234"/>
      <c r="R4465" s="236"/>
      <c r="S4465" s="236"/>
      <c r="T4465" s="236"/>
      <c r="U4465" s="236"/>
      <c r="Y4465" s="3"/>
      <c r="Z4465" s="3"/>
      <c r="AA4465" s="3"/>
      <c r="AB4465" s="3"/>
      <c r="AC4465" s="3"/>
      <c r="AD4465" s="3"/>
      <c r="AE4465" s="3"/>
      <c r="AF4465" s="3"/>
    </row>
    <row r="4466" spans="13:32">
      <c r="M4466" s="238"/>
      <c r="N4466" s="236"/>
      <c r="O4466" s="236"/>
      <c r="P4466" s="234"/>
      <c r="Q4466" s="234"/>
      <c r="R4466" s="236"/>
      <c r="S4466" s="236"/>
      <c r="T4466" s="236"/>
      <c r="U4466" s="236"/>
      <c r="Y4466" s="3"/>
      <c r="Z4466" s="3"/>
      <c r="AA4466" s="3"/>
      <c r="AB4466" s="3"/>
      <c r="AC4466" s="3"/>
      <c r="AD4466" s="3"/>
      <c r="AE4466" s="3"/>
      <c r="AF4466" s="3"/>
    </row>
    <row r="4467" spans="13:32">
      <c r="M4467" s="238"/>
      <c r="N4467" s="236"/>
      <c r="O4467" s="236"/>
      <c r="P4467" s="234"/>
      <c r="Q4467" s="234"/>
      <c r="R4467" s="236"/>
      <c r="S4467" s="236"/>
      <c r="T4467" s="236"/>
      <c r="U4467" s="236"/>
      <c r="Y4467" s="3"/>
      <c r="Z4467" s="3"/>
      <c r="AA4467" s="3"/>
      <c r="AB4467" s="3"/>
      <c r="AC4467" s="3"/>
      <c r="AD4467" s="3"/>
      <c r="AE4467" s="3"/>
      <c r="AF4467" s="3"/>
    </row>
    <row r="4468" spans="13:32">
      <c r="M4468" s="238"/>
      <c r="N4468" s="236"/>
      <c r="O4468" s="236"/>
      <c r="P4468" s="234"/>
      <c r="Q4468" s="234"/>
      <c r="R4468" s="236"/>
      <c r="S4468" s="236"/>
      <c r="T4468" s="236"/>
      <c r="U4468" s="236"/>
      <c r="Y4468" s="3"/>
      <c r="Z4468" s="3"/>
      <c r="AA4468" s="3"/>
      <c r="AB4468" s="3"/>
      <c r="AC4468" s="3"/>
      <c r="AD4468" s="3"/>
      <c r="AE4468" s="3"/>
      <c r="AF4468" s="3"/>
    </row>
    <row r="4469" spans="13:32">
      <c r="M4469" s="238"/>
      <c r="N4469" s="236"/>
      <c r="O4469" s="236"/>
      <c r="P4469" s="234"/>
      <c r="Q4469" s="234"/>
      <c r="R4469" s="236"/>
      <c r="S4469" s="236"/>
      <c r="T4469" s="236"/>
      <c r="U4469" s="236"/>
      <c r="Y4469" s="3"/>
      <c r="Z4469" s="3"/>
      <c r="AA4469" s="3"/>
      <c r="AB4469" s="3"/>
      <c r="AC4469" s="3"/>
      <c r="AD4469" s="3"/>
      <c r="AE4469" s="3"/>
      <c r="AF4469" s="3"/>
    </row>
    <row r="4470" spans="13:32">
      <c r="M4470" s="238"/>
      <c r="N4470" s="236"/>
      <c r="O4470" s="236"/>
      <c r="P4470" s="234"/>
      <c r="Q4470" s="234"/>
      <c r="R4470" s="236"/>
      <c r="S4470" s="236"/>
      <c r="T4470" s="236"/>
      <c r="U4470" s="236"/>
      <c r="Y4470" s="3"/>
      <c r="Z4470" s="3"/>
      <c r="AA4470" s="3"/>
      <c r="AB4470" s="3"/>
      <c r="AC4470" s="3"/>
      <c r="AD4470" s="3"/>
      <c r="AE4470" s="3"/>
      <c r="AF4470" s="3"/>
    </row>
    <row r="4471" spans="13:32">
      <c r="M4471" s="238"/>
      <c r="N4471" s="236"/>
      <c r="O4471" s="236"/>
      <c r="P4471" s="234"/>
      <c r="Q4471" s="234"/>
      <c r="R4471" s="236"/>
      <c r="S4471" s="236"/>
      <c r="T4471" s="236"/>
      <c r="U4471" s="236"/>
      <c r="Y4471" s="3"/>
      <c r="Z4471" s="3"/>
      <c r="AA4471" s="3"/>
      <c r="AB4471" s="3"/>
      <c r="AC4471" s="3"/>
      <c r="AD4471" s="3"/>
      <c r="AE4471" s="3"/>
      <c r="AF4471" s="3"/>
    </row>
    <row r="4472" spans="13:32">
      <c r="M4472" s="238"/>
      <c r="N4472" s="236"/>
      <c r="O4472" s="236"/>
      <c r="P4472" s="234"/>
      <c r="Q4472" s="234"/>
      <c r="R4472" s="236"/>
      <c r="S4472" s="236"/>
      <c r="T4472" s="236"/>
      <c r="U4472" s="236"/>
      <c r="Y4472" s="3"/>
      <c r="Z4472" s="3"/>
      <c r="AA4472" s="3"/>
      <c r="AB4472" s="3"/>
      <c r="AC4472" s="3"/>
      <c r="AD4472" s="3"/>
      <c r="AE4472" s="3"/>
      <c r="AF4472" s="3"/>
    </row>
    <row r="4473" spans="13:32">
      <c r="M4473" s="238"/>
      <c r="N4473" s="236"/>
      <c r="O4473" s="236"/>
      <c r="P4473" s="234"/>
      <c r="Q4473" s="234"/>
      <c r="R4473" s="236"/>
      <c r="S4473" s="236"/>
      <c r="T4473" s="236"/>
      <c r="U4473" s="236"/>
      <c r="Y4473" s="3"/>
      <c r="Z4473" s="3"/>
      <c r="AA4473" s="3"/>
      <c r="AB4473" s="3"/>
      <c r="AC4473" s="3"/>
      <c r="AD4473" s="3"/>
      <c r="AE4473" s="3"/>
      <c r="AF4473" s="3"/>
    </row>
    <row r="4474" spans="13:32">
      <c r="M4474" s="238"/>
      <c r="N4474" s="236"/>
      <c r="O4474" s="236"/>
      <c r="P4474" s="234"/>
      <c r="Q4474" s="234"/>
      <c r="R4474" s="236"/>
      <c r="S4474" s="236"/>
      <c r="T4474" s="236"/>
      <c r="U4474" s="236"/>
      <c r="Y4474" s="3"/>
      <c r="Z4474" s="3"/>
      <c r="AA4474" s="3"/>
      <c r="AB4474" s="3"/>
      <c r="AC4474" s="3"/>
      <c r="AD4474" s="3"/>
      <c r="AE4474" s="3"/>
      <c r="AF4474" s="3"/>
    </row>
    <row r="4475" spans="13:32">
      <c r="M4475" s="238"/>
      <c r="N4475" s="236"/>
      <c r="O4475" s="236"/>
      <c r="P4475" s="234"/>
      <c r="Q4475" s="234"/>
      <c r="R4475" s="236"/>
      <c r="S4475" s="236"/>
      <c r="T4475" s="236"/>
      <c r="U4475" s="236"/>
      <c r="Y4475" s="3"/>
      <c r="Z4475" s="3"/>
      <c r="AA4475" s="3"/>
      <c r="AB4475" s="3"/>
      <c r="AC4475" s="3"/>
      <c r="AD4475" s="3"/>
      <c r="AE4475" s="3"/>
      <c r="AF4475" s="3"/>
    </row>
    <row r="4476" spans="13:32">
      <c r="M4476" s="238"/>
      <c r="N4476" s="236"/>
      <c r="O4476" s="236"/>
      <c r="P4476" s="234"/>
      <c r="Q4476" s="234"/>
      <c r="R4476" s="236"/>
      <c r="S4476" s="236"/>
      <c r="T4476" s="236"/>
      <c r="U4476" s="236"/>
      <c r="Y4476" s="3"/>
      <c r="Z4476" s="3"/>
      <c r="AA4476" s="3"/>
      <c r="AB4476" s="3"/>
      <c r="AC4476" s="3"/>
      <c r="AD4476" s="3"/>
      <c r="AE4476" s="3"/>
      <c r="AF4476" s="3"/>
    </row>
    <row r="4477" spans="13:32">
      <c r="M4477" s="238"/>
      <c r="N4477" s="236"/>
      <c r="O4477" s="236"/>
      <c r="P4477" s="234"/>
      <c r="Q4477" s="234"/>
      <c r="R4477" s="236"/>
      <c r="S4477" s="236"/>
      <c r="T4477" s="236"/>
      <c r="U4477" s="236"/>
      <c r="Y4477" s="3"/>
      <c r="Z4477" s="3"/>
      <c r="AA4477" s="3"/>
      <c r="AB4477" s="3"/>
      <c r="AC4477" s="3"/>
      <c r="AD4477" s="3"/>
      <c r="AE4477" s="3"/>
      <c r="AF4477" s="3"/>
    </row>
    <row r="4478" spans="13:32">
      <c r="M4478" s="238"/>
      <c r="N4478" s="236"/>
      <c r="O4478" s="236"/>
      <c r="P4478" s="234"/>
      <c r="Q4478" s="234"/>
      <c r="R4478" s="236"/>
      <c r="S4478" s="236"/>
      <c r="T4478" s="236"/>
      <c r="U4478" s="236"/>
      <c r="Y4478" s="3"/>
      <c r="Z4478" s="3"/>
      <c r="AA4478" s="3"/>
      <c r="AB4478" s="3"/>
      <c r="AC4478" s="3"/>
      <c r="AD4478" s="3"/>
      <c r="AE4478" s="3"/>
      <c r="AF4478" s="3"/>
    </row>
    <row r="4479" spans="13:32">
      <c r="M4479" s="238"/>
      <c r="N4479" s="236"/>
      <c r="O4479" s="236"/>
      <c r="P4479" s="234"/>
      <c r="Q4479" s="234"/>
      <c r="R4479" s="236"/>
      <c r="S4479" s="236"/>
      <c r="T4479" s="236"/>
      <c r="U4479" s="236"/>
      <c r="Y4479" s="3"/>
      <c r="Z4479" s="3"/>
      <c r="AA4479" s="3"/>
      <c r="AB4479" s="3"/>
      <c r="AC4479" s="3"/>
      <c r="AD4479" s="3"/>
      <c r="AE4479" s="3"/>
      <c r="AF4479" s="3"/>
    </row>
    <row r="4480" spans="13:32">
      <c r="M4480" s="238"/>
      <c r="N4480" s="236"/>
      <c r="O4480" s="236"/>
      <c r="P4480" s="234"/>
      <c r="Q4480" s="234"/>
      <c r="R4480" s="236"/>
      <c r="S4480" s="236"/>
      <c r="T4480" s="236"/>
      <c r="U4480" s="236"/>
      <c r="Y4480" s="3"/>
      <c r="Z4480" s="3"/>
      <c r="AA4480" s="3"/>
      <c r="AB4480" s="3"/>
      <c r="AC4480" s="3"/>
      <c r="AD4480" s="3"/>
      <c r="AE4480" s="3"/>
      <c r="AF4480" s="3"/>
    </row>
    <row r="4481" spans="13:32">
      <c r="M4481" s="238"/>
      <c r="N4481" s="236"/>
      <c r="O4481" s="236"/>
      <c r="P4481" s="234"/>
      <c r="Q4481" s="234"/>
      <c r="R4481" s="236"/>
      <c r="S4481" s="236"/>
      <c r="T4481" s="236"/>
      <c r="U4481" s="236"/>
      <c r="Y4481" s="3"/>
      <c r="Z4481" s="3"/>
      <c r="AA4481" s="3"/>
      <c r="AB4481" s="3"/>
      <c r="AC4481" s="3"/>
      <c r="AD4481" s="3"/>
      <c r="AE4481" s="3"/>
      <c r="AF4481" s="3"/>
    </row>
    <row r="4482" spans="13:32">
      <c r="M4482" s="238"/>
      <c r="N4482" s="236"/>
      <c r="O4482" s="236"/>
      <c r="P4482" s="234"/>
      <c r="Q4482" s="234"/>
      <c r="R4482" s="236"/>
      <c r="S4482" s="236"/>
      <c r="T4482" s="236"/>
      <c r="U4482" s="236"/>
      <c r="Y4482" s="3"/>
      <c r="Z4482" s="3"/>
      <c r="AA4482" s="3"/>
      <c r="AB4482" s="3"/>
      <c r="AC4482" s="3"/>
      <c r="AD4482" s="3"/>
      <c r="AE4482" s="3"/>
      <c r="AF4482" s="3"/>
    </row>
    <row r="4483" spans="13:32">
      <c r="M4483" s="238"/>
      <c r="N4483" s="236"/>
      <c r="O4483" s="236"/>
      <c r="P4483" s="234"/>
      <c r="Q4483" s="234"/>
      <c r="R4483" s="236"/>
      <c r="S4483" s="236"/>
      <c r="T4483" s="236"/>
      <c r="U4483" s="236"/>
      <c r="Y4483" s="3"/>
      <c r="Z4483" s="3"/>
      <c r="AA4483" s="3"/>
      <c r="AB4483" s="3"/>
      <c r="AC4483" s="3"/>
      <c r="AD4483" s="3"/>
      <c r="AE4483" s="3"/>
      <c r="AF4483" s="3"/>
    </row>
    <row r="4484" spans="13:32">
      <c r="M4484" s="238"/>
      <c r="N4484" s="236"/>
      <c r="O4484" s="236"/>
      <c r="P4484" s="234"/>
      <c r="Q4484" s="234"/>
      <c r="R4484" s="236"/>
      <c r="S4484" s="236"/>
      <c r="T4484" s="236"/>
      <c r="U4484" s="236"/>
      <c r="Y4484" s="3"/>
      <c r="Z4484" s="3"/>
      <c r="AA4484" s="3"/>
      <c r="AB4484" s="3"/>
      <c r="AC4484" s="3"/>
      <c r="AD4484" s="3"/>
      <c r="AE4484" s="3"/>
      <c r="AF4484" s="3"/>
    </row>
    <row r="4485" spans="13:32">
      <c r="M4485" s="238"/>
      <c r="N4485" s="236"/>
      <c r="O4485" s="236"/>
      <c r="P4485" s="234"/>
      <c r="Q4485" s="234"/>
      <c r="R4485" s="236"/>
      <c r="S4485" s="236"/>
      <c r="T4485" s="236"/>
      <c r="U4485" s="236"/>
      <c r="Y4485" s="3"/>
      <c r="Z4485" s="3"/>
      <c r="AA4485" s="3"/>
      <c r="AB4485" s="3"/>
      <c r="AC4485" s="3"/>
      <c r="AD4485" s="3"/>
      <c r="AE4485" s="3"/>
      <c r="AF4485" s="3"/>
    </row>
    <row r="4486" spans="13:32">
      <c r="M4486" s="238"/>
      <c r="N4486" s="236"/>
      <c r="O4486" s="236"/>
      <c r="P4486" s="234"/>
      <c r="Q4486" s="234"/>
      <c r="R4486" s="236"/>
      <c r="S4486" s="236"/>
      <c r="T4486" s="236"/>
      <c r="U4486" s="236"/>
      <c r="Y4486" s="3"/>
      <c r="Z4486" s="3"/>
      <c r="AA4486" s="3"/>
      <c r="AB4486" s="3"/>
      <c r="AC4486" s="3"/>
      <c r="AD4486" s="3"/>
      <c r="AE4486" s="3"/>
      <c r="AF4486" s="3"/>
    </row>
    <row r="4487" spans="13:32">
      <c r="M4487" s="238"/>
      <c r="N4487" s="236"/>
      <c r="O4487" s="236"/>
      <c r="P4487" s="234"/>
      <c r="Q4487" s="234"/>
      <c r="R4487" s="236"/>
      <c r="S4487" s="236"/>
      <c r="T4487" s="236"/>
      <c r="U4487" s="236"/>
      <c r="Y4487" s="3"/>
      <c r="Z4487" s="3"/>
      <c r="AA4487" s="3"/>
      <c r="AB4487" s="3"/>
      <c r="AC4487" s="3"/>
      <c r="AD4487" s="3"/>
      <c r="AE4487" s="3"/>
      <c r="AF4487" s="3"/>
    </row>
    <row r="4488" spans="13:32">
      <c r="M4488" s="238"/>
      <c r="N4488" s="236"/>
      <c r="O4488" s="236"/>
      <c r="P4488" s="234"/>
      <c r="Q4488" s="234"/>
      <c r="R4488" s="236"/>
      <c r="S4488" s="236"/>
      <c r="T4488" s="236"/>
      <c r="U4488" s="236"/>
      <c r="Y4488" s="3"/>
      <c r="Z4488" s="3"/>
      <c r="AA4488" s="3"/>
      <c r="AB4488" s="3"/>
      <c r="AC4488" s="3"/>
      <c r="AD4488" s="3"/>
      <c r="AE4488" s="3"/>
      <c r="AF4488" s="3"/>
    </row>
    <row r="4489" spans="13:32">
      <c r="M4489" s="238"/>
      <c r="N4489" s="236"/>
      <c r="O4489" s="236"/>
      <c r="P4489" s="234"/>
      <c r="Q4489" s="234"/>
      <c r="R4489" s="236"/>
      <c r="S4489" s="236"/>
      <c r="T4489" s="236"/>
      <c r="U4489" s="236"/>
      <c r="Y4489" s="3"/>
      <c r="Z4489" s="3"/>
      <c r="AA4489" s="3"/>
      <c r="AB4489" s="3"/>
      <c r="AC4489" s="3"/>
      <c r="AD4489" s="3"/>
      <c r="AE4489" s="3"/>
      <c r="AF4489" s="3"/>
    </row>
    <row r="4490" spans="13:32">
      <c r="M4490" s="238"/>
      <c r="N4490" s="236"/>
      <c r="O4490" s="236"/>
      <c r="P4490" s="234"/>
      <c r="Q4490" s="234"/>
      <c r="R4490" s="236"/>
      <c r="S4490" s="236"/>
      <c r="T4490" s="236"/>
      <c r="U4490" s="236"/>
      <c r="Y4490" s="3"/>
      <c r="Z4490" s="3"/>
      <c r="AA4490" s="3"/>
      <c r="AB4490" s="3"/>
      <c r="AC4490" s="3"/>
      <c r="AD4490" s="3"/>
      <c r="AE4490" s="3"/>
      <c r="AF4490" s="3"/>
    </row>
    <row r="4491" spans="13:32">
      <c r="M4491" s="238"/>
      <c r="N4491" s="236"/>
      <c r="O4491" s="236"/>
      <c r="P4491" s="234"/>
      <c r="Q4491" s="234"/>
      <c r="R4491" s="236"/>
      <c r="S4491" s="236"/>
      <c r="T4491" s="236"/>
      <c r="U4491" s="236"/>
      <c r="Y4491" s="3"/>
      <c r="Z4491" s="3"/>
      <c r="AA4491" s="3"/>
      <c r="AB4491" s="3"/>
      <c r="AC4491" s="3"/>
      <c r="AD4491" s="3"/>
      <c r="AE4491" s="3"/>
      <c r="AF4491" s="3"/>
    </row>
    <row r="4492" spans="13:32">
      <c r="M4492" s="238"/>
      <c r="N4492" s="236"/>
      <c r="O4492" s="236"/>
      <c r="P4492" s="234"/>
      <c r="Q4492" s="234"/>
      <c r="R4492" s="236"/>
      <c r="S4492" s="236"/>
      <c r="T4492" s="236"/>
      <c r="U4492" s="236"/>
      <c r="Y4492" s="3"/>
      <c r="Z4492" s="3"/>
      <c r="AA4492" s="3"/>
      <c r="AB4492" s="3"/>
      <c r="AC4492" s="3"/>
      <c r="AD4492" s="3"/>
      <c r="AE4492" s="3"/>
      <c r="AF4492" s="3"/>
    </row>
    <row r="4493" spans="13:32">
      <c r="M4493" s="238"/>
      <c r="N4493" s="236"/>
      <c r="O4493" s="236"/>
      <c r="P4493" s="234"/>
      <c r="Q4493" s="234"/>
      <c r="R4493" s="236"/>
      <c r="S4493" s="236"/>
      <c r="T4493" s="236"/>
      <c r="U4493" s="236"/>
      <c r="Y4493" s="3"/>
      <c r="Z4493" s="3"/>
      <c r="AA4493" s="3"/>
      <c r="AB4493" s="3"/>
      <c r="AC4493" s="3"/>
      <c r="AD4493" s="3"/>
      <c r="AE4493" s="3"/>
      <c r="AF4493" s="3"/>
    </row>
    <row r="4494" spans="13:32">
      <c r="M4494" s="238"/>
      <c r="N4494" s="236"/>
      <c r="O4494" s="236"/>
      <c r="P4494" s="234"/>
      <c r="Q4494" s="234"/>
      <c r="R4494" s="236"/>
      <c r="S4494" s="236"/>
      <c r="T4494" s="236"/>
      <c r="U4494" s="236"/>
      <c r="Y4494" s="3"/>
      <c r="Z4494" s="3"/>
      <c r="AA4494" s="3"/>
      <c r="AB4494" s="3"/>
      <c r="AC4494" s="3"/>
      <c r="AD4494" s="3"/>
      <c r="AE4494" s="3"/>
      <c r="AF4494" s="3"/>
    </row>
    <row r="4495" spans="13:32">
      <c r="M4495" s="238"/>
      <c r="N4495" s="236"/>
      <c r="O4495" s="236"/>
      <c r="P4495" s="234"/>
      <c r="Q4495" s="234"/>
      <c r="R4495" s="236"/>
      <c r="S4495" s="236"/>
      <c r="T4495" s="236"/>
      <c r="U4495" s="236"/>
      <c r="Y4495" s="3"/>
      <c r="Z4495" s="3"/>
      <c r="AA4495" s="3"/>
      <c r="AB4495" s="3"/>
      <c r="AC4495" s="3"/>
      <c r="AD4495" s="3"/>
      <c r="AE4495" s="3"/>
      <c r="AF4495" s="3"/>
    </row>
    <row r="4496" spans="13:32">
      <c r="M4496" s="238"/>
      <c r="N4496" s="236"/>
      <c r="O4496" s="236"/>
      <c r="P4496" s="234"/>
      <c r="Q4496" s="234"/>
      <c r="R4496" s="236"/>
      <c r="S4496" s="236"/>
      <c r="T4496" s="236"/>
      <c r="U4496" s="236"/>
      <c r="Y4496" s="3"/>
      <c r="Z4496" s="3"/>
      <c r="AA4496" s="3"/>
      <c r="AB4496" s="3"/>
      <c r="AC4496" s="3"/>
      <c r="AD4496" s="3"/>
      <c r="AE4496" s="3"/>
      <c r="AF4496" s="3"/>
    </row>
    <row r="4497" spans="13:32">
      <c r="M4497" s="238"/>
      <c r="N4497" s="236"/>
      <c r="O4497" s="236"/>
      <c r="P4497" s="234"/>
      <c r="Q4497" s="234"/>
      <c r="R4497" s="236"/>
      <c r="S4497" s="236"/>
      <c r="T4497" s="236"/>
      <c r="U4497" s="236"/>
      <c r="Y4497" s="3"/>
      <c r="Z4497" s="3"/>
      <c r="AA4497" s="3"/>
      <c r="AB4497" s="3"/>
      <c r="AC4497" s="3"/>
      <c r="AD4497" s="3"/>
      <c r="AE4497" s="3"/>
      <c r="AF4497" s="3"/>
    </row>
    <row r="4498" spans="13:32">
      <c r="M4498" s="238"/>
      <c r="N4498" s="236"/>
      <c r="O4498" s="236"/>
      <c r="P4498" s="234"/>
      <c r="Q4498" s="234"/>
      <c r="R4498" s="236"/>
      <c r="S4498" s="236"/>
      <c r="T4498" s="236"/>
      <c r="U4498" s="236"/>
      <c r="Y4498" s="3"/>
      <c r="Z4498" s="3"/>
      <c r="AA4498" s="3"/>
      <c r="AB4498" s="3"/>
      <c r="AC4498" s="3"/>
      <c r="AD4498" s="3"/>
      <c r="AE4498" s="3"/>
      <c r="AF4498" s="3"/>
    </row>
    <row r="4499" spans="13:32">
      <c r="M4499" s="238"/>
      <c r="N4499" s="236"/>
      <c r="O4499" s="236"/>
      <c r="P4499" s="234"/>
      <c r="Q4499" s="234"/>
      <c r="R4499" s="236"/>
      <c r="S4499" s="236"/>
      <c r="T4499" s="236"/>
      <c r="U4499" s="236"/>
      <c r="Y4499" s="3"/>
      <c r="Z4499" s="3"/>
      <c r="AA4499" s="3"/>
      <c r="AB4499" s="3"/>
      <c r="AC4499" s="3"/>
      <c r="AD4499" s="3"/>
      <c r="AE4499" s="3"/>
      <c r="AF4499" s="3"/>
    </row>
    <row r="4500" spans="13:32">
      <c r="M4500" s="238"/>
      <c r="N4500" s="236"/>
      <c r="O4500" s="236"/>
      <c r="P4500" s="234"/>
      <c r="Q4500" s="234"/>
      <c r="R4500" s="236"/>
      <c r="S4500" s="236"/>
      <c r="T4500" s="236"/>
      <c r="U4500" s="236"/>
      <c r="Y4500" s="3"/>
      <c r="Z4500" s="3"/>
      <c r="AA4500" s="3"/>
      <c r="AB4500" s="3"/>
      <c r="AC4500" s="3"/>
      <c r="AD4500" s="3"/>
      <c r="AE4500" s="3"/>
      <c r="AF4500" s="3"/>
    </row>
    <row r="4501" spans="13:32">
      <c r="M4501" s="238"/>
      <c r="N4501" s="236"/>
      <c r="O4501" s="236"/>
      <c r="P4501" s="234"/>
      <c r="Q4501" s="234"/>
      <c r="R4501" s="236"/>
      <c r="S4501" s="236"/>
      <c r="T4501" s="236"/>
      <c r="U4501" s="236"/>
      <c r="Y4501" s="3"/>
      <c r="Z4501" s="3"/>
      <c r="AA4501" s="3"/>
      <c r="AB4501" s="3"/>
      <c r="AC4501" s="3"/>
      <c r="AD4501" s="3"/>
      <c r="AE4501" s="3"/>
      <c r="AF4501" s="3"/>
    </row>
    <row r="4502" spans="13:32">
      <c r="M4502" s="238"/>
      <c r="N4502" s="236"/>
      <c r="O4502" s="236"/>
      <c r="P4502" s="234"/>
      <c r="Q4502" s="234"/>
      <c r="R4502" s="236"/>
      <c r="S4502" s="236"/>
      <c r="T4502" s="236"/>
      <c r="U4502" s="236"/>
      <c r="Y4502" s="3"/>
      <c r="Z4502" s="3"/>
      <c r="AA4502" s="3"/>
      <c r="AB4502" s="3"/>
      <c r="AC4502" s="3"/>
      <c r="AD4502" s="3"/>
      <c r="AE4502" s="3"/>
      <c r="AF4502" s="3"/>
    </row>
    <row r="4503" spans="13:32">
      <c r="M4503" s="238"/>
      <c r="N4503" s="236"/>
      <c r="O4503" s="236"/>
      <c r="P4503" s="234"/>
      <c r="Q4503" s="234"/>
      <c r="R4503" s="236"/>
      <c r="S4503" s="236"/>
      <c r="T4503" s="236"/>
      <c r="U4503" s="236"/>
      <c r="Y4503" s="3"/>
      <c r="Z4503" s="3"/>
      <c r="AA4503" s="3"/>
      <c r="AB4503" s="3"/>
      <c r="AC4503" s="3"/>
      <c r="AD4503" s="3"/>
      <c r="AE4503" s="3"/>
      <c r="AF4503" s="3"/>
    </row>
    <row r="4504" spans="13:32">
      <c r="M4504" s="238"/>
      <c r="N4504" s="236"/>
      <c r="O4504" s="236"/>
      <c r="P4504" s="234"/>
      <c r="Q4504" s="234"/>
      <c r="R4504" s="236"/>
      <c r="S4504" s="236"/>
      <c r="T4504" s="236"/>
      <c r="U4504" s="236"/>
      <c r="Y4504" s="3"/>
      <c r="Z4504" s="3"/>
      <c r="AA4504" s="3"/>
      <c r="AB4504" s="3"/>
      <c r="AC4504" s="3"/>
      <c r="AD4504" s="3"/>
      <c r="AE4504" s="3"/>
      <c r="AF4504" s="3"/>
    </row>
    <row r="4505" spans="13:32">
      <c r="M4505" s="238"/>
      <c r="N4505" s="236"/>
      <c r="O4505" s="236"/>
      <c r="P4505" s="234"/>
      <c r="Q4505" s="234"/>
      <c r="R4505" s="236"/>
      <c r="S4505" s="236"/>
      <c r="T4505" s="236"/>
      <c r="U4505" s="236"/>
      <c r="Y4505" s="3"/>
      <c r="Z4505" s="3"/>
      <c r="AA4505" s="3"/>
      <c r="AB4505" s="3"/>
      <c r="AC4505" s="3"/>
      <c r="AD4505" s="3"/>
      <c r="AE4505" s="3"/>
      <c r="AF4505" s="3"/>
    </row>
    <row r="4506" spans="13:32">
      <c r="M4506" s="238"/>
      <c r="N4506" s="236"/>
      <c r="O4506" s="236"/>
      <c r="P4506" s="234"/>
      <c r="Q4506" s="234"/>
      <c r="R4506" s="236"/>
      <c r="S4506" s="236"/>
      <c r="T4506" s="236"/>
      <c r="U4506" s="236"/>
      <c r="Y4506" s="3"/>
      <c r="Z4506" s="3"/>
      <c r="AA4506" s="3"/>
      <c r="AB4506" s="3"/>
      <c r="AC4506" s="3"/>
      <c r="AD4506" s="3"/>
      <c r="AE4506" s="3"/>
      <c r="AF4506" s="3"/>
    </row>
    <row r="4507" spans="13:32">
      <c r="M4507" s="238"/>
      <c r="N4507" s="236"/>
      <c r="O4507" s="236"/>
      <c r="P4507" s="234"/>
      <c r="Q4507" s="234"/>
      <c r="R4507" s="236"/>
      <c r="S4507" s="236"/>
      <c r="T4507" s="236"/>
      <c r="U4507" s="236"/>
      <c r="Y4507" s="3"/>
      <c r="Z4507" s="3"/>
      <c r="AA4507" s="3"/>
      <c r="AB4507" s="3"/>
      <c r="AC4507" s="3"/>
      <c r="AD4507" s="3"/>
      <c r="AE4507" s="3"/>
      <c r="AF4507" s="3"/>
    </row>
    <row r="4508" spans="13:32">
      <c r="M4508" s="238"/>
      <c r="N4508" s="236"/>
      <c r="O4508" s="236"/>
      <c r="P4508" s="234"/>
      <c r="Q4508" s="234"/>
      <c r="R4508" s="236"/>
      <c r="S4508" s="236"/>
      <c r="T4508" s="236"/>
      <c r="U4508" s="236"/>
      <c r="Y4508" s="3"/>
      <c r="Z4508" s="3"/>
      <c r="AA4508" s="3"/>
      <c r="AB4508" s="3"/>
      <c r="AC4508" s="3"/>
      <c r="AD4508" s="3"/>
      <c r="AE4508" s="3"/>
      <c r="AF4508" s="3"/>
    </row>
    <row r="4509" spans="13:32">
      <c r="M4509" s="238"/>
      <c r="N4509" s="236"/>
      <c r="O4509" s="236"/>
      <c r="P4509" s="234"/>
      <c r="Q4509" s="234"/>
      <c r="R4509" s="236"/>
      <c r="S4509" s="236"/>
      <c r="T4509" s="236"/>
      <c r="U4509" s="236"/>
      <c r="Y4509" s="3"/>
      <c r="Z4509" s="3"/>
      <c r="AA4509" s="3"/>
      <c r="AB4509" s="3"/>
      <c r="AC4509" s="3"/>
      <c r="AD4509" s="3"/>
      <c r="AE4509" s="3"/>
      <c r="AF4509" s="3"/>
    </row>
    <row r="4510" spans="13:32">
      <c r="M4510" s="238"/>
      <c r="N4510" s="236"/>
      <c r="O4510" s="236"/>
      <c r="P4510" s="234"/>
      <c r="Q4510" s="234"/>
      <c r="R4510" s="236"/>
      <c r="S4510" s="236"/>
      <c r="T4510" s="236"/>
      <c r="U4510" s="236"/>
      <c r="Y4510" s="3"/>
      <c r="Z4510" s="3"/>
      <c r="AA4510" s="3"/>
      <c r="AB4510" s="3"/>
      <c r="AC4510" s="3"/>
      <c r="AD4510" s="3"/>
      <c r="AE4510" s="3"/>
      <c r="AF4510" s="3"/>
    </row>
    <row r="4511" spans="13:32">
      <c r="M4511" s="238"/>
      <c r="N4511" s="236"/>
      <c r="O4511" s="236"/>
      <c r="P4511" s="234"/>
      <c r="Q4511" s="234"/>
      <c r="R4511" s="236"/>
      <c r="S4511" s="236"/>
      <c r="T4511" s="236"/>
      <c r="U4511" s="236"/>
      <c r="Y4511" s="3"/>
      <c r="Z4511" s="3"/>
      <c r="AA4511" s="3"/>
      <c r="AB4511" s="3"/>
      <c r="AC4511" s="3"/>
      <c r="AD4511" s="3"/>
      <c r="AE4511" s="3"/>
      <c r="AF4511" s="3"/>
    </row>
    <row r="4512" spans="13:32">
      <c r="M4512" s="238"/>
      <c r="N4512" s="236"/>
      <c r="O4512" s="236"/>
      <c r="P4512" s="234"/>
      <c r="Q4512" s="234"/>
      <c r="R4512" s="236"/>
      <c r="S4512" s="236"/>
      <c r="T4512" s="236"/>
      <c r="U4512" s="236"/>
      <c r="Y4512" s="3"/>
      <c r="Z4512" s="3"/>
      <c r="AA4512" s="3"/>
      <c r="AB4512" s="3"/>
      <c r="AC4512" s="3"/>
      <c r="AD4512" s="3"/>
      <c r="AE4512" s="3"/>
      <c r="AF4512" s="3"/>
    </row>
    <row r="4513" spans="13:32">
      <c r="M4513" s="238"/>
      <c r="N4513" s="236"/>
      <c r="O4513" s="236"/>
      <c r="P4513" s="234"/>
      <c r="Q4513" s="234"/>
      <c r="R4513" s="236"/>
      <c r="S4513" s="236"/>
      <c r="T4513" s="236"/>
      <c r="U4513" s="236"/>
      <c r="Y4513" s="3"/>
      <c r="Z4513" s="3"/>
      <c r="AA4513" s="3"/>
      <c r="AB4513" s="3"/>
      <c r="AC4513" s="3"/>
      <c r="AD4513" s="3"/>
      <c r="AE4513" s="3"/>
      <c r="AF4513" s="3"/>
    </row>
    <row r="4514" spans="13:32">
      <c r="M4514" s="238"/>
      <c r="N4514" s="236"/>
      <c r="O4514" s="236"/>
      <c r="P4514" s="234"/>
      <c r="Q4514" s="234"/>
      <c r="R4514" s="236"/>
      <c r="S4514" s="236"/>
      <c r="T4514" s="236"/>
      <c r="U4514" s="236"/>
      <c r="Y4514" s="3"/>
      <c r="Z4514" s="3"/>
      <c r="AA4514" s="3"/>
      <c r="AB4514" s="3"/>
      <c r="AC4514" s="3"/>
      <c r="AD4514" s="3"/>
      <c r="AE4514" s="3"/>
      <c r="AF4514" s="3"/>
    </row>
    <row r="4515" spans="13:32">
      <c r="M4515" s="238"/>
      <c r="N4515" s="236"/>
      <c r="O4515" s="236"/>
      <c r="P4515" s="234"/>
      <c r="Q4515" s="234"/>
      <c r="R4515" s="236"/>
      <c r="S4515" s="236"/>
      <c r="T4515" s="236"/>
      <c r="U4515" s="236"/>
      <c r="Y4515" s="3"/>
      <c r="Z4515" s="3"/>
      <c r="AA4515" s="3"/>
      <c r="AB4515" s="3"/>
      <c r="AC4515" s="3"/>
      <c r="AD4515" s="3"/>
      <c r="AE4515" s="3"/>
      <c r="AF4515" s="3"/>
    </row>
    <row r="4516" spans="13:32">
      <c r="M4516" s="238"/>
      <c r="N4516" s="236"/>
      <c r="O4516" s="236"/>
      <c r="P4516" s="234"/>
      <c r="Q4516" s="234"/>
      <c r="R4516" s="236"/>
      <c r="S4516" s="236"/>
      <c r="T4516" s="236"/>
      <c r="U4516" s="236"/>
      <c r="Y4516" s="3"/>
      <c r="Z4516" s="3"/>
      <c r="AA4516" s="3"/>
      <c r="AB4516" s="3"/>
      <c r="AC4516" s="3"/>
      <c r="AD4516" s="3"/>
      <c r="AE4516" s="3"/>
      <c r="AF4516" s="3"/>
    </row>
    <row r="4517" spans="13:32">
      <c r="M4517" s="238"/>
      <c r="N4517" s="236"/>
      <c r="O4517" s="236"/>
      <c r="P4517" s="234"/>
      <c r="Q4517" s="234"/>
      <c r="R4517" s="236"/>
      <c r="S4517" s="236"/>
      <c r="T4517" s="236"/>
      <c r="U4517" s="236"/>
      <c r="Y4517" s="3"/>
      <c r="Z4517" s="3"/>
      <c r="AA4517" s="3"/>
      <c r="AB4517" s="3"/>
      <c r="AC4517" s="3"/>
      <c r="AD4517" s="3"/>
      <c r="AE4517" s="3"/>
      <c r="AF4517" s="3"/>
    </row>
    <row r="4518" spans="13:32">
      <c r="M4518" s="238"/>
      <c r="N4518" s="236"/>
      <c r="O4518" s="236"/>
      <c r="P4518" s="234"/>
      <c r="Q4518" s="234"/>
      <c r="R4518" s="236"/>
      <c r="S4518" s="236"/>
      <c r="T4518" s="236"/>
      <c r="U4518" s="236"/>
      <c r="Y4518" s="3"/>
      <c r="Z4518" s="3"/>
      <c r="AA4518" s="3"/>
      <c r="AB4518" s="3"/>
      <c r="AC4518" s="3"/>
      <c r="AD4518" s="3"/>
      <c r="AE4518" s="3"/>
      <c r="AF4518" s="3"/>
    </row>
    <row r="4519" spans="13:32">
      <c r="M4519" s="238"/>
      <c r="N4519" s="236"/>
      <c r="O4519" s="236"/>
      <c r="P4519" s="234"/>
      <c r="Q4519" s="234"/>
      <c r="R4519" s="236"/>
      <c r="S4519" s="236"/>
      <c r="T4519" s="236"/>
      <c r="U4519" s="236"/>
      <c r="Y4519" s="3"/>
      <c r="Z4519" s="3"/>
      <c r="AA4519" s="3"/>
      <c r="AB4519" s="3"/>
      <c r="AC4519" s="3"/>
      <c r="AD4519" s="3"/>
      <c r="AE4519" s="3"/>
      <c r="AF4519" s="3"/>
    </row>
    <row r="4520" spans="13:32">
      <c r="M4520" s="238"/>
      <c r="N4520" s="236"/>
      <c r="O4520" s="236"/>
      <c r="P4520" s="234"/>
      <c r="Q4520" s="234"/>
      <c r="R4520" s="236"/>
      <c r="S4520" s="236"/>
      <c r="T4520" s="236"/>
      <c r="U4520" s="236"/>
      <c r="Y4520" s="3"/>
      <c r="Z4520" s="3"/>
      <c r="AA4520" s="3"/>
      <c r="AB4520" s="3"/>
      <c r="AC4520" s="3"/>
      <c r="AD4520" s="3"/>
      <c r="AE4520" s="3"/>
      <c r="AF4520" s="3"/>
    </row>
    <row r="4521" spans="13:32">
      <c r="M4521" s="238"/>
      <c r="N4521" s="236"/>
      <c r="O4521" s="236"/>
      <c r="P4521" s="234"/>
      <c r="Q4521" s="234"/>
      <c r="R4521" s="236"/>
      <c r="S4521" s="236"/>
      <c r="T4521" s="236"/>
      <c r="U4521" s="236"/>
      <c r="Y4521" s="3"/>
      <c r="Z4521" s="3"/>
      <c r="AA4521" s="3"/>
      <c r="AB4521" s="3"/>
      <c r="AC4521" s="3"/>
      <c r="AD4521" s="3"/>
      <c r="AE4521" s="3"/>
      <c r="AF4521" s="3"/>
    </row>
    <row r="4522" spans="13:32">
      <c r="M4522" s="238"/>
      <c r="N4522" s="236"/>
      <c r="O4522" s="236"/>
      <c r="P4522" s="234"/>
      <c r="Q4522" s="234"/>
      <c r="R4522" s="236"/>
      <c r="S4522" s="236"/>
      <c r="T4522" s="236"/>
      <c r="U4522" s="236"/>
      <c r="Y4522" s="3"/>
      <c r="Z4522" s="3"/>
      <c r="AA4522" s="3"/>
      <c r="AB4522" s="3"/>
      <c r="AC4522" s="3"/>
      <c r="AD4522" s="3"/>
      <c r="AE4522" s="3"/>
      <c r="AF4522" s="3"/>
    </row>
    <row r="4523" spans="13:32">
      <c r="M4523" s="238"/>
      <c r="N4523" s="236"/>
      <c r="O4523" s="236"/>
      <c r="P4523" s="234"/>
      <c r="Q4523" s="234"/>
      <c r="R4523" s="236"/>
      <c r="S4523" s="236"/>
      <c r="T4523" s="236"/>
      <c r="U4523" s="236"/>
      <c r="Y4523" s="3"/>
      <c r="Z4523" s="3"/>
      <c r="AA4523" s="3"/>
      <c r="AB4523" s="3"/>
      <c r="AC4523" s="3"/>
      <c r="AD4523" s="3"/>
      <c r="AE4523" s="3"/>
      <c r="AF4523" s="3"/>
    </row>
    <row r="4524" spans="13:32">
      <c r="M4524" s="238"/>
      <c r="N4524" s="236"/>
      <c r="O4524" s="236"/>
      <c r="P4524" s="234"/>
      <c r="Q4524" s="234"/>
      <c r="R4524" s="236"/>
      <c r="S4524" s="236"/>
      <c r="T4524" s="236"/>
      <c r="U4524" s="236"/>
      <c r="Y4524" s="3"/>
      <c r="Z4524" s="3"/>
      <c r="AA4524" s="3"/>
      <c r="AB4524" s="3"/>
      <c r="AC4524" s="3"/>
      <c r="AD4524" s="3"/>
      <c r="AE4524" s="3"/>
      <c r="AF4524" s="3"/>
    </row>
    <row r="4525" spans="13:32">
      <c r="M4525" s="238"/>
      <c r="N4525" s="236"/>
      <c r="O4525" s="236"/>
      <c r="P4525" s="234"/>
      <c r="Q4525" s="234"/>
      <c r="R4525" s="236"/>
      <c r="S4525" s="236"/>
      <c r="T4525" s="236"/>
      <c r="U4525" s="236"/>
      <c r="Y4525" s="3"/>
      <c r="Z4525" s="3"/>
      <c r="AA4525" s="3"/>
      <c r="AB4525" s="3"/>
      <c r="AC4525" s="3"/>
      <c r="AD4525" s="3"/>
      <c r="AE4525" s="3"/>
      <c r="AF4525" s="3"/>
    </row>
    <row r="4526" spans="13:32">
      <c r="M4526" s="238"/>
      <c r="N4526" s="236"/>
      <c r="O4526" s="236"/>
      <c r="P4526" s="234"/>
      <c r="Q4526" s="234"/>
      <c r="R4526" s="236"/>
      <c r="S4526" s="236"/>
      <c r="T4526" s="236"/>
      <c r="U4526" s="236"/>
      <c r="Y4526" s="3"/>
      <c r="Z4526" s="3"/>
      <c r="AA4526" s="3"/>
      <c r="AB4526" s="3"/>
      <c r="AC4526" s="3"/>
      <c r="AD4526" s="3"/>
      <c r="AE4526" s="3"/>
      <c r="AF4526" s="3"/>
    </row>
    <row r="4527" spans="13:32">
      <c r="M4527" s="238"/>
      <c r="N4527" s="236"/>
      <c r="O4527" s="236"/>
      <c r="P4527" s="234"/>
      <c r="Q4527" s="234"/>
      <c r="R4527" s="236"/>
      <c r="S4527" s="236"/>
      <c r="T4527" s="236"/>
      <c r="U4527" s="236"/>
      <c r="Y4527" s="3"/>
      <c r="Z4527" s="3"/>
      <c r="AA4527" s="3"/>
      <c r="AB4527" s="3"/>
      <c r="AC4527" s="3"/>
      <c r="AD4527" s="3"/>
      <c r="AE4527" s="3"/>
      <c r="AF4527" s="3"/>
    </row>
    <row r="4528" spans="13:32">
      <c r="M4528" s="238"/>
      <c r="N4528" s="236"/>
      <c r="O4528" s="236"/>
      <c r="P4528" s="234"/>
      <c r="Q4528" s="234"/>
      <c r="R4528" s="236"/>
      <c r="S4528" s="236"/>
      <c r="T4528" s="236"/>
      <c r="U4528" s="236"/>
      <c r="Y4528" s="3"/>
      <c r="Z4528" s="3"/>
      <c r="AA4528" s="3"/>
      <c r="AB4528" s="3"/>
      <c r="AC4528" s="3"/>
      <c r="AD4528" s="3"/>
      <c r="AE4528" s="3"/>
      <c r="AF4528" s="3"/>
    </row>
    <row r="4529" spans="13:32">
      <c r="M4529" s="238"/>
      <c r="N4529" s="236"/>
      <c r="O4529" s="236"/>
      <c r="P4529" s="234"/>
      <c r="Q4529" s="234"/>
      <c r="R4529" s="236"/>
      <c r="S4529" s="236"/>
      <c r="T4529" s="236"/>
      <c r="U4529" s="236"/>
      <c r="Y4529" s="3"/>
      <c r="Z4529" s="3"/>
      <c r="AA4529" s="3"/>
      <c r="AB4529" s="3"/>
      <c r="AC4529" s="3"/>
      <c r="AD4529" s="3"/>
      <c r="AE4529" s="3"/>
      <c r="AF4529" s="3"/>
    </row>
    <row r="4530" spans="13:32">
      <c r="M4530" s="238"/>
      <c r="N4530" s="236"/>
      <c r="O4530" s="236"/>
      <c r="P4530" s="234"/>
      <c r="Q4530" s="234"/>
      <c r="R4530" s="236"/>
      <c r="S4530" s="236"/>
      <c r="T4530" s="236"/>
      <c r="U4530" s="236"/>
      <c r="Y4530" s="3"/>
      <c r="Z4530" s="3"/>
      <c r="AA4530" s="3"/>
      <c r="AB4530" s="3"/>
      <c r="AC4530" s="3"/>
      <c r="AD4530" s="3"/>
      <c r="AE4530" s="3"/>
      <c r="AF4530" s="3"/>
    </row>
    <row r="4531" spans="13:32">
      <c r="M4531" s="238"/>
      <c r="N4531" s="236"/>
      <c r="O4531" s="236"/>
      <c r="P4531" s="234"/>
      <c r="Q4531" s="234"/>
      <c r="R4531" s="236"/>
      <c r="S4531" s="236"/>
      <c r="T4531" s="236"/>
      <c r="U4531" s="236"/>
      <c r="Y4531" s="3"/>
      <c r="Z4531" s="3"/>
      <c r="AA4531" s="3"/>
      <c r="AB4531" s="3"/>
      <c r="AC4531" s="3"/>
      <c r="AD4531" s="3"/>
      <c r="AE4531" s="3"/>
      <c r="AF4531" s="3"/>
    </row>
    <row r="4532" spans="13:32">
      <c r="M4532" s="238"/>
      <c r="N4532" s="236"/>
      <c r="O4532" s="236"/>
      <c r="P4532" s="234"/>
      <c r="Q4532" s="234"/>
      <c r="R4532" s="236"/>
      <c r="S4532" s="236"/>
      <c r="T4532" s="236"/>
      <c r="U4532" s="236"/>
      <c r="Y4532" s="3"/>
      <c r="Z4532" s="3"/>
      <c r="AA4532" s="3"/>
      <c r="AB4532" s="3"/>
      <c r="AC4532" s="3"/>
      <c r="AD4532" s="3"/>
      <c r="AE4532" s="3"/>
      <c r="AF4532" s="3"/>
    </row>
    <row r="4533" spans="13:32">
      <c r="M4533" s="238"/>
      <c r="N4533" s="236"/>
      <c r="O4533" s="236"/>
      <c r="P4533" s="234"/>
      <c r="Q4533" s="234"/>
      <c r="R4533" s="236"/>
      <c r="S4533" s="236"/>
      <c r="T4533" s="236"/>
      <c r="U4533" s="236"/>
      <c r="Y4533" s="3"/>
      <c r="Z4533" s="3"/>
      <c r="AA4533" s="3"/>
      <c r="AB4533" s="3"/>
      <c r="AC4533" s="3"/>
      <c r="AD4533" s="3"/>
      <c r="AE4533" s="3"/>
      <c r="AF4533" s="3"/>
    </row>
    <row r="4534" spans="13:32">
      <c r="M4534" s="238"/>
      <c r="N4534" s="236"/>
      <c r="O4534" s="236"/>
      <c r="P4534" s="234"/>
      <c r="Q4534" s="234"/>
      <c r="R4534" s="236"/>
      <c r="S4534" s="236"/>
      <c r="T4534" s="236"/>
      <c r="U4534" s="236"/>
      <c r="Y4534" s="3"/>
      <c r="Z4534" s="3"/>
      <c r="AA4534" s="3"/>
      <c r="AB4534" s="3"/>
      <c r="AC4534" s="3"/>
      <c r="AD4534" s="3"/>
      <c r="AE4534" s="3"/>
      <c r="AF4534" s="3"/>
    </row>
    <row r="4535" spans="13:32">
      <c r="M4535" s="238"/>
      <c r="N4535" s="236"/>
      <c r="O4535" s="236"/>
      <c r="P4535" s="234"/>
      <c r="Q4535" s="234"/>
      <c r="R4535" s="236"/>
      <c r="S4535" s="236"/>
      <c r="T4535" s="236"/>
      <c r="U4535" s="236"/>
      <c r="Y4535" s="3"/>
      <c r="Z4535" s="3"/>
      <c r="AA4535" s="3"/>
      <c r="AB4535" s="3"/>
      <c r="AC4535" s="3"/>
      <c r="AD4535" s="3"/>
      <c r="AE4535" s="3"/>
      <c r="AF4535" s="3"/>
    </row>
    <row r="4536" spans="13:32">
      <c r="M4536" s="238"/>
      <c r="N4536" s="236"/>
      <c r="O4536" s="236"/>
      <c r="P4536" s="234"/>
      <c r="Q4536" s="234"/>
      <c r="R4536" s="236"/>
      <c r="S4536" s="236"/>
      <c r="T4536" s="236"/>
      <c r="U4536" s="236"/>
      <c r="Y4536" s="3"/>
      <c r="Z4536" s="3"/>
      <c r="AA4536" s="3"/>
      <c r="AB4536" s="3"/>
      <c r="AC4536" s="3"/>
      <c r="AD4536" s="3"/>
      <c r="AE4536" s="3"/>
      <c r="AF4536" s="3"/>
    </row>
    <row r="4537" spans="13:32">
      <c r="M4537" s="238"/>
      <c r="N4537" s="236"/>
      <c r="O4537" s="236"/>
      <c r="P4537" s="234"/>
      <c r="Q4537" s="234"/>
      <c r="R4537" s="236"/>
      <c r="S4537" s="236"/>
      <c r="T4537" s="236"/>
      <c r="U4537" s="236"/>
      <c r="Y4537" s="3"/>
      <c r="Z4537" s="3"/>
      <c r="AA4537" s="3"/>
      <c r="AB4537" s="3"/>
      <c r="AC4537" s="3"/>
      <c r="AD4537" s="3"/>
      <c r="AE4537" s="3"/>
      <c r="AF4537" s="3"/>
    </row>
    <row r="4538" spans="13:32">
      <c r="M4538" s="238"/>
      <c r="N4538" s="236"/>
      <c r="O4538" s="236"/>
      <c r="P4538" s="234"/>
      <c r="Q4538" s="234"/>
      <c r="R4538" s="236"/>
      <c r="S4538" s="236"/>
      <c r="T4538" s="236"/>
      <c r="U4538" s="236"/>
      <c r="Y4538" s="3"/>
      <c r="Z4538" s="3"/>
      <c r="AA4538" s="3"/>
      <c r="AB4538" s="3"/>
      <c r="AC4538" s="3"/>
      <c r="AD4538" s="3"/>
      <c r="AE4538" s="3"/>
      <c r="AF4538" s="3"/>
    </row>
    <row r="4539" spans="13:32">
      <c r="M4539" s="238"/>
      <c r="N4539" s="236"/>
      <c r="O4539" s="236"/>
      <c r="P4539" s="234"/>
      <c r="Q4539" s="234"/>
      <c r="R4539" s="236"/>
      <c r="S4539" s="236"/>
      <c r="T4539" s="236"/>
      <c r="U4539" s="236"/>
      <c r="Y4539" s="3"/>
      <c r="Z4539" s="3"/>
      <c r="AA4539" s="3"/>
      <c r="AB4539" s="3"/>
      <c r="AC4539" s="3"/>
      <c r="AD4539" s="3"/>
      <c r="AE4539" s="3"/>
      <c r="AF4539" s="3"/>
    </row>
    <row r="4540" spans="13:32">
      <c r="M4540" s="238"/>
      <c r="N4540" s="236"/>
      <c r="O4540" s="236"/>
      <c r="P4540" s="234"/>
      <c r="Q4540" s="234"/>
      <c r="R4540" s="236"/>
      <c r="S4540" s="236"/>
      <c r="T4540" s="236"/>
      <c r="U4540" s="236"/>
      <c r="Y4540" s="3"/>
      <c r="Z4540" s="3"/>
      <c r="AA4540" s="3"/>
      <c r="AB4540" s="3"/>
      <c r="AC4540" s="3"/>
      <c r="AD4540" s="3"/>
      <c r="AE4540" s="3"/>
      <c r="AF4540" s="3"/>
    </row>
    <row r="4541" spans="13:32">
      <c r="M4541" s="238"/>
      <c r="N4541" s="236"/>
      <c r="O4541" s="236"/>
      <c r="P4541" s="234"/>
      <c r="Q4541" s="234"/>
      <c r="R4541" s="236"/>
      <c r="S4541" s="236"/>
      <c r="T4541" s="236"/>
      <c r="U4541" s="236"/>
      <c r="Y4541" s="3"/>
      <c r="Z4541" s="3"/>
      <c r="AA4541" s="3"/>
      <c r="AB4541" s="3"/>
      <c r="AC4541" s="3"/>
      <c r="AD4541" s="3"/>
      <c r="AE4541" s="3"/>
      <c r="AF4541" s="3"/>
    </row>
    <row r="4542" spans="13:32">
      <c r="M4542" s="238"/>
      <c r="N4542" s="236"/>
      <c r="O4542" s="236"/>
      <c r="P4542" s="234"/>
      <c r="Q4542" s="234"/>
      <c r="R4542" s="236"/>
      <c r="S4542" s="236"/>
      <c r="T4542" s="236"/>
      <c r="U4542" s="236"/>
      <c r="Y4542" s="3"/>
      <c r="Z4542" s="3"/>
      <c r="AA4542" s="3"/>
      <c r="AB4542" s="3"/>
      <c r="AC4542" s="3"/>
      <c r="AD4542" s="3"/>
      <c r="AE4542" s="3"/>
      <c r="AF4542" s="3"/>
    </row>
    <row r="4543" spans="13:32">
      <c r="M4543" s="238"/>
      <c r="N4543" s="236"/>
      <c r="O4543" s="236"/>
      <c r="P4543" s="234"/>
      <c r="Q4543" s="234"/>
      <c r="R4543" s="236"/>
      <c r="S4543" s="236"/>
      <c r="T4543" s="236"/>
      <c r="U4543" s="236"/>
      <c r="Y4543" s="3"/>
      <c r="Z4543" s="3"/>
      <c r="AA4543" s="3"/>
      <c r="AB4543" s="3"/>
      <c r="AC4543" s="3"/>
      <c r="AD4543" s="3"/>
      <c r="AE4543" s="3"/>
      <c r="AF4543" s="3"/>
    </row>
    <row r="4544" spans="13:32">
      <c r="M4544" s="238"/>
      <c r="N4544" s="236"/>
      <c r="O4544" s="236"/>
      <c r="P4544" s="234"/>
      <c r="Q4544" s="234"/>
      <c r="R4544" s="236"/>
      <c r="S4544" s="236"/>
      <c r="T4544" s="236"/>
      <c r="U4544" s="236"/>
      <c r="Y4544" s="3"/>
      <c r="Z4544" s="3"/>
      <c r="AA4544" s="3"/>
      <c r="AB4544" s="3"/>
      <c r="AC4544" s="3"/>
      <c r="AD4544" s="3"/>
      <c r="AE4544" s="3"/>
      <c r="AF4544" s="3"/>
    </row>
    <row r="4545" spans="13:32">
      <c r="M4545" s="238"/>
      <c r="N4545" s="236"/>
      <c r="O4545" s="236"/>
      <c r="P4545" s="234"/>
      <c r="Q4545" s="234"/>
      <c r="R4545" s="236"/>
      <c r="S4545" s="236"/>
      <c r="T4545" s="236"/>
      <c r="U4545" s="236"/>
      <c r="Y4545" s="3"/>
      <c r="Z4545" s="3"/>
      <c r="AA4545" s="3"/>
      <c r="AB4545" s="3"/>
      <c r="AC4545" s="3"/>
      <c r="AD4545" s="3"/>
      <c r="AE4545" s="3"/>
      <c r="AF4545" s="3"/>
    </row>
    <row r="4546" spans="13:32">
      <c r="M4546" s="238"/>
      <c r="N4546" s="236"/>
      <c r="O4546" s="236"/>
      <c r="P4546" s="234"/>
      <c r="Q4546" s="234"/>
      <c r="R4546" s="236"/>
      <c r="S4546" s="236"/>
      <c r="T4546" s="236"/>
      <c r="U4546" s="236"/>
      <c r="Y4546" s="3"/>
      <c r="Z4546" s="3"/>
      <c r="AA4546" s="3"/>
      <c r="AB4546" s="3"/>
      <c r="AC4546" s="3"/>
      <c r="AD4546" s="3"/>
      <c r="AE4546" s="3"/>
      <c r="AF4546" s="3"/>
    </row>
    <row r="4547" spans="13:32">
      <c r="M4547" s="238"/>
      <c r="N4547" s="236"/>
      <c r="O4547" s="236"/>
      <c r="P4547" s="234"/>
      <c r="Q4547" s="234"/>
      <c r="R4547" s="236"/>
      <c r="S4547" s="236"/>
      <c r="T4547" s="236"/>
      <c r="U4547" s="236"/>
      <c r="Y4547" s="3"/>
      <c r="Z4547" s="3"/>
      <c r="AA4547" s="3"/>
      <c r="AB4547" s="3"/>
      <c r="AC4547" s="3"/>
      <c r="AD4547" s="3"/>
      <c r="AE4547" s="3"/>
      <c r="AF4547" s="3"/>
    </row>
    <row r="4548" spans="13:32">
      <c r="M4548" s="238"/>
      <c r="N4548" s="236"/>
      <c r="O4548" s="236"/>
      <c r="P4548" s="234"/>
      <c r="Q4548" s="234"/>
      <c r="R4548" s="236"/>
      <c r="S4548" s="236"/>
      <c r="T4548" s="236"/>
      <c r="U4548" s="236"/>
      <c r="Y4548" s="3"/>
      <c r="Z4548" s="3"/>
      <c r="AA4548" s="3"/>
      <c r="AB4548" s="3"/>
      <c r="AC4548" s="3"/>
      <c r="AD4548" s="3"/>
      <c r="AE4548" s="3"/>
      <c r="AF4548" s="3"/>
    </row>
    <row r="4549" spans="13:32">
      <c r="M4549" s="238"/>
      <c r="N4549" s="236"/>
      <c r="O4549" s="236"/>
      <c r="P4549" s="234"/>
      <c r="Q4549" s="234"/>
      <c r="R4549" s="236"/>
      <c r="S4549" s="236"/>
      <c r="T4549" s="236"/>
      <c r="U4549" s="236"/>
      <c r="Y4549" s="3"/>
      <c r="Z4549" s="3"/>
      <c r="AA4549" s="3"/>
      <c r="AB4549" s="3"/>
      <c r="AC4549" s="3"/>
      <c r="AD4549" s="3"/>
      <c r="AE4549" s="3"/>
      <c r="AF4549" s="3"/>
    </row>
    <row r="4550" spans="13:32">
      <c r="M4550" s="238"/>
      <c r="N4550" s="236"/>
      <c r="O4550" s="236"/>
      <c r="P4550" s="234"/>
      <c r="Q4550" s="234"/>
      <c r="R4550" s="236"/>
      <c r="S4550" s="236"/>
      <c r="T4550" s="236"/>
      <c r="U4550" s="236"/>
      <c r="Y4550" s="3"/>
      <c r="Z4550" s="3"/>
      <c r="AA4550" s="3"/>
      <c r="AB4550" s="3"/>
      <c r="AC4550" s="3"/>
      <c r="AD4550" s="3"/>
      <c r="AE4550" s="3"/>
      <c r="AF4550" s="3"/>
    </row>
    <row r="4551" spans="13:32">
      <c r="M4551" s="238"/>
      <c r="N4551" s="236"/>
      <c r="O4551" s="236"/>
      <c r="P4551" s="234"/>
      <c r="Q4551" s="234"/>
      <c r="R4551" s="236"/>
      <c r="S4551" s="236"/>
      <c r="T4551" s="236"/>
      <c r="U4551" s="236"/>
      <c r="Y4551" s="3"/>
      <c r="Z4551" s="3"/>
      <c r="AA4551" s="3"/>
      <c r="AB4551" s="3"/>
      <c r="AC4551" s="3"/>
      <c r="AD4551" s="3"/>
      <c r="AE4551" s="3"/>
      <c r="AF4551" s="3"/>
    </row>
    <row r="4552" spans="13:32">
      <c r="M4552" s="238"/>
      <c r="N4552" s="236"/>
      <c r="O4552" s="236"/>
      <c r="P4552" s="234"/>
      <c r="Q4552" s="234"/>
      <c r="R4552" s="236"/>
      <c r="S4552" s="236"/>
      <c r="T4552" s="236"/>
      <c r="U4552" s="236"/>
      <c r="Y4552" s="3"/>
      <c r="Z4552" s="3"/>
      <c r="AA4552" s="3"/>
      <c r="AB4552" s="3"/>
      <c r="AC4552" s="3"/>
      <c r="AD4552" s="3"/>
      <c r="AE4552" s="3"/>
      <c r="AF4552" s="3"/>
    </row>
    <row r="4553" spans="13:32">
      <c r="M4553" s="238"/>
      <c r="N4553" s="236"/>
      <c r="O4553" s="236"/>
      <c r="P4553" s="234"/>
      <c r="Q4553" s="234"/>
      <c r="R4553" s="236"/>
      <c r="S4553" s="236"/>
      <c r="T4553" s="236"/>
      <c r="U4553" s="236"/>
      <c r="Y4553" s="3"/>
      <c r="Z4553" s="3"/>
      <c r="AA4553" s="3"/>
      <c r="AB4553" s="3"/>
      <c r="AC4553" s="3"/>
      <c r="AD4553" s="3"/>
      <c r="AE4553" s="3"/>
      <c r="AF4553" s="3"/>
    </row>
    <row r="4554" spans="13:32">
      <c r="M4554" s="238"/>
      <c r="N4554" s="236"/>
      <c r="O4554" s="236"/>
      <c r="P4554" s="234"/>
      <c r="Q4554" s="234"/>
      <c r="R4554" s="236"/>
      <c r="S4554" s="236"/>
      <c r="T4554" s="236"/>
      <c r="U4554" s="236"/>
      <c r="Y4554" s="3"/>
      <c r="Z4554" s="3"/>
      <c r="AA4554" s="3"/>
      <c r="AB4554" s="3"/>
      <c r="AC4554" s="3"/>
      <c r="AD4554" s="3"/>
      <c r="AE4554" s="3"/>
      <c r="AF4554" s="3"/>
    </row>
    <row r="4555" spans="13:32">
      <c r="M4555" s="238"/>
      <c r="N4555" s="236"/>
      <c r="O4555" s="236"/>
      <c r="P4555" s="234"/>
      <c r="Q4555" s="234"/>
      <c r="R4555" s="236"/>
      <c r="S4555" s="236"/>
      <c r="T4555" s="236"/>
      <c r="U4555" s="236"/>
      <c r="Y4555" s="3"/>
      <c r="Z4555" s="3"/>
      <c r="AA4555" s="3"/>
      <c r="AB4555" s="3"/>
      <c r="AC4555" s="3"/>
      <c r="AD4555" s="3"/>
      <c r="AE4555" s="3"/>
      <c r="AF4555" s="3"/>
    </row>
    <row r="4556" spans="13:32">
      <c r="M4556" s="238"/>
      <c r="N4556" s="236"/>
      <c r="O4556" s="236"/>
      <c r="P4556" s="234"/>
      <c r="Q4556" s="234"/>
      <c r="R4556" s="236"/>
      <c r="S4556" s="236"/>
      <c r="T4556" s="236"/>
      <c r="U4556" s="236"/>
      <c r="Y4556" s="3"/>
      <c r="Z4556" s="3"/>
      <c r="AA4556" s="3"/>
      <c r="AB4556" s="3"/>
      <c r="AC4556" s="3"/>
      <c r="AD4556" s="3"/>
      <c r="AE4556" s="3"/>
      <c r="AF4556" s="3"/>
    </row>
    <row r="4557" spans="13:32">
      <c r="M4557" s="238"/>
      <c r="N4557" s="236"/>
      <c r="O4557" s="236"/>
      <c r="P4557" s="234"/>
      <c r="Q4557" s="234"/>
      <c r="R4557" s="236"/>
      <c r="S4557" s="236"/>
      <c r="T4557" s="236"/>
      <c r="U4557" s="236"/>
      <c r="Y4557" s="3"/>
      <c r="Z4557" s="3"/>
      <c r="AA4557" s="3"/>
      <c r="AB4557" s="3"/>
      <c r="AC4557" s="3"/>
      <c r="AD4557" s="3"/>
      <c r="AE4557" s="3"/>
      <c r="AF4557" s="3"/>
    </row>
    <row r="4558" spans="13:32">
      <c r="M4558" s="238"/>
      <c r="N4558" s="236"/>
      <c r="O4558" s="236"/>
      <c r="P4558" s="234"/>
      <c r="Q4558" s="234"/>
      <c r="R4558" s="236"/>
      <c r="S4558" s="236"/>
      <c r="T4558" s="236"/>
      <c r="U4558" s="236"/>
      <c r="Y4558" s="3"/>
      <c r="Z4558" s="3"/>
      <c r="AA4558" s="3"/>
      <c r="AB4558" s="3"/>
      <c r="AC4558" s="3"/>
      <c r="AD4558" s="3"/>
      <c r="AE4558" s="3"/>
      <c r="AF4558" s="3"/>
    </row>
    <row r="4559" spans="13:32">
      <c r="M4559" s="238"/>
      <c r="N4559" s="236"/>
      <c r="O4559" s="236"/>
      <c r="P4559" s="234"/>
      <c r="Q4559" s="234"/>
      <c r="R4559" s="236"/>
      <c r="S4559" s="236"/>
      <c r="T4559" s="236"/>
      <c r="U4559" s="236"/>
      <c r="Y4559" s="3"/>
      <c r="Z4559" s="3"/>
      <c r="AA4559" s="3"/>
      <c r="AB4559" s="3"/>
      <c r="AC4559" s="3"/>
      <c r="AD4559" s="3"/>
      <c r="AE4559" s="3"/>
      <c r="AF4559" s="3"/>
    </row>
    <row r="4560" spans="13:32">
      <c r="M4560" s="238"/>
      <c r="N4560" s="236"/>
      <c r="O4560" s="236"/>
      <c r="P4560" s="234"/>
      <c r="Q4560" s="234"/>
      <c r="R4560" s="236"/>
      <c r="S4560" s="236"/>
      <c r="T4560" s="236"/>
      <c r="U4560" s="236"/>
      <c r="Y4560" s="3"/>
      <c r="Z4560" s="3"/>
      <c r="AA4560" s="3"/>
      <c r="AB4560" s="3"/>
      <c r="AC4560" s="3"/>
      <c r="AD4560" s="3"/>
      <c r="AE4560" s="3"/>
      <c r="AF4560" s="3"/>
    </row>
    <row r="4561" spans="13:32">
      <c r="M4561" s="238"/>
      <c r="N4561" s="236"/>
      <c r="O4561" s="236"/>
      <c r="P4561" s="234"/>
      <c r="Q4561" s="234"/>
      <c r="R4561" s="236"/>
      <c r="S4561" s="236"/>
      <c r="T4561" s="236"/>
      <c r="U4561" s="236"/>
      <c r="Y4561" s="3"/>
      <c r="Z4561" s="3"/>
      <c r="AA4561" s="3"/>
      <c r="AB4561" s="3"/>
      <c r="AC4561" s="3"/>
      <c r="AD4561" s="3"/>
      <c r="AE4561" s="3"/>
      <c r="AF4561" s="3"/>
    </row>
    <row r="4562" spans="13:32">
      <c r="M4562" s="238"/>
      <c r="N4562" s="236"/>
      <c r="O4562" s="236"/>
      <c r="P4562" s="234"/>
      <c r="Q4562" s="234"/>
      <c r="R4562" s="236"/>
      <c r="S4562" s="236"/>
      <c r="T4562" s="236"/>
      <c r="U4562" s="236"/>
      <c r="Y4562" s="3"/>
      <c r="Z4562" s="3"/>
      <c r="AA4562" s="3"/>
      <c r="AB4562" s="3"/>
      <c r="AC4562" s="3"/>
      <c r="AD4562" s="3"/>
      <c r="AE4562" s="3"/>
      <c r="AF4562" s="3"/>
    </row>
    <row r="4563" spans="13:32">
      <c r="M4563" s="238"/>
      <c r="N4563" s="236"/>
      <c r="O4563" s="236"/>
      <c r="P4563" s="234"/>
      <c r="Q4563" s="234"/>
      <c r="R4563" s="236"/>
      <c r="S4563" s="236"/>
      <c r="T4563" s="236"/>
      <c r="U4563" s="236"/>
      <c r="Y4563" s="3"/>
      <c r="Z4563" s="3"/>
      <c r="AA4563" s="3"/>
      <c r="AB4563" s="3"/>
      <c r="AC4563" s="3"/>
      <c r="AD4563" s="3"/>
      <c r="AE4563" s="3"/>
      <c r="AF4563" s="3"/>
    </row>
    <row r="4564" spans="13:32">
      <c r="M4564" s="238"/>
      <c r="N4564" s="236"/>
      <c r="O4564" s="236"/>
      <c r="P4564" s="234"/>
      <c r="Q4564" s="234"/>
      <c r="R4564" s="236"/>
      <c r="S4564" s="236"/>
      <c r="T4564" s="236"/>
      <c r="U4564" s="236"/>
      <c r="Y4564" s="3"/>
      <c r="Z4564" s="3"/>
      <c r="AA4564" s="3"/>
      <c r="AB4564" s="3"/>
      <c r="AC4564" s="3"/>
      <c r="AD4564" s="3"/>
      <c r="AE4564" s="3"/>
      <c r="AF4564" s="3"/>
    </row>
    <row r="4565" spans="13:32">
      <c r="M4565" s="238"/>
      <c r="N4565" s="236"/>
      <c r="O4565" s="236"/>
      <c r="P4565" s="234"/>
      <c r="Q4565" s="234"/>
      <c r="R4565" s="236"/>
      <c r="S4565" s="236"/>
      <c r="T4565" s="236"/>
      <c r="U4565" s="236"/>
      <c r="Y4565" s="3"/>
      <c r="Z4565" s="3"/>
      <c r="AA4565" s="3"/>
      <c r="AB4565" s="3"/>
      <c r="AC4565" s="3"/>
      <c r="AD4565" s="3"/>
      <c r="AE4565" s="3"/>
      <c r="AF4565" s="3"/>
    </row>
    <row r="4566" spans="13:32">
      <c r="M4566" s="238"/>
      <c r="N4566" s="236"/>
      <c r="O4566" s="236"/>
      <c r="P4566" s="234"/>
      <c r="Q4566" s="234"/>
      <c r="R4566" s="236"/>
      <c r="S4566" s="236"/>
      <c r="T4566" s="236"/>
      <c r="U4566" s="236"/>
      <c r="Y4566" s="3"/>
      <c r="Z4566" s="3"/>
      <c r="AA4566" s="3"/>
      <c r="AB4566" s="3"/>
      <c r="AC4566" s="3"/>
      <c r="AD4566" s="3"/>
      <c r="AE4566" s="3"/>
      <c r="AF4566" s="3"/>
    </row>
    <row r="4567" spans="13:32">
      <c r="M4567" s="238"/>
      <c r="N4567" s="236"/>
      <c r="O4567" s="236"/>
      <c r="P4567" s="234"/>
      <c r="Q4567" s="234"/>
      <c r="R4567" s="236"/>
      <c r="S4567" s="236"/>
      <c r="T4567" s="236"/>
      <c r="U4567" s="236"/>
      <c r="Y4567" s="3"/>
      <c r="Z4567" s="3"/>
      <c r="AA4567" s="3"/>
      <c r="AB4567" s="3"/>
      <c r="AC4567" s="3"/>
      <c r="AD4567" s="3"/>
      <c r="AE4567" s="3"/>
      <c r="AF4567" s="3"/>
    </row>
    <row r="4568" spans="13:32">
      <c r="M4568" s="238"/>
      <c r="N4568" s="236"/>
      <c r="O4568" s="236"/>
      <c r="P4568" s="234"/>
      <c r="Q4568" s="234"/>
      <c r="R4568" s="236"/>
      <c r="S4568" s="236"/>
      <c r="T4568" s="236"/>
      <c r="U4568" s="236"/>
      <c r="Y4568" s="3"/>
      <c r="Z4568" s="3"/>
      <c r="AA4568" s="3"/>
      <c r="AB4568" s="3"/>
      <c r="AC4568" s="3"/>
      <c r="AD4568" s="3"/>
      <c r="AE4568" s="3"/>
      <c r="AF4568" s="3"/>
    </row>
    <row r="4569" spans="13:32">
      <c r="M4569" s="238"/>
      <c r="N4569" s="236"/>
      <c r="O4569" s="236"/>
      <c r="P4569" s="234"/>
      <c r="Q4569" s="234"/>
      <c r="R4569" s="236"/>
      <c r="S4569" s="236"/>
      <c r="T4569" s="236"/>
      <c r="U4569" s="236"/>
      <c r="Y4569" s="3"/>
      <c r="Z4569" s="3"/>
      <c r="AA4569" s="3"/>
      <c r="AB4569" s="3"/>
      <c r="AC4569" s="3"/>
      <c r="AD4569" s="3"/>
      <c r="AE4569" s="3"/>
      <c r="AF4569" s="3"/>
    </row>
    <row r="4570" spans="13:32">
      <c r="M4570" s="238"/>
      <c r="N4570" s="236"/>
      <c r="O4570" s="236"/>
      <c r="P4570" s="234"/>
      <c r="Q4570" s="234"/>
      <c r="R4570" s="236"/>
      <c r="S4570" s="236"/>
      <c r="T4570" s="236"/>
      <c r="U4570" s="236"/>
      <c r="Y4570" s="3"/>
      <c r="Z4570" s="3"/>
      <c r="AA4570" s="3"/>
      <c r="AB4570" s="3"/>
      <c r="AC4570" s="3"/>
      <c r="AD4570" s="3"/>
      <c r="AE4570" s="3"/>
      <c r="AF4570" s="3"/>
    </row>
    <row r="4571" spans="13:32">
      <c r="M4571" s="238"/>
      <c r="N4571" s="236"/>
      <c r="O4571" s="236"/>
      <c r="P4571" s="234"/>
      <c r="Q4571" s="234"/>
      <c r="R4571" s="236"/>
      <c r="S4571" s="236"/>
      <c r="T4571" s="236"/>
      <c r="U4571" s="236"/>
      <c r="Y4571" s="3"/>
      <c r="Z4571" s="3"/>
      <c r="AA4571" s="3"/>
      <c r="AB4571" s="3"/>
      <c r="AC4571" s="3"/>
      <c r="AD4571" s="3"/>
      <c r="AE4571" s="3"/>
      <c r="AF4571" s="3"/>
    </row>
    <row r="4572" spans="13:32">
      <c r="M4572" s="238"/>
      <c r="N4572" s="236"/>
      <c r="O4572" s="236"/>
      <c r="P4572" s="234"/>
      <c r="Q4572" s="234"/>
      <c r="R4572" s="236"/>
      <c r="S4572" s="236"/>
      <c r="T4572" s="236"/>
      <c r="U4572" s="236"/>
      <c r="Y4572" s="3"/>
      <c r="Z4572" s="3"/>
      <c r="AA4572" s="3"/>
      <c r="AB4572" s="3"/>
      <c r="AC4572" s="3"/>
      <c r="AD4572" s="3"/>
      <c r="AE4572" s="3"/>
      <c r="AF4572" s="3"/>
    </row>
    <row r="4573" spans="13:32">
      <c r="M4573" s="238"/>
      <c r="N4573" s="236"/>
      <c r="O4573" s="236"/>
      <c r="P4573" s="234"/>
      <c r="Q4573" s="234"/>
      <c r="R4573" s="236"/>
      <c r="S4573" s="236"/>
      <c r="T4573" s="236"/>
      <c r="U4573" s="236"/>
      <c r="Y4573" s="3"/>
      <c r="Z4573" s="3"/>
      <c r="AA4573" s="3"/>
      <c r="AB4573" s="3"/>
      <c r="AC4573" s="3"/>
      <c r="AD4573" s="3"/>
      <c r="AE4573" s="3"/>
      <c r="AF4573" s="3"/>
    </row>
    <row r="4574" spans="13:32">
      <c r="M4574" s="238"/>
      <c r="N4574" s="236"/>
      <c r="O4574" s="236"/>
      <c r="P4574" s="234"/>
      <c r="Q4574" s="234"/>
      <c r="R4574" s="236"/>
      <c r="S4574" s="236"/>
      <c r="T4574" s="236"/>
      <c r="U4574" s="236"/>
      <c r="Y4574" s="3"/>
      <c r="Z4574" s="3"/>
      <c r="AA4574" s="3"/>
      <c r="AB4574" s="3"/>
      <c r="AC4574" s="3"/>
      <c r="AD4574" s="3"/>
      <c r="AE4574" s="3"/>
      <c r="AF4574" s="3"/>
    </row>
    <row r="4575" spans="13:32">
      <c r="M4575" s="238"/>
      <c r="N4575" s="236"/>
      <c r="O4575" s="236"/>
      <c r="P4575" s="234"/>
      <c r="Q4575" s="234"/>
      <c r="R4575" s="236"/>
      <c r="S4575" s="236"/>
      <c r="T4575" s="236"/>
      <c r="U4575" s="236"/>
      <c r="Y4575" s="3"/>
      <c r="Z4575" s="3"/>
      <c r="AA4575" s="3"/>
      <c r="AB4575" s="3"/>
      <c r="AC4575" s="3"/>
      <c r="AD4575" s="3"/>
      <c r="AE4575" s="3"/>
      <c r="AF4575" s="3"/>
    </row>
    <row r="4576" spans="13:32">
      <c r="M4576" s="238"/>
      <c r="N4576" s="236"/>
      <c r="O4576" s="236"/>
      <c r="P4576" s="234"/>
      <c r="Q4576" s="234"/>
      <c r="R4576" s="236"/>
      <c r="S4576" s="236"/>
      <c r="T4576" s="236"/>
      <c r="U4576" s="236"/>
      <c r="Y4576" s="3"/>
      <c r="Z4576" s="3"/>
      <c r="AA4576" s="3"/>
      <c r="AB4576" s="3"/>
      <c r="AC4576" s="3"/>
      <c r="AD4576" s="3"/>
      <c r="AE4576" s="3"/>
      <c r="AF4576" s="3"/>
    </row>
    <row r="4577" spans="13:32">
      <c r="M4577" s="238"/>
      <c r="N4577" s="236"/>
      <c r="O4577" s="236"/>
      <c r="P4577" s="234"/>
      <c r="Q4577" s="234"/>
      <c r="R4577" s="236"/>
      <c r="S4577" s="236"/>
      <c r="T4577" s="236"/>
      <c r="U4577" s="236"/>
      <c r="Y4577" s="3"/>
      <c r="Z4577" s="3"/>
      <c r="AA4577" s="3"/>
      <c r="AB4577" s="3"/>
      <c r="AC4577" s="3"/>
      <c r="AD4577" s="3"/>
      <c r="AE4577" s="3"/>
      <c r="AF4577" s="3"/>
    </row>
    <row r="4578" spans="13:32">
      <c r="M4578" s="238"/>
      <c r="N4578" s="236"/>
      <c r="O4578" s="236"/>
      <c r="P4578" s="234"/>
      <c r="Q4578" s="234"/>
      <c r="R4578" s="236"/>
      <c r="S4578" s="236"/>
      <c r="T4578" s="236"/>
      <c r="U4578" s="236"/>
      <c r="Y4578" s="3"/>
      <c r="Z4578" s="3"/>
      <c r="AA4578" s="3"/>
      <c r="AB4578" s="3"/>
      <c r="AC4578" s="3"/>
      <c r="AD4578" s="3"/>
      <c r="AE4578" s="3"/>
      <c r="AF4578" s="3"/>
    </row>
    <row r="4579" spans="13:32">
      <c r="M4579" s="238"/>
      <c r="N4579" s="236"/>
      <c r="O4579" s="236"/>
      <c r="P4579" s="234"/>
      <c r="Q4579" s="234"/>
      <c r="R4579" s="236"/>
      <c r="S4579" s="236"/>
      <c r="T4579" s="236"/>
      <c r="U4579" s="236"/>
      <c r="Y4579" s="3"/>
      <c r="Z4579" s="3"/>
      <c r="AA4579" s="3"/>
      <c r="AB4579" s="3"/>
      <c r="AC4579" s="3"/>
      <c r="AD4579" s="3"/>
      <c r="AE4579" s="3"/>
      <c r="AF4579" s="3"/>
    </row>
    <row r="4580" spans="13:32">
      <c r="M4580" s="238"/>
      <c r="N4580" s="236"/>
      <c r="O4580" s="236"/>
      <c r="P4580" s="234"/>
      <c r="Q4580" s="234"/>
      <c r="R4580" s="236"/>
      <c r="S4580" s="236"/>
      <c r="T4580" s="236"/>
      <c r="U4580" s="236"/>
      <c r="Y4580" s="3"/>
      <c r="Z4580" s="3"/>
      <c r="AA4580" s="3"/>
      <c r="AB4580" s="3"/>
      <c r="AC4580" s="3"/>
      <c r="AD4580" s="3"/>
      <c r="AE4580" s="3"/>
      <c r="AF4580" s="3"/>
    </row>
    <row r="4581" spans="13:32">
      <c r="M4581" s="238"/>
      <c r="N4581" s="236"/>
      <c r="O4581" s="236"/>
      <c r="P4581" s="234"/>
      <c r="Q4581" s="234"/>
      <c r="R4581" s="236"/>
      <c r="S4581" s="236"/>
      <c r="T4581" s="236"/>
      <c r="U4581" s="236"/>
      <c r="Y4581" s="3"/>
      <c r="Z4581" s="3"/>
      <c r="AA4581" s="3"/>
      <c r="AB4581" s="3"/>
      <c r="AC4581" s="3"/>
      <c r="AD4581" s="3"/>
      <c r="AE4581" s="3"/>
      <c r="AF4581" s="3"/>
    </row>
    <row r="4582" spans="13:32">
      <c r="M4582" s="238"/>
      <c r="N4582" s="236"/>
      <c r="O4582" s="236"/>
      <c r="P4582" s="234"/>
      <c r="Q4582" s="234"/>
      <c r="R4582" s="236"/>
      <c r="S4582" s="236"/>
      <c r="T4582" s="236"/>
      <c r="U4582" s="236"/>
      <c r="Y4582" s="3"/>
      <c r="Z4582" s="3"/>
      <c r="AA4582" s="3"/>
      <c r="AB4582" s="3"/>
      <c r="AC4582" s="3"/>
      <c r="AD4582" s="3"/>
      <c r="AE4582" s="3"/>
      <c r="AF4582" s="3"/>
    </row>
    <row r="4583" spans="13:32">
      <c r="M4583" s="238"/>
      <c r="N4583" s="236"/>
      <c r="O4583" s="236"/>
      <c r="P4583" s="234"/>
      <c r="Q4583" s="234"/>
      <c r="R4583" s="236"/>
      <c r="S4583" s="236"/>
      <c r="T4583" s="236"/>
      <c r="U4583" s="236"/>
      <c r="Y4583" s="3"/>
      <c r="Z4583" s="3"/>
      <c r="AA4583" s="3"/>
      <c r="AB4583" s="3"/>
      <c r="AC4583" s="3"/>
      <c r="AD4583" s="3"/>
      <c r="AE4583" s="3"/>
      <c r="AF4583" s="3"/>
    </row>
    <row r="4584" spans="13:32">
      <c r="M4584" s="238"/>
      <c r="N4584" s="236"/>
      <c r="O4584" s="236"/>
      <c r="P4584" s="234"/>
      <c r="Q4584" s="234"/>
      <c r="R4584" s="236"/>
      <c r="S4584" s="236"/>
      <c r="T4584" s="236"/>
      <c r="U4584" s="236"/>
      <c r="Y4584" s="3"/>
      <c r="Z4584" s="3"/>
      <c r="AA4584" s="3"/>
      <c r="AB4584" s="3"/>
      <c r="AC4584" s="3"/>
      <c r="AD4584" s="3"/>
      <c r="AE4584" s="3"/>
      <c r="AF4584" s="3"/>
    </row>
    <row r="4585" spans="13:32">
      <c r="M4585" s="238"/>
      <c r="N4585" s="236"/>
      <c r="O4585" s="236"/>
      <c r="P4585" s="234"/>
      <c r="Q4585" s="234"/>
      <c r="R4585" s="236"/>
      <c r="S4585" s="236"/>
      <c r="T4585" s="236"/>
      <c r="U4585" s="236"/>
      <c r="Y4585" s="3"/>
      <c r="Z4585" s="3"/>
      <c r="AA4585" s="3"/>
      <c r="AB4585" s="3"/>
      <c r="AC4585" s="3"/>
      <c r="AD4585" s="3"/>
      <c r="AE4585" s="3"/>
      <c r="AF4585" s="3"/>
    </row>
    <row r="4586" spans="13:32">
      <c r="M4586" s="238"/>
      <c r="N4586" s="236"/>
      <c r="O4586" s="236"/>
      <c r="P4586" s="234"/>
      <c r="Q4586" s="234"/>
      <c r="R4586" s="236"/>
      <c r="S4586" s="236"/>
      <c r="T4586" s="236"/>
      <c r="U4586" s="236"/>
      <c r="Y4586" s="3"/>
      <c r="Z4586" s="3"/>
      <c r="AA4586" s="3"/>
      <c r="AB4586" s="3"/>
      <c r="AC4586" s="3"/>
      <c r="AD4586" s="3"/>
      <c r="AE4586" s="3"/>
      <c r="AF4586" s="3"/>
    </row>
    <row r="4587" spans="13:32">
      <c r="M4587" s="238"/>
      <c r="N4587" s="236"/>
      <c r="O4587" s="236"/>
      <c r="P4587" s="234"/>
      <c r="Q4587" s="234"/>
      <c r="R4587" s="236"/>
      <c r="S4587" s="236"/>
      <c r="T4587" s="236"/>
      <c r="U4587" s="236"/>
      <c r="Y4587" s="3"/>
      <c r="Z4587" s="3"/>
      <c r="AA4587" s="3"/>
      <c r="AB4587" s="3"/>
      <c r="AC4587" s="3"/>
      <c r="AD4587" s="3"/>
      <c r="AE4587" s="3"/>
      <c r="AF4587" s="3"/>
    </row>
    <row r="4588" spans="13:32">
      <c r="M4588" s="238"/>
      <c r="N4588" s="236"/>
      <c r="O4588" s="236"/>
      <c r="P4588" s="234"/>
      <c r="Q4588" s="234"/>
      <c r="R4588" s="236"/>
      <c r="S4588" s="236"/>
      <c r="T4588" s="236"/>
      <c r="U4588" s="236"/>
      <c r="Y4588" s="3"/>
      <c r="Z4588" s="3"/>
      <c r="AA4588" s="3"/>
      <c r="AB4588" s="3"/>
      <c r="AC4588" s="3"/>
      <c r="AD4588" s="3"/>
      <c r="AE4588" s="3"/>
      <c r="AF4588" s="3"/>
    </row>
    <row r="4589" spans="13:32">
      <c r="M4589" s="238"/>
      <c r="N4589" s="236"/>
      <c r="O4589" s="236"/>
      <c r="P4589" s="234"/>
      <c r="Q4589" s="234"/>
      <c r="R4589" s="236"/>
      <c r="S4589" s="236"/>
      <c r="T4589" s="236"/>
      <c r="U4589" s="236"/>
      <c r="Y4589" s="3"/>
      <c r="Z4589" s="3"/>
      <c r="AA4589" s="3"/>
      <c r="AB4589" s="3"/>
      <c r="AC4589" s="3"/>
      <c r="AD4589" s="3"/>
      <c r="AE4589" s="3"/>
      <c r="AF4589" s="3"/>
    </row>
    <row r="4590" spans="13:32">
      <c r="M4590" s="238"/>
      <c r="N4590" s="236"/>
      <c r="O4590" s="236"/>
      <c r="P4590" s="234"/>
      <c r="Q4590" s="234"/>
      <c r="R4590" s="236"/>
      <c r="S4590" s="236"/>
      <c r="T4590" s="236"/>
      <c r="U4590" s="236"/>
      <c r="Y4590" s="3"/>
      <c r="Z4590" s="3"/>
      <c r="AA4590" s="3"/>
      <c r="AB4590" s="3"/>
      <c r="AC4590" s="3"/>
      <c r="AD4590" s="3"/>
      <c r="AE4590" s="3"/>
      <c r="AF4590" s="3"/>
    </row>
    <row r="4591" spans="13:32">
      <c r="M4591" s="238"/>
      <c r="N4591" s="236"/>
      <c r="O4591" s="236"/>
      <c r="P4591" s="234"/>
      <c r="Q4591" s="234"/>
      <c r="R4591" s="236"/>
      <c r="S4591" s="236"/>
      <c r="T4591" s="236"/>
      <c r="U4591" s="236"/>
      <c r="Y4591" s="3"/>
      <c r="Z4591" s="3"/>
      <c r="AA4591" s="3"/>
      <c r="AB4591" s="3"/>
      <c r="AC4591" s="3"/>
      <c r="AD4591" s="3"/>
      <c r="AE4591" s="3"/>
      <c r="AF4591" s="3"/>
    </row>
    <row r="4592" spans="13:32">
      <c r="M4592" s="238"/>
      <c r="N4592" s="236"/>
      <c r="O4592" s="236"/>
      <c r="P4592" s="234"/>
      <c r="Q4592" s="234"/>
      <c r="R4592" s="236"/>
      <c r="S4592" s="236"/>
      <c r="T4592" s="236"/>
      <c r="U4592" s="236"/>
      <c r="Y4592" s="3"/>
      <c r="Z4592" s="3"/>
      <c r="AA4592" s="3"/>
      <c r="AB4592" s="3"/>
      <c r="AC4592" s="3"/>
      <c r="AD4592" s="3"/>
      <c r="AE4592" s="3"/>
      <c r="AF4592" s="3"/>
    </row>
    <row r="4593" spans="13:32">
      <c r="M4593" s="238"/>
      <c r="N4593" s="236"/>
      <c r="O4593" s="236"/>
      <c r="P4593" s="234"/>
      <c r="Q4593" s="234"/>
      <c r="R4593" s="236"/>
      <c r="S4593" s="236"/>
      <c r="T4593" s="236"/>
      <c r="U4593" s="236"/>
      <c r="Y4593" s="3"/>
      <c r="Z4593" s="3"/>
      <c r="AA4593" s="3"/>
      <c r="AB4593" s="3"/>
      <c r="AC4593" s="3"/>
      <c r="AD4593" s="3"/>
      <c r="AE4593" s="3"/>
      <c r="AF4593" s="3"/>
    </row>
    <row r="4594" spans="13:32">
      <c r="M4594" s="238"/>
      <c r="N4594" s="236"/>
      <c r="O4594" s="236"/>
      <c r="P4594" s="234"/>
      <c r="Q4594" s="234"/>
      <c r="R4594" s="236"/>
      <c r="S4594" s="236"/>
      <c r="T4594" s="236"/>
      <c r="U4594" s="236"/>
      <c r="Y4594" s="3"/>
      <c r="Z4594" s="3"/>
      <c r="AA4594" s="3"/>
      <c r="AB4594" s="3"/>
      <c r="AC4594" s="3"/>
      <c r="AD4594" s="3"/>
      <c r="AE4594" s="3"/>
      <c r="AF4594" s="3"/>
    </row>
    <row r="4595" spans="13:32">
      <c r="M4595" s="238"/>
      <c r="N4595" s="236"/>
      <c r="O4595" s="236"/>
      <c r="P4595" s="234"/>
      <c r="Q4595" s="234"/>
      <c r="R4595" s="236"/>
      <c r="S4595" s="236"/>
      <c r="T4595" s="236"/>
      <c r="U4595" s="236"/>
      <c r="Y4595" s="3"/>
      <c r="Z4595" s="3"/>
      <c r="AA4595" s="3"/>
      <c r="AB4595" s="3"/>
      <c r="AC4595" s="3"/>
      <c r="AD4595" s="3"/>
      <c r="AE4595" s="3"/>
      <c r="AF4595" s="3"/>
    </row>
    <row r="4596" spans="13:32">
      <c r="M4596" s="238"/>
      <c r="N4596" s="236"/>
      <c r="O4596" s="236"/>
      <c r="P4596" s="234"/>
      <c r="Q4596" s="234"/>
      <c r="R4596" s="236"/>
      <c r="S4596" s="236"/>
      <c r="T4596" s="236"/>
      <c r="U4596" s="236"/>
      <c r="Y4596" s="3"/>
      <c r="Z4596" s="3"/>
      <c r="AA4596" s="3"/>
      <c r="AB4596" s="3"/>
      <c r="AC4596" s="3"/>
      <c r="AD4596" s="3"/>
      <c r="AE4596" s="3"/>
      <c r="AF4596" s="3"/>
    </row>
    <row r="4597" spans="13:32">
      <c r="M4597" s="238"/>
      <c r="N4597" s="236"/>
      <c r="O4597" s="236"/>
      <c r="P4597" s="234"/>
      <c r="Q4597" s="234"/>
      <c r="R4597" s="236"/>
      <c r="S4597" s="236"/>
      <c r="T4597" s="236"/>
      <c r="U4597" s="236"/>
      <c r="Y4597" s="3"/>
      <c r="Z4597" s="3"/>
      <c r="AA4597" s="3"/>
      <c r="AB4597" s="3"/>
      <c r="AC4597" s="3"/>
      <c r="AD4597" s="3"/>
      <c r="AE4597" s="3"/>
      <c r="AF4597" s="3"/>
    </row>
    <row r="4598" spans="13:32">
      <c r="M4598" s="238"/>
      <c r="N4598" s="236"/>
      <c r="O4598" s="236"/>
      <c r="P4598" s="234"/>
      <c r="Q4598" s="234"/>
      <c r="R4598" s="236"/>
      <c r="S4598" s="236"/>
      <c r="T4598" s="236"/>
      <c r="U4598" s="236"/>
      <c r="Y4598" s="3"/>
      <c r="Z4598" s="3"/>
      <c r="AA4598" s="3"/>
      <c r="AB4598" s="3"/>
      <c r="AC4598" s="3"/>
      <c r="AD4598" s="3"/>
      <c r="AE4598" s="3"/>
      <c r="AF4598" s="3"/>
    </row>
    <row r="4599" spans="13:32">
      <c r="M4599" s="238"/>
      <c r="N4599" s="236"/>
      <c r="O4599" s="236"/>
      <c r="P4599" s="234"/>
      <c r="Q4599" s="234"/>
      <c r="R4599" s="236"/>
      <c r="S4599" s="236"/>
      <c r="T4599" s="236"/>
      <c r="U4599" s="236"/>
      <c r="Y4599" s="3"/>
      <c r="Z4599" s="3"/>
      <c r="AA4599" s="3"/>
      <c r="AB4599" s="3"/>
      <c r="AC4599" s="3"/>
      <c r="AD4599" s="3"/>
      <c r="AE4599" s="3"/>
      <c r="AF4599" s="3"/>
    </row>
    <row r="4600" spans="13:32">
      <c r="M4600" s="238"/>
      <c r="N4600" s="236"/>
      <c r="O4600" s="236"/>
      <c r="P4600" s="234"/>
      <c r="Q4600" s="234"/>
      <c r="R4600" s="236"/>
      <c r="S4600" s="236"/>
      <c r="T4600" s="236"/>
      <c r="U4600" s="236"/>
      <c r="Y4600" s="3"/>
      <c r="Z4600" s="3"/>
      <c r="AA4600" s="3"/>
      <c r="AB4600" s="3"/>
      <c r="AC4600" s="3"/>
      <c r="AD4600" s="3"/>
      <c r="AE4600" s="3"/>
      <c r="AF4600" s="3"/>
    </row>
    <row r="4601" spans="13:32">
      <c r="M4601" s="238"/>
      <c r="N4601" s="236"/>
      <c r="O4601" s="236"/>
      <c r="P4601" s="234"/>
      <c r="Q4601" s="234"/>
      <c r="R4601" s="236"/>
      <c r="S4601" s="236"/>
      <c r="T4601" s="236"/>
      <c r="U4601" s="236"/>
      <c r="Y4601" s="3"/>
      <c r="Z4601" s="3"/>
      <c r="AA4601" s="3"/>
      <c r="AB4601" s="3"/>
      <c r="AC4601" s="3"/>
      <c r="AD4601" s="3"/>
      <c r="AE4601" s="3"/>
      <c r="AF4601" s="3"/>
    </row>
    <row r="4602" spans="13:32">
      <c r="M4602" s="238"/>
      <c r="N4602" s="236"/>
      <c r="O4602" s="236"/>
      <c r="P4602" s="234"/>
      <c r="Q4602" s="234"/>
      <c r="R4602" s="236"/>
      <c r="S4602" s="236"/>
      <c r="T4602" s="236"/>
      <c r="U4602" s="236"/>
      <c r="Y4602" s="3"/>
      <c r="Z4602" s="3"/>
      <c r="AA4602" s="3"/>
      <c r="AB4602" s="3"/>
      <c r="AC4602" s="3"/>
      <c r="AD4602" s="3"/>
      <c r="AE4602" s="3"/>
      <c r="AF4602" s="3"/>
    </row>
    <row r="4603" spans="13:32">
      <c r="M4603" s="238"/>
      <c r="N4603" s="236"/>
      <c r="O4603" s="236"/>
      <c r="P4603" s="234"/>
      <c r="Q4603" s="234"/>
      <c r="R4603" s="236"/>
      <c r="S4603" s="236"/>
      <c r="T4603" s="236"/>
      <c r="U4603" s="236"/>
      <c r="Y4603" s="3"/>
      <c r="Z4603" s="3"/>
      <c r="AA4603" s="3"/>
      <c r="AB4603" s="3"/>
      <c r="AC4603" s="3"/>
      <c r="AD4603" s="3"/>
      <c r="AE4603" s="3"/>
      <c r="AF4603" s="3"/>
    </row>
    <row r="4604" spans="13:32">
      <c r="M4604" s="238"/>
      <c r="N4604" s="236"/>
      <c r="O4604" s="236"/>
      <c r="P4604" s="234"/>
      <c r="Q4604" s="234"/>
      <c r="R4604" s="236"/>
      <c r="S4604" s="236"/>
      <c r="T4604" s="236"/>
      <c r="U4604" s="236"/>
      <c r="Y4604" s="3"/>
      <c r="Z4604" s="3"/>
      <c r="AA4604" s="3"/>
      <c r="AB4604" s="3"/>
      <c r="AC4604" s="3"/>
      <c r="AD4604" s="3"/>
      <c r="AE4604" s="3"/>
      <c r="AF4604" s="3"/>
    </row>
    <row r="4605" spans="13:32">
      <c r="M4605" s="238"/>
      <c r="N4605" s="236"/>
      <c r="O4605" s="236"/>
      <c r="P4605" s="234"/>
      <c r="Q4605" s="234"/>
      <c r="R4605" s="236"/>
      <c r="S4605" s="236"/>
      <c r="T4605" s="236"/>
      <c r="U4605" s="236"/>
      <c r="Y4605" s="3"/>
      <c r="Z4605" s="3"/>
      <c r="AA4605" s="3"/>
      <c r="AB4605" s="3"/>
      <c r="AC4605" s="3"/>
      <c r="AD4605" s="3"/>
      <c r="AE4605" s="3"/>
      <c r="AF4605" s="3"/>
    </row>
    <row r="4606" spans="13:32">
      <c r="M4606" s="238"/>
      <c r="N4606" s="236"/>
      <c r="O4606" s="236"/>
      <c r="P4606" s="234"/>
      <c r="Q4606" s="234"/>
      <c r="R4606" s="236"/>
      <c r="S4606" s="236"/>
      <c r="T4606" s="236"/>
      <c r="U4606" s="236"/>
      <c r="Y4606" s="3"/>
      <c r="Z4606" s="3"/>
      <c r="AA4606" s="3"/>
      <c r="AB4606" s="3"/>
      <c r="AC4606" s="3"/>
      <c r="AD4606" s="3"/>
      <c r="AE4606" s="3"/>
      <c r="AF4606" s="3"/>
    </row>
    <row r="4607" spans="13:32">
      <c r="M4607" s="238"/>
      <c r="N4607" s="236"/>
      <c r="O4607" s="236"/>
      <c r="P4607" s="234"/>
      <c r="Q4607" s="234"/>
      <c r="R4607" s="236"/>
      <c r="S4607" s="236"/>
      <c r="T4607" s="236"/>
      <c r="U4607" s="236"/>
      <c r="Y4607" s="3"/>
      <c r="Z4607" s="3"/>
      <c r="AA4607" s="3"/>
      <c r="AB4607" s="3"/>
      <c r="AC4607" s="3"/>
      <c r="AD4607" s="3"/>
      <c r="AE4607" s="3"/>
      <c r="AF4607" s="3"/>
    </row>
    <row r="4608" spans="13:32">
      <c r="M4608" s="238"/>
      <c r="N4608" s="236"/>
      <c r="O4608" s="236"/>
      <c r="P4608" s="234"/>
      <c r="Q4608" s="234"/>
      <c r="R4608" s="236"/>
      <c r="S4608" s="236"/>
      <c r="T4608" s="236"/>
      <c r="U4608" s="236"/>
      <c r="Y4608" s="3"/>
      <c r="Z4608" s="3"/>
      <c r="AA4608" s="3"/>
      <c r="AB4608" s="3"/>
      <c r="AC4608" s="3"/>
      <c r="AD4608" s="3"/>
      <c r="AE4608" s="3"/>
      <c r="AF4608" s="3"/>
    </row>
    <row r="4609" spans="13:32">
      <c r="M4609" s="238"/>
      <c r="N4609" s="236"/>
      <c r="O4609" s="236"/>
      <c r="P4609" s="234"/>
      <c r="Q4609" s="234"/>
      <c r="R4609" s="236"/>
      <c r="S4609" s="236"/>
      <c r="T4609" s="236"/>
      <c r="U4609" s="236"/>
      <c r="Y4609" s="3"/>
      <c r="Z4609" s="3"/>
      <c r="AA4609" s="3"/>
      <c r="AB4609" s="3"/>
      <c r="AC4609" s="3"/>
      <c r="AD4609" s="3"/>
      <c r="AE4609" s="3"/>
      <c r="AF4609" s="3"/>
    </row>
    <row r="4610" spans="13:32">
      <c r="M4610" s="238"/>
      <c r="N4610" s="236"/>
      <c r="O4610" s="236"/>
      <c r="P4610" s="234"/>
      <c r="Q4610" s="234"/>
      <c r="R4610" s="236"/>
      <c r="S4610" s="236"/>
      <c r="T4610" s="236"/>
      <c r="U4610" s="236"/>
      <c r="Y4610" s="3"/>
      <c r="Z4610" s="3"/>
      <c r="AA4610" s="3"/>
      <c r="AB4610" s="3"/>
      <c r="AC4610" s="3"/>
      <c r="AD4610" s="3"/>
      <c r="AE4610" s="3"/>
      <c r="AF4610" s="3"/>
    </row>
    <row r="4611" spans="13:32">
      <c r="M4611" s="238"/>
      <c r="N4611" s="236"/>
      <c r="O4611" s="236"/>
      <c r="P4611" s="234"/>
      <c r="Q4611" s="234"/>
      <c r="R4611" s="236"/>
      <c r="S4611" s="236"/>
      <c r="T4611" s="236"/>
      <c r="U4611" s="236"/>
      <c r="Y4611" s="3"/>
      <c r="Z4611" s="3"/>
      <c r="AA4611" s="3"/>
      <c r="AB4611" s="3"/>
      <c r="AC4611" s="3"/>
      <c r="AD4611" s="3"/>
      <c r="AE4611" s="3"/>
      <c r="AF4611" s="3"/>
    </row>
    <row r="4612" spans="13:32">
      <c r="M4612" s="238"/>
      <c r="N4612" s="236"/>
      <c r="O4612" s="236"/>
      <c r="P4612" s="234"/>
      <c r="Q4612" s="234"/>
      <c r="R4612" s="236"/>
      <c r="S4612" s="236"/>
      <c r="T4612" s="236"/>
      <c r="U4612" s="236"/>
      <c r="Y4612" s="3"/>
      <c r="Z4612" s="3"/>
      <c r="AA4612" s="3"/>
      <c r="AB4612" s="3"/>
      <c r="AC4612" s="3"/>
      <c r="AD4612" s="3"/>
      <c r="AE4612" s="3"/>
      <c r="AF4612" s="3"/>
    </row>
    <row r="4613" spans="13:32">
      <c r="M4613" s="238"/>
      <c r="N4613" s="236"/>
      <c r="O4613" s="236"/>
      <c r="P4613" s="234"/>
      <c r="Q4613" s="234"/>
      <c r="R4613" s="236"/>
      <c r="S4613" s="236"/>
      <c r="T4613" s="236"/>
      <c r="U4613" s="236"/>
      <c r="Y4613" s="3"/>
      <c r="Z4613" s="3"/>
      <c r="AA4613" s="3"/>
      <c r="AB4613" s="3"/>
      <c r="AC4613" s="3"/>
      <c r="AD4613" s="3"/>
      <c r="AE4613" s="3"/>
      <c r="AF4613" s="3"/>
    </row>
    <row r="4614" spans="13:32">
      <c r="M4614" s="238"/>
      <c r="N4614" s="236"/>
      <c r="O4614" s="236"/>
      <c r="P4614" s="234"/>
      <c r="Q4614" s="234"/>
      <c r="R4614" s="236"/>
      <c r="S4614" s="236"/>
      <c r="T4614" s="236"/>
      <c r="U4614" s="236"/>
      <c r="Y4614" s="3"/>
      <c r="Z4614" s="3"/>
      <c r="AA4614" s="3"/>
      <c r="AB4614" s="3"/>
      <c r="AC4614" s="3"/>
      <c r="AD4614" s="3"/>
      <c r="AE4614" s="3"/>
      <c r="AF4614" s="3"/>
    </row>
    <row r="4615" spans="13:32">
      <c r="M4615" s="238"/>
      <c r="N4615" s="236"/>
      <c r="O4615" s="236"/>
      <c r="P4615" s="234"/>
      <c r="Q4615" s="234"/>
      <c r="R4615" s="236"/>
      <c r="S4615" s="236"/>
      <c r="T4615" s="236"/>
      <c r="U4615" s="236"/>
      <c r="Y4615" s="3"/>
      <c r="Z4615" s="3"/>
      <c r="AA4615" s="3"/>
      <c r="AB4615" s="3"/>
      <c r="AC4615" s="3"/>
      <c r="AD4615" s="3"/>
      <c r="AE4615" s="3"/>
      <c r="AF4615" s="3"/>
    </row>
    <row r="4616" spans="13:32">
      <c r="M4616" s="238"/>
      <c r="N4616" s="236"/>
      <c r="O4616" s="236"/>
      <c r="P4616" s="234"/>
      <c r="Q4616" s="234"/>
      <c r="R4616" s="236"/>
      <c r="S4616" s="236"/>
      <c r="T4616" s="236"/>
      <c r="U4616" s="236"/>
      <c r="Y4616" s="3"/>
      <c r="Z4616" s="3"/>
      <c r="AA4616" s="3"/>
      <c r="AB4616" s="3"/>
      <c r="AC4616" s="3"/>
      <c r="AD4616" s="3"/>
      <c r="AE4616" s="3"/>
      <c r="AF4616" s="3"/>
    </row>
    <row r="4617" spans="13:32">
      <c r="M4617" s="238"/>
      <c r="N4617" s="236"/>
      <c r="O4617" s="236"/>
      <c r="P4617" s="234"/>
      <c r="Q4617" s="234"/>
      <c r="R4617" s="236"/>
      <c r="S4617" s="236"/>
      <c r="T4617" s="236"/>
      <c r="U4617" s="236"/>
      <c r="Y4617" s="3"/>
      <c r="Z4617" s="3"/>
      <c r="AA4617" s="3"/>
      <c r="AB4617" s="3"/>
      <c r="AC4617" s="3"/>
      <c r="AD4617" s="3"/>
      <c r="AE4617" s="3"/>
      <c r="AF4617" s="3"/>
    </row>
    <row r="4618" spans="13:32">
      <c r="M4618" s="238"/>
      <c r="N4618" s="236"/>
      <c r="O4618" s="236"/>
      <c r="P4618" s="234"/>
      <c r="Q4618" s="234"/>
      <c r="R4618" s="236"/>
      <c r="S4618" s="236"/>
      <c r="T4618" s="236"/>
      <c r="U4618" s="236"/>
      <c r="Y4618" s="3"/>
      <c r="Z4618" s="3"/>
      <c r="AA4618" s="3"/>
      <c r="AB4618" s="3"/>
      <c r="AC4618" s="3"/>
      <c r="AD4618" s="3"/>
      <c r="AE4618" s="3"/>
      <c r="AF4618" s="3"/>
    </row>
    <row r="4619" spans="13:32">
      <c r="M4619" s="238"/>
      <c r="N4619" s="236"/>
      <c r="O4619" s="236"/>
      <c r="P4619" s="234"/>
      <c r="Q4619" s="234"/>
      <c r="R4619" s="236"/>
      <c r="S4619" s="236"/>
      <c r="T4619" s="236"/>
      <c r="U4619" s="236"/>
      <c r="Y4619" s="3"/>
      <c r="Z4619" s="3"/>
      <c r="AA4619" s="3"/>
      <c r="AB4619" s="3"/>
      <c r="AC4619" s="3"/>
      <c r="AD4619" s="3"/>
      <c r="AE4619" s="3"/>
      <c r="AF4619" s="3"/>
    </row>
    <row r="4620" spans="13:32">
      <c r="M4620" s="238"/>
      <c r="N4620" s="236"/>
      <c r="O4620" s="236"/>
      <c r="P4620" s="234"/>
      <c r="Q4620" s="234"/>
      <c r="R4620" s="236"/>
      <c r="S4620" s="236"/>
      <c r="T4620" s="236"/>
      <c r="U4620" s="236"/>
      <c r="Y4620" s="3"/>
      <c r="Z4620" s="3"/>
      <c r="AA4620" s="3"/>
      <c r="AB4620" s="3"/>
      <c r="AC4620" s="3"/>
      <c r="AD4620" s="3"/>
      <c r="AE4620" s="3"/>
      <c r="AF4620" s="3"/>
    </row>
    <row r="4621" spans="13:32">
      <c r="M4621" s="238"/>
      <c r="N4621" s="236"/>
      <c r="O4621" s="236"/>
      <c r="P4621" s="234"/>
      <c r="Q4621" s="234"/>
      <c r="R4621" s="236"/>
      <c r="S4621" s="236"/>
      <c r="T4621" s="236"/>
      <c r="U4621" s="236"/>
      <c r="Y4621" s="3"/>
      <c r="Z4621" s="3"/>
      <c r="AA4621" s="3"/>
      <c r="AB4621" s="3"/>
      <c r="AC4621" s="3"/>
      <c r="AD4621" s="3"/>
      <c r="AE4621" s="3"/>
      <c r="AF4621" s="3"/>
    </row>
    <row r="4622" spans="13:32">
      <c r="M4622" s="238"/>
      <c r="N4622" s="236"/>
      <c r="O4622" s="236"/>
      <c r="P4622" s="234"/>
      <c r="Q4622" s="234"/>
      <c r="R4622" s="236"/>
      <c r="S4622" s="236"/>
      <c r="T4622" s="236"/>
      <c r="U4622" s="236"/>
      <c r="Y4622" s="3"/>
      <c r="Z4622" s="3"/>
      <c r="AA4622" s="3"/>
      <c r="AB4622" s="3"/>
      <c r="AC4622" s="3"/>
      <c r="AD4622" s="3"/>
      <c r="AE4622" s="3"/>
      <c r="AF4622" s="3"/>
    </row>
    <row r="4623" spans="13:32">
      <c r="M4623" s="238"/>
      <c r="N4623" s="236"/>
      <c r="O4623" s="236"/>
      <c r="P4623" s="234"/>
      <c r="Q4623" s="234"/>
      <c r="R4623" s="236"/>
      <c r="S4623" s="236"/>
      <c r="T4623" s="236"/>
      <c r="U4623" s="236"/>
      <c r="Y4623" s="3"/>
      <c r="Z4623" s="3"/>
      <c r="AA4623" s="3"/>
      <c r="AB4623" s="3"/>
      <c r="AC4623" s="3"/>
      <c r="AD4623" s="3"/>
      <c r="AE4623" s="3"/>
      <c r="AF4623" s="3"/>
    </row>
    <row r="4624" spans="13:32">
      <c r="M4624" s="238"/>
      <c r="N4624" s="236"/>
      <c r="O4624" s="236"/>
      <c r="P4624" s="234"/>
      <c r="Q4624" s="234"/>
      <c r="R4624" s="236"/>
      <c r="S4624" s="236"/>
      <c r="T4624" s="236"/>
      <c r="U4624" s="236"/>
      <c r="Y4624" s="3"/>
      <c r="Z4624" s="3"/>
      <c r="AA4624" s="3"/>
      <c r="AB4624" s="3"/>
      <c r="AC4624" s="3"/>
      <c r="AD4624" s="3"/>
      <c r="AE4624" s="3"/>
      <c r="AF4624" s="3"/>
    </row>
    <row r="4625" spans="13:32">
      <c r="M4625" s="238"/>
      <c r="N4625" s="236"/>
      <c r="O4625" s="236"/>
      <c r="P4625" s="234"/>
      <c r="Q4625" s="234"/>
      <c r="R4625" s="236"/>
      <c r="S4625" s="236"/>
      <c r="T4625" s="236"/>
      <c r="U4625" s="236"/>
      <c r="Y4625" s="3"/>
      <c r="Z4625" s="3"/>
      <c r="AA4625" s="3"/>
      <c r="AB4625" s="3"/>
      <c r="AC4625" s="3"/>
      <c r="AD4625" s="3"/>
      <c r="AE4625" s="3"/>
      <c r="AF4625" s="3"/>
    </row>
    <row r="4626" spans="13:32">
      <c r="M4626" s="238"/>
      <c r="N4626" s="236"/>
      <c r="O4626" s="236"/>
      <c r="P4626" s="234"/>
      <c r="Q4626" s="234"/>
      <c r="R4626" s="236"/>
      <c r="S4626" s="236"/>
      <c r="T4626" s="236"/>
      <c r="U4626" s="236"/>
      <c r="Y4626" s="3"/>
      <c r="Z4626" s="3"/>
      <c r="AA4626" s="3"/>
      <c r="AB4626" s="3"/>
      <c r="AC4626" s="3"/>
      <c r="AD4626" s="3"/>
      <c r="AE4626" s="3"/>
      <c r="AF4626" s="3"/>
    </row>
    <row r="4627" spans="13:32">
      <c r="M4627" s="238"/>
      <c r="N4627" s="236"/>
      <c r="O4627" s="236"/>
      <c r="P4627" s="234"/>
      <c r="Q4627" s="234"/>
      <c r="R4627" s="236"/>
      <c r="S4627" s="236"/>
      <c r="T4627" s="236"/>
      <c r="U4627" s="236"/>
      <c r="Y4627" s="3"/>
      <c r="Z4627" s="3"/>
      <c r="AA4627" s="3"/>
      <c r="AB4627" s="3"/>
      <c r="AC4627" s="3"/>
      <c r="AD4627" s="3"/>
      <c r="AE4627" s="3"/>
      <c r="AF4627" s="3"/>
    </row>
    <row r="4628" spans="13:32">
      <c r="M4628" s="238"/>
      <c r="N4628" s="236"/>
      <c r="O4628" s="236"/>
      <c r="P4628" s="234"/>
      <c r="Q4628" s="234"/>
      <c r="R4628" s="236"/>
      <c r="S4628" s="236"/>
      <c r="T4628" s="236"/>
      <c r="U4628" s="236"/>
      <c r="Y4628" s="3"/>
      <c r="Z4628" s="3"/>
      <c r="AA4628" s="3"/>
      <c r="AB4628" s="3"/>
      <c r="AC4628" s="3"/>
      <c r="AD4628" s="3"/>
      <c r="AE4628" s="3"/>
      <c r="AF4628" s="3"/>
    </row>
    <row r="4629" spans="13:32">
      <c r="M4629" s="238"/>
      <c r="N4629" s="236"/>
      <c r="O4629" s="236"/>
      <c r="P4629" s="234"/>
      <c r="Q4629" s="234"/>
      <c r="R4629" s="236"/>
      <c r="S4629" s="236"/>
      <c r="T4629" s="236"/>
      <c r="U4629" s="236"/>
      <c r="Y4629" s="3"/>
      <c r="Z4629" s="3"/>
      <c r="AA4629" s="3"/>
      <c r="AB4629" s="3"/>
      <c r="AC4629" s="3"/>
      <c r="AD4629" s="3"/>
      <c r="AE4629" s="3"/>
      <c r="AF4629" s="3"/>
    </row>
    <row r="4630" spans="13:32">
      <c r="M4630" s="238"/>
      <c r="N4630" s="236"/>
      <c r="O4630" s="236"/>
      <c r="P4630" s="234"/>
      <c r="Q4630" s="234"/>
      <c r="R4630" s="236"/>
      <c r="S4630" s="236"/>
      <c r="T4630" s="236"/>
      <c r="U4630" s="236"/>
      <c r="Y4630" s="3"/>
      <c r="Z4630" s="3"/>
      <c r="AA4630" s="3"/>
      <c r="AB4630" s="3"/>
      <c r="AC4630" s="3"/>
      <c r="AD4630" s="3"/>
      <c r="AE4630" s="3"/>
      <c r="AF4630" s="3"/>
    </row>
    <row r="4631" spans="13:32">
      <c r="M4631" s="238"/>
      <c r="N4631" s="236"/>
      <c r="O4631" s="236"/>
      <c r="P4631" s="234"/>
      <c r="Q4631" s="234"/>
      <c r="R4631" s="236"/>
      <c r="S4631" s="236"/>
      <c r="T4631" s="236"/>
      <c r="U4631" s="236"/>
      <c r="Y4631" s="3"/>
      <c r="Z4631" s="3"/>
      <c r="AA4631" s="3"/>
      <c r="AB4631" s="3"/>
      <c r="AC4631" s="3"/>
      <c r="AD4631" s="3"/>
      <c r="AE4631" s="3"/>
      <c r="AF4631" s="3"/>
    </row>
    <row r="4632" spans="13:32">
      <c r="M4632" s="238"/>
      <c r="N4632" s="236"/>
      <c r="O4632" s="236"/>
      <c r="P4632" s="234"/>
      <c r="Q4632" s="234"/>
      <c r="R4632" s="236"/>
      <c r="S4632" s="236"/>
      <c r="T4632" s="236"/>
      <c r="U4632" s="236"/>
      <c r="Y4632" s="3"/>
      <c r="Z4632" s="3"/>
      <c r="AA4632" s="3"/>
      <c r="AB4632" s="3"/>
      <c r="AC4632" s="3"/>
      <c r="AD4632" s="3"/>
      <c r="AE4632" s="3"/>
      <c r="AF4632" s="3"/>
    </row>
    <row r="4633" spans="13:32">
      <c r="M4633" s="238"/>
      <c r="N4633" s="236"/>
      <c r="O4633" s="236"/>
      <c r="P4633" s="234"/>
      <c r="Q4633" s="234"/>
      <c r="R4633" s="236"/>
      <c r="S4633" s="236"/>
      <c r="T4633" s="236"/>
      <c r="U4633" s="236"/>
      <c r="Y4633" s="3"/>
      <c r="Z4633" s="3"/>
      <c r="AA4633" s="3"/>
      <c r="AB4633" s="3"/>
      <c r="AC4633" s="3"/>
      <c r="AD4633" s="3"/>
      <c r="AE4633" s="3"/>
      <c r="AF4633" s="3"/>
    </row>
    <row r="4634" spans="13:32">
      <c r="M4634" s="238"/>
      <c r="N4634" s="236"/>
      <c r="O4634" s="236"/>
      <c r="P4634" s="234"/>
      <c r="Q4634" s="234"/>
      <c r="R4634" s="236"/>
      <c r="S4634" s="236"/>
      <c r="T4634" s="236"/>
      <c r="U4634" s="236"/>
      <c r="Y4634" s="3"/>
      <c r="Z4634" s="3"/>
      <c r="AA4634" s="3"/>
      <c r="AB4634" s="3"/>
      <c r="AC4634" s="3"/>
      <c r="AD4634" s="3"/>
      <c r="AE4634" s="3"/>
      <c r="AF4634" s="3"/>
    </row>
    <row r="4635" spans="13:32">
      <c r="M4635" s="238"/>
      <c r="N4635" s="236"/>
      <c r="O4635" s="236"/>
      <c r="P4635" s="234"/>
      <c r="Q4635" s="234"/>
      <c r="R4635" s="236"/>
      <c r="S4635" s="236"/>
      <c r="T4635" s="236"/>
      <c r="U4635" s="236"/>
      <c r="Y4635" s="3"/>
      <c r="Z4635" s="3"/>
      <c r="AA4635" s="3"/>
      <c r="AB4635" s="3"/>
      <c r="AC4635" s="3"/>
      <c r="AD4635" s="3"/>
      <c r="AE4635" s="3"/>
      <c r="AF4635" s="3"/>
    </row>
    <row r="4636" spans="13:32">
      <c r="M4636" s="238"/>
      <c r="N4636" s="236"/>
      <c r="O4636" s="236"/>
      <c r="P4636" s="234"/>
      <c r="Q4636" s="234"/>
      <c r="R4636" s="236"/>
      <c r="S4636" s="236"/>
      <c r="T4636" s="236"/>
      <c r="U4636" s="236"/>
      <c r="Y4636" s="3"/>
      <c r="Z4636" s="3"/>
      <c r="AA4636" s="3"/>
      <c r="AB4636" s="3"/>
      <c r="AC4636" s="3"/>
      <c r="AD4636" s="3"/>
      <c r="AE4636" s="3"/>
      <c r="AF4636" s="3"/>
    </row>
    <row r="4637" spans="13:32">
      <c r="M4637" s="238"/>
      <c r="N4637" s="236"/>
      <c r="O4637" s="236"/>
      <c r="P4637" s="234"/>
      <c r="Q4637" s="234"/>
      <c r="R4637" s="236"/>
      <c r="S4637" s="236"/>
      <c r="T4637" s="236"/>
      <c r="U4637" s="236"/>
      <c r="Y4637" s="3"/>
      <c r="Z4637" s="3"/>
      <c r="AA4637" s="3"/>
      <c r="AB4637" s="3"/>
      <c r="AC4637" s="3"/>
      <c r="AD4637" s="3"/>
      <c r="AE4637" s="3"/>
      <c r="AF4637" s="3"/>
    </row>
    <row r="4638" spans="13:32">
      <c r="M4638" s="238"/>
      <c r="N4638" s="236"/>
      <c r="O4638" s="236"/>
      <c r="P4638" s="234"/>
      <c r="Q4638" s="234"/>
      <c r="R4638" s="236"/>
      <c r="S4638" s="236"/>
      <c r="T4638" s="236"/>
      <c r="U4638" s="236"/>
      <c r="Y4638" s="3"/>
      <c r="Z4638" s="3"/>
      <c r="AA4638" s="3"/>
      <c r="AB4638" s="3"/>
      <c r="AC4638" s="3"/>
      <c r="AD4638" s="3"/>
      <c r="AE4638" s="3"/>
      <c r="AF4638" s="3"/>
    </row>
    <row r="4639" spans="13:32">
      <c r="M4639" s="238"/>
      <c r="N4639" s="236"/>
      <c r="O4639" s="236"/>
      <c r="P4639" s="234"/>
      <c r="Q4639" s="234"/>
      <c r="R4639" s="236"/>
      <c r="S4639" s="236"/>
      <c r="T4639" s="236"/>
      <c r="U4639" s="236"/>
      <c r="Y4639" s="3"/>
      <c r="Z4639" s="3"/>
      <c r="AA4639" s="3"/>
      <c r="AB4639" s="3"/>
      <c r="AC4639" s="3"/>
      <c r="AD4639" s="3"/>
      <c r="AE4639" s="3"/>
      <c r="AF4639" s="3"/>
    </row>
    <row r="4640" spans="13:32">
      <c r="M4640" s="238"/>
      <c r="N4640" s="236"/>
      <c r="O4640" s="236"/>
      <c r="P4640" s="234"/>
      <c r="Q4640" s="234"/>
      <c r="R4640" s="236"/>
      <c r="S4640" s="236"/>
      <c r="T4640" s="236"/>
      <c r="U4640" s="236"/>
      <c r="Y4640" s="3"/>
      <c r="Z4640" s="3"/>
      <c r="AA4640" s="3"/>
      <c r="AB4640" s="3"/>
      <c r="AC4640" s="3"/>
      <c r="AD4640" s="3"/>
      <c r="AE4640" s="3"/>
      <c r="AF4640" s="3"/>
    </row>
    <row r="4641" spans="13:32">
      <c r="M4641" s="238"/>
      <c r="N4641" s="236"/>
      <c r="O4641" s="236"/>
      <c r="P4641" s="234"/>
      <c r="Q4641" s="234"/>
      <c r="R4641" s="236"/>
      <c r="S4641" s="236"/>
      <c r="T4641" s="236"/>
      <c r="U4641" s="236"/>
      <c r="Y4641" s="3"/>
      <c r="Z4641" s="3"/>
      <c r="AA4641" s="3"/>
      <c r="AB4641" s="3"/>
      <c r="AC4641" s="3"/>
      <c r="AD4641" s="3"/>
      <c r="AE4641" s="3"/>
      <c r="AF4641" s="3"/>
    </row>
    <row r="4642" spans="13:32">
      <c r="M4642" s="238"/>
      <c r="N4642" s="236"/>
      <c r="O4642" s="236"/>
      <c r="P4642" s="234"/>
      <c r="Q4642" s="234"/>
      <c r="R4642" s="236"/>
      <c r="S4642" s="236"/>
      <c r="T4642" s="236"/>
      <c r="U4642" s="236"/>
      <c r="Y4642" s="3"/>
      <c r="Z4642" s="3"/>
      <c r="AA4642" s="3"/>
      <c r="AB4642" s="3"/>
      <c r="AC4642" s="3"/>
      <c r="AD4642" s="3"/>
      <c r="AE4642" s="3"/>
      <c r="AF4642" s="3"/>
    </row>
    <row r="4643" spans="13:32">
      <c r="M4643" s="238"/>
      <c r="N4643" s="236"/>
      <c r="O4643" s="236"/>
      <c r="P4643" s="234"/>
      <c r="Q4643" s="234"/>
      <c r="R4643" s="236"/>
      <c r="S4643" s="236"/>
      <c r="T4643" s="236"/>
      <c r="U4643" s="236"/>
      <c r="Y4643" s="3"/>
      <c r="Z4643" s="3"/>
      <c r="AA4643" s="3"/>
      <c r="AB4643" s="3"/>
      <c r="AC4643" s="3"/>
      <c r="AD4643" s="3"/>
      <c r="AE4643" s="3"/>
      <c r="AF4643" s="3"/>
    </row>
    <row r="4644" spans="13:32">
      <c r="M4644" s="238"/>
      <c r="N4644" s="236"/>
      <c r="O4644" s="236"/>
      <c r="P4644" s="234"/>
      <c r="Q4644" s="234"/>
      <c r="R4644" s="236"/>
      <c r="S4644" s="236"/>
      <c r="T4644" s="236"/>
      <c r="U4644" s="236"/>
      <c r="Y4644" s="3"/>
      <c r="Z4644" s="3"/>
      <c r="AA4644" s="3"/>
      <c r="AB4644" s="3"/>
      <c r="AC4644" s="3"/>
      <c r="AD4644" s="3"/>
      <c r="AE4644" s="3"/>
      <c r="AF4644" s="3"/>
    </row>
    <row r="4645" spans="13:32">
      <c r="M4645" s="238"/>
      <c r="N4645" s="236"/>
      <c r="O4645" s="236"/>
      <c r="P4645" s="234"/>
      <c r="Q4645" s="234"/>
      <c r="R4645" s="236"/>
      <c r="S4645" s="236"/>
      <c r="T4645" s="236"/>
      <c r="U4645" s="236"/>
      <c r="Y4645" s="3"/>
      <c r="Z4645" s="3"/>
      <c r="AA4645" s="3"/>
      <c r="AB4645" s="3"/>
      <c r="AC4645" s="3"/>
      <c r="AD4645" s="3"/>
      <c r="AE4645" s="3"/>
      <c r="AF4645" s="3"/>
    </row>
    <row r="4646" spans="13:32">
      <c r="M4646" s="238"/>
      <c r="N4646" s="236"/>
      <c r="O4646" s="236"/>
      <c r="P4646" s="234"/>
      <c r="Q4646" s="234"/>
      <c r="R4646" s="236"/>
      <c r="S4646" s="236"/>
      <c r="T4646" s="236"/>
      <c r="U4646" s="236"/>
      <c r="Y4646" s="3"/>
      <c r="Z4646" s="3"/>
      <c r="AA4646" s="3"/>
      <c r="AB4646" s="3"/>
      <c r="AC4646" s="3"/>
      <c r="AD4646" s="3"/>
      <c r="AE4646" s="3"/>
      <c r="AF4646" s="3"/>
    </row>
    <row r="4647" spans="13:32">
      <c r="M4647" s="238"/>
      <c r="N4647" s="236"/>
      <c r="O4647" s="236"/>
      <c r="P4647" s="234"/>
      <c r="Q4647" s="234"/>
      <c r="R4647" s="236"/>
      <c r="S4647" s="236"/>
      <c r="T4647" s="236"/>
      <c r="U4647" s="236"/>
      <c r="Y4647" s="3"/>
      <c r="Z4647" s="3"/>
      <c r="AA4647" s="3"/>
      <c r="AB4647" s="3"/>
      <c r="AC4647" s="3"/>
      <c r="AD4647" s="3"/>
      <c r="AE4647" s="3"/>
      <c r="AF4647" s="3"/>
    </row>
    <row r="4648" spans="13:32">
      <c r="M4648" s="238"/>
      <c r="N4648" s="236"/>
      <c r="O4648" s="236"/>
      <c r="P4648" s="234"/>
      <c r="Q4648" s="234"/>
      <c r="R4648" s="236"/>
      <c r="S4648" s="236"/>
      <c r="T4648" s="236"/>
      <c r="U4648" s="236"/>
      <c r="Y4648" s="3"/>
      <c r="Z4648" s="3"/>
      <c r="AA4648" s="3"/>
      <c r="AB4648" s="3"/>
      <c r="AC4648" s="3"/>
      <c r="AD4648" s="3"/>
      <c r="AE4648" s="3"/>
      <c r="AF4648" s="3"/>
    </row>
    <row r="4649" spans="13:32">
      <c r="M4649" s="238"/>
      <c r="N4649" s="236"/>
      <c r="O4649" s="236"/>
      <c r="P4649" s="234"/>
      <c r="Q4649" s="234"/>
      <c r="R4649" s="236"/>
      <c r="S4649" s="236"/>
      <c r="T4649" s="236"/>
      <c r="U4649" s="236"/>
      <c r="Y4649" s="3"/>
      <c r="Z4649" s="3"/>
      <c r="AA4649" s="3"/>
      <c r="AB4649" s="3"/>
      <c r="AC4649" s="3"/>
      <c r="AD4649" s="3"/>
      <c r="AE4649" s="3"/>
      <c r="AF4649" s="3"/>
    </row>
    <row r="4650" spans="13:32">
      <c r="M4650" s="238"/>
      <c r="N4650" s="236"/>
      <c r="O4650" s="236"/>
      <c r="P4650" s="234"/>
      <c r="Q4650" s="234"/>
      <c r="R4650" s="236"/>
      <c r="S4650" s="236"/>
      <c r="T4650" s="236"/>
      <c r="U4650" s="236"/>
      <c r="Y4650" s="3"/>
      <c r="Z4650" s="3"/>
      <c r="AA4650" s="3"/>
      <c r="AB4650" s="3"/>
      <c r="AC4650" s="3"/>
      <c r="AD4650" s="3"/>
      <c r="AE4650" s="3"/>
      <c r="AF4650" s="3"/>
    </row>
    <row r="4651" spans="13:32">
      <c r="M4651" s="238"/>
      <c r="N4651" s="236"/>
      <c r="O4651" s="236"/>
      <c r="P4651" s="234"/>
      <c r="Q4651" s="234"/>
      <c r="R4651" s="236"/>
      <c r="S4651" s="236"/>
      <c r="T4651" s="236"/>
      <c r="U4651" s="236"/>
      <c r="Y4651" s="3"/>
      <c r="Z4651" s="3"/>
      <c r="AA4651" s="3"/>
      <c r="AB4651" s="3"/>
      <c r="AC4651" s="3"/>
      <c r="AD4651" s="3"/>
      <c r="AE4651" s="3"/>
      <c r="AF4651" s="3"/>
    </row>
    <row r="4652" spans="13:32">
      <c r="M4652" s="238"/>
      <c r="N4652" s="236"/>
      <c r="O4652" s="236"/>
      <c r="P4652" s="234"/>
      <c r="Q4652" s="234"/>
      <c r="R4652" s="236"/>
      <c r="S4652" s="236"/>
      <c r="T4652" s="236"/>
      <c r="U4652" s="236"/>
      <c r="Y4652" s="3"/>
      <c r="Z4652" s="3"/>
      <c r="AA4652" s="3"/>
      <c r="AB4652" s="3"/>
      <c r="AC4652" s="3"/>
      <c r="AD4652" s="3"/>
      <c r="AE4652" s="3"/>
      <c r="AF4652" s="3"/>
    </row>
    <row r="4653" spans="13:32">
      <c r="M4653" s="238"/>
      <c r="N4653" s="236"/>
      <c r="O4653" s="236"/>
      <c r="P4653" s="234"/>
      <c r="Q4653" s="234"/>
      <c r="R4653" s="236"/>
      <c r="S4653" s="236"/>
      <c r="T4653" s="236"/>
      <c r="U4653" s="236"/>
      <c r="Y4653" s="3"/>
      <c r="Z4653" s="3"/>
      <c r="AA4653" s="3"/>
      <c r="AB4653" s="3"/>
      <c r="AC4653" s="3"/>
      <c r="AD4653" s="3"/>
      <c r="AE4653" s="3"/>
      <c r="AF4653" s="3"/>
    </row>
    <row r="4654" spans="13:32">
      <c r="M4654" s="238"/>
      <c r="N4654" s="236"/>
      <c r="O4654" s="236"/>
      <c r="P4654" s="234"/>
      <c r="Q4654" s="234"/>
      <c r="R4654" s="236"/>
      <c r="S4654" s="236"/>
      <c r="T4654" s="236"/>
      <c r="U4654" s="236"/>
      <c r="Y4654" s="3"/>
      <c r="Z4654" s="3"/>
      <c r="AA4654" s="3"/>
      <c r="AB4654" s="3"/>
      <c r="AC4654" s="3"/>
      <c r="AD4654" s="3"/>
      <c r="AE4654" s="3"/>
      <c r="AF4654" s="3"/>
    </row>
    <row r="4655" spans="13:32">
      <c r="M4655" s="238"/>
      <c r="N4655" s="236"/>
      <c r="O4655" s="236"/>
      <c r="P4655" s="234"/>
      <c r="Q4655" s="234"/>
      <c r="R4655" s="236"/>
      <c r="S4655" s="236"/>
      <c r="T4655" s="236"/>
      <c r="U4655" s="236"/>
      <c r="Y4655" s="3"/>
      <c r="Z4655" s="3"/>
      <c r="AA4655" s="3"/>
      <c r="AB4655" s="3"/>
      <c r="AC4655" s="3"/>
      <c r="AD4655" s="3"/>
      <c r="AE4655" s="3"/>
      <c r="AF4655" s="3"/>
    </row>
    <row r="4656" spans="13:32">
      <c r="M4656" s="238"/>
      <c r="N4656" s="236"/>
      <c r="O4656" s="236"/>
      <c r="P4656" s="234"/>
      <c r="Q4656" s="234"/>
      <c r="R4656" s="236"/>
      <c r="S4656" s="236"/>
      <c r="T4656" s="236"/>
      <c r="U4656" s="236"/>
      <c r="Y4656" s="3"/>
      <c r="Z4656" s="3"/>
      <c r="AA4656" s="3"/>
      <c r="AB4656" s="3"/>
      <c r="AC4656" s="3"/>
      <c r="AD4656" s="3"/>
      <c r="AE4656" s="3"/>
      <c r="AF4656" s="3"/>
    </row>
    <row r="4657" spans="13:32">
      <c r="M4657" s="238"/>
      <c r="N4657" s="236"/>
      <c r="O4657" s="236"/>
      <c r="P4657" s="234"/>
      <c r="Q4657" s="234"/>
      <c r="R4657" s="236"/>
      <c r="S4657" s="236"/>
      <c r="T4657" s="236"/>
      <c r="U4657" s="236"/>
      <c r="Y4657" s="3"/>
      <c r="Z4657" s="3"/>
      <c r="AA4657" s="3"/>
      <c r="AB4657" s="3"/>
      <c r="AC4657" s="3"/>
      <c r="AD4657" s="3"/>
      <c r="AE4657" s="3"/>
      <c r="AF4657" s="3"/>
    </row>
    <row r="4658" spans="13:32">
      <c r="M4658" s="238"/>
      <c r="N4658" s="236"/>
      <c r="O4658" s="236"/>
      <c r="P4658" s="234"/>
      <c r="Q4658" s="234"/>
      <c r="R4658" s="236"/>
      <c r="S4658" s="236"/>
      <c r="T4658" s="236"/>
      <c r="U4658" s="236"/>
      <c r="Y4658" s="3"/>
      <c r="Z4658" s="3"/>
      <c r="AA4658" s="3"/>
      <c r="AB4658" s="3"/>
      <c r="AC4658" s="3"/>
      <c r="AD4658" s="3"/>
      <c r="AE4658" s="3"/>
      <c r="AF4658" s="3"/>
    </row>
    <row r="4659" spans="13:32">
      <c r="M4659" s="238"/>
      <c r="N4659" s="236"/>
      <c r="O4659" s="236"/>
      <c r="P4659" s="234"/>
      <c r="Q4659" s="234"/>
      <c r="R4659" s="236"/>
      <c r="S4659" s="236"/>
      <c r="T4659" s="236"/>
      <c r="U4659" s="236"/>
      <c r="Y4659" s="3"/>
      <c r="Z4659" s="3"/>
      <c r="AA4659" s="3"/>
      <c r="AB4659" s="3"/>
      <c r="AC4659" s="3"/>
      <c r="AD4659" s="3"/>
      <c r="AE4659" s="3"/>
      <c r="AF4659" s="3"/>
    </row>
    <row r="4660" spans="13:32">
      <c r="M4660" s="238"/>
      <c r="N4660" s="236"/>
      <c r="O4660" s="236"/>
      <c r="P4660" s="234"/>
      <c r="Q4660" s="234"/>
      <c r="R4660" s="236"/>
      <c r="S4660" s="236"/>
      <c r="T4660" s="236"/>
      <c r="U4660" s="236"/>
      <c r="Y4660" s="3"/>
      <c r="Z4660" s="3"/>
      <c r="AA4660" s="3"/>
      <c r="AB4660" s="3"/>
      <c r="AC4660" s="3"/>
      <c r="AD4660" s="3"/>
      <c r="AE4660" s="3"/>
      <c r="AF4660" s="3"/>
    </row>
    <row r="4661" spans="13:32">
      <c r="M4661" s="238"/>
      <c r="N4661" s="236"/>
      <c r="O4661" s="236"/>
      <c r="P4661" s="234"/>
      <c r="Q4661" s="234"/>
      <c r="R4661" s="236"/>
      <c r="S4661" s="236"/>
      <c r="T4661" s="236"/>
      <c r="U4661" s="236"/>
      <c r="Y4661" s="3"/>
      <c r="Z4661" s="3"/>
      <c r="AA4661" s="3"/>
      <c r="AB4661" s="3"/>
      <c r="AC4661" s="3"/>
      <c r="AD4661" s="3"/>
      <c r="AE4661" s="3"/>
      <c r="AF4661" s="3"/>
    </row>
    <row r="4662" spans="13:32">
      <c r="M4662" s="238"/>
      <c r="N4662" s="236"/>
      <c r="O4662" s="236"/>
      <c r="P4662" s="234"/>
      <c r="Q4662" s="234"/>
      <c r="R4662" s="236"/>
      <c r="S4662" s="236"/>
      <c r="T4662" s="236"/>
      <c r="U4662" s="236"/>
      <c r="Y4662" s="3"/>
      <c r="Z4662" s="3"/>
      <c r="AA4662" s="3"/>
      <c r="AB4662" s="3"/>
      <c r="AC4662" s="3"/>
      <c r="AD4662" s="3"/>
      <c r="AE4662" s="3"/>
      <c r="AF4662" s="3"/>
    </row>
    <row r="4663" spans="13:32">
      <c r="M4663" s="238"/>
      <c r="N4663" s="236"/>
      <c r="O4663" s="236"/>
      <c r="P4663" s="234"/>
      <c r="Q4663" s="234"/>
      <c r="R4663" s="236"/>
      <c r="S4663" s="236"/>
      <c r="T4663" s="236"/>
      <c r="U4663" s="236"/>
      <c r="Y4663" s="3"/>
      <c r="Z4663" s="3"/>
      <c r="AA4663" s="3"/>
      <c r="AB4663" s="3"/>
      <c r="AC4663" s="3"/>
      <c r="AD4663" s="3"/>
      <c r="AE4663" s="3"/>
      <c r="AF4663" s="3"/>
    </row>
    <row r="4664" spans="13:32">
      <c r="M4664" s="238"/>
      <c r="N4664" s="236"/>
      <c r="O4664" s="236"/>
      <c r="P4664" s="234"/>
      <c r="Q4664" s="234"/>
      <c r="R4664" s="236"/>
      <c r="S4664" s="236"/>
      <c r="T4664" s="236"/>
      <c r="U4664" s="236"/>
      <c r="Y4664" s="3"/>
      <c r="Z4664" s="3"/>
      <c r="AA4664" s="3"/>
      <c r="AB4664" s="3"/>
      <c r="AC4664" s="3"/>
      <c r="AD4664" s="3"/>
      <c r="AE4664" s="3"/>
      <c r="AF4664" s="3"/>
    </row>
    <row r="4665" spans="13:32">
      <c r="M4665" s="238"/>
      <c r="N4665" s="236"/>
      <c r="O4665" s="236"/>
      <c r="P4665" s="234"/>
      <c r="Q4665" s="234"/>
      <c r="R4665" s="236"/>
      <c r="S4665" s="236"/>
      <c r="T4665" s="236"/>
      <c r="U4665" s="236"/>
      <c r="Y4665" s="3"/>
      <c r="Z4665" s="3"/>
      <c r="AA4665" s="3"/>
      <c r="AB4665" s="3"/>
      <c r="AC4665" s="3"/>
      <c r="AD4665" s="3"/>
      <c r="AE4665" s="3"/>
      <c r="AF4665" s="3"/>
    </row>
    <row r="4666" spans="13:32">
      <c r="M4666" s="238"/>
      <c r="N4666" s="236"/>
      <c r="O4666" s="236"/>
      <c r="P4666" s="234"/>
      <c r="Q4666" s="234"/>
      <c r="R4666" s="236"/>
      <c r="S4666" s="236"/>
      <c r="T4666" s="236"/>
      <c r="U4666" s="236"/>
      <c r="Y4666" s="3"/>
      <c r="Z4666" s="3"/>
      <c r="AA4666" s="3"/>
      <c r="AB4666" s="3"/>
      <c r="AC4666" s="3"/>
      <c r="AD4666" s="3"/>
      <c r="AE4666" s="3"/>
      <c r="AF4666" s="3"/>
    </row>
    <row r="4667" spans="13:32">
      <c r="M4667" s="238"/>
      <c r="N4667" s="236"/>
      <c r="O4667" s="236"/>
      <c r="P4667" s="234"/>
      <c r="Q4667" s="234"/>
      <c r="R4667" s="236"/>
      <c r="S4667" s="236"/>
      <c r="T4667" s="236"/>
      <c r="U4667" s="236"/>
      <c r="Y4667" s="3"/>
      <c r="Z4667" s="3"/>
      <c r="AA4667" s="3"/>
      <c r="AB4667" s="3"/>
      <c r="AC4667" s="3"/>
      <c r="AD4667" s="3"/>
      <c r="AE4667" s="3"/>
      <c r="AF4667" s="3"/>
    </row>
    <row r="4668" spans="13:32">
      <c r="M4668" s="238"/>
      <c r="N4668" s="236"/>
      <c r="O4668" s="236"/>
      <c r="P4668" s="234"/>
      <c r="Q4668" s="234"/>
      <c r="R4668" s="236"/>
      <c r="S4668" s="236"/>
      <c r="T4668" s="236"/>
      <c r="U4668" s="236"/>
      <c r="Y4668" s="3"/>
      <c r="Z4668" s="3"/>
      <c r="AA4668" s="3"/>
      <c r="AB4668" s="3"/>
      <c r="AC4668" s="3"/>
      <c r="AD4668" s="3"/>
      <c r="AE4668" s="3"/>
      <c r="AF4668" s="3"/>
    </row>
    <row r="4669" spans="13:32">
      <c r="M4669" s="238"/>
      <c r="N4669" s="236"/>
      <c r="O4669" s="236"/>
      <c r="P4669" s="234"/>
      <c r="Q4669" s="234"/>
      <c r="R4669" s="236"/>
      <c r="S4669" s="236"/>
      <c r="T4669" s="236"/>
      <c r="U4669" s="236"/>
      <c r="Y4669" s="3"/>
      <c r="Z4669" s="3"/>
      <c r="AA4669" s="3"/>
      <c r="AB4669" s="3"/>
      <c r="AC4669" s="3"/>
      <c r="AD4669" s="3"/>
      <c r="AE4669" s="3"/>
      <c r="AF4669" s="3"/>
    </row>
    <row r="4670" spans="13:32">
      <c r="M4670" s="238"/>
      <c r="N4670" s="236"/>
      <c r="O4670" s="236"/>
      <c r="P4670" s="234"/>
      <c r="Q4670" s="234"/>
      <c r="R4670" s="236"/>
      <c r="S4670" s="236"/>
      <c r="T4670" s="236"/>
      <c r="U4670" s="236"/>
      <c r="Y4670" s="3"/>
      <c r="Z4670" s="3"/>
      <c r="AA4670" s="3"/>
      <c r="AB4670" s="3"/>
      <c r="AC4670" s="3"/>
      <c r="AD4670" s="3"/>
      <c r="AE4670" s="3"/>
      <c r="AF4670" s="3"/>
    </row>
    <row r="4671" spans="13:32">
      <c r="M4671" s="238"/>
      <c r="N4671" s="236"/>
      <c r="O4671" s="236"/>
      <c r="P4671" s="234"/>
      <c r="Q4671" s="234"/>
      <c r="R4671" s="236"/>
      <c r="S4671" s="236"/>
      <c r="T4671" s="236"/>
      <c r="U4671" s="236"/>
      <c r="Y4671" s="3"/>
      <c r="Z4671" s="3"/>
      <c r="AA4671" s="3"/>
      <c r="AB4671" s="3"/>
      <c r="AC4671" s="3"/>
      <c r="AD4671" s="3"/>
      <c r="AE4671" s="3"/>
      <c r="AF4671" s="3"/>
    </row>
    <row r="4672" spans="13:32">
      <c r="M4672" s="238"/>
      <c r="N4672" s="236"/>
      <c r="O4672" s="236"/>
      <c r="P4672" s="234"/>
      <c r="Q4672" s="234"/>
      <c r="R4672" s="236"/>
      <c r="S4672" s="236"/>
      <c r="T4672" s="236"/>
      <c r="U4672" s="236"/>
      <c r="Y4672" s="3"/>
      <c r="Z4672" s="3"/>
      <c r="AA4672" s="3"/>
      <c r="AB4672" s="3"/>
      <c r="AC4672" s="3"/>
      <c r="AD4672" s="3"/>
      <c r="AE4672" s="3"/>
      <c r="AF4672" s="3"/>
    </row>
    <row r="4673" spans="13:32">
      <c r="M4673" s="238"/>
      <c r="N4673" s="236"/>
      <c r="O4673" s="236"/>
      <c r="P4673" s="234"/>
      <c r="Q4673" s="234"/>
      <c r="R4673" s="236"/>
      <c r="S4673" s="236"/>
      <c r="T4673" s="236"/>
      <c r="U4673" s="236"/>
      <c r="Y4673" s="3"/>
      <c r="Z4673" s="3"/>
      <c r="AA4673" s="3"/>
      <c r="AB4673" s="3"/>
      <c r="AC4673" s="3"/>
      <c r="AD4673" s="3"/>
      <c r="AE4673" s="3"/>
      <c r="AF4673" s="3"/>
    </row>
    <row r="4674" spans="13:32">
      <c r="M4674" s="238"/>
      <c r="N4674" s="236"/>
      <c r="O4674" s="236"/>
      <c r="P4674" s="234"/>
      <c r="Q4674" s="234"/>
      <c r="R4674" s="236"/>
      <c r="S4674" s="236"/>
      <c r="T4674" s="236"/>
      <c r="U4674" s="236"/>
      <c r="Y4674" s="3"/>
      <c r="Z4674" s="3"/>
      <c r="AA4674" s="3"/>
      <c r="AB4674" s="3"/>
      <c r="AC4674" s="3"/>
      <c r="AD4674" s="3"/>
      <c r="AE4674" s="3"/>
      <c r="AF4674" s="3"/>
    </row>
    <row r="4675" spans="13:32">
      <c r="M4675" s="238"/>
      <c r="N4675" s="236"/>
      <c r="O4675" s="236"/>
      <c r="P4675" s="234"/>
      <c r="Q4675" s="234"/>
      <c r="R4675" s="236"/>
      <c r="S4675" s="236"/>
      <c r="T4675" s="236"/>
      <c r="U4675" s="236"/>
      <c r="Y4675" s="3"/>
      <c r="Z4675" s="3"/>
      <c r="AA4675" s="3"/>
      <c r="AB4675" s="3"/>
      <c r="AC4675" s="3"/>
      <c r="AD4675" s="3"/>
      <c r="AE4675" s="3"/>
      <c r="AF4675" s="3"/>
    </row>
    <row r="4676" spans="13:32">
      <c r="M4676" s="238"/>
      <c r="N4676" s="236"/>
      <c r="O4676" s="236"/>
      <c r="P4676" s="234"/>
      <c r="Q4676" s="234"/>
      <c r="R4676" s="236"/>
      <c r="S4676" s="236"/>
      <c r="T4676" s="236"/>
      <c r="U4676" s="236"/>
      <c r="Y4676" s="3"/>
      <c r="Z4676" s="3"/>
      <c r="AA4676" s="3"/>
      <c r="AB4676" s="3"/>
      <c r="AC4676" s="3"/>
      <c r="AD4676" s="3"/>
      <c r="AE4676" s="3"/>
      <c r="AF4676" s="3"/>
    </row>
    <row r="4677" spans="13:32">
      <c r="M4677" s="238"/>
      <c r="N4677" s="236"/>
      <c r="O4677" s="236"/>
      <c r="P4677" s="234"/>
      <c r="Q4677" s="234"/>
      <c r="R4677" s="236"/>
      <c r="S4677" s="236"/>
      <c r="T4677" s="236"/>
      <c r="U4677" s="236"/>
      <c r="Y4677" s="3"/>
      <c r="Z4677" s="3"/>
      <c r="AA4677" s="3"/>
      <c r="AB4677" s="3"/>
      <c r="AC4677" s="3"/>
      <c r="AD4677" s="3"/>
      <c r="AE4677" s="3"/>
      <c r="AF4677" s="3"/>
    </row>
    <row r="4678" spans="13:32">
      <c r="M4678" s="238"/>
      <c r="N4678" s="236"/>
      <c r="O4678" s="236"/>
      <c r="P4678" s="234"/>
      <c r="Q4678" s="234"/>
      <c r="R4678" s="236"/>
      <c r="S4678" s="236"/>
      <c r="T4678" s="236"/>
      <c r="U4678" s="236"/>
      <c r="Y4678" s="3"/>
      <c r="Z4678" s="3"/>
      <c r="AA4678" s="3"/>
      <c r="AB4678" s="3"/>
      <c r="AC4678" s="3"/>
      <c r="AD4678" s="3"/>
      <c r="AE4678" s="3"/>
      <c r="AF4678" s="3"/>
    </row>
    <row r="4679" spans="13:32">
      <c r="M4679" s="238"/>
      <c r="N4679" s="236"/>
      <c r="O4679" s="236"/>
      <c r="P4679" s="234"/>
      <c r="Q4679" s="234"/>
      <c r="R4679" s="236"/>
      <c r="S4679" s="236"/>
      <c r="T4679" s="236"/>
      <c r="U4679" s="236"/>
      <c r="Y4679" s="3"/>
      <c r="Z4679" s="3"/>
      <c r="AA4679" s="3"/>
      <c r="AB4679" s="3"/>
      <c r="AC4679" s="3"/>
      <c r="AD4679" s="3"/>
      <c r="AE4679" s="3"/>
      <c r="AF4679" s="3"/>
    </row>
    <row r="4680" spans="13:32">
      <c r="M4680" s="238"/>
      <c r="N4680" s="236"/>
      <c r="O4680" s="236"/>
      <c r="P4680" s="234"/>
      <c r="Q4680" s="234"/>
      <c r="R4680" s="236"/>
      <c r="S4680" s="236"/>
      <c r="T4680" s="236"/>
      <c r="U4680" s="236"/>
      <c r="Y4680" s="3"/>
      <c r="Z4680" s="3"/>
      <c r="AA4680" s="3"/>
      <c r="AB4680" s="3"/>
      <c r="AC4680" s="3"/>
      <c r="AD4680" s="3"/>
      <c r="AE4680" s="3"/>
      <c r="AF4680" s="3"/>
    </row>
    <row r="4681" spans="13:32">
      <c r="M4681" s="238"/>
      <c r="N4681" s="236"/>
      <c r="O4681" s="236"/>
      <c r="P4681" s="234"/>
      <c r="Q4681" s="234"/>
      <c r="R4681" s="236"/>
      <c r="S4681" s="236"/>
      <c r="T4681" s="236"/>
      <c r="U4681" s="236"/>
      <c r="Y4681" s="3"/>
      <c r="Z4681" s="3"/>
      <c r="AA4681" s="3"/>
      <c r="AB4681" s="3"/>
      <c r="AC4681" s="3"/>
      <c r="AD4681" s="3"/>
      <c r="AE4681" s="3"/>
      <c r="AF4681" s="3"/>
    </row>
    <row r="4682" spans="13:32">
      <c r="M4682" s="238"/>
      <c r="N4682" s="236"/>
      <c r="O4682" s="236"/>
      <c r="P4682" s="234"/>
      <c r="Q4682" s="234"/>
      <c r="R4682" s="236"/>
      <c r="S4682" s="236"/>
      <c r="T4682" s="236"/>
      <c r="U4682" s="236"/>
      <c r="Y4682" s="3"/>
      <c r="Z4682" s="3"/>
      <c r="AA4682" s="3"/>
      <c r="AB4682" s="3"/>
      <c r="AC4682" s="3"/>
      <c r="AD4682" s="3"/>
      <c r="AE4682" s="3"/>
      <c r="AF4682" s="3"/>
    </row>
    <row r="4683" spans="13:32">
      <c r="M4683" s="238"/>
      <c r="N4683" s="236"/>
      <c r="O4683" s="236"/>
      <c r="P4683" s="234"/>
      <c r="Q4683" s="234"/>
      <c r="R4683" s="236"/>
      <c r="S4683" s="236"/>
      <c r="T4683" s="236"/>
      <c r="U4683" s="236"/>
      <c r="Y4683" s="3"/>
      <c r="Z4683" s="3"/>
      <c r="AA4683" s="3"/>
      <c r="AB4683" s="3"/>
      <c r="AC4683" s="3"/>
      <c r="AD4683" s="3"/>
      <c r="AE4683" s="3"/>
      <c r="AF4683" s="3"/>
    </row>
    <row r="4684" spans="13:32">
      <c r="M4684" s="238"/>
      <c r="N4684" s="236"/>
      <c r="O4684" s="236"/>
      <c r="P4684" s="234"/>
      <c r="Q4684" s="234"/>
      <c r="R4684" s="236"/>
      <c r="S4684" s="236"/>
      <c r="T4684" s="236"/>
      <c r="U4684" s="236"/>
      <c r="Y4684" s="3"/>
      <c r="Z4684" s="3"/>
      <c r="AA4684" s="3"/>
      <c r="AB4684" s="3"/>
      <c r="AC4684" s="3"/>
      <c r="AD4684" s="3"/>
      <c r="AE4684" s="3"/>
      <c r="AF4684" s="3"/>
    </row>
    <row r="4685" spans="13:32">
      <c r="M4685" s="238"/>
      <c r="N4685" s="236"/>
      <c r="O4685" s="236"/>
      <c r="P4685" s="234"/>
      <c r="Q4685" s="234"/>
      <c r="R4685" s="236"/>
      <c r="S4685" s="236"/>
      <c r="T4685" s="236"/>
      <c r="U4685" s="236"/>
      <c r="Y4685" s="3"/>
      <c r="Z4685" s="3"/>
      <c r="AA4685" s="3"/>
      <c r="AB4685" s="3"/>
      <c r="AC4685" s="3"/>
      <c r="AD4685" s="3"/>
      <c r="AE4685" s="3"/>
      <c r="AF4685" s="3"/>
    </row>
    <row r="4686" spans="13:32">
      <c r="M4686" s="238"/>
      <c r="N4686" s="236"/>
      <c r="O4686" s="236"/>
      <c r="P4686" s="234"/>
      <c r="Q4686" s="234"/>
      <c r="R4686" s="236"/>
      <c r="S4686" s="236"/>
      <c r="T4686" s="236"/>
      <c r="U4686" s="236"/>
      <c r="Y4686" s="3"/>
      <c r="Z4686" s="3"/>
      <c r="AA4686" s="3"/>
      <c r="AB4686" s="3"/>
      <c r="AC4686" s="3"/>
      <c r="AD4686" s="3"/>
      <c r="AE4686" s="3"/>
      <c r="AF4686" s="3"/>
    </row>
    <row r="4687" spans="13:32">
      <c r="M4687" s="238"/>
      <c r="N4687" s="236"/>
      <c r="O4687" s="236"/>
      <c r="P4687" s="234"/>
      <c r="Q4687" s="234"/>
      <c r="R4687" s="236"/>
      <c r="S4687" s="236"/>
      <c r="T4687" s="236"/>
      <c r="U4687" s="236"/>
      <c r="Y4687" s="3"/>
      <c r="Z4687" s="3"/>
      <c r="AA4687" s="3"/>
      <c r="AB4687" s="3"/>
      <c r="AC4687" s="3"/>
      <c r="AD4687" s="3"/>
      <c r="AE4687" s="3"/>
      <c r="AF4687" s="3"/>
    </row>
    <row r="4688" spans="13:32">
      <c r="M4688" s="238"/>
      <c r="N4688" s="236"/>
      <c r="O4688" s="236"/>
      <c r="P4688" s="234"/>
      <c r="Q4688" s="234"/>
      <c r="R4688" s="236"/>
      <c r="S4688" s="236"/>
      <c r="T4688" s="236"/>
      <c r="U4688" s="236"/>
      <c r="Y4688" s="3"/>
      <c r="Z4688" s="3"/>
      <c r="AA4688" s="3"/>
      <c r="AB4688" s="3"/>
      <c r="AC4688" s="3"/>
      <c r="AD4688" s="3"/>
      <c r="AE4688" s="3"/>
      <c r="AF4688" s="3"/>
    </row>
    <row r="4689" spans="13:32">
      <c r="M4689" s="238"/>
      <c r="N4689" s="236"/>
      <c r="O4689" s="236"/>
      <c r="P4689" s="234"/>
      <c r="Q4689" s="234"/>
      <c r="R4689" s="236"/>
      <c r="S4689" s="236"/>
      <c r="T4689" s="236"/>
      <c r="U4689" s="236"/>
      <c r="Y4689" s="3"/>
      <c r="Z4689" s="3"/>
      <c r="AA4689" s="3"/>
      <c r="AB4689" s="3"/>
      <c r="AC4689" s="3"/>
      <c r="AD4689" s="3"/>
      <c r="AE4689" s="3"/>
      <c r="AF4689" s="3"/>
    </row>
    <row r="4690" spans="13:32">
      <c r="M4690" s="238"/>
      <c r="N4690" s="236"/>
      <c r="O4690" s="236"/>
      <c r="P4690" s="234"/>
      <c r="Q4690" s="234"/>
      <c r="R4690" s="236"/>
      <c r="S4690" s="236"/>
      <c r="T4690" s="236"/>
      <c r="U4690" s="236"/>
      <c r="Y4690" s="3"/>
      <c r="Z4690" s="3"/>
      <c r="AA4690" s="3"/>
      <c r="AB4690" s="3"/>
      <c r="AC4690" s="3"/>
      <c r="AD4690" s="3"/>
      <c r="AE4690" s="3"/>
      <c r="AF4690" s="3"/>
    </row>
    <row r="4691" spans="13:32">
      <c r="M4691" s="238"/>
      <c r="N4691" s="236"/>
      <c r="O4691" s="236"/>
      <c r="P4691" s="234"/>
      <c r="Q4691" s="234"/>
      <c r="R4691" s="236"/>
      <c r="S4691" s="236"/>
      <c r="T4691" s="236"/>
      <c r="U4691" s="236"/>
      <c r="Y4691" s="3"/>
      <c r="Z4691" s="3"/>
      <c r="AA4691" s="3"/>
      <c r="AB4691" s="3"/>
      <c r="AC4691" s="3"/>
      <c r="AD4691" s="3"/>
      <c r="AE4691" s="3"/>
      <c r="AF4691" s="3"/>
    </row>
    <row r="4692" spans="13:32">
      <c r="M4692" s="238"/>
      <c r="N4692" s="236"/>
      <c r="O4692" s="236"/>
      <c r="P4692" s="234"/>
      <c r="Q4692" s="234"/>
      <c r="R4692" s="236"/>
      <c r="S4692" s="236"/>
      <c r="T4692" s="236"/>
      <c r="U4692" s="236"/>
      <c r="Y4692" s="3"/>
      <c r="Z4692" s="3"/>
      <c r="AA4692" s="3"/>
      <c r="AB4692" s="3"/>
      <c r="AC4692" s="3"/>
      <c r="AD4692" s="3"/>
      <c r="AE4692" s="3"/>
      <c r="AF4692" s="3"/>
    </row>
    <row r="4693" spans="13:32">
      <c r="M4693" s="238"/>
      <c r="N4693" s="236"/>
      <c r="O4693" s="236"/>
      <c r="P4693" s="234"/>
      <c r="Q4693" s="234"/>
      <c r="R4693" s="236"/>
      <c r="S4693" s="236"/>
      <c r="T4693" s="236"/>
      <c r="U4693" s="236"/>
      <c r="Y4693" s="3"/>
      <c r="Z4693" s="3"/>
      <c r="AA4693" s="3"/>
      <c r="AB4693" s="3"/>
      <c r="AC4693" s="3"/>
      <c r="AD4693" s="3"/>
      <c r="AE4693" s="3"/>
      <c r="AF4693" s="3"/>
    </row>
    <row r="4694" spans="13:32">
      <c r="M4694" s="238"/>
      <c r="N4694" s="236"/>
      <c r="O4694" s="236"/>
      <c r="P4694" s="234"/>
      <c r="Q4694" s="234"/>
      <c r="R4694" s="236"/>
      <c r="S4694" s="236"/>
      <c r="T4694" s="236"/>
      <c r="U4694" s="236"/>
      <c r="Y4694" s="3"/>
      <c r="Z4694" s="3"/>
      <c r="AA4694" s="3"/>
      <c r="AB4694" s="3"/>
      <c r="AC4694" s="3"/>
      <c r="AD4694" s="3"/>
      <c r="AE4694" s="3"/>
      <c r="AF4694" s="3"/>
    </row>
    <row r="4695" spans="13:32">
      <c r="M4695" s="238"/>
      <c r="N4695" s="236"/>
      <c r="O4695" s="236"/>
      <c r="P4695" s="234"/>
      <c r="Q4695" s="234"/>
      <c r="R4695" s="236"/>
      <c r="S4695" s="236"/>
      <c r="T4695" s="236"/>
      <c r="U4695" s="236"/>
      <c r="Y4695" s="3"/>
      <c r="Z4695" s="3"/>
      <c r="AA4695" s="3"/>
      <c r="AB4695" s="3"/>
      <c r="AC4695" s="3"/>
      <c r="AD4695" s="3"/>
      <c r="AE4695" s="3"/>
      <c r="AF4695" s="3"/>
    </row>
    <row r="4696" spans="13:32">
      <c r="M4696" s="238"/>
      <c r="N4696" s="236"/>
      <c r="O4696" s="236"/>
      <c r="P4696" s="234"/>
      <c r="Q4696" s="234"/>
      <c r="R4696" s="236"/>
      <c r="S4696" s="236"/>
      <c r="T4696" s="236"/>
      <c r="U4696" s="236"/>
      <c r="Y4696" s="3"/>
      <c r="Z4696" s="3"/>
      <c r="AA4696" s="3"/>
      <c r="AB4696" s="3"/>
      <c r="AC4696" s="3"/>
      <c r="AD4696" s="3"/>
      <c r="AE4696" s="3"/>
      <c r="AF4696" s="3"/>
    </row>
    <row r="4697" spans="13:32">
      <c r="M4697" s="238"/>
      <c r="N4697" s="236"/>
      <c r="O4697" s="236"/>
      <c r="P4697" s="234"/>
      <c r="Q4697" s="234"/>
      <c r="R4697" s="236"/>
      <c r="S4697" s="236"/>
      <c r="T4697" s="236"/>
      <c r="U4697" s="236"/>
      <c r="Y4697" s="3"/>
      <c r="Z4697" s="3"/>
      <c r="AA4697" s="3"/>
      <c r="AB4697" s="3"/>
      <c r="AC4697" s="3"/>
      <c r="AD4697" s="3"/>
      <c r="AE4697" s="3"/>
      <c r="AF4697" s="3"/>
    </row>
    <row r="4698" spans="13:32">
      <c r="M4698" s="238"/>
      <c r="N4698" s="236"/>
      <c r="O4698" s="236"/>
      <c r="P4698" s="234"/>
      <c r="Q4698" s="234"/>
      <c r="R4698" s="236"/>
      <c r="S4698" s="236"/>
      <c r="T4698" s="236"/>
      <c r="U4698" s="236"/>
      <c r="Y4698" s="3"/>
      <c r="Z4698" s="3"/>
      <c r="AA4698" s="3"/>
      <c r="AB4698" s="3"/>
      <c r="AC4698" s="3"/>
      <c r="AD4698" s="3"/>
      <c r="AE4698" s="3"/>
      <c r="AF4698" s="3"/>
    </row>
    <row r="4699" spans="13:32">
      <c r="M4699" s="238"/>
      <c r="N4699" s="236"/>
      <c r="O4699" s="236"/>
      <c r="P4699" s="234"/>
      <c r="Q4699" s="234"/>
      <c r="R4699" s="236"/>
      <c r="S4699" s="236"/>
      <c r="T4699" s="236"/>
      <c r="U4699" s="236"/>
      <c r="Y4699" s="3"/>
      <c r="Z4699" s="3"/>
      <c r="AA4699" s="3"/>
      <c r="AB4699" s="3"/>
      <c r="AC4699" s="3"/>
      <c r="AD4699" s="3"/>
      <c r="AE4699" s="3"/>
      <c r="AF4699" s="3"/>
    </row>
    <row r="4700" spans="13:32">
      <c r="M4700" s="238"/>
      <c r="N4700" s="236"/>
      <c r="O4700" s="236"/>
      <c r="P4700" s="234"/>
      <c r="Q4700" s="234"/>
      <c r="R4700" s="236"/>
      <c r="S4700" s="236"/>
      <c r="T4700" s="236"/>
      <c r="U4700" s="236"/>
      <c r="Y4700" s="3"/>
      <c r="Z4700" s="3"/>
      <c r="AA4700" s="3"/>
      <c r="AB4700" s="3"/>
      <c r="AC4700" s="3"/>
      <c r="AD4700" s="3"/>
      <c r="AE4700" s="3"/>
      <c r="AF4700" s="3"/>
    </row>
    <row r="4701" spans="13:32">
      <c r="M4701" s="238"/>
      <c r="N4701" s="236"/>
      <c r="O4701" s="236"/>
      <c r="P4701" s="234"/>
      <c r="Q4701" s="234"/>
      <c r="R4701" s="236"/>
      <c r="S4701" s="236"/>
      <c r="T4701" s="236"/>
      <c r="U4701" s="236"/>
      <c r="Y4701" s="3"/>
      <c r="Z4701" s="3"/>
      <c r="AA4701" s="3"/>
      <c r="AB4701" s="3"/>
      <c r="AC4701" s="3"/>
      <c r="AD4701" s="3"/>
      <c r="AE4701" s="3"/>
      <c r="AF4701" s="3"/>
    </row>
    <row r="4702" spans="13:32">
      <c r="M4702" s="238"/>
      <c r="N4702" s="236"/>
      <c r="O4702" s="236"/>
      <c r="P4702" s="234"/>
      <c r="Q4702" s="234"/>
      <c r="R4702" s="236"/>
      <c r="S4702" s="236"/>
      <c r="T4702" s="236"/>
      <c r="U4702" s="236"/>
      <c r="Y4702" s="3"/>
      <c r="Z4702" s="3"/>
      <c r="AA4702" s="3"/>
      <c r="AB4702" s="3"/>
      <c r="AC4702" s="3"/>
      <c r="AD4702" s="3"/>
      <c r="AE4702" s="3"/>
      <c r="AF4702" s="3"/>
    </row>
    <row r="4703" spans="13:32">
      <c r="M4703" s="238"/>
      <c r="N4703" s="236"/>
      <c r="O4703" s="236"/>
      <c r="P4703" s="234"/>
      <c r="Q4703" s="234"/>
      <c r="R4703" s="236"/>
      <c r="S4703" s="236"/>
      <c r="T4703" s="236"/>
      <c r="U4703" s="236"/>
      <c r="Y4703" s="3"/>
      <c r="Z4703" s="3"/>
      <c r="AA4703" s="3"/>
      <c r="AB4703" s="3"/>
      <c r="AC4703" s="3"/>
      <c r="AD4703" s="3"/>
      <c r="AE4703" s="3"/>
      <c r="AF4703" s="3"/>
    </row>
    <row r="4704" spans="13:32">
      <c r="M4704" s="238"/>
      <c r="N4704" s="236"/>
      <c r="O4704" s="236"/>
      <c r="P4704" s="234"/>
      <c r="Q4704" s="234"/>
      <c r="R4704" s="236"/>
      <c r="S4704" s="236"/>
      <c r="T4704" s="236"/>
      <c r="U4704" s="236"/>
      <c r="Y4704" s="3"/>
      <c r="Z4704" s="3"/>
      <c r="AA4704" s="3"/>
      <c r="AB4704" s="3"/>
      <c r="AC4704" s="3"/>
      <c r="AD4704" s="3"/>
      <c r="AE4704" s="3"/>
      <c r="AF4704" s="3"/>
    </row>
    <row r="4705" spans="13:32">
      <c r="M4705" s="238"/>
      <c r="N4705" s="236"/>
      <c r="O4705" s="236"/>
      <c r="P4705" s="234"/>
      <c r="Q4705" s="234"/>
      <c r="R4705" s="236"/>
      <c r="S4705" s="236"/>
      <c r="T4705" s="236"/>
      <c r="U4705" s="236"/>
      <c r="Y4705" s="3"/>
      <c r="Z4705" s="3"/>
      <c r="AA4705" s="3"/>
      <c r="AB4705" s="3"/>
      <c r="AC4705" s="3"/>
      <c r="AD4705" s="3"/>
      <c r="AE4705" s="3"/>
      <c r="AF4705" s="3"/>
    </row>
    <row r="4706" spans="13:32">
      <c r="M4706" s="238"/>
      <c r="N4706" s="236"/>
      <c r="O4706" s="236"/>
      <c r="P4706" s="234"/>
      <c r="Q4706" s="234"/>
      <c r="R4706" s="236"/>
      <c r="S4706" s="236"/>
      <c r="T4706" s="236"/>
      <c r="U4706" s="236"/>
      <c r="Y4706" s="3"/>
      <c r="Z4706" s="3"/>
      <c r="AA4706" s="3"/>
      <c r="AB4706" s="3"/>
      <c r="AC4706" s="3"/>
      <c r="AD4706" s="3"/>
      <c r="AE4706" s="3"/>
      <c r="AF4706" s="3"/>
    </row>
    <row r="4707" spans="13:32">
      <c r="M4707" s="238"/>
      <c r="N4707" s="236"/>
      <c r="O4707" s="236"/>
      <c r="P4707" s="234"/>
      <c r="Q4707" s="234"/>
      <c r="R4707" s="236"/>
      <c r="S4707" s="236"/>
      <c r="T4707" s="236"/>
      <c r="U4707" s="236"/>
      <c r="Y4707" s="3"/>
      <c r="Z4707" s="3"/>
      <c r="AA4707" s="3"/>
      <c r="AB4707" s="3"/>
      <c r="AC4707" s="3"/>
      <c r="AD4707" s="3"/>
      <c r="AE4707" s="3"/>
      <c r="AF4707" s="3"/>
    </row>
    <row r="4708" spans="13:32">
      <c r="M4708" s="238"/>
      <c r="N4708" s="236"/>
      <c r="O4708" s="236"/>
      <c r="P4708" s="234"/>
      <c r="Q4708" s="234"/>
      <c r="R4708" s="236"/>
      <c r="S4708" s="236"/>
      <c r="T4708" s="236"/>
      <c r="U4708" s="236"/>
      <c r="Y4708" s="3"/>
      <c r="Z4708" s="3"/>
      <c r="AA4708" s="3"/>
      <c r="AB4708" s="3"/>
      <c r="AC4708" s="3"/>
      <c r="AD4708" s="3"/>
      <c r="AE4708" s="3"/>
      <c r="AF4708" s="3"/>
    </row>
    <row r="4709" spans="13:32">
      <c r="M4709" s="238"/>
      <c r="N4709" s="236"/>
      <c r="O4709" s="236"/>
      <c r="P4709" s="234"/>
      <c r="Q4709" s="234"/>
      <c r="R4709" s="236"/>
      <c r="S4709" s="236"/>
      <c r="T4709" s="236"/>
      <c r="U4709" s="236"/>
      <c r="Y4709" s="3"/>
      <c r="Z4709" s="3"/>
      <c r="AA4709" s="3"/>
      <c r="AB4709" s="3"/>
      <c r="AC4709" s="3"/>
      <c r="AD4709" s="3"/>
      <c r="AE4709" s="3"/>
      <c r="AF4709" s="3"/>
    </row>
    <row r="4710" spans="13:32">
      <c r="M4710" s="238"/>
      <c r="N4710" s="236"/>
      <c r="O4710" s="236"/>
      <c r="P4710" s="234"/>
      <c r="Q4710" s="234"/>
      <c r="R4710" s="236"/>
      <c r="S4710" s="236"/>
      <c r="T4710" s="236"/>
      <c r="U4710" s="236"/>
      <c r="Y4710" s="3"/>
      <c r="Z4710" s="3"/>
      <c r="AA4710" s="3"/>
      <c r="AB4710" s="3"/>
      <c r="AC4710" s="3"/>
      <c r="AD4710" s="3"/>
      <c r="AE4710" s="3"/>
      <c r="AF4710" s="3"/>
    </row>
    <row r="4711" spans="13:32">
      <c r="M4711" s="238"/>
      <c r="N4711" s="236"/>
      <c r="O4711" s="236"/>
      <c r="P4711" s="234"/>
      <c r="Q4711" s="234"/>
      <c r="R4711" s="236"/>
      <c r="S4711" s="236"/>
      <c r="T4711" s="236"/>
      <c r="U4711" s="236"/>
      <c r="Y4711" s="3"/>
      <c r="Z4711" s="3"/>
      <c r="AA4711" s="3"/>
      <c r="AB4711" s="3"/>
      <c r="AC4711" s="3"/>
      <c r="AD4711" s="3"/>
      <c r="AE4711" s="3"/>
      <c r="AF4711" s="3"/>
    </row>
    <row r="4712" spans="13:32">
      <c r="M4712" s="238"/>
      <c r="N4712" s="236"/>
      <c r="O4712" s="236"/>
      <c r="P4712" s="234"/>
      <c r="Q4712" s="234"/>
      <c r="R4712" s="236"/>
      <c r="S4712" s="236"/>
      <c r="T4712" s="236"/>
      <c r="U4712" s="236"/>
      <c r="Y4712" s="3"/>
      <c r="Z4712" s="3"/>
      <c r="AA4712" s="3"/>
      <c r="AB4712" s="3"/>
      <c r="AC4712" s="3"/>
      <c r="AD4712" s="3"/>
      <c r="AE4712" s="3"/>
      <c r="AF4712" s="3"/>
    </row>
    <row r="4713" spans="13:32">
      <c r="M4713" s="238"/>
      <c r="N4713" s="236"/>
      <c r="O4713" s="236"/>
      <c r="P4713" s="234"/>
      <c r="Q4713" s="234"/>
      <c r="R4713" s="236"/>
      <c r="S4713" s="236"/>
      <c r="T4713" s="236"/>
      <c r="U4713" s="236"/>
      <c r="Y4713" s="3"/>
      <c r="Z4713" s="3"/>
      <c r="AA4713" s="3"/>
      <c r="AB4713" s="3"/>
      <c r="AC4713" s="3"/>
      <c r="AD4713" s="3"/>
      <c r="AE4713" s="3"/>
      <c r="AF4713" s="3"/>
    </row>
    <row r="4714" spans="13:32">
      <c r="M4714" s="238"/>
      <c r="N4714" s="236"/>
      <c r="O4714" s="236"/>
      <c r="P4714" s="234"/>
      <c r="Q4714" s="234"/>
      <c r="R4714" s="236"/>
      <c r="S4714" s="236"/>
      <c r="T4714" s="236"/>
      <c r="U4714" s="236"/>
      <c r="Y4714" s="3"/>
      <c r="Z4714" s="3"/>
      <c r="AA4714" s="3"/>
      <c r="AB4714" s="3"/>
      <c r="AC4714" s="3"/>
      <c r="AD4714" s="3"/>
      <c r="AE4714" s="3"/>
      <c r="AF4714" s="3"/>
    </row>
    <row r="4715" spans="13:32">
      <c r="M4715" s="238"/>
      <c r="N4715" s="236"/>
      <c r="O4715" s="236"/>
      <c r="P4715" s="234"/>
      <c r="Q4715" s="234"/>
      <c r="R4715" s="236"/>
      <c r="S4715" s="236"/>
      <c r="T4715" s="236"/>
      <c r="U4715" s="236"/>
      <c r="Y4715" s="3"/>
      <c r="Z4715" s="3"/>
      <c r="AA4715" s="3"/>
      <c r="AB4715" s="3"/>
      <c r="AC4715" s="3"/>
      <c r="AD4715" s="3"/>
      <c r="AE4715" s="3"/>
      <c r="AF4715" s="3"/>
    </row>
    <row r="4716" spans="13:32">
      <c r="M4716" s="238"/>
      <c r="N4716" s="236"/>
      <c r="O4716" s="236"/>
      <c r="P4716" s="234"/>
      <c r="Q4716" s="234"/>
      <c r="R4716" s="236"/>
      <c r="S4716" s="236"/>
      <c r="T4716" s="236"/>
      <c r="U4716" s="236"/>
      <c r="Y4716" s="3"/>
      <c r="Z4716" s="3"/>
      <c r="AA4716" s="3"/>
      <c r="AB4716" s="3"/>
      <c r="AC4716" s="3"/>
      <c r="AD4716" s="3"/>
      <c r="AE4716" s="3"/>
      <c r="AF4716" s="3"/>
    </row>
    <row r="4717" spans="13:32">
      <c r="M4717" s="238"/>
      <c r="N4717" s="236"/>
      <c r="O4717" s="236"/>
      <c r="P4717" s="234"/>
      <c r="Q4717" s="234"/>
      <c r="R4717" s="236"/>
      <c r="S4717" s="236"/>
      <c r="T4717" s="236"/>
      <c r="U4717" s="236"/>
      <c r="Y4717" s="3"/>
      <c r="Z4717" s="3"/>
      <c r="AA4717" s="3"/>
      <c r="AB4717" s="3"/>
      <c r="AC4717" s="3"/>
      <c r="AD4717" s="3"/>
      <c r="AE4717" s="3"/>
      <c r="AF4717" s="3"/>
    </row>
    <row r="4718" spans="13:32">
      <c r="M4718" s="238"/>
      <c r="N4718" s="236"/>
      <c r="O4718" s="236"/>
      <c r="P4718" s="234"/>
      <c r="Q4718" s="234"/>
      <c r="R4718" s="236"/>
      <c r="S4718" s="236"/>
      <c r="T4718" s="236"/>
      <c r="U4718" s="236"/>
      <c r="Y4718" s="3"/>
      <c r="Z4718" s="3"/>
      <c r="AA4718" s="3"/>
      <c r="AB4718" s="3"/>
      <c r="AC4718" s="3"/>
      <c r="AD4718" s="3"/>
      <c r="AE4718" s="3"/>
      <c r="AF4718" s="3"/>
    </row>
    <row r="4719" spans="13:32">
      <c r="M4719" s="238"/>
      <c r="N4719" s="236"/>
      <c r="O4719" s="236"/>
      <c r="P4719" s="234"/>
      <c r="Q4719" s="234"/>
      <c r="R4719" s="236"/>
      <c r="S4719" s="236"/>
      <c r="T4719" s="236"/>
      <c r="U4719" s="236"/>
      <c r="Y4719" s="3"/>
      <c r="Z4719" s="3"/>
      <c r="AA4719" s="3"/>
      <c r="AB4719" s="3"/>
      <c r="AC4719" s="3"/>
      <c r="AD4719" s="3"/>
      <c r="AE4719" s="3"/>
      <c r="AF4719" s="3"/>
    </row>
    <row r="4720" spans="13:32">
      <c r="M4720" s="238"/>
      <c r="N4720" s="236"/>
      <c r="O4720" s="236"/>
      <c r="P4720" s="234"/>
      <c r="Q4720" s="234"/>
      <c r="R4720" s="236"/>
      <c r="S4720" s="236"/>
      <c r="T4720" s="236"/>
      <c r="U4720" s="236"/>
      <c r="Y4720" s="3"/>
      <c r="Z4720" s="3"/>
      <c r="AA4720" s="3"/>
      <c r="AB4720" s="3"/>
      <c r="AC4720" s="3"/>
      <c r="AD4720" s="3"/>
      <c r="AE4720" s="3"/>
      <c r="AF4720" s="3"/>
    </row>
    <row r="4721" spans="13:32">
      <c r="M4721" s="238"/>
      <c r="N4721" s="236"/>
      <c r="O4721" s="236"/>
      <c r="P4721" s="234"/>
      <c r="Q4721" s="234"/>
      <c r="R4721" s="236"/>
      <c r="S4721" s="236"/>
      <c r="T4721" s="236"/>
      <c r="U4721" s="236"/>
      <c r="Y4721" s="3"/>
      <c r="Z4721" s="3"/>
      <c r="AA4721" s="3"/>
      <c r="AB4721" s="3"/>
      <c r="AC4721" s="3"/>
      <c r="AD4721" s="3"/>
      <c r="AE4721" s="3"/>
      <c r="AF4721" s="3"/>
    </row>
    <row r="4722" spans="13:32">
      <c r="M4722" s="238"/>
      <c r="N4722" s="236"/>
      <c r="O4722" s="236"/>
      <c r="P4722" s="234"/>
      <c r="Q4722" s="234"/>
      <c r="R4722" s="236"/>
      <c r="S4722" s="236"/>
      <c r="T4722" s="236"/>
      <c r="U4722" s="236"/>
      <c r="Y4722" s="3"/>
      <c r="Z4722" s="3"/>
      <c r="AA4722" s="3"/>
      <c r="AB4722" s="3"/>
      <c r="AC4722" s="3"/>
      <c r="AD4722" s="3"/>
      <c r="AE4722" s="3"/>
      <c r="AF4722" s="3"/>
    </row>
    <row r="4723" spans="13:32">
      <c r="M4723" s="238"/>
      <c r="N4723" s="236"/>
      <c r="O4723" s="236"/>
      <c r="P4723" s="234"/>
      <c r="Q4723" s="234"/>
      <c r="R4723" s="236"/>
      <c r="S4723" s="236"/>
      <c r="T4723" s="236"/>
      <c r="U4723" s="236"/>
      <c r="Y4723" s="3"/>
      <c r="Z4723" s="3"/>
      <c r="AA4723" s="3"/>
      <c r="AB4723" s="3"/>
      <c r="AC4723" s="3"/>
      <c r="AD4723" s="3"/>
      <c r="AE4723" s="3"/>
      <c r="AF4723" s="3"/>
    </row>
    <row r="4724" spans="13:32">
      <c r="M4724" s="238"/>
      <c r="N4724" s="236"/>
      <c r="O4724" s="236"/>
      <c r="P4724" s="234"/>
      <c r="Q4724" s="234"/>
      <c r="R4724" s="236"/>
      <c r="S4724" s="236"/>
      <c r="T4724" s="236"/>
      <c r="U4724" s="236"/>
      <c r="Y4724" s="3"/>
      <c r="Z4724" s="3"/>
      <c r="AA4724" s="3"/>
      <c r="AB4724" s="3"/>
      <c r="AC4724" s="3"/>
      <c r="AD4724" s="3"/>
      <c r="AE4724" s="3"/>
      <c r="AF4724" s="3"/>
    </row>
    <row r="4725" spans="13:32">
      <c r="M4725" s="238"/>
      <c r="N4725" s="236"/>
      <c r="O4725" s="236"/>
      <c r="P4725" s="234"/>
      <c r="Q4725" s="234"/>
      <c r="R4725" s="236"/>
      <c r="S4725" s="236"/>
      <c r="T4725" s="236"/>
      <c r="U4725" s="236"/>
      <c r="Y4725" s="3"/>
      <c r="Z4725" s="3"/>
      <c r="AA4725" s="3"/>
      <c r="AB4725" s="3"/>
      <c r="AC4725" s="3"/>
      <c r="AD4725" s="3"/>
      <c r="AE4725" s="3"/>
      <c r="AF4725" s="3"/>
    </row>
    <row r="4726" spans="13:32">
      <c r="M4726" s="238"/>
      <c r="N4726" s="236"/>
      <c r="O4726" s="236"/>
      <c r="P4726" s="234"/>
      <c r="Q4726" s="234"/>
      <c r="R4726" s="236"/>
      <c r="S4726" s="236"/>
      <c r="T4726" s="236"/>
      <c r="U4726" s="236"/>
      <c r="Y4726" s="3"/>
      <c r="Z4726" s="3"/>
      <c r="AA4726" s="3"/>
      <c r="AB4726" s="3"/>
      <c r="AC4726" s="3"/>
      <c r="AD4726" s="3"/>
      <c r="AE4726" s="3"/>
      <c r="AF4726" s="3"/>
    </row>
    <row r="4727" spans="13:32">
      <c r="M4727" s="238"/>
      <c r="N4727" s="236"/>
      <c r="O4727" s="236"/>
      <c r="P4727" s="234"/>
      <c r="Q4727" s="234"/>
      <c r="R4727" s="236"/>
      <c r="S4727" s="236"/>
      <c r="T4727" s="236"/>
      <c r="U4727" s="236"/>
      <c r="Y4727" s="3"/>
      <c r="Z4727" s="3"/>
      <c r="AA4727" s="3"/>
      <c r="AB4727" s="3"/>
      <c r="AC4727" s="3"/>
      <c r="AD4727" s="3"/>
      <c r="AE4727" s="3"/>
      <c r="AF4727" s="3"/>
    </row>
    <row r="4728" spans="13:32">
      <c r="M4728" s="238"/>
      <c r="N4728" s="236"/>
      <c r="O4728" s="236"/>
      <c r="P4728" s="234"/>
      <c r="Q4728" s="234"/>
      <c r="R4728" s="236"/>
      <c r="S4728" s="236"/>
      <c r="T4728" s="236"/>
      <c r="U4728" s="236"/>
      <c r="Y4728" s="3"/>
      <c r="Z4728" s="3"/>
      <c r="AA4728" s="3"/>
      <c r="AB4728" s="3"/>
      <c r="AC4728" s="3"/>
      <c r="AD4728" s="3"/>
      <c r="AE4728" s="3"/>
      <c r="AF4728" s="3"/>
    </row>
    <row r="4729" spans="13:32">
      <c r="M4729" s="238"/>
      <c r="N4729" s="236"/>
      <c r="O4729" s="236"/>
      <c r="P4729" s="234"/>
      <c r="Q4729" s="234"/>
      <c r="R4729" s="236"/>
      <c r="S4729" s="236"/>
      <c r="T4729" s="236"/>
      <c r="U4729" s="236"/>
      <c r="Y4729" s="3"/>
      <c r="Z4729" s="3"/>
      <c r="AA4729" s="3"/>
      <c r="AB4729" s="3"/>
      <c r="AC4729" s="3"/>
      <c r="AD4729" s="3"/>
      <c r="AE4729" s="3"/>
      <c r="AF4729" s="3"/>
    </row>
    <row r="4730" spans="13:32">
      <c r="M4730" s="238"/>
      <c r="N4730" s="236"/>
      <c r="O4730" s="236"/>
      <c r="P4730" s="234"/>
      <c r="Q4730" s="234"/>
      <c r="R4730" s="236"/>
      <c r="S4730" s="236"/>
      <c r="T4730" s="236"/>
      <c r="U4730" s="236"/>
      <c r="Y4730" s="3"/>
      <c r="Z4730" s="3"/>
      <c r="AA4730" s="3"/>
      <c r="AB4730" s="3"/>
      <c r="AC4730" s="3"/>
      <c r="AD4730" s="3"/>
      <c r="AE4730" s="3"/>
      <c r="AF4730" s="3"/>
    </row>
    <row r="4731" spans="13:32">
      <c r="M4731" s="238"/>
      <c r="N4731" s="236"/>
      <c r="O4731" s="236"/>
      <c r="P4731" s="234"/>
      <c r="Q4731" s="234"/>
      <c r="R4731" s="236"/>
      <c r="S4731" s="236"/>
      <c r="T4731" s="236"/>
      <c r="U4731" s="236"/>
      <c r="Y4731" s="3"/>
      <c r="Z4731" s="3"/>
      <c r="AA4731" s="3"/>
      <c r="AB4731" s="3"/>
      <c r="AC4731" s="3"/>
      <c r="AD4731" s="3"/>
      <c r="AE4731" s="3"/>
      <c r="AF4731" s="3"/>
    </row>
    <row r="4732" spans="13:32">
      <c r="M4732" s="238"/>
      <c r="N4732" s="236"/>
      <c r="O4732" s="236"/>
      <c r="P4732" s="234"/>
      <c r="Q4732" s="234"/>
      <c r="R4732" s="236"/>
      <c r="S4732" s="236"/>
      <c r="T4732" s="236"/>
      <c r="U4732" s="236"/>
      <c r="Y4732" s="3"/>
      <c r="Z4732" s="3"/>
      <c r="AA4732" s="3"/>
      <c r="AB4732" s="3"/>
      <c r="AC4732" s="3"/>
      <c r="AD4732" s="3"/>
      <c r="AE4732" s="3"/>
      <c r="AF4732" s="3"/>
    </row>
    <row r="4733" spans="13:32">
      <c r="M4733" s="238"/>
      <c r="N4733" s="236"/>
      <c r="O4733" s="236"/>
      <c r="P4733" s="234"/>
      <c r="Q4733" s="234"/>
      <c r="R4733" s="236"/>
      <c r="S4733" s="236"/>
      <c r="T4733" s="236"/>
      <c r="U4733" s="236"/>
      <c r="Y4733" s="3"/>
      <c r="Z4733" s="3"/>
      <c r="AA4733" s="3"/>
      <c r="AB4733" s="3"/>
      <c r="AC4733" s="3"/>
      <c r="AD4733" s="3"/>
      <c r="AE4733" s="3"/>
      <c r="AF4733" s="3"/>
    </row>
    <row r="4734" spans="13:32">
      <c r="M4734" s="238"/>
      <c r="N4734" s="236"/>
      <c r="O4734" s="236"/>
      <c r="P4734" s="234"/>
      <c r="Q4734" s="234"/>
      <c r="R4734" s="236"/>
      <c r="S4734" s="236"/>
      <c r="T4734" s="236"/>
      <c r="U4734" s="236"/>
      <c r="Y4734" s="3"/>
      <c r="Z4734" s="3"/>
      <c r="AA4734" s="3"/>
      <c r="AB4734" s="3"/>
      <c r="AC4734" s="3"/>
      <c r="AD4734" s="3"/>
      <c r="AE4734" s="3"/>
      <c r="AF4734" s="3"/>
    </row>
    <row r="4735" spans="13:32">
      <c r="M4735" s="238"/>
      <c r="N4735" s="236"/>
      <c r="O4735" s="236"/>
      <c r="P4735" s="234"/>
      <c r="Q4735" s="234"/>
      <c r="R4735" s="236"/>
      <c r="S4735" s="236"/>
      <c r="T4735" s="236"/>
      <c r="U4735" s="236"/>
      <c r="Y4735" s="3"/>
      <c r="Z4735" s="3"/>
      <c r="AA4735" s="3"/>
      <c r="AB4735" s="3"/>
      <c r="AC4735" s="3"/>
      <c r="AD4735" s="3"/>
      <c r="AE4735" s="3"/>
      <c r="AF4735" s="3"/>
    </row>
    <row r="4736" spans="13:32">
      <c r="M4736" s="238"/>
      <c r="N4736" s="236"/>
      <c r="O4736" s="236"/>
      <c r="P4736" s="234"/>
      <c r="Q4736" s="234"/>
      <c r="R4736" s="236"/>
      <c r="S4736" s="236"/>
      <c r="T4736" s="236"/>
      <c r="U4736" s="236"/>
      <c r="Y4736" s="3"/>
      <c r="Z4736" s="3"/>
      <c r="AA4736" s="3"/>
      <c r="AB4736" s="3"/>
      <c r="AC4736" s="3"/>
      <c r="AD4736" s="3"/>
      <c r="AE4736" s="3"/>
      <c r="AF4736" s="3"/>
    </row>
    <row r="4737" spans="13:32">
      <c r="M4737" s="238"/>
      <c r="N4737" s="236"/>
      <c r="O4737" s="236"/>
      <c r="P4737" s="234"/>
      <c r="Q4737" s="234"/>
      <c r="R4737" s="236"/>
      <c r="S4737" s="236"/>
      <c r="T4737" s="236"/>
      <c r="U4737" s="236"/>
      <c r="Y4737" s="3"/>
      <c r="Z4737" s="3"/>
      <c r="AA4737" s="3"/>
      <c r="AB4737" s="3"/>
      <c r="AC4737" s="3"/>
      <c r="AD4737" s="3"/>
      <c r="AE4737" s="3"/>
      <c r="AF4737" s="3"/>
    </row>
    <row r="4738" spans="13:32">
      <c r="M4738" s="238"/>
      <c r="N4738" s="236"/>
      <c r="O4738" s="236"/>
      <c r="P4738" s="234"/>
      <c r="Q4738" s="234"/>
      <c r="R4738" s="236"/>
      <c r="S4738" s="236"/>
      <c r="T4738" s="236"/>
      <c r="U4738" s="236"/>
      <c r="Y4738" s="3"/>
      <c r="Z4738" s="3"/>
      <c r="AA4738" s="3"/>
      <c r="AB4738" s="3"/>
      <c r="AC4738" s="3"/>
      <c r="AD4738" s="3"/>
      <c r="AE4738" s="3"/>
      <c r="AF4738" s="3"/>
    </row>
    <row r="4739" spans="13:32">
      <c r="M4739" s="238"/>
      <c r="N4739" s="236"/>
      <c r="O4739" s="236"/>
      <c r="P4739" s="234"/>
      <c r="Q4739" s="234"/>
      <c r="R4739" s="236"/>
      <c r="S4739" s="236"/>
      <c r="T4739" s="236"/>
      <c r="U4739" s="236"/>
      <c r="Y4739" s="3"/>
      <c r="Z4739" s="3"/>
      <c r="AA4739" s="3"/>
      <c r="AB4739" s="3"/>
      <c r="AC4739" s="3"/>
      <c r="AD4739" s="3"/>
      <c r="AE4739" s="3"/>
      <c r="AF4739" s="3"/>
    </row>
    <row r="4740" spans="13:32">
      <c r="M4740" s="238"/>
      <c r="N4740" s="236"/>
      <c r="O4740" s="236"/>
      <c r="P4740" s="234"/>
      <c r="Q4740" s="234"/>
      <c r="R4740" s="236"/>
      <c r="S4740" s="236"/>
      <c r="T4740" s="236"/>
      <c r="U4740" s="236"/>
      <c r="Y4740" s="3"/>
      <c r="Z4740" s="3"/>
      <c r="AA4740" s="3"/>
      <c r="AB4740" s="3"/>
      <c r="AC4740" s="3"/>
      <c r="AD4740" s="3"/>
      <c r="AE4740" s="3"/>
      <c r="AF4740" s="3"/>
    </row>
    <row r="4741" spans="13:32">
      <c r="M4741" s="238"/>
      <c r="N4741" s="236"/>
      <c r="O4741" s="236"/>
      <c r="P4741" s="234"/>
      <c r="Q4741" s="234"/>
      <c r="R4741" s="236"/>
      <c r="S4741" s="236"/>
      <c r="T4741" s="236"/>
      <c r="U4741" s="236"/>
      <c r="Y4741" s="3"/>
      <c r="Z4741" s="3"/>
      <c r="AA4741" s="3"/>
      <c r="AB4741" s="3"/>
      <c r="AC4741" s="3"/>
      <c r="AD4741" s="3"/>
      <c r="AE4741" s="3"/>
      <c r="AF4741" s="3"/>
    </row>
    <row r="4742" spans="13:32">
      <c r="M4742" s="238"/>
      <c r="N4742" s="236"/>
      <c r="O4742" s="236"/>
      <c r="P4742" s="234"/>
      <c r="Q4742" s="234"/>
      <c r="R4742" s="236"/>
      <c r="S4742" s="236"/>
      <c r="T4742" s="236"/>
      <c r="U4742" s="236"/>
      <c r="Y4742" s="3"/>
      <c r="Z4742" s="3"/>
      <c r="AA4742" s="3"/>
      <c r="AB4742" s="3"/>
      <c r="AC4742" s="3"/>
      <c r="AD4742" s="3"/>
      <c r="AE4742" s="3"/>
      <c r="AF4742" s="3"/>
    </row>
    <row r="4743" spans="13:32">
      <c r="M4743" s="238"/>
      <c r="N4743" s="236"/>
      <c r="O4743" s="236"/>
      <c r="P4743" s="234"/>
      <c r="Q4743" s="234"/>
      <c r="R4743" s="236"/>
      <c r="S4743" s="236"/>
      <c r="T4743" s="236"/>
      <c r="U4743" s="236"/>
      <c r="Y4743" s="3"/>
      <c r="Z4743" s="3"/>
      <c r="AA4743" s="3"/>
      <c r="AB4743" s="3"/>
      <c r="AC4743" s="3"/>
      <c r="AD4743" s="3"/>
      <c r="AE4743" s="3"/>
      <c r="AF4743" s="3"/>
    </row>
    <row r="4744" spans="13:32">
      <c r="M4744" s="238"/>
      <c r="N4744" s="236"/>
      <c r="O4744" s="236"/>
      <c r="P4744" s="234"/>
      <c r="Q4744" s="234"/>
      <c r="R4744" s="236"/>
      <c r="S4744" s="236"/>
      <c r="T4744" s="236"/>
      <c r="U4744" s="236"/>
      <c r="Y4744" s="3"/>
      <c r="Z4744" s="3"/>
      <c r="AA4744" s="3"/>
      <c r="AB4744" s="3"/>
      <c r="AC4744" s="3"/>
      <c r="AD4744" s="3"/>
      <c r="AE4744" s="3"/>
      <c r="AF4744" s="3"/>
    </row>
    <row r="4745" spans="13:32">
      <c r="M4745" s="238"/>
      <c r="N4745" s="236"/>
      <c r="O4745" s="236"/>
      <c r="P4745" s="234"/>
      <c r="Q4745" s="234"/>
      <c r="R4745" s="236"/>
      <c r="S4745" s="236"/>
      <c r="T4745" s="236"/>
      <c r="U4745" s="236"/>
      <c r="Y4745" s="3"/>
      <c r="Z4745" s="3"/>
      <c r="AA4745" s="3"/>
      <c r="AB4745" s="3"/>
      <c r="AC4745" s="3"/>
      <c r="AD4745" s="3"/>
      <c r="AE4745" s="3"/>
      <c r="AF4745" s="3"/>
    </row>
    <row r="4746" spans="13:32">
      <c r="M4746" s="238"/>
      <c r="N4746" s="236"/>
      <c r="O4746" s="236"/>
      <c r="P4746" s="234"/>
      <c r="Q4746" s="234"/>
      <c r="R4746" s="236"/>
      <c r="S4746" s="236"/>
      <c r="T4746" s="236"/>
      <c r="U4746" s="236"/>
      <c r="Y4746" s="3"/>
      <c r="Z4746" s="3"/>
      <c r="AA4746" s="3"/>
      <c r="AB4746" s="3"/>
      <c r="AC4746" s="3"/>
      <c r="AD4746" s="3"/>
      <c r="AE4746" s="3"/>
      <c r="AF4746" s="3"/>
    </row>
    <row r="4747" spans="13:32">
      <c r="M4747" s="238"/>
      <c r="N4747" s="236"/>
      <c r="O4747" s="236"/>
      <c r="P4747" s="234"/>
      <c r="Q4747" s="234"/>
      <c r="R4747" s="236"/>
      <c r="S4747" s="236"/>
      <c r="T4747" s="236"/>
      <c r="U4747" s="236"/>
      <c r="Y4747" s="3"/>
      <c r="Z4747" s="3"/>
      <c r="AA4747" s="3"/>
      <c r="AB4747" s="3"/>
      <c r="AC4747" s="3"/>
      <c r="AD4747" s="3"/>
      <c r="AE4747" s="3"/>
      <c r="AF4747" s="3"/>
    </row>
    <row r="4748" spans="13:32">
      <c r="M4748" s="238"/>
      <c r="N4748" s="236"/>
      <c r="O4748" s="236"/>
      <c r="P4748" s="234"/>
      <c r="Q4748" s="234"/>
      <c r="R4748" s="236"/>
      <c r="S4748" s="236"/>
      <c r="T4748" s="236"/>
      <c r="U4748" s="236"/>
      <c r="Y4748" s="3"/>
      <c r="Z4748" s="3"/>
      <c r="AA4748" s="3"/>
      <c r="AB4748" s="3"/>
      <c r="AC4748" s="3"/>
      <c r="AD4748" s="3"/>
      <c r="AE4748" s="3"/>
      <c r="AF4748" s="3"/>
    </row>
    <row r="4749" spans="13:32">
      <c r="M4749" s="238"/>
      <c r="N4749" s="236"/>
      <c r="O4749" s="236"/>
      <c r="P4749" s="234"/>
      <c r="Q4749" s="234"/>
      <c r="R4749" s="236"/>
      <c r="S4749" s="236"/>
      <c r="T4749" s="236"/>
      <c r="U4749" s="236"/>
      <c r="Y4749" s="3"/>
      <c r="Z4749" s="3"/>
      <c r="AA4749" s="3"/>
      <c r="AB4749" s="3"/>
      <c r="AC4749" s="3"/>
      <c r="AD4749" s="3"/>
      <c r="AE4749" s="3"/>
      <c r="AF4749" s="3"/>
    </row>
    <row r="4750" spans="13:32">
      <c r="M4750" s="238"/>
      <c r="N4750" s="236"/>
      <c r="O4750" s="236"/>
      <c r="P4750" s="234"/>
      <c r="Q4750" s="234"/>
      <c r="R4750" s="236"/>
      <c r="S4750" s="236"/>
      <c r="T4750" s="236"/>
      <c r="U4750" s="236"/>
      <c r="Y4750" s="3"/>
      <c r="Z4750" s="3"/>
      <c r="AA4750" s="3"/>
      <c r="AB4750" s="3"/>
      <c r="AC4750" s="3"/>
      <c r="AD4750" s="3"/>
      <c r="AE4750" s="3"/>
      <c r="AF4750" s="3"/>
    </row>
    <row r="4751" spans="13:32">
      <c r="M4751" s="238"/>
      <c r="N4751" s="236"/>
      <c r="O4751" s="236"/>
      <c r="P4751" s="234"/>
      <c r="Q4751" s="234"/>
      <c r="R4751" s="236"/>
      <c r="S4751" s="236"/>
      <c r="T4751" s="236"/>
      <c r="U4751" s="236"/>
      <c r="Y4751" s="3"/>
      <c r="Z4751" s="3"/>
      <c r="AA4751" s="3"/>
      <c r="AB4751" s="3"/>
      <c r="AC4751" s="3"/>
      <c r="AD4751" s="3"/>
      <c r="AE4751" s="3"/>
      <c r="AF4751" s="3"/>
    </row>
    <row r="4752" spans="13:32">
      <c r="M4752" s="238"/>
      <c r="N4752" s="236"/>
      <c r="O4752" s="236"/>
      <c r="P4752" s="234"/>
      <c r="Q4752" s="234"/>
      <c r="R4752" s="236"/>
      <c r="S4752" s="236"/>
      <c r="T4752" s="236"/>
      <c r="U4752" s="236"/>
      <c r="Y4752" s="3"/>
      <c r="Z4752" s="3"/>
      <c r="AA4752" s="3"/>
      <c r="AB4752" s="3"/>
      <c r="AC4752" s="3"/>
      <c r="AD4752" s="3"/>
      <c r="AE4752" s="3"/>
      <c r="AF4752" s="3"/>
    </row>
    <row r="4753" spans="13:32">
      <c r="M4753" s="238"/>
      <c r="N4753" s="236"/>
      <c r="O4753" s="236"/>
      <c r="P4753" s="234"/>
      <c r="Q4753" s="234"/>
      <c r="R4753" s="236"/>
      <c r="S4753" s="236"/>
      <c r="T4753" s="236"/>
      <c r="U4753" s="236"/>
      <c r="Y4753" s="3"/>
      <c r="Z4753" s="3"/>
      <c r="AA4753" s="3"/>
      <c r="AB4753" s="3"/>
      <c r="AC4753" s="3"/>
      <c r="AD4753" s="3"/>
      <c r="AE4753" s="3"/>
      <c r="AF4753" s="3"/>
    </row>
    <row r="4754" spans="13:32">
      <c r="M4754" s="238"/>
      <c r="N4754" s="236"/>
      <c r="O4754" s="236"/>
      <c r="P4754" s="234"/>
      <c r="Q4754" s="234"/>
      <c r="R4754" s="236"/>
      <c r="S4754" s="236"/>
      <c r="T4754" s="236"/>
      <c r="U4754" s="236"/>
      <c r="Y4754" s="3"/>
      <c r="Z4754" s="3"/>
      <c r="AA4754" s="3"/>
      <c r="AB4754" s="3"/>
      <c r="AC4754" s="3"/>
      <c r="AD4754" s="3"/>
      <c r="AE4754" s="3"/>
      <c r="AF4754" s="3"/>
    </row>
    <row r="4755" spans="13:32">
      <c r="M4755" s="238"/>
      <c r="N4755" s="236"/>
      <c r="O4755" s="236"/>
      <c r="P4755" s="234"/>
      <c r="Q4755" s="234"/>
      <c r="R4755" s="236"/>
      <c r="S4755" s="236"/>
      <c r="T4755" s="236"/>
      <c r="U4755" s="236"/>
      <c r="Y4755" s="3"/>
      <c r="Z4755" s="3"/>
      <c r="AA4755" s="3"/>
      <c r="AB4755" s="3"/>
      <c r="AC4755" s="3"/>
      <c r="AD4755" s="3"/>
      <c r="AE4755" s="3"/>
      <c r="AF4755" s="3"/>
    </row>
    <row r="4756" spans="13:32">
      <c r="M4756" s="238"/>
      <c r="N4756" s="236"/>
      <c r="O4756" s="236"/>
      <c r="P4756" s="234"/>
      <c r="Q4756" s="234"/>
      <c r="R4756" s="236"/>
      <c r="S4756" s="236"/>
      <c r="T4756" s="236"/>
      <c r="U4756" s="236"/>
      <c r="Y4756" s="3"/>
      <c r="Z4756" s="3"/>
      <c r="AA4756" s="3"/>
      <c r="AB4756" s="3"/>
      <c r="AC4756" s="3"/>
      <c r="AD4756" s="3"/>
      <c r="AE4756" s="3"/>
      <c r="AF4756" s="3"/>
    </row>
    <row r="4757" spans="13:32">
      <c r="M4757" s="238"/>
      <c r="N4757" s="236"/>
      <c r="O4757" s="236"/>
      <c r="P4757" s="234"/>
      <c r="Q4757" s="234"/>
      <c r="R4757" s="236"/>
      <c r="S4757" s="236"/>
      <c r="T4757" s="236"/>
      <c r="U4757" s="236"/>
      <c r="Y4757" s="3"/>
      <c r="Z4757" s="3"/>
      <c r="AA4757" s="3"/>
      <c r="AB4757" s="3"/>
      <c r="AC4757" s="3"/>
      <c r="AD4757" s="3"/>
      <c r="AE4757" s="3"/>
      <c r="AF4757" s="3"/>
    </row>
    <row r="4758" spans="13:32">
      <c r="M4758" s="238"/>
      <c r="N4758" s="236"/>
      <c r="O4758" s="236"/>
      <c r="P4758" s="234"/>
      <c r="Q4758" s="234"/>
      <c r="R4758" s="236"/>
      <c r="S4758" s="236"/>
      <c r="T4758" s="236"/>
      <c r="U4758" s="236"/>
      <c r="Y4758" s="3"/>
      <c r="Z4758" s="3"/>
      <c r="AA4758" s="3"/>
      <c r="AB4758" s="3"/>
      <c r="AC4758" s="3"/>
      <c r="AD4758" s="3"/>
      <c r="AE4758" s="3"/>
      <c r="AF4758" s="3"/>
    </row>
    <row r="4759" spans="13:32">
      <c r="M4759" s="238"/>
      <c r="N4759" s="236"/>
      <c r="O4759" s="236"/>
      <c r="P4759" s="234"/>
      <c r="Q4759" s="234"/>
      <c r="R4759" s="236"/>
      <c r="S4759" s="236"/>
      <c r="T4759" s="236"/>
      <c r="U4759" s="236"/>
      <c r="Y4759" s="3"/>
      <c r="Z4759" s="3"/>
      <c r="AA4759" s="3"/>
      <c r="AB4759" s="3"/>
      <c r="AC4759" s="3"/>
      <c r="AD4759" s="3"/>
      <c r="AE4759" s="3"/>
      <c r="AF4759" s="3"/>
    </row>
    <row r="4760" spans="13:32">
      <c r="M4760" s="238"/>
      <c r="N4760" s="236"/>
      <c r="O4760" s="236"/>
      <c r="P4760" s="234"/>
      <c r="Q4760" s="234"/>
      <c r="R4760" s="236"/>
      <c r="S4760" s="236"/>
      <c r="T4760" s="236"/>
      <c r="U4760" s="236"/>
      <c r="Y4760" s="3"/>
      <c r="Z4760" s="3"/>
      <c r="AA4760" s="3"/>
      <c r="AB4760" s="3"/>
      <c r="AC4760" s="3"/>
      <c r="AD4760" s="3"/>
      <c r="AE4760" s="3"/>
      <c r="AF4760" s="3"/>
    </row>
    <row r="4761" spans="13:32">
      <c r="M4761" s="238"/>
      <c r="N4761" s="236"/>
      <c r="O4761" s="236"/>
      <c r="P4761" s="234"/>
      <c r="Q4761" s="234"/>
      <c r="R4761" s="236"/>
      <c r="S4761" s="236"/>
      <c r="T4761" s="236"/>
      <c r="U4761" s="236"/>
      <c r="Y4761" s="3"/>
      <c r="Z4761" s="3"/>
      <c r="AA4761" s="3"/>
      <c r="AB4761" s="3"/>
      <c r="AC4761" s="3"/>
      <c r="AD4761" s="3"/>
      <c r="AE4761" s="3"/>
      <c r="AF4761" s="3"/>
    </row>
    <row r="4762" spans="13:32">
      <c r="M4762" s="238"/>
      <c r="N4762" s="236"/>
      <c r="O4762" s="236"/>
      <c r="P4762" s="234"/>
      <c r="Q4762" s="234"/>
      <c r="R4762" s="236"/>
      <c r="S4762" s="236"/>
      <c r="T4762" s="236"/>
      <c r="U4762" s="236"/>
      <c r="Y4762" s="3"/>
      <c r="Z4762" s="3"/>
      <c r="AA4762" s="3"/>
      <c r="AB4762" s="3"/>
      <c r="AC4762" s="3"/>
      <c r="AD4762" s="3"/>
      <c r="AE4762" s="3"/>
      <c r="AF4762" s="3"/>
    </row>
    <row r="4763" spans="13:32">
      <c r="M4763" s="238"/>
      <c r="N4763" s="236"/>
      <c r="O4763" s="236"/>
      <c r="P4763" s="234"/>
      <c r="Q4763" s="234"/>
      <c r="R4763" s="236"/>
      <c r="S4763" s="236"/>
      <c r="T4763" s="236"/>
      <c r="U4763" s="236"/>
      <c r="Y4763" s="3"/>
      <c r="Z4763" s="3"/>
      <c r="AA4763" s="3"/>
      <c r="AB4763" s="3"/>
      <c r="AC4763" s="3"/>
      <c r="AD4763" s="3"/>
      <c r="AE4763" s="3"/>
      <c r="AF4763" s="3"/>
    </row>
    <row r="4764" spans="13:32">
      <c r="M4764" s="238"/>
      <c r="N4764" s="236"/>
      <c r="O4764" s="236"/>
      <c r="P4764" s="234"/>
      <c r="Q4764" s="234"/>
      <c r="R4764" s="236"/>
      <c r="S4764" s="236"/>
      <c r="T4764" s="236"/>
      <c r="U4764" s="236"/>
      <c r="Y4764" s="3"/>
      <c r="Z4764" s="3"/>
      <c r="AA4764" s="3"/>
      <c r="AB4764" s="3"/>
      <c r="AC4764" s="3"/>
      <c r="AD4764" s="3"/>
      <c r="AE4764" s="3"/>
      <c r="AF4764" s="3"/>
    </row>
    <row r="4765" spans="13:32">
      <c r="M4765" s="238"/>
      <c r="N4765" s="236"/>
      <c r="O4765" s="236"/>
      <c r="P4765" s="234"/>
      <c r="Q4765" s="234"/>
      <c r="R4765" s="236"/>
      <c r="S4765" s="236"/>
      <c r="T4765" s="236"/>
      <c r="U4765" s="236"/>
      <c r="Y4765" s="3"/>
      <c r="Z4765" s="3"/>
      <c r="AA4765" s="3"/>
      <c r="AB4765" s="3"/>
      <c r="AC4765" s="3"/>
      <c r="AD4765" s="3"/>
      <c r="AE4765" s="3"/>
      <c r="AF4765" s="3"/>
    </row>
    <row r="4766" spans="13:32">
      <c r="M4766" s="238"/>
      <c r="N4766" s="236"/>
      <c r="O4766" s="236"/>
      <c r="P4766" s="234"/>
      <c r="Q4766" s="234"/>
      <c r="R4766" s="236"/>
      <c r="S4766" s="236"/>
      <c r="T4766" s="236"/>
      <c r="U4766" s="236"/>
      <c r="Y4766" s="3"/>
      <c r="Z4766" s="3"/>
      <c r="AA4766" s="3"/>
      <c r="AB4766" s="3"/>
      <c r="AC4766" s="3"/>
      <c r="AD4766" s="3"/>
      <c r="AE4766" s="3"/>
      <c r="AF4766" s="3"/>
    </row>
    <row r="4767" spans="13:32">
      <c r="M4767" s="238"/>
      <c r="N4767" s="236"/>
      <c r="O4767" s="236"/>
      <c r="P4767" s="234"/>
      <c r="Q4767" s="234"/>
      <c r="R4767" s="236"/>
      <c r="S4767" s="236"/>
      <c r="T4767" s="236"/>
      <c r="U4767" s="236"/>
      <c r="Y4767" s="3"/>
      <c r="Z4767" s="3"/>
      <c r="AA4767" s="3"/>
      <c r="AB4767" s="3"/>
      <c r="AC4767" s="3"/>
      <c r="AD4767" s="3"/>
      <c r="AE4767" s="3"/>
      <c r="AF4767" s="3"/>
    </row>
    <row r="4768" spans="13:32">
      <c r="M4768" s="238"/>
      <c r="N4768" s="236"/>
      <c r="O4768" s="236"/>
      <c r="P4768" s="234"/>
      <c r="Q4768" s="234"/>
      <c r="R4768" s="236"/>
      <c r="S4768" s="236"/>
      <c r="T4768" s="236"/>
      <c r="U4768" s="236"/>
      <c r="Y4768" s="3"/>
      <c r="Z4768" s="3"/>
      <c r="AA4768" s="3"/>
      <c r="AB4768" s="3"/>
      <c r="AC4768" s="3"/>
      <c r="AD4768" s="3"/>
      <c r="AE4768" s="3"/>
      <c r="AF4768" s="3"/>
    </row>
    <row r="4769" spans="13:32">
      <c r="M4769" s="238"/>
      <c r="N4769" s="236"/>
      <c r="O4769" s="236"/>
      <c r="P4769" s="234"/>
      <c r="Q4769" s="234"/>
      <c r="R4769" s="236"/>
      <c r="S4769" s="236"/>
      <c r="T4769" s="236"/>
      <c r="U4769" s="236"/>
      <c r="Y4769" s="3"/>
      <c r="Z4769" s="3"/>
      <c r="AA4769" s="3"/>
      <c r="AB4769" s="3"/>
      <c r="AC4769" s="3"/>
      <c r="AD4769" s="3"/>
      <c r="AE4769" s="3"/>
      <c r="AF4769" s="3"/>
    </row>
    <row r="4770" spans="13:32">
      <c r="M4770" s="238"/>
      <c r="N4770" s="236"/>
      <c r="O4770" s="236"/>
      <c r="P4770" s="234"/>
      <c r="Q4770" s="234"/>
      <c r="R4770" s="236"/>
      <c r="S4770" s="236"/>
      <c r="T4770" s="236"/>
      <c r="U4770" s="236"/>
      <c r="Y4770" s="3"/>
      <c r="Z4770" s="3"/>
      <c r="AA4770" s="3"/>
      <c r="AB4770" s="3"/>
      <c r="AC4770" s="3"/>
      <c r="AD4770" s="3"/>
      <c r="AE4770" s="3"/>
      <c r="AF4770" s="3"/>
    </row>
    <row r="4771" spans="13:32">
      <c r="M4771" s="238"/>
      <c r="N4771" s="236"/>
      <c r="O4771" s="236"/>
      <c r="P4771" s="234"/>
      <c r="Q4771" s="234"/>
      <c r="R4771" s="236"/>
      <c r="S4771" s="236"/>
      <c r="T4771" s="236"/>
      <c r="U4771" s="236"/>
      <c r="Y4771" s="3"/>
      <c r="Z4771" s="3"/>
      <c r="AA4771" s="3"/>
      <c r="AB4771" s="3"/>
      <c r="AC4771" s="3"/>
      <c r="AD4771" s="3"/>
      <c r="AE4771" s="3"/>
      <c r="AF4771" s="3"/>
    </row>
    <row r="4772" spans="13:32">
      <c r="M4772" s="238"/>
      <c r="N4772" s="236"/>
      <c r="O4772" s="236"/>
      <c r="P4772" s="234"/>
      <c r="Q4772" s="234"/>
      <c r="R4772" s="236"/>
      <c r="S4772" s="236"/>
      <c r="T4772" s="236"/>
      <c r="U4772" s="236"/>
      <c r="Y4772" s="3"/>
      <c r="Z4772" s="3"/>
      <c r="AA4772" s="3"/>
      <c r="AB4772" s="3"/>
      <c r="AC4772" s="3"/>
      <c r="AD4772" s="3"/>
      <c r="AE4772" s="3"/>
      <c r="AF4772" s="3"/>
    </row>
    <row r="4773" spans="13:32">
      <c r="M4773" s="238"/>
      <c r="N4773" s="236"/>
      <c r="O4773" s="236"/>
      <c r="P4773" s="234"/>
      <c r="Q4773" s="234"/>
      <c r="R4773" s="236"/>
      <c r="S4773" s="236"/>
      <c r="T4773" s="236"/>
      <c r="U4773" s="236"/>
      <c r="Y4773" s="3"/>
      <c r="Z4773" s="3"/>
      <c r="AA4773" s="3"/>
      <c r="AB4773" s="3"/>
      <c r="AC4773" s="3"/>
      <c r="AD4773" s="3"/>
      <c r="AE4773" s="3"/>
      <c r="AF4773" s="3"/>
    </row>
    <row r="4774" spans="13:32">
      <c r="M4774" s="238"/>
      <c r="N4774" s="236"/>
      <c r="O4774" s="236"/>
      <c r="P4774" s="234"/>
      <c r="Q4774" s="234"/>
      <c r="R4774" s="236"/>
      <c r="S4774" s="236"/>
      <c r="T4774" s="236"/>
      <c r="U4774" s="236"/>
      <c r="Y4774" s="3"/>
      <c r="Z4774" s="3"/>
      <c r="AA4774" s="3"/>
      <c r="AB4774" s="3"/>
      <c r="AC4774" s="3"/>
      <c r="AD4774" s="3"/>
      <c r="AE4774" s="3"/>
      <c r="AF4774" s="3"/>
    </row>
    <row r="4775" spans="13:32">
      <c r="M4775" s="238"/>
      <c r="N4775" s="236"/>
      <c r="O4775" s="236"/>
      <c r="P4775" s="234"/>
      <c r="Q4775" s="234"/>
      <c r="R4775" s="236"/>
      <c r="S4775" s="236"/>
      <c r="T4775" s="236"/>
      <c r="U4775" s="236"/>
      <c r="Y4775" s="3"/>
      <c r="Z4775" s="3"/>
      <c r="AA4775" s="3"/>
      <c r="AB4775" s="3"/>
      <c r="AC4775" s="3"/>
      <c r="AD4775" s="3"/>
      <c r="AE4775" s="3"/>
      <c r="AF4775" s="3"/>
    </row>
    <row r="4776" spans="13:32">
      <c r="M4776" s="238"/>
      <c r="N4776" s="236"/>
      <c r="O4776" s="236"/>
      <c r="P4776" s="234"/>
      <c r="Q4776" s="234"/>
      <c r="R4776" s="236"/>
      <c r="S4776" s="236"/>
      <c r="T4776" s="236"/>
      <c r="U4776" s="236"/>
      <c r="Y4776" s="3"/>
      <c r="Z4776" s="3"/>
      <c r="AA4776" s="3"/>
      <c r="AB4776" s="3"/>
      <c r="AC4776" s="3"/>
      <c r="AD4776" s="3"/>
      <c r="AE4776" s="3"/>
      <c r="AF4776" s="3"/>
    </row>
    <row r="4777" spans="13:32">
      <c r="M4777" s="238"/>
      <c r="N4777" s="236"/>
      <c r="O4777" s="236"/>
      <c r="P4777" s="234"/>
      <c r="Q4777" s="234"/>
      <c r="R4777" s="236"/>
      <c r="S4777" s="236"/>
      <c r="T4777" s="236"/>
      <c r="U4777" s="236"/>
      <c r="Y4777" s="3"/>
      <c r="Z4777" s="3"/>
      <c r="AA4777" s="3"/>
      <c r="AB4777" s="3"/>
      <c r="AC4777" s="3"/>
      <c r="AD4777" s="3"/>
      <c r="AE4777" s="3"/>
      <c r="AF4777" s="3"/>
    </row>
    <row r="4778" spans="13:32">
      <c r="M4778" s="238"/>
      <c r="N4778" s="236"/>
      <c r="O4778" s="236"/>
      <c r="P4778" s="234"/>
      <c r="Q4778" s="234"/>
      <c r="R4778" s="236"/>
      <c r="S4778" s="236"/>
      <c r="T4778" s="236"/>
      <c r="U4778" s="236"/>
      <c r="Y4778" s="3"/>
      <c r="Z4778" s="3"/>
      <c r="AA4778" s="3"/>
      <c r="AB4778" s="3"/>
      <c r="AC4778" s="3"/>
      <c r="AD4778" s="3"/>
      <c r="AE4778" s="3"/>
      <c r="AF4778" s="3"/>
    </row>
    <row r="4779" spans="13:32">
      <c r="M4779" s="238"/>
      <c r="N4779" s="236"/>
      <c r="O4779" s="236"/>
      <c r="P4779" s="234"/>
      <c r="Q4779" s="234"/>
      <c r="R4779" s="236"/>
      <c r="S4779" s="236"/>
      <c r="T4779" s="236"/>
      <c r="U4779" s="236"/>
      <c r="Y4779" s="3"/>
      <c r="Z4779" s="3"/>
      <c r="AA4779" s="3"/>
      <c r="AB4779" s="3"/>
      <c r="AC4779" s="3"/>
      <c r="AD4779" s="3"/>
      <c r="AE4779" s="3"/>
      <c r="AF4779" s="3"/>
    </row>
    <row r="4780" spans="13:32">
      <c r="M4780" s="238"/>
      <c r="N4780" s="236"/>
      <c r="O4780" s="236"/>
      <c r="P4780" s="234"/>
      <c r="Q4780" s="234"/>
      <c r="R4780" s="236"/>
      <c r="S4780" s="236"/>
      <c r="T4780" s="236"/>
      <c r="U4780" s="236"/>
      <c r="Y4780" s="3"/>
      <c r="Z4780" s="3"/>
      <c r="AA4780" s="3"/>
      <c r="AB4780" s="3"/>
      <c r="AC4780" s="3"/>
      <c r="AD4780" s="3"/>
      <c r="AE4780" s="3"/>
      <c r="AF4780" s="3"/>
    </row>
    <row r="4781" spans="13:32">
      <c r="M4781" s="238"/>
      <c r="N4781" s="236"/>
      <c r="O4781" s="236"/>
      <c r="P4781" s="234"/>
      <c r="Q4781" s="234"/>
      <c r="R4781" s="236"/>
      <c r="S4781" s="236"/>
      <c r="T4781" s="236"/>
      <c r="U4781" s="236"/>
      <c r="Y4781" s="3"/>
      <c r="Z4781" s="3"/>
      <c r="AA4781" s="3"/>
      <c r="AB4781" s="3"/>
      <c r="AC4781" s="3"/>
      <c r="AD4781" s="3"/>
      <c r="AE4781" s="3"/>
      <c r="AF4781" s="3"/>
    </row>
    <row r="4782" spans="13:32">
      <c r="M4782" s="238"/>
      <c r="N4782" s="236"/>
      <c r="O4782" s="236"/>
      <c r="P4782" s="234"/>
      <c r="Q4782" s="234"/>
      <c r="R4782" s="236"/>
      <c r="S4782" s="236"/>
      <c r="T4782" s="236"/>
      <c r="U4782" s="236"/>
      <c r="Y4782" s="3"/>
      <c r="Z4782" s="3"/>
      <c r="AA4782" s="3"/>
      <c r="AB4782" s="3"/>
      <c r="AC4782" s="3"/>
      <c r="AD4782" s="3"/>
      <c r="AE4782" s="3"/>
      <c r="AF4782" s="3"/>
    </row>
    <row r="4783" spans="13:32">
      <c r="M4783" s="238"/>
      <c r="N4783" s="236"/>
      <c r="O4783" s="236"/>
      <c r="P4783" s="234"/>
      <c r="Q4783" s="234"/>
      <c r="R4783" s="236"/>
      <c r="S4783" s="236"/>
      <c r="T4783" s="236"/>
      <c r="U4783" s="236"/>
      <c r="Y4783" s="3"/>
      <c r="Z4783" s="3"/>
      <c r="AA4783" s="3"/>
      <c r="AB4783" s="3"/>
      <c r="AC4783" s="3"/>
      <c r="AD4783" s="3"/>
      <c r="AE4783" s="3"/>
      <c r="AF4783" s="3"/>
    </row>
    <row r="4784" spans="13:32">
      <c r="M4784" s="238"/>
      <c r="N4784" s="236"/>
      <c r="O4784" s="236"/>
      <c r="P4784" s="234"/>
      <c r="Q4784" s="234"/>
      <c r="R4784" s="236"/>
      <c r="S4784" s="236"/>
      <c r="T4784" s="236"/>
      <c r="U4784" s="236"/>
      <c r="Y4784" s="3"/>
      <c r="Z4784" s="3"/>
      <c r="AA4784" s="3"/>
      <c r="AB4784" s="3"/>
      <c r="AC4784" s="3"/>
      <c r="AD4784" s="3"/>
      <c r="AE4784" s="3"/>
      <c r="AF4784" s="3"/>
    </row>
    <row r="4785" spans="13:32">
      <c r="M4785" s="238"/>
      <c r="N4785" s="236"/>
      <c r="O4785" s="236"/>
      <c r="P4785" s="234"/>
      <c r="Q4785" s="234"/>
      <c r="R4785" s="236"/>
      <c r="S4785" s="236"/>
      <c r="T4785" s="236"/>
      <c r="U4785" s="236"/>
      <c r="Y4785" s="3"/>
      <c r="Z4785" s="3"/>
      <c r="AA4785" s="3"/>
      <c r="AB4785" s="3"/>
      <c r="AC4785" s="3"/>
      <c r="AD4785" s="3"/>
      <c r="AE4785" s="3"/>
      <c r="AF4785" s="3"/>
    </row>
    <row r="4786" spans="13:32">
      <c r="M4786" s="238"/>
      <c r="N4786" s="236"/>
      <c r="O4786" s="236"/>
      <c r="P4786" s="234"/>
      <c r="Q4786" s="234"/>
      <c r="R4786" s="236"/>
      <c r="S4786" s="236"/>
      <c r="T4786" s="236"/>
      <c r="U4786" s="236"/>
      <c r="Y4786" s="3"/>
      <c r="Z4786" s="3"/>
      <c r="AA4786" s="3"/>
      <c r="AB4786" s="3"/>
      <c r="AC4786" s="3"/>
      <c r="AD4786" s="3"/>
      <c r="AE4786" s="3"/>
      <c r="AF4786" s="3"/>
    </row>
    <row r="4787" spans="13:32">
      <c r="M4787" s="238"/>
      <c r="N4787" s="236"/>
      <c r="O4787" s="236"/>
      <c r="P4787" s="234"/>
      <c r="Q4787" s="234"/>
      <c r="R4787" s="236"/>
      <c r="S4787" s="236"/>
      <c r="T4787" s="236"/>
      <c r="U4787" s="236"/>
      <c r="Y4787" s="3"/>
      <c r="Z4787" s="3"/>
      <c r="AA4787" s="3"/>
      <c r="AB4787" s="3"/>
      <c r="AC4787" s="3"/>
      <c r="AD4787" s="3"/>
      <c r="AE4787" s="3"/>
      <c r="AF4787" s="3"/>
    </row>
    <row r="4788" spans="13:32">
      <c r="M4788" s="238"/>
      <c r="N4788" s="236"/>
      <c r="O4788" s="236"/>
      <c r="P4788" s="234"/>
      <c r="Q4788" s="234"/>
      <c r="R4788" s="236"/>
      <c r="S4788" s="236"/>
      <c r="T4788" s="236"/>
      <c r="U4788" s="236"/>
      <c r="Y4788" s="3"/>
      <c r="Z4788" s="3"/>
      <c r="AA4788" s="3"/>
      <c r="AB4788" s="3"/>
      <c r="AC4788" s="3"/>
      <c r="AD4788" s="3"/>
      <c r="AE4788" s="3"/>
      <c r="AF4788" s="3"/>
    </row>
    <row r="4789" spans="13:32">
      <c r="M4789" s="238"/>
      <c r="N4789" s="236"/>
      <c r="O4789" s="236"/>
      <c r="P4789" s="234"/>
      <c r="Q4789" s="234"/>
      <c r="R4789" s="236"/>
      <c r="S4789" s="236"/>
      <c r="T4789" s="236"/>
      <c r="U4789" s="236"/>
      <c r="Y4789" s="3"/>
      <c r="Z4789" s="3"/>
      <c r="AA4789" s="3"/>
      <c r="AB4789" s="3"/>
      <c r="AC4789" s="3"/>
      <c r="AD4789" s="3"/>
      <c r="AE4789" s="3"/>
      <c r="AF4789" s="3"/>
    </row>
    <row r="4790" spans="13:32">
      <c r="M4790" s="238"/>
      <c r="N4790" s="236"/>
      <c r="O4790" s="236"/>
      <c r="P4790" s="234"/>
      <c r="Q4790" s="234"/>
      <c r="R4790" s="236"/>
      <c r="S4790" s="236"/>
      <c r="T4790" s="236"/>
      <c r="U4790" s="236"/>
      <c r="Y4790" s="3"/>
      <c r="Z4790" s="3"/>
      <c r="AA4790" s="3"/>
      <c r="AB4790" s="3"/>
      <c r="AC4790" s="3"/>
      <c r="AD4790" s="3"/>
      <c r="AE4790" s="3"/>
      <c r="AF4790" s="3"/>
    </row>
    <row r="4791" spans="13:32">
      <c r="M4791" s="238"/>
      <c r="N4791" s="236"/>
      <c r="O4791" s="236"/>
      <c r="P4791" s="234"/>
      <c r="Q4791" s="234"/>
      <c r="R4791" s="236"/>
      <c r="S4791" s="236"/>
      <c r="T4791" s="236"/>
      <c r="U4791" s="236"/>
      <c r="Y4791" s="3"/>
      <c r="Z4791" s="3"/>
      <c r="AA4791" s="3"/>
      <c r="AB4791" s="3"/>
      <c r="AC4791" s="3"/>
      <c r="AD4791" s="3"/>
      <c r="AE4791" s="3"/>
      <c r="AF4791" s="3"/>
    </row>
    <row r="4792" spans="13:32">
      <c r="M4792" s="238"/>
      <c r="N4792" s="236"/>
      <c r="O4792" s="236"/>
      <c r="P4792" s="234"/>
      <c r="Q4792" s="234"/>
      <c r="R4792" s="236"/>
      <c r="S4792" s="236"/>
      <c r="T4792" s="236"/>
      <c r="U4792" s="236"/>
      <c r="Y4792" s="3"/>
      <c r="Z4792" s="3"/>
      <c r="AA4792" s="3"/>
      <c r="AB4792" s="3"/>
      <c r="AC4792" s="3"/>
      <c r="AD4792" s="3"/>
      <c r="AE4792" s="3"/>
      <c r="AF4792" s="3"/>
    </row>
    <row r="4793" spans="13:32">
      <c r="M4793" s="238"/>
      <c r="N4793" s="236"/>
      <c r="O4793" s="236"/>
      <c r="P4793" s="234"/>
      <c r="Q4793" s="234"/>
      <c r="R4793" s="236"/>
      <c r="S4793" s="236"/>
      <c r="T4793" s="236"/>
      <c r="U4793" s="236"/>
      <c r="Y4793" s="3"/>
      <c r="Z4793" s="3"/>
      <c r="AA4793" s="3"/>
      <c r="AB4793" s="3"/>
      <c r="AC4793" s="3"/>
      <c r="AD4793" s="3"/>
      <c r="AE4793" s="3"/>
      <c r="AF4793" s="3"/>
    </row>
    <row r="4794" spans="13:32">
      <c r="M4794" s="238"/>
      <c r="N4794" s="236"/>
      <c r="O4794" s="236"/>
      <c r="P4794" s="234"/>
      <c r="Q4794" s="234"/>
      <c r="R4794" s="236"/>
      <c r="S4794" s="236"/>
      <c r="T4794" s="236"/>
      <c r="U4794" s="236"/>
      <c r="Y4794" s="3"/>
      <c r="Z4794" s="3"/>
      <c r="AA4794" s="3"/>
      <c r="AB4794" s="3"/>
      <c r="AC4794" s="3"/>
      <c r="AD4794" s="3"/>
      <c r="AE4794" s="3"/>
      <c r="AF4794" s="3"/>
    </row>
    <row r="4795" spans="13:32">
      <c r="M4795" s="238"/>
      <c r="N4795" s="236"/>
      <c r="O4795" s="236"/>
      <c r="P4795" s="234"/>
      <c r="Q4795" s="234"/>
      <c r="R4795" s="236"/>
      <c r="S4795" s="236"/>
      <c r="T4795" s="236"/>
      <c r="U4795" s="236"/>
      <c r="Y4795" s="3"/>
      <c r="Z4795" s="3"/>
      <c r="AA4795" s="3"/>
      <c r="AB4795" s="3"/>
      <c r="AC4795" s="3"/>
      <c r="AD4795" s="3"/>
      <c r="AE4795" s="3"/>
      <c r="AF4795" s="3"/>
    </row>
    <row r="4796" spans="13:32">
      <c r="M4796" s="238"/>
      <c r="N4796" s="236"/>
      <c r="O4796" s="236"/>
      <c r="P4796" s="234"/>
      <c r="Q4796" s="234"/>
      <c r="R4796" s="236"/>
      <c r="S4796" s="236"/>
      <c r="T4796" s="236"/>
      <c r="U4796" s="236"/>
      <c r="Y4796" s="3"/>
      <c r="Z4796" s="3"/>
      <c r="AA4796" s="3"/>
      <c r="AB4796" s="3"/>
      <c r="AC4796" s="3"/>
      <c r="AD4796" s="3"/>
      <c r="AE4796" s="3"/>
      <c r="AF4796" s="3"/>
    </row>
    <row r="4797" spans="13:32">
      <c r="M4797" s="238"/>
      <c r="N4797" s="236"/>
      <c r="O4797" s="236"/>
      <c r="P4797" s="234"/>
      <c r="Q4797" s="234"/>
      <c r="R4797" s="236"/>
      <c r="S4797" s="236"/>
      <c r="T4797" s="236"/>
      <c r="U4797" s="236"/>
      <c r="Y4797" s="3"/>
      <c r="Z4797" s="3"/>
      <c r="AA4797" s="3"/>
      <c r="AB4797" s="3"/>
      <c r="AC4797" s="3"/>
      <c r="AD4797" s="3"/>
      <c r="AE4797" s="3"/>
      <c r="AF4797" s="3"/>
    </row>
    <row r="4798" spans="13:32">
      <c r="M4798" s="238"/>
      <c r="N4798" s="236"/>
      <c r="O4798" s="236"/>
      <c r="P4798" s="234"/>
      <c r="Q4798" s="234"/>
      <c r="R4798" s="236"/>
      <c r="S4798" s="236"/>
      <c r="T4798" s="236"/>
      <c r="U4798" s="236"/>
      <c r="Y4798" s="3"/>
      <c r="Z4798" s="3"/>
      <c r="AA4798" s="3"/>
      <c r="AB4798" s="3"/>
      <c r="AC4798" s="3"/>
      <c r="AD4798" s="3"/>
      <c r="AE4798" s="3"/>
      <c r="AF4798" s="3"/>
    </row>
    <row r="4799" spans="13:32">
      <c r="M4799" s="238"/>
      <c r="N4799" s="236"/>
      <c r="O4799" s="236"/>
      <c r="P4799" s="234"/>
      <c r="Q4799" s="234"/>
      <c r="R4799" s="236"/>
      <c r="S4799" s="236"/>
      <c r="T4799" s="236"/>
      <c r="U4799" s="236"/>
      <c r="Y4799" s="3"/>
      <c r="Z4799" s="3"/>
      <c r="AA4799" s="3"/>
      <c r="AB4799" s="3"/>
      <c r="AC4799" s="3"/>
      <c r="AD4799" s="3"/>
      <c r="AE4799" s="3"/>
      <c r="AF4799" s="3"/>
    </row>
    <row r="4800" spans="13:32">
      <c r="M4800" s="238"/>
      <c r="N4800" s="236"/>
      <c r="O4800" s="236"/>
      <c r="P4800" s="234"/>
      <c r="Q4800" s="234"/>
      <c r="R4800" s="236"/>
      <c r="S4800" s="236"/>
      <c r="T4800" s="236"/>
      <c r="U4800" s="236"/>
      <c r="Y4800" s="3"/>
      <c r="Z4800" s="3"/>
      <c r="AA4800" s="3"/>
      <c r="AB4800" s="3"/>
      <c r="AC4800" s="3"/>
      <c r="AD4800" s="3"/>
      <c r="AE4800" s="3"/>
      <c r="AF4800" s="3"/>
    </row>
    <row r="4801" spans="13:32">
      <c r="M4801" s="238"/>
      <c r="N4801" s="236"/>
      <c r="O4801" s="236"/>
      <c r="P4801" s="234"/>
      <c r="Q4801" s="234"/>
      <c r="R4801" s="236"/>
      <c r="S4801" s="236"/>
      <c r="T4801" s="236"/>
      <c r="U4801" s="236"/>
      <c r="Y4801" s="3"/>
      <c r="Z4801" s="3"/>
      <c r="AA4801" s="3"/>
      <c r="AB4801" s="3"/>
      <c r="AC4801" s="3"/>
      <c r="AD4801" s="3"/>
      <c r="AE4801" s="3"/>
      <c r="AF4801" s="3"/>
    </row>
    <row r="4802" spans="13:32">
      <c r="M4802" s="238"/>
      <c r="N4802" s="236"/>
      <c r="O4802" s="236"/>
      <c r="P4802" s="234"/>
      <c r="Q4802" s="234"/>
      <c r="R4802" s="236"/>
      <c r="S4802" s="236"/>
      <c r="T4802" s="236"/>
      <c r="U4802" s="236"/>
      <c r="Y4802" s="3"/>
      <c r="Z4802" s="3"/>
      <c r="AA4802" s="3"/>
      <c r="AB4802" s="3"/>
      <c r="AC4802" s="3"/>
      <c r="AD4802" s="3"/>
      <c r="AE4802" s="3"/>
      <c r="AF4802" s="3"/>
    </row>
    <row r="4803" spans="13:32">
      <c r="M4803" s="238"/>
      <c r="N4803" s="236"/>
      <c r="O4803" s="236"/>
      <c r="P4803" s="234"/>
      <c r="Q4803" s="234"/>
      <c r="R4803" s="236"/>
      <c r="S4803" s="236"/>
      <c r="T4803" s="236"/>
      <c r="U4803" s="236"/>
      <c r="Y4803" s="3"/>
      <c r="Z4803" s="3"/>
      <c r="AA4803" s="3"/>
      <c r="AB4803" s="3"/>
      <c r="AC4803" s="3"/>
      <c r="AD4803" s="3"/>
      <c r="AE4803" s="3"/>
      <c r="AF4803" s="3"/>
    </row>
    <row r="4804" spans="13:32">
      <c r="M4804" s="238"/>
      <c r="N4804" s="236"/>
      <c r="O4804" s="236"/>
      <c r="P4804" s="234"/>
      <c r="Q4804" s="234"/>
      <c r="R4804" s="236"/>
      <c r="S4804" s="236"/>
      <c r="T4804" s="236"/>
      <c r="U4804" s="236"/>
      <c r="Y4804" s="3"/>
      <c r="Z4804" s="3"/>
      <c r="AA4804" s="3"/>
      <c r="AB4804" s="3"/>
      <c r="AC4804" s="3"/>
      <c r="AD4804" s="3"/>
      <c r="AE4804" s="3"/>
      <c r="AF4804" s="3"/>
    </row>
    <row r="4805" spans="13:32">
      <c r="M4805" s="238"/>
      <c r="N4805" s="236"/>
      <c r="O4805" s="236"/>
      <c r="P4805" s="234"/>
      <c r="Q4805" s="234"/>
      <c r="R4805" s="236"/>
      <c r="S4805" s="236"/>
      <c r="T4805" s="236"/>
      <c r="U4805" s="236"/>
      <c r="Y4805" s="3"/>
      <c r="Z4805" s="3"/>
      <c r="AA4805" s="3"/>
      <c r="AB4805" s="3"/>
      <c r="AC4805" s="3"/>
      <c r="AD4805" s="3"/>
      <c r="AE4805" s="3"/>
      <c r="AF4805" s="3"/>
    </row>
    <row r="4806" spans="13:32">
      <c r="M4806" s="238"/>
      <c r="N4806" s="236"/>
      <c r="O4806" s="236"/>
      <c r="P4806" s="234"/>
      <c r="Q4806" s="234"/>
      <c r="R4806" s="236"/>
      <c r="S4806" s="236"/>
      <c r="T4806" s="236"/>
      <c r="U4806" s="236"/>
      <c r="Y4806" s="3"/>
      <c r="Z4806" s="3"/>
      <c r="AA4806" s="3"/>
      <c r="AB4806" s="3"/>
      <c r="AC4806" s="3"/>
      <c r="AD4806" s="3"/>
      <c r="AE4806" s="3"/>
      <c r="AF4806" s="3"/>
    </row>
    <row r="4807" spans="13:32">
      <c r="M4807" s="238"/>
      <c r="N4807" s="236"/>
      <c r="O4807" s="236"/>
      <c r="P4807" s="234"/>
      <c r="Q4807" s="234"/>
      <c r="R4807" s="236"/>
      <c r="S4807" s="236"/>
      <c r="T4807" s="236"/>
      <c r="U4807" s="236"/>
      <c r="Y4807" s="3"/>
      <c r="Z4807" s="3"/>
      <c r="AA4807" s="3"/>
      <c r="AB4807" s="3"/>
      <c r="AC4807" s="3"/>
      <c r="AD4807" s="3"/>
      <c r="AE4807" s="3"/>
      <c r="AF4807" s="3"/>
    </row>
    <row r="4808" spans="13:32">
      <c r="M4808" s="238"/>
      <c r="N4808" s="236"/>
      <c r="O4808" s="236"/>
      <c r="P4808" s="234"/>
      <c r="Q4808" s="234"/>
      <c r="R4808" s="236"/>
      <c r="S4808" s="236"/>
      <c r="T4808" s="236"/>
      <c r="U4808" s="236"/>
      <c r="Y4808" s="3"/>
      <c r="Z4808" s="3"/>
      <c r="AA4808" s="3"/>
      <c r="AB4808" s="3"/>
      <c r="AC4808" s="3"/>
      <c r="AD4808" s="3"/>
      <c r="AE4808" s="3"/>
      <c r="AF4808" s="3"/>
    </row>
    <row r="4809" spans="13:32">
      <c r="M4809" s="238"/>
      <c r="N4809" s="236"/>
      <c r="O4809" s="236"/>
      <c r="P4809" s="234"/>
      <c r="Q4809" s="234"/>
      <c r="R4809" s="236"/>
      <c r="S4809" s="236"/>
      <c r="T4809" s="236"/>
      <c r="U4809" s="236"/>
      <c r="Y4809" s="3"/>
      <c r="Z4809" s="3"/>
      <c r="AA4809" s="3"/>
      <c r="AB4809" s="3"/>
      <c r="AC4809" s="3"/>
      <c r="AD4809" s="3"/>
      <c r="AE4809" s="3"/>
      <c r="AF4809" s="3"/>
    </row>
    <row r="4810" spans="13:32">
      <c r="M4810" s="238"/>
      <c r="N4810" s="236"/>
      <c r="O4810" s="236"/>
      <c r="P4810" s="234"/>
      <c r="Q4810" s="234"/>
      <c r="R4810" s="236"/>
      <c r="S4810" s="236"/>
      <c r="T4810" s="236"/>
      <c r="U4810" s="236"/>
      <c r="Y4810" s="3"/>
      <c r="Z4810" s="3"/>
      <c r="AA4810" s="3"/>
      <c r="AB4810" s="3"/>
      <c r="AC4810" s="3"/>
      <c r="AD4810" s="3"/>
      <c r="AE4810" s="3"/>
      <c r="AF4810" s="3"/>
    </row>
    <row r="4811" spans="13:32">
      <c r="M4811" s="238"/>
      <c r="N4811" s="236"/>
      <c r="O4811" s="236"/>
      <c r="P4811" s="234"/>
      <c r="Q4811" s="234"/>
      <c r="R4811" s="236"/>
      <c r="S4811" s="236"/>
      <c r="T4811" s="236"/>
      <c r="U4811" s="236"/>
      <c r="Y4811" s="3"/>
      <c r="Z4811" s="3"/>
      <c r="AA4811" s="3"/>
      <c r="AB4811" s="3"/>
      <c r="AC4811" s="3"/>
      <c r="AD4811" s="3"/>
      <c r="AE4811" s="3"/>
      <c r="AF4811" s="3"/>
    </row>
    <row r="4812" spans="13:32">
      <c r="M4812" s="238"/>
      <c r="N4812" s="236"/>
      <c r="O4812" s="236"/>
      <c r="P4812" s="234"/>
      <c r="Q4812" s="234"/>
      <c r="R4812" s="236"/>
      <c r="S4812" s="236"/>
      <c r="T4812" s="236"/>
      <c r="U4812" s="236"/>
      <c r="Y4812" s="3"/>
      <c r="Z4812" s="3"/>
      <c r="AA4812" s="3"/>
      <c r="AB4812" s="3"/>
      <c r="AC4812" s="3"/>
      <c r="AD4812" s="3"/>
      <c r="AE4812" s="3"/>
      <c r="AF4812" s="3"/>
    </row>
    <row r="4813" spans="13:32">
      <c r="M4813" s="238"/>
      <c r="N4813" s="236"/>
      <c r="O4813" s="236"/>
      <c r="P4813" s="234"/>
      <c r="Q4813" s="234"/>
      <c r="R4813" s="236"/>
      <c r="S4813" s="236"/>
      <c r="T4813" s="236"/>
      <c r="U4813" s="236"/>
      <c r="Y4813" s="3"/>
      <c r="Z4813" s="3"/>
      <c r="AA4813" s="3"/>
      <c r="AB4813" s="3"/>
      <c r="AC4813" s="3"/>
      <c r="AD4813" s="3"/>
      <c r="AE4813" s="3"/>
      <c r="AF4813" s="3"/>
    </row>
    <row r="4814" spans="13:32">
      <c r="M4814" s="238"/>
      <c r="N4814" s="236"/>
      <c r="O4814" s="236"/>
      <c r="P4814" s="234"/>
      <c r="Q4814" s="234"/>
      <c r="R4814" s="236"/>
      <c r="S4814" s="236"/>
      <c r="T4814" s="236"/>
      <c r="U4814" s="236"/>
      <c r="Y4814" s="3"/>
      <c r="Z4814" s="3"/>
      <c r="AA4814" s="3"/>
      <c r="AB4814" s="3"/>
      <c r="AC4814" s="3"/>
      <c r="AD4814" s="3"/>
      <c r="AE4814" s="3"/>
      <c r="AF4814" s="3"/>
    </row>
    <row r="4815" spans="13:32">
      <c r="M4815" s="238"/>
      <c r="N4815" s="236"/>
      <c r="O4815" s="236"/>
      <c r="P4815" s="234"/>
      <c r="Q4815" s="234"/>
      <c r="R4815" s="236"/>
      <c r="S4815" s="236"/>
      <c r="T4815" s="236"/>
      <c r="U4815" s="236"/>
      <c r="Y4815" s="3"/>
      <c r="Z4815" s="3"/>
      <c r="AA4815" s="3"/>
      <c r="AB4815" s="3"/>
      <c r="AC4815" s="3"/>
      <c r="AD4815" s="3"/>
      <c r="AE4815" s="3"/>
      <c r="AF4815" s="3"/>
    </row>
    <row r="4816" spans="13:32">
      <c r="M4816" s="238"/>
      <c r="N4816" s="236"/>
      <c r="O4816" s="236"/>
      <c r="P4816" s="234"/>
      <c r="Q4816" s="234"/>
      <c r="R4816" s="236"/>
      <c r="S4816" s="236"/>
      <c r="T4816" s="236"/>
      <c r="U4816" s="236"/>
      <c r="Y4816" s="3"/>
      <c r="Z4816" s="3"/>
      <c r="AA4816" s="3"/>
      <c r="AB4816" s="3"/>
      <c r="AC4816" s="3"/>
      <c r="AD4816" s="3"/>
      <c r="AE4816" s="3"/>
      <c r="AF4816" s="3"/>
    </row>
    <row r="4817" spans="13:32">
      <c r="M4817" s="238"/>
      <c r="N4817" s="236"/>
      <c r="O4817" s="236"/>
      <c r="P4817" s="234"/>
      <c r="Q4817" s="234"/>
      <c r="R4817" s="236"/>
      <c r="S4817" s="236"/>
      <c r="T4817" s="236"/>
      <c r="U4817" s="236"/>
      <c r="Y4817" s="3"/>
      <c r="Z4817" s="3"/>
      <c r="AA4817" s="3"/>
      <c r="AB4817" s="3"/>
      <c r="AC4817" s="3"/>
      <c r="AD4817" s="3"/>
      <c r="AE4817" s="3"/>
      <c r="AF4817" s="3"/>
    </row>
    <row r="4818" spans="13:32">
      <c r="M4818" s="238"/>
      <c r="N4818" s="236"/>
      <c r="O4818" s="236"/>
      <c r="P4818" s="234"/>
      <c r="Q4818" s="234"/>
      <c r="R4818" s="236"/>
      <c r="S4818" s="236"/>
      <c r="T4818" s="236"/>
      <c r="U4818" s="236"/>
      <c r="Y4818" s="3"/>
      <c r="Z4818" s="3"/>
      <c r="AA4818" s="3"/>
      <c r="AB4818" s="3"/>
      <c r="AC4818" s="3"/>
      <c r="AD4818" s="3"/>
      <c r="AE4818" s="3"/>
      <c r="AF4818" s="3"/>
    </row>
    <row r="4819" spans="13:32">
      <c r="M4819" s="238"/>
      <c r="N4819" s="236"/>
      <c r="O4819" s="236"/>
      <c r="P4819" s="234"/>
      <c r="Q4819" s="234"/>
      <c r="R4819" s="236"/>
      <c r="S4819" s="236"/>
      <c r="T4819" s="236"/>
      <c r="U4819" s="236"/>
      <c r="Y4819" s="3"/>
      <c r="Z4819" s="3"/>
      <c r="AA4819" s="3"/>
      <c r="AB4819" s="3"/>
      <c r="AC4819" s="3"/>
      <c r="AD4819" s="3"/>
      <c r="AE4819" s="3"/>
      <c r="AF4819" s="3"/>
    </row>
    <row r="4820" spans="13:32">
      <c r="M4820" s="238"/>
      <c r="N4820" s="236"/>
      <c r="O4820" s="236"/>
      <c r="P4820" s="234"/>
      <c r="Q4820" s="234"/>
      <c r="R4820" s="236"/>
      <c r="S4820" s="236"/>
      <c r="T4820" s="236"/>
      <c r="U4820" s="236"/>
      <c r="Y4820" s="3"/>
      <c r="Z4820" s="3"/>
      <c r="AA4820" s="3"/>
      <c r="AB4820" s="3"/>
      <c r="AC4820" s="3"/>
      <c r="AD4820" s="3"/>
      <c r="AE4820" s="3"/>
      <c r="AF4820" s="3"/>
    </row>
    <row r="4821" spans="13:32">
      <c r="M4821" s="238"/>
      <c r="N4821" s="236"/>
      <c r="O4821" s="236"/>
      <c r="P4821" s="234"/>
      <c r="Q4821" s="234"/>
      <c r="R4821" s="236"/>
      <c r="S4821" s="236"/>
      <c r="T4821" s="236"/>
      <c r="U4821" s="236"/>
      <c r="Y4821" s="3"/>
      <c r="Z4821" s="3"/>
      <c r="AA4821" s="3"/>
      <c r="AB4821" s="3"/>
      <c r="AC4821" s="3"/>
      <c r="AD4821" s="3"/>
      <c r="AE4821" s="3"/>
      <c r="AF4821" s="3"/>
    </row>
    <row r="4822" spans="13:32">
      <c r="M4822" s="238"/>
      <c r="N4822" s="236"/>
      <c r="O4822" s="236"/>
      <c r="P4822" s="234"/>
      <c r="Q4822" s="234"/>
      <c r="R4822" s="236"/>
      <c r="S4822" s="236"/>
      <c r="T4822" s="236"/>
      <c r="U4822" s="236"/>
      <c r="Y4822" s="3"/>
      <c r="Z4822" s="3"/>
      <c r="AA4822" s="3"/>
      <c r="AB4822" s="3"/>
      <c r="AC4822" s="3"/>
      <c r="AD4822" s="3"/>
      <c r="AE4822" s="3"/>
      <c r="AF4822" s="3"/>
    </row>
    <row r="4823" spans="13:32">
      <c r="M4823" s="238"/>
      <c r="N4823" s="236"/>
      <c r="O4823" s="236"/>
      <c r="P4823" s="234"/>
      <c r="Q4823" s="234"/>
      <c r="R4823" s="236"/>
      <c r="S4823" s="236"/>
      <c r="T4823" s="236"/>
      <c r="U4823" s="236"/>
      <c r="Y4823" s="3"/>
      <c r="Z4823" s="3"/>
      <c r="AA4823" s="3"/>
      <c r="AB4823" s="3"/>
      <c r="AC4823" s="3"/>
      <c r="AD4823" s="3"/>
      <c r="AE4823" s="3"/>
      <c r="AF4823" s="3"/>
    </row>
    <row r="4824" spans="13:32">
      <c r="M4824" s="238"/>
      <c r="N4824" s="236"/>
      <c r="O4824" s="236"/>
      <c r="P4824" s="234"/>
      <c r="Q4824" s="234"/>
      <c r="R4824" s="236"/>
      <c r="S4824" s="236"/>
      <c r="T4824" s="236"/>
      <c r="U4824" s="236"/>
      <c r="Y4824" s="3"/>
      <c r="Z4824" s="3"/>
      <c r="AA4824" s="3"/>
      <c r="AB4824" s="3"/>
      <c r="AC4824" s="3"/>
      <c r="AD4824" s="3"/>
      <c r="AE4824" s="3"/>
      <c r="AF4824" s="3"/>
    </row>
    <row r="4825" spans="13:32">
      <c r="M4825" s="238"/>
      <c r="N4825" s="236"/>
      <c r="O4825" s="236"/>
      <c r="P4825" s="234"/>
      <c r="Q4825" s="234"/>
      <c r="R4825" s="236"/>
      <c r="S4825" s="236"/>
      <c r="T4825" s="236"/>
      <c r="U4825" s="236"/>
      <c r="Y4825" s="3"/>
      <c r="Z4825" s="3"/>
      <c r="AA4825" s="3"/>
      <c r="AB4825" s="3"/>
      <c r="AC4825" s="3"/>
      <c r="AD4825" s="3"/>
      <c r="AE4825" s="3"/>
      <c r="AF4825" s="3"/>
    </row>
    <row r="4826" spans="13:32">
      <c r="M4826" s="238"/>
      <c r="N4826" s="236"/>
      <c r="O4826" s="236"/>
      <c r="P4826" s="234"/>
      <c r="Q4826" s="234"/>
      <c r="R4826" s="236"/>
      <c r="S4826" s="236"/>
      <c r="T4826" s="236"/>
      <c r="U4826" s="236"/>
      <c r="Y4826" s="3"/>
      <c r="Z4826" s="3"/>
      <c r="AA4826" s="3"/>
      <c r="AB4826" s="3"/>
      <c r="AC4826" s="3"/>
      <c r="AD4826" s="3"/>
      <c r="AE4826" s="3"/>
      <c r="AF4826" s="3"/>
    </row>
    <row r="4827" spans="13:32">
      <c r="M4827" s="238"/>
      <c r="N4827" s="236"/>
      <c r="O4827" s="236"/>
      <c r="P4827" s="234"/>
      <c r="Q4827" s="234"/>
      <c r="R4827" s="236"/>
      <c r="S4827" s="236"/>
      <c r="T4827" s="236"/>
      <c r="U4827" s="236"/>
      <c r="Y4827" s="3"/>
      <c r="Z4827" s="3"/>
      <c r="AA4827" s="3"/>
      <c r="AB4827" s="3"/>
      <c r="AC4827" s="3"/>
      <c r="AD4827" s="3"/>
      <c r="AE4827" s="3"/>
      <c r="AF4827" s="3"/>
    </row>
    <row r="4828" spans="13:32">
      <c r="M4828" s="238"/>
      <c r="N4828" s="236"/>
      <c r="O4828" s="236"/>
      <c r="P4828" s="234"/>
      <c r="Q4828" s="234"/>
      <c r="R4828" s="236"/>
      <c r="S4828" s="236"/>
      <c r="T4828" s="236"/>
      <c r="U4828" s="236"/>
      <c r="Y4828" s="3"/>
      <c r="Z4828" s="3"/>
      <c r="AA4828" s="3"/>
      <c r="AB4828" s="3"/>
      <c r="AC4828" s="3"/>
      <c r="AD4828" s="3"/>
      <c r="AE4828" s="3"/>
      <c r="AF4828" s="3"/>
    </row>
    <row r="4829" spans="13:32">
      <c r="M4829" s="238"/>
      <c r="N4829" s="236"/>
      <c r="O4829" s="236"/>
      <c r="P4829" s="234"/>
      <c r="Q4829" s="234"/>
      <c r="R4829" s="236"/>
      <c r="S4829" s="236"/>
      <c r="T4829" s="236"/>
      <c r="U4829" s="236"/>
      <c r="Y4829" s="3"/>
      <c r="Z4829" s="3"/>
      <c r="AA4829" s="3"/>
      <c r="AB4829" s="3"/>
      <c r="AC4829" s="3"/>
      <c r="AD4829" s="3"/>
      <c r="AE4829" s="3"/>
      <c r="AF4829" s="3"/>
    </row>
    <row r="4830" spans="13:32">
      <c r="M4830" s="238"/>
      <c r="N4830" s="236"/>
      <c r="O4830" s="236"/>
      <c r="P4830" s="234"/>
      <c r="Q4830" s="234"/>
      <c r="R4830" s="236"/>
      <c r="S4830" s="236"/>
      <c r="T4830" s="236"/>
      <c r="U4830" s="236"/>
      <c r="Y4830" s="3"/>
      <c r="Z4830" s="3"/>
      <c r="AA4830" s="3"/>
      <c r="AB4830" s="3"/>
      <c r="AC4830" s="3"/>
      <c r="AD4830" s="3"/>
      <c r="AE4830" s="3"/>
      <c r="AF4830" s="3"/>
    </row>
    <row r="4831" spans="13:32">
      <c r="M4831" s="238"/>
      <c r="N4831" s="236"/>
      <c r="O4831" s="236"/>
      <c r="P4831" s="234"/>
      <c r="Q4831" s="234"/>
      <c r="R4831" s="236"/>
      <c r="S4831" s="236"/>
      <c r="T4831" s="236"/>
      <c r="U4831" s="236"/>
      <c r="Y4831" s="3"/>
      <c r="Z4831" s="3"/>
      <c r="AA4831" s="3"/>
      <c r="AB4831" s="3"/>
      <c r="AC4831" s="3"/>
      <c r="AD4831" s="3"/>
      <c r="AE4831" s="3"/>
      <c r="AF4831" s="3"/>
    </row>
    <row r="4832" spans="13:32">
      <c r="M4832" s="238"/>
      <c r="N4832" s="236"/>
      <c r="O4832" s="236"/>
      <c r="P4832" s="234"/>
      <c r="Q4832" s="234"/>
      <c r="R4832" s="236"/>
      <c r="S4832" s="236"/>
      <c r="T4832" s="236"/>
      <c r="U4832" s="236"/>
      <c r="Y4832" s="3"/>
      <c r="Z4832" s="3"/>
      <c r="AA4832" s="3"/>
      <c r="AB4832" s="3"/>
      <c r="AC4832" s="3"/>
      <c r="AD4832" s="3"/>
      <c r="AE4832" s="3"/>
      <c r="AF4832" s="3"/>
    </row>
    <row r="4833" spans="13:32">
      <c r="M4833" s="238"/>
      <c r="N4833" s="236"/>
      <c r="O4833" s="236"/>
      <c r="P4833" s="234"/>
      <c r="Q4833" s="234"/>
      <c r="R4833" s="236"/>
      <c r="S4833" s="236"/>
      <c r="T4833" s="236"/>
      <c r="U4833" s="236"/>
      <c r="Y4833" s="3"/>
      <c r="Z4833" s="3"/>
      <c r="AA4833" s="3"/>
      <c r="AB4833" s="3"/>
      <c r="AC4833" s="3"/>
      <c r="AD4833" s="3"/>
      <c r="AE4833" s="3"/>
      <c r="AF4833" s="3"/>
    </row>
    <row r="4834" spans="13:32">
      <c r="M4834" s="238"/>
      <c r="N4834" s="236"/>
      <c r="O4834" s="236"/>
      <c r="P4834" s="234"/>
      <c r="Q4834" s="234"/>
      <c r="R4834" s="236"/>
      <c r="S4834" s="236"/>
      <c r="T4834" s="236"/>
      <c r="U4834" s="236"/>
      <c r="Y4834" s="3"/>
      <c r="Z4834" s="3"/>
      <c r="AA4834" s="3"/>
      <c r="AB4834" s="3"/>
      <c r="AC4834" s="3"/>
      <c r="AD4834" s="3"/>
      <c r="AE4834" s="3"/>
      <c r="AF4834" s="3"/>
    </row>
    <row r="4835" spans="13:32">
      <c r="M4835" s="238"/>
      <c r="N4835" s="236"/>
      <c r="O4835" s="236"/>
      <c r="P4835" s="234"/>
      <c r="Q4835" s="234"/>
      <c r="R4835" s="236"/>
      <c r="S4835" s="236"/>
      <c r="T4835" s="236"/>
      <c r="U4835" s="236"/>
      <c r="Y4835" s="3"/>
      <c r="Z4835" s="3"/>
      <c r="AA4835" s="3"/>
      <c r="AB4835" s="3"/>
      <c r="AC4835" s="3"/>
      <c r="AD4835" s="3"/>
      <c r="AE4835" s="3"/>
      <c r="AF4835" s="3"/>
    </row>
    <row r="4836" spans="13:32">
      <c r="M4836" s="238"/>
      <c r="N4836" s="236"/>
      <c r="O4836" s="236"/>
      <c r="P4836" s="234"/>
      <c r="Q4836" s="234"/>
      <c r="R4836" s="236"/>
      <c r="S4836" s="236"/>
      <c r="T4836" s="236"/>
      <c r="U4836" s="236"/>
      <c r="Y4836" s="3"/>
      <c r="Z4836" s="3"/>
      <c r="AA4836" s="3"/>
      <c r="AB4836" s="3"/>
      <c r="AC4836" s="3"/>
      <c r="AD4836" s="3"/>
      <c r="AE4836" s="3"/>
      <c r="AF4836" s="3"/>
    </row>
    <row r="4837" spans="13:32">
      <c r="M4837" s="238"/>
      <c r="N4837" s="236"/>
      <c r="O4837" s="236"/>
      <c r="P4837" s="234"/>
      <c r="Q4837" s="234"/>
      <c r="R4837" s="236"/>
      <c r="S4837" s="236"/>
      <c r="T4837" s="236"/>
      <c r="U4837" s="236"/>
      <c r="Y4837" s="3"/>
      <c r="Z4837" s="3"/>
      <c r="AA4837" s="3"/>
      <c r="AB4837" s="3"/>
      <c r="AC4837" s="3"/>
      <c r="AD4837" s="3"/>
      <c r="AE4837" s="3"/>
      <c r="AF4837" s="3"/>
    </row>
    <row r="4838" spans="13:32">
      <c r="M4838" s="238"/>
      <c r="N4838" s="236"/>
      <c r="O4838" s="236"/>
      <c r="P4838" s="234"/>
      <c r="Q4838" s="234"/>
      <c r="R4838" s="236"/>
      <c r="S4838" s="236"/>
      <c r="T4838" s="236"/>
      <c r="U4838" s="236"/>
      <c r="Y4838" s="3"/>
      <c r="Z4838" s="3"/>
      <c r="AA4838" s="3"/>
      <c r="AB4838" s="3"/>
      <c r="AC4838" s="3"/>
      <c r="AD4838" s="3"/>
      <c r="AE4838" s="3"/>
      <c r="AF4838" s="3"/>
    </row>
    <row r="4839" spans="13:32">
      <c r="M4839" s="238"/>
      <c r="N4839" s="236"/>
      <c r="O4839" s="236"/>
      <c r="P4839" s="234"/>
      <c r="Q4839" s="234"/>
      <c r="R4839" s="236"/>
      <c r="S4839" s="236"/>
      <c r="T4839" s="236"/>
      <c r="U4839" s="236"/>
      <c r="Y4839" s="3"/>
      <c r="Z4839" s="3"/>
      <c r="AA4839" s="3"/>
      <c r="AB4839" s="3"/>
      <c r="AC4839" s="3"/>
      <c r="AD4839" s="3"/>
      <c r="AE4839" s="3"/>
      <c r="AF4839" s="3"/>
    </row>
    <row r="4840" spans="13:32">
      <c r="M4840" s="238"/>
      <c r="N4840" s="236"/>
      <c r="O4840" s="236"/>
      <c r="P4840" s="234"/>
      <c r="Q4840" s="234"/>
      <c r="R4840" s="236"/>
      <c r="S4840" s="236"/>
      <c r="T4840" s="236"/>
      <c r="U4840" s="236"/>
      <c r="Y4840" s="3"/>
      <c r="Z4840" s="3"/>
      <c r="AA4840" s="3"/>
      <c r="AB4840" s="3"/>
      <c r="AC4840" s="3"/>
      <c r="AD4840" s="3"/>
      <c r="AE4840" s="3"/>
      <c r="AF4840" s="3"/>
    </row>
    <row r="4841" spans="13:32">
      <c r="M4841" s="238"/>
      <c r="N4841" s="236"/>
      <c r="O4841" s="236"/>
      <c r="P4841" s="234"/>
      <c r="Q4841" s="234"/>
      <c r="R4841" s="236"/>
      <c r="S4841" s="236"/>
      <c r="T4841" s="236"/>
      <c r="U4841" s="236"/>
      <c r="Y4841" s="3"/>
      <c r="Z4841" s="3"/>
      <c r="AA4841" s="3"/>
      <c r="AB4841" s="3"/>
      <c r="AC4841" s="3"/>
      <c r="AD4841" s="3"/>
      <c r="AE4841" s="3"/>
      <c r="AF4841" s="3"/>
    </row>
    <row r="4842" spans="13:32">
      <c r="M4842" s="238"/>
      <c r="N4842" s="236"/>
      <c r="O4842" s="236"/>
      <c r="P4842" s="234"/>
      <c r="Q4842" s="234"/>
      <c r="R4842" s="236"/>
      <c r="S4842" s="236"/>
      <c r="T4842" s="236"/>
      <c r="U4842" s="236"/>
      <c r="Y4842" s="3"/>
      <c r="Z4842" s="3"/>
      <c r="AA4842" s="3"/>
      <c r="AB4842" s="3"/>
      <c r="AC4842" s="3"/>
      <c r="AD4842" s="3"/>
      <c r="AE4842" s="3"/>
      <c r="AF4842" s="3"/>
    </row>
    <row r="4843" spans="13:32">
      <c r="M4843" s="238"/>
      <c r="N4843" s="236"/>
      <c r="O4843" s="236"/>
      <c r="P4843" s="234"/>
      <c r="Q4843" s="234"/>
      <c r="R4843" s="236"/>
      <c r="S4843" s="236"/>
      <c r="T4843" s="236"/>
      <c r="U4843" s="236"/>
      <c r="Y4843" s="3"/>
      <c r="Z4843" s="3"/>
      <c r="AA4843" s="3"/>
      <c r="AB4843" s="3"/>
      <c r="AC4843" s="3"/>
      <c r="AD4843" s="3"/>
      <c r="AE4843" s="3"/>
      <c r="AF4843" s="3"/>
    </row>
    <row r="4844" spans="13:32">
      <c r="M4844" s="238"/>
      <c r="N4844" s="236"/>
      <c r="O4844" s="236"/>
      <c r="P4844" s="234"/>
      <c r="Q4844" s="234"/>
      <c r="R4844" s="236"/>
      <c r="S4844" s="236"/>
      <c r="T4844" s="236"/>
      <c r="U4844" s="236"/>
      <c r="Y4844" s="3"/>
      <c r="Z4844" s="3"/>
      <c r="AA4844" s="3"/>
      <c r="AB4844" s="3"/>
      <c r="AC4844" s="3"/>
      <c r="AD4844" s="3"/>
      <c r="AE4844" s="3"/>
      <c r="AF4844" s="3"/>
    </row>
    <row r="4845" spans="13:32">
      <c r="M4845" s="238"/>
      <c r="N4845" s="236"/>
      <c r="O4845" s="236"/>
      <c r="P4845" s="234"/>
      <c r="Q4845" s="234"/>
      <c r="R4845" s="236"/>
      <c r="S4845" s="236"/>
      <c r="T4845" s="236"/>
      <c r="U4845" s="236"/>
      <c r="Y4845" s="3"/>
      <c r="Z4845" s="3"/>
      <c r="AA4845" s="3"/>
      <c r="AB4845" s="3"/>
      <c r="AC4845" s="3"/>
      <c r="AD4845" s="3"/>
      <c r="AE4845" s="3"/>
      <c r="AF4845" s="3"/>
    </row>
    <row r="4846" spans="13:32">
      <c r="M4846" s="238"/>
      <c r="N4846" s="236"/>
      <c r="O4846" s="236"/>
      <c r="P4846" s="234"/>
      <c r="Q4846" s="234"/>
      <c r="R4846" s="236"/>
      <c r="S4846" s="236"/>
      <c r="T4846" s="236"/>
      <c r="U4846" s="236"/>
      <c r="Y4846" s="3"/>
      <c r="Z4846" s="3"/>
      <c r="AA4846" s="3"/>
      <c r="AB4846" s="3"/>
      <c r="AC4846" s="3"/>
      <c r="AD4846" s="3"/>
      <c r="AE4846" s="3"/>
      <c r="AF4846" s="3"/>
    </row>
    <row r="4847" spans="13:32">
      <c r="M4847" s="238"/>
      <c r="N4847" s="236"/>
      <c r="O4847" s="236"/>
      <c r="P4847" s="234"/>
      <c r="Q4847" s="234"/>
      <c r="R4847" s="236"/>
      <c r="S4847" s="236"/>
      <c r="T4847" s="236"/>
      <c r="U4847" s="236"/>
      <c r="Y4847" s="3"/>
      <c r="Z4847" s="3"/>
      <c r="AA4847" s="3"/>
      <c r="AB4847" s="3"/>
      <c r="AC4847" s="3"/>
      <c r="AD4847" s="3"/>
      <c r="AE4847" s="3"/>
      <c r="AF4847" s="3"/>
    </row>
    <row r="4848" spans="13:32">
      <c r="M4848" s="238"/>
      <c r="N4848" s="236"/>
      <c r="O4848" s="236"/>
      <c r="P4848" s="234"/>
      <c r="Q4848" s="234"/>
      <c r="R4848" s="236"/>
      <c r="S4848" s="236"/>
      <c r="T4848" s="236"/>
      <c r="U4848" s="236"/>
      <c r="Y4848" s="3"/>
      <c r="Z4848" s="3"/>
      <c r="AA4848" s="3"/>
      <c r="AB4848" s="3"/>
      <c r="AC4848" s="3"/>
      <c r="AD4848" s="3"/>
      <c r="AE4848" s="3"/>
      <c r="AF4848" s="3"/>
    </row>
    <row r="4849" spans="13:32">
      <c r="M4849" s="238"/>
      <c r="N4849" s="236"/>
      <c r="O4849" s="236"/>
      <c r="P4849" s="234"/>
      <c r="Q4849" s="234"/>
      <c r="R4849" s="236"/>
      <c r="S4849" s="236"/>
      <c r="T4849" s="236"/>
      <c r="U4849" s="236"/>
      <c r="Y4849" s="3"/>
      <c r="Z4849" s="3"/>
      <c r="AA4849" s="3"/>
      <c r="AB4849" s="3"/>
      <c r="AC4849" s="3"/>
      <c r="AD4849" s="3"/>
      <c r="AE4849" s="3"/>
      <c r="AF4849" s="3"/>
    </row>
    <row r="4850" spans="13:32">
      <c r="M4850" s="238"/>
      <c r="N4850" s="236"/>
      <c r="O4850" s="236"/>
      <c r="P4850" s="234"/>
      <c r="Q4850" s="234"/>
      <c r="R4850" s="236"/>
      <c r="S4850" s="236"/>
      <c r="T4850" s="236"/>
      <c r="U4850" s="236"/>
      <c r="Y4850" s="3"/>
      <c r="Z4850" s="3"/>
      <c r="AA4850" s="3"/>
      <c r="AB4850" s="3"/>
      <c r="AC4850" s="3"/>
      <c r="AD4850" s="3"/>
      <c r="AE4850" s="3"/>
      <c r="AF4850" s="3"/>
    </row>
    <row r="4851" spans="13:32">
      <c r="M4851" s="238"/>
      <c r="N4851" s="236"/>
      <c r="O4851" s="236"/>
      <c r="P4851" s="234"/>
      <c r="Q4851" s="234"/>
      <c r="R4851" s="236"/>
      <c r="S4851" s="236"/>
      <c r="T4851" s="236"/>
      <c r="U4851" s="236"/>
      <c r="Y4851" s="3"/>
      <c r="Z4851" s="3"/>
      <c r="AA4851" s="3"/>
      <c r="AB4851" s="3"/>
      <c r="AC4851" s="3"/>
      <c r="AD4851" s="3"/>
      <c r="AE4851" s="3"/>
      <c r="AF4851" s="3"/>
    </row>
    <row r="4852" spans="13:32">
      <c r="M4852" s="238"/>
      <c r="N4852" s="236"/>
      <c r="O4852" s="236"/>
      <c r="P4852" s="234"/>
      <c r="Q4852" s="234"/>
      <c r="R4852" s="236"/>
      <c r="S4852" s="236"/>
      <c r="T4852" s="236"/>
      <c r="U4852" s="236"/>
      <c r="Y4852" s="3"/>
      <c r="Z4852" s="3"/>
      <c r="AA4852" s="3"/>
      <c r="AB4852" s="3"/>
      <c r="AC4852" s="3"/>
      <c r="AD4852" s="3"/>
      <c r="AE4852" s="3"/>
      <c r="AF4852" s="3"/>
    </row>
    <row r="4853" spans="13:32">
      <c r="M4853" s="238"/>
      <c r="N4853" s="236"/>
      <c r="O4853" s="236"/>
      <c r="P4853" s="234"/>
      <c r="Q4853" s="234"/>
      <c r="R4853" s="236"/>
      <c r="S4853" s="236"/>
      <c r="T4853" s="236"/>
      <c r="U4853" s="236"/>
      <c r="Y4853" s="3"/>
      <c r="Z4853" s="3"/>
      <c r="AA4853" s="3"/>
      <c r="AB4853" s="3"/>
      <c r="AC4853" s="3"/>
      <c r="AD4853" s="3"/>
      <c r="AE4853" s="3"/>
      <c r="AF4853" s="3"/>
    </row>
    <row r="4854" spans="13:32">
      <c r="M4854" s="238"/>
      <c r="N4854" s="236"/>
      <c r="O4854" s="236"/>
      <c r="P4854" s="234"/>
      <c r="Q4854" s="234"/>
      <c r="R4854" s="236"/>
      <c r="S4854" s="236"/>
      <c r="T4854" s="236"/>
      <c r="U4854" s="236"/>
      <c r="Y4854" s="3"/>
      <c r="Z4854" s="3"/>
      <c r="AA4854" s="3"/>
      <c r="AB4854" s="3"/>
      <c r="AC4854" s="3"/>
      <c r="AD4854" s="3"/>
      <c r="AE4854" s="3"/>
      <c r="AF4854" s="3"/>
    </row>
    <row r="4855" spans="13:32">
      <c r="M4855" s="238"/>
      <c r="N4855" s="236"/>
      <c r="O4855" s="236"/>
      <c r="P4855" s="234"/>
      <c r="Q4855" s="234"/>
      <c r="R4855" s="236"/>
      <c r="S4855" s="236"/>
      <c r="T4855" s="236"/>
      <c r="U4855" s="236"/>
      <c r="Y4855" s="3"/>
      <c r="Z4855" s="3"/>
      <c r="AA4855" s="3"/>
      <c r="AB4855" s="3"/>
      <c r="AC4855" s="3"/>
      <c r="AD4855" s="3"/>
      <c r="AE4855" s="3"/>
      <c r="AF4855" s="3"/>
    </row>
    <row r="4856" spans="13:32">
      <c r="M4856" s="238"/>
      <c r="N4856" s="236"/>
      <c r="O4856" s="236"/>
      <c r="P4856" s="234"/>
      <c r="Q4856" s="234"/>
      <c r="R4856" s="236"/>
      <c r="S4856" s="236"/>
      <c r="T4856" s="236"/>
      <c r="U4856" s="236"/>
      <c r="Y4856" s="3"/>
      <c r="Z4856" s="3"/>
      <c r="AA4856" s="3"/>
      <c r="AB4856" s="3"/>
      <c r="AC4856" s="3"/>
      <c r="AD4856" s="3"/>
      <c r="AE4856" s="3"/>
      <c r="AF4856" s="3"/>
    </row>
    <row r="4857" spans="13:32">
      <c r="M4857" s="238"/>
      <c r="N4857" s="236"/>
      <c r="O4857" s="236"/>
      <c r="P4857" s="234"/>
      <c r="Q4857" s="234"/>
      <c r="R4857" s="236"/>
      <c r="S4857" s="236"/>
      <c r="T4857" s="236"/>
      <c r="U4857" s="236"/>
      <c r="Y4857" s="3"/>
      <c r="Z4857" s="3"/>
      <c r="AA4857" s="3"/>
      <c r="AB4857" s="3"/>
      <c r="AC4857" s="3"/>
      <c r="AD4857" s="3"/>
      <c r="AE4857" s="3"/>
      <c r="AF4857" s="3"/>
    </row>
    <row r="4858" spans="13:32">
      <c r="M4858" s="238"/>
      <c r="N4858" s="236"/>
      <c r="O4858" s="236"/>
      <c r="P4858" s="234"/>
      <c r="Q4858" s="234"/>
      <c r="R4858" s="236"/>
      <c r="S4858" s="236"/>
      <c r="T4858" s="236"/>
      <c r="U4858" s="236"/>
      <c r="Y4858" s="3"/>
      <c r="Z4858" s="3"/>
      <c r="AA4858" s="3"/>
      <c r="AB4858" s="3"/>
      <c r="AC4858" s="3"/>
      <c r="AD4858" s="3"/>
      <c r="AE4858" s="3"/>
      <c r="AF4858" s="3"/>
    </row>
    <row r="4859" spans="13:32">
      <c r="M4859" s="238"/>
      <c r="N4859" s="236"/>
      <c r="O4859" s="236"/>
      <c r="P4859" s="234"/>
      <c r="Q4859" s="234"/>
      <c r="R4859" s="236"/>
      <c r="S4859" s="236"/>
      <c r="T4859" s="236"/>
      <c r="U4859" s="236"/>
      <c r="Y4859" s="3"/>
      <c r="Z4859" s="3"/>
      <c r="AA4859" s="3"/>
      <c r="AB4859" s="3"/>
      <c r="AC4859" s="3"/>
      <c r="AD4859" s="3"/>
      <c r="AE4859" s="3"/>
      <c r="AF4859" s="3"/>
    </row>
    <row r="4860" spans="13:32">
      <c r="M4860" s="238"/>
      <c r="N4860" s="236"/>
      <c r="O4860" s="236"/>
      <c r="P4860" s="234"/>
      <c r="Q4860" s="234"/>
      <c r="R4860" s="236"/>
      <c r="S4860" s="236"/>
      <c r="T4860" s="236"/>
      <c r="U4860" s="236"/>
      <c r="Y4860" s="3"/>
      <c r="Z4860" s="3"/>
      <c r="AA4860" s="3"/>
      <c r="AB4860" s="3"/>
      <c r="AC4860" s="3"/>
      <c r="AD4860" s="3"/>
      <c r="AE4860" s="3"/>
      <c r="AF4860" s="3"/>
    </row>
    <row r="4861" spans="13:32">
      <c r="M4861" s="238"/>
      <c r="N4861" s="236"/>
      <c r="O4861" s="236"/>
      <c r="P4861" s="234"/>
      <c r="Q4861" s="234"/>
      <c r="R4861" s="236"/>
      <c r="S4861" s="236"/>
      <c r="T4861" s="236"/>
      <c r="U4861" s="236"/>
      <c r="Y4861" s="3"/>
      <c r="Z4861" s="3"/>
      <c r="AA4861" s="3"/>
      <c r="AB4861" s="3"/>
      <c r="AC4861" s="3"/>
      <c r="AD4861" s="3"/>
      <c r="AE4861" s="3"/>
      <c r="AF4861" s="3"/>
    </row>
    <row r="4862" spans="13:32">
      <c r="M4862" s="238"/>
      <c r="N4862" s="236"/>
      <c r="O4862" s="236"/>
      <c r="P4862" s="234"/>
      <c r="Q4862" s="234"/>
      <c r="R4862" s="236"/>
      <c r="S4862" s="236"/>
      <c r="T4862" s="236"/>
      <c r="U4862" s="236"/>
      <c r="Y4862" s="3"/>
      <c r="Z4862" s="3"/>
      <c r="AA4862" s="3"/>
      <c r="AB4862" s="3"/>
      <c r="AC4862" s="3"/>
      <c r="AD4862" s="3"/>
      <c r="AE4862" s="3"/>
      <c r="AF4862" s="3"/>
    </row>
    <row r="4863" spans="13:32">
      <c r="M4863" s="238"/>
      <c r="N4863" s="236"/>
      <c r="O4863" s="236"/>
      <c r="P4863" s="234"/>
      <c r="Q4863" s="234"/>
      <c r="R4863" s="236"/>
      <c r="S4863" s="236"/>
      <c r="T4863" s="236"/>
      <c r="U4863" s="236"/>
      <c r="Y4863" s="3"/>
      <c r="Z4863" s="3"/>
      <c r="AA4863" s="3"/>
      <c r="AB4863" s="3"/>
      <c r="AC4863" s="3"/>
      <c r="AD4863" s="3"/>
      <c r="AE4863" s="3"/>
      <c r="AF4863" s="3"/>
    </row>
    <row r="4864" spans="13:32">
      <c r="M4864" s="238"/>
      <c r="N4864" s="236"/>
      <c r="O4864" s="236"/>
      <c r="P4864" s="234"/>
      <c r="Q4864" s="234"/>
      <c r="R4864" s="236"/>
      <c r="S4864" s="236"/>
      <c r="T4864" s="236"/>
      <c r="U4864" s="236"/>
      <c r="Y4864" s="3"/>
      <c r="Z4864" s="3"/>
      <c r="AA4864" s="3"/>
      <c r="AB4864" s="3"/>
      <c r="AC4864" s="3"/>
      <c r="AD4864" s="3"/>
      <c r="AE4864" s="3"/>
      <c r="AF4864" s="3"/>
    </row>
    <row r="4865" spans="13:32">
      <c r="M4865" s="238"/>
      <c r="N4865" s="236"/>
      <c r="O4865" s="236"/>
      <c r="P4865" s="234"/>
      <c r="Q4865" s="234"/>
      <c r="R4865" s="236"/>
      <c r="S4865" s="236"/>
      <c r="T4865" s="236"/>
      <c r="U4865" s="236"/>
      <c r="Y4865" s="3"/>
      <c r="Z4865" s="3"/>
      <c r="AA4865" s="3"/>
      <c r="AB4865" s="3"/>
      <c r="AC4865" s="3"/>
      <c r="AD4865" s="3"/>
      <c r="AE4865" s="3"/>
      <c r="AF4865" s="3"/>
    </row>
    <row r="4866" spans="13:32">
      <c r="M4866" s="238"/>
      <c r="N4866" s="236"/>
      <c r="O4866" s="236"/>
      <c r="P4866" s="234"/>
      <c r="Q4866" s="234"/>
      <c r="R4866" s="236"/>
      <c r="S4866" s="236"/>
      <c r="T4866" s="236"/>
      <c r="U4866" s="236"/>
      <c r="Y4866" s="3"/>
      <c r="Z4866" s="3"/>
      <c r="AA4866" s="3"/>
      <c r="AB4866" s="3"/>
      <c r="AC4866" s="3"/>
      <c r="AD4866" s="3"/>
      <c r="AE4866" s="3"/>
      <c r="AF4866" s="3"/>
    </row>
    <row r="4867" spans="13:32">
      <c r="M4867" s="238"/>
      <c r="N4867" s="236"/>
      <c r="O4867" s="236"/>
      <c r="P4867" s="234"/>
      <c r="Q4867" s="234"/>
      <c r="R4867" s="236"/>
      <c r="S4867" s="236"/>
      <c r="T4867" s="236"/>
      <c r="U4867" s="236"/>
      <c r="Y4867" s="3"/>
      <c r="Z4867" s="3"/>
      <c r="AA4867" s="3"/>
      <c r="AB4867" s="3"/>
      <c r="AC4867" s="3"/>
      <c r="AD4867" s="3"/>
      <c r="AE4867" s="3"/>
      <c r="AF4867" s="3"/>
    </row>
    <row r="4868" spans="13:32">
      <c r="M4868" s="238"/>
      <c r="N4868" s="236"/>
      <c r="O4868" s="236"/>
      <c r="P4868" s="234"/>
      <c r="Q4868" s="234"/>
      <c r="R4868" s="236"/>
      <c r="S4868" s="236"/>
      <c r="T4868" s="236"/>
      <c r="U4868" s="236"/>
      <c r="Y4868" s="3"/>
      <c r="Z4868" s="3"/>
      <c r="AA4868" s="3"/>
      <c r="AB4868" s="3"/>
      <c r="AC4868" s="3"/>
      <c r="AD4868" s="3"/>
      <c r="AE4868" s="3"/>
      <c r="AF4868" s="3"/>
    </row>
    <row r="4869" spans="13:32">
      <c r="M4869" s="238"/>
      <c r="N4869" s="236"/>
      <c r="O4869" s="236"/>
      <c r="P4869" s="234"/>
      <c r="Q4869" s="234"/>
      <c r="R4869" s="236"/>
      <c r="S4869" s="236"/>
      <c r="T4869" s="236"/>
      <c r="U4869" s="236"/>
      <c r="Y4869" s="3"/>
      <c r="Z4869" s="3"/>
      <c r="AA4869" s="3"/>
      <c r="AB4869" s="3"/>
      <c r="AC4869" s="3"/>
      <c r="AD4869" s="3"/>
      <c r="AE4869" s="3"/>
      <c r="AF4869" s="3"/>
    </row>
    <row r="4870" spans="13:32">
      <c r="M4870" s="238"/>
      <c r="N4870" s="236"/>
      <c r="O4870" s="236"/>
      <c r="P4870" s="234"/>
      <c r="Q4870" s="234"/>
      <c r="R4870" s="236"/>
      <c r="S4870" s="236"/>
      <c r="T4870" s="236"/>
      <c r="U4870" s="236"/>
      <c r="Y4870" s="3"/>
      <c r="Z4870" s="3"/>
      <c r="AA4870" s="3"/>
      <c r="AB4870" s="3"/>
      <c r="AC4870" s="3"/>
      <c r="AD4870" s="3"/>
      <c r="AE4870" s="3"/>
      <c r="AF4870" s="3"/>
    </row>
    <row r="4871" spans="13:32">
      <c r="M4871" s="238"/>
      <c r="N4871" s="236"/>
      <c r="O4871" s="236"/>
      <c r="P4871" s="234"/>
      <c r="Q4871" s="234"/>
      <c r="R4871" s="236"/>
      <c r="S4871" s="236"/>
      <c r="T4871" s="236"/>
      <c r="U4871" s="236"/>
      <c r="Y4871" s="3"/>
      <c r="Z4871" s="3"/>
      <c r="AA4871" s="3"/>
      <c r="AB4871" s="3"/>
      <c r="AC4871" s="3"/>
      <c r="AD4871" s="3"/>
      <c r="AE4871" s="3"/>
      <c r="AF4871" s="3"/>
    </row>
    <row r="4872" spans="13:32">
      <c r="M4872" s="238"/>
      <c r="N4872" s="236"/>
      <c r="O4872" s="236"/>
      <c r="P4872" s="234"/>
      <c r="Q4872" s="234"/>
      <c r="R4872" s="236"/>
      <c r="S4872" s="236"/>
      <c r="T4872" s="236"/>
      <c r="U4872" s="236"/>
      <c r="Y4872" s="3"/>
      <c r="Z4872" s="3"/>
      <c r="AA4872" s="3"/>
      <c r="AB4872" s="3"/>
      <c r="AC4872" s="3"/>
      <c r="AD4872" s="3"/>
      <c r="AE4872" s="3"/>
      <c r="AF4872" s="3"/>
    </row>
    <row r="4873" spans="13:32">
      <c r="M4873" s="238"/>
      <c r="N4873" s="236"/>
      <c r="O4873" s="236"/>
      <c r="P4873" s="234"/>
      <c r="Q4873" s="234"/>
      <c r="R4873" s="236"/>
      <c r="S4873" s="236"/>
      <c r="T4873" s="236"/>
      <c r="U4873" s="236"/>
      <c r="Y4873" s="3"/>
      <c r="Z4873" s="3"/>
      <c r="AA4873" s="3"/>
      <c r="AB4873" s="3"/>
      <c r="AC4873" s="3"/>
      <c r="AD4873" s="3"/>
      <c r="AE4873" s="3"/>
      <c r="AF4873" s="3"/>
    </row>
    <row r="4874" spans="13:32">
      <c r="M4874" s="238"/>
      <c r="N4874" s="236"/>
      <c r="O4874" s="236"/>
      <c r="P4874" s="234"/>
      <c r="Q4874" s="234"/>
      <c r="R4874" s="236"/>
      <c r="S4874" s="236"/>
      <c r="T4874" s="236"/>
      <c r="U4874" s="236"/>
      <c r="Y4874" s="3"/>
      <c r="Z4874" s="3"/>
      <c r="AA4874" s="3"/>
      <c r="AB4874" s="3"/>
      <c r="AC4874" s="3"/>
      <c r="AD4874" s="3"/>
      <c r="AE4874" s="3"/>
      <c r="AF4874" s="3"/>
    </row>
    <row r="4875" spans="13:32">
      <c r="M4875" s="238"/>
      <c r="N4875" s="236"/>
      <c r="O4875" s="236"/>
      <c r="P4875" s="234"/>
      <c r="Q4875" s="234"/>
      <c r="R4875" s="236"/>
      <c r="S4875" s="236"/>
      <c r="T4875" s="236"/>
      <c r="U4875" s="236"/>
      <c r="Y4875" s="3"/>
      <c r="Z4875" s="3"/>
      <c r="AA4875" s="3"/>
      <c r="AB4875" s="3"/>
      <c r="AC4875" s="3"/>
      <c r="AD4875" s="3"/>
      <c r="AE4875" s="3"/>
      <c r="AF4875" s="3"/>
    </row>
    <row r="4876" spans="13:32">
      <c r="M4876" s="238"/>
      <c r="N4876" s="236"/>
      <c r="O4876" s="236"/>
      <c r="P4876" s="234"/>
      <c r="Q4876" s="234"/>
      <c r="R4876" s="236"/>
      <c r="S4876" s="236"/>
      <c r="T4876" s="236"/>
      <c r="U4876" s="236"/>
      <c r="Y4876" s="3"/>
      <c r="Z4876" s="3"/>
      <c r="AA4876" s="3"/>
      <c r="AB4876" s="3"/>
      <c r="AC4876" s="3"/>
      <c r="AD4876" s="3"/>
      <c r="AE4876" s="3"/>
      <c r="AF4876" s="3"/>
    </row>
    <row r="4877" spans="13:32">
      <c r="M4877" s="238"/>
      <c r="N4877" s="236"/>
      <c r="O4877" s="236"/>
      <c r="P4877" s="234"/>
      <c r="Q4877" s="234"/>
      <c r="R4877" s="236"/>
      <c r="S4877" s="236"/>
      <c r="T4877" s="236"/>
      <c r="U4877" s="236"/>
      <c r="Y4877" s="3"/>
      <c r="Z4877" s="3"/>
      <c r="AA4877" s="3"/>
      <c r="AB4877" s="3"/>
      <c r="AC4877" s="3"/>
      <c r="AD4877" s="3"/>
      <c r="AE4877" s="3"/>
      <c r="AF4877" s="3"/>
    </row>
    <row r="4878" spans="13:32">
      <c r="M4878" s="238"/>
      <c r="N4878" s="236"/>
      <c r="O4878" s="236"/>
      <c r="P4878" s="234"/>
      <c r="Q4878" s="234"/>
      <c r="R4878" s="236"/>
      <c r="S4878" s="236"/>
      <c r="T4878" s="236"/>
      <c r="U4878" s="236"/>
      <c r="Y4878" s="3"/>
      <c r="Z4878" s="3"/>
      <c r="AA4878" s="3"/>
      <c r="AB4878" s="3"/>
      <c r="AC4878" s="3"/>
      <c r="AD4878" s="3"/>
      <c r="AE4878" s="3"/>
      <c r="AF4878" s="3"/>
    </row>
    <row r="4879" spans="13:32">
      <c r="M4879" s="238"/>
      <c r="N4879" s="236"/>
      <c r="O4879" s="236"/>
      <c r="P4879" s="234"/>
      <c r="Q4879" s="234"/>
      <c r="R4879" s="236"/>
      <c r="S4879" s="236"/>
      <c r="T4879" s="236"/>
      <c r="U4879" s="236"/>
      <c r="Y4879" s="3"/>
      <c r="Z4879" s="3"/>
      <c r="AA4879" s="3"/>
      <c r="AB4879" s="3"/>
      <c r="AC4879" s="3"/>
      <c r="AD4879" s="3"/>
      <c r="AE4879" s="3"/>
      <c r="AF4879" s="3"/>
    </row>
    <row r="4880" spans="13:32">
      <c r="M4880" s="238"/>
      <c r="N4880" s="236"/>
      <c r="O4880" s="236"/>
      <c r="P4880" s="234"/>
      <c r="Q4880" s="234"/>
      <c r="R4880" s="236"/>
      <c r="S4880" s="236"/>
      <c r="T4880" s="236"/>
      <c r="U4880" s="236"/>
      <c r="Y4880" s="3"/>
      <c r="Z4880" s="3"/>
      <c r="AA4880" s="3"/>
      <c r="AB4880" s="3"/>
      <c r="AC4880" s="3"/>
      <c r="AD4880" s="3"/>
      <c r="AE4880" s="3"/>
      <c r="AF4880" s="3"/>
    </row>
    <row r="4881" spans="13:32">
      <c r="M4881" s="238"/>
      <c r="N4881" s="236"/>
      <c r="O4881" s="236"/>
      <c r="P4881" s="234"/>
      <c r="Q4881" s="234"/>
      <c r="R4881" s="236"/>
      <c r="S4881" s="236"/>
      <c r="T4881" s="236"/>
      <c r="U4881" s="236"/>
      <c r="Y4881" s="3"/>
      <c r="Z4881" s="3"/>
      <c r="AA4881" s="3"/>
      <c r="AB4881" s="3"/>
      <c r="AC4881" s="3"/>
      <c r="AD4881" s="3"/>
      <c r="AE4881" s="3"/>
      <c r="AF4881" s="3"/>
    </row>
    <row r="4882" spans="13:32">
      <c r="M4882" s="238"/>
      <c r="N4882" s="236"/>
      <c r="O4882" s="236"/>
      <c r="P4882" s="234"/>
      <c r="Q4882" s="234"/>
      <c r="R4882" s="236"/>
      <c r="S4882" s="236"/>
      <c r="T4882" s="236"/>
      <c r="U4882" s="236"/>
      <c r="Y4882" s="3"/>
      <c r="Z4882" s="3"/>
      <c r="AA4882" s="3"/>
      <c r="AB4882" s="3"/>
      <c r="AC4882" s="3"/>
      <c r="AD4882" s="3"/>
      <c r="AE4882" s="3"/>
      <c r="AF4882" s="3"/>
    </row>
    <row r="4883" spans="13:32">
      <c r="M4883" s="238"/>
      <c r="N4883" s="236"/>
      <c r="O4883" s="236"/>
      <c r="P4883" s="234"/>
      <c r="Q4883" s="234"/>
      <c r="R4883" s="236"/>
      <c r="S4883" s="236"/>
      <c r="T4883" s="236"/>
      <c r="U4883" s="236"/>
      <c r="Y4883" s="3"/>
      <c r="Z4883" s="3"/>
      <c r="AA4883" s="3"/>
      <c r="AB4883" s="3"/>
      <c r="AC4883" s="3"/>
      <c r="AD4883" s="3"/>
      <c r="AE4883" s="3"/>
      <c r="AF4883" s="3"/>
    </row>
    <row r="4884" spans="13:32">
      <c r="M4884" s="238"/>
      <c r="N4884" s="236"/>
      <c r="O4884" s="236"/>
      <c r="P4884" s="234"/>
      <c r="Q4884" s="234"/>
      <c r="R4884" s="236"/>
      <c r="S4884" s="236"/>
      <c r="T4884" s="236"/>
      <c r="U4884" s="236"/>
      <c r="Y4884" s="3"/>
      <c r="Z4884" s="3"/>
      <c r="AA4884" s="3"/>
      <c r="AB4884" s="3"/>
      <c r="AC4884" s="3"/>
      <c r="AD4884" s="3"/>
      <c r="AE4884" s="3"/>
      <c r="AF4884" s="3"/>
    </row>
    <row r="4885" spans="13:32">
      <c r="M4885" s="238"/>
      <c r="N4885" s="236"/>
      <c r="O4885" s="236"/>
      <c r="P4885" s="234"/>
      <c r="Q4885" s="234"/>
      <c r="R4885" s="236"/>
      <c r="S4885" s="236"/>
      <c r="T4885" s="236"/>
      <c r="U4885" s="236"/>
      <c r="Y4885" s="3"/>
      <c r="Z4885" s="3"/>
      <c r="AA4885" s="3"/>
      <c r="AB4885" s="3"/>
      <c r="AC4885" s="3"/>
      <c r="AD4885" s="3"/>
      <c r="AE4885" s="3"/>
      <c r="AF4885" s="3"/>
    </row>
    <row r="4886" spans="13:32">
      <c r="M4886" s="238"/>
      <c r="N4886" s="236"/>
      <c r="O4886" s="236"/>
      <c r="P4886" s="234"/>
      <c r="Q4886" s="234"/>
      <c r="R4886" s="236"/>
      <c r="S4886" s="236"/>
      <c r="T4886" s="236"/>
      <c r="U4886" s="236"/>
      <c r="Y4886" s="3"/>
      <c r="Z4886" s="3"/>
      <c r="AA4886" s="3"/>
      <c r="AB4886" s="3"/>
      <c r="AC4886" s="3"/>
      <c r="AD4886" s="3"/>
      <c r="AE4886" s="3"/>
      <c r="AF4886" s="3"/>
    </row>
    <row r="4887" spans="13:32">
      <c r="M4887" s="238"/>
      <c r="N4887" s="236"/>
      <c r="O4887" s="236"/>
      <c r="P4887" s="234"/>
      <c r="Q4887" s="234"/>
      <c r="R4887" s="236"/>
      <c r="S4887" s="236"/>
      <c r="T4887" s="236"/>
      <c r="U4887" s="236"/>
      <c r="Y4887" s="3"/>
      <c r="Z4887" s="3"/>
      <c r="AA4887" s="3"/>
      <c r="AB4887" s="3"/>
      <c r="AC4887" s="3"/>
      <c r="AD4887" s="3"/>
      <c r="AE4887" s="3"/>
      <c r="AF4887" s="3"/>
    </row>
    <row r="4888" spans="13:32">
      <c r="M4888" s="238"/>
      <c r="N4888" s="236"/>
      <c r="O4888" s="236"/>
      <c r="P4888" s="234"/>
      <c r="Q4888" s="234"/>
      <c r="R4888" s="236"/>
      <c r="S4888" s="236"/>
      <c r="T4888" s="236"/>
      <c r="U4888" s="236"/>
      <c r="Y4888" s="3"/>
      <c r="Z4888" s="3"/>
      <c r="AA4888" s="3"/>
      <c r="AB4888" s="3"/>
      <c r="AC4888" s="3"/>
      <c r="AD4888" s="3"/>
      <c r="AE4888" s="3"/>
      <c r="AF4888" s="3"/>
    </row>
    <row r="4889" spans="13:32">
      <c r="M4889" s="238"/>
      <c r="N4889" s="236"/>
      <c r="O4889" s="236"/>
      <c r="P4889" s="234"/>
      <c r="Q4889" s="234"/>
      <c r="R4889" s="236"/>
      <c r="S4889" s="236"/>
      <c r="T4889" s="236"/>
      <c r="U4889" s="236"/>
      <c r="Y4889" s="3"/>
      <c r="Z4889" s="3"/>
      <c r="AA4889" s="3"/>
      <c r="AB4889" s="3"/>
      <c r="AC4889" s="3"/>
      <c r="AD4889" s="3"/>
      <c r="AE4889" s="3"/>
      <c r="AF4889" s="3"/>
    </row>
    <row r="4890" spans="13:32">
      <c r="M4890" s="238"/>
      <c r="N4890" s="236"/>
      <c r="O4890" s="236"/>
      <c r="P4890" s="234"/>
      <c r="Q4890" s="234"/>
      <c r="R4890" s="236"/>
      <c r="S4890" s="236"/>
      <c r="T4890" s="236"/>
      <c r="U4890" s="236"/>
      <c r="Y4890" s="3"/>
      <c r="Z4890" s="3"/>
      <c r="AA4890" s="3"/>
      <c r="AB4890" s="3"/>
      <c r="AC4890" s="3"/>
      <c r="AD4890" s="3"/>
      <c r="AE4890" s="3"/>
      <c r="AF4890" s="3"/>
    </row>
    <row r="4891" spans="13:32">
      <c r="M4891" s="238"/>
      <c r="N4891" s="236"/>
      <c r="O4891" s="236"/>
      <c r="P4891" s="234"/>
      <c r="Q4891" s="234"/>
      <c r="R4891" s="236"/>
      <c r="S4891" s="236"/>
      <c r="T4891" s="236"/>
      <c r="U4891" s="236"/>
      <c r="Y4891" s="3"/>
      <c r="Z4891" s="3"/>
      <c r="AA4891" s="3"/>
      <c r="AB4891" s="3"/>
      <c r="AC4891" s="3"/>
      <c r="AD4891" s="3"/>
      <c r="AE4891" s="3"/>
      <c r="AF4891" s="3"/>
    </row>
    <row r="4892" spans="13:32">
      <c r="M4892" s="238"/>
      <c r="N4892" s="236"/>
      <c r="O4892" s="236"/>
      <c r="P4892" s="234"/>
      <c r="Q4892" s="234"/>
      <c r="R4892" s="236"/>
      <c r="S4892" s="236"/>
      <c r="T4892" s="236"/>
      <c r="U4892" s="236"/>
      <c r="Y4892" s="3"/>
      <c r="Z4892" s="3"/>
      <c r="AA4892" s="3"/>
      <c r="AB4892" s="3"/>
      <c r="AC4892" s="3"/>
      <c r="AD4892" s="3"/>
      <c r="AE4892" s="3"/>
      <c r="AF4892" s="3"/>
    </row>
    <row r="4893" spans="13:32">
      <c r="M4893" s="238"/>
      <c r="N4893" s="236"/>
      <c r="O4893" s="236"/>
      <c r="P4893" s="234"/>
      <c r="Q4893" s="234"/>
      <c r="R4893" s="236"/>
      <c r="S4893" s="236"/>
      <c r="T4893" s="236"/>
      <c r="U4893" s="236"/>
      <c r="Y4893" s="3"/>
      <c r="Z4893" s="3"/>
      <c r="AA4893" s="3"/>
      <c r="AB4893" s="3"/>
      <c r="AC4893" s="3"/>
      <c r="AD4893" s="3"/>
      <c r="AE4893" s="3"/>
      <c r="AF4893" s="3"/>
    </row>
    <row r="4894" spans="13:32">
      <c r="M4894" s="238"/>
      <c r="N4894" s="236"/>
      <c r="O4894" s="236"/>
      <c r="P4894" s="234"/>
      <c r="Q4894" s="234"/>
      <c r="R4894" s="236"/>
      <c r="S4894" s="236"/>
      <c r="T4894" s="236"/>
      <c r="U4894" s="236"/>
      <c r="Y4894" s="3"/>
      <c r="Z4894" s="3"/>
      <c r="AA4894" s="3"/>
      <c r="AB4894" s="3"/>
      <c r="AC4894" s="3"/>
      <c r="AD4894" s="3"/>
      <c r="AE4894" s="3"/>
      <c r="AF4894" s="3"/>
    </row>
    <row r="4895" spans="13:32">
      <c r="M4895" s="238"/>
      <c r="N4895" s="236"/>
      <c r="O4895" s="236"/>
      <c r="P4895" s="234"/>
      <c r="Q4895" s="234"/>
      <c r="R4895" s="236"/>
      <c r="S4895" s="236"/>
      <c r="T4895" s="236"/>
      <c r="U4895" s="236"/>
      <c r="Y4895" s="3"/>
      <c r="Z4895" s="3"/>
      <c r="AA4895" s="3"/>
      <c r="AB4895" s="3"/>
      <c r="AC4895" s="3"/>
      <c r="AD4895" s="3"/>
      <c r="AE4895" s="3"/>
      <c r="AF4895" s="3"/>
    </row>
    <row r="4896" spans="13:32">
      <c r="M4896" s="238"/>
      <c r="N4896" s="236"/>
      <c r="O4896" s="236"/>
      <c r="P4896" s="234"/>
      <c r="Q4896" s="234"/>
      <c r="R4896" s="236"/>
      <c r="S4896" s="236"/>
      <c r="T4896" s="236"/>
      <c r="U4896" s="236"/>
      <c r="Y4896" s="3"/>
      <c r="Z4896" s="3"/>
      <c r="AA4896" s="3"/>
      <c r="AB4896" s="3"/>
      <c r="AC4896" s="3"/>
      <c r="AD4896" s="3"/>
      <c r="AE4896" s="3"/>
      <c r="AF4896" s="3"/>
    </row>
    <row r="4897" spans="13:32">
      <c r="M4897" s="238"/>
      <c r="N4897" s="236"/>
      <c r="O4897" s="236"/>
      <c r="P4897" s="234"/>
      <c r="Q4897" s="234"/>
      <c r="R4897" s="236"/>
      <c r="S4897" s="236"/>
      <c r="T4897" s="236"/>
      <c r="U4897" s="236"/>
      <c r="Y4897" s="3"/>
      <c r="Z4897" s="3"/>
      <c r="AA4897" s="3"/>
      <c r="AB4897" s="3"/>
      <c r="AC4897" s="3"/>
      <c r="AD4897" s="3"/>
      <c r="AE4897" s="3"/>
      <c r="AF4897" s="3"/>
    </row>
    <row r="4898" spans="13:32">
      <c r="M4898" s="238"/>
      <c r="N4898" s="236"/>
      <c r="O4898" s="236"/>
      <c r="P4898" s="234"/>
      <c r="Q4898" s="234"/>
      <c r="R4898" s="236"/>
      <c r="S4898" s="236"/>
      <c r="T4898" s="236"/>
      <c r="U4898" s="236"/>
      <c r="Y4898" s="3"/>
      <c r="Z4898" s="3"/>
      <c r="AA4898" s="3"/>
      <c r="AB4898" s="3"/>
      <c r="AC4898" s="3"/>
      <c r="AD4898" s="3"/>
      <c r="AE4898" s="3"/>
      <c r="AF4898" s="3"/>
    </row>
    <row r="4899" spans="13:32">
      <c r="M4899" s="238"/>
      <c r="N4899" s="236"/>
      <c r="O4899" s="236"/>
      <c r="P4899" s="234"/>
      <c r="Q4899" s="234"/>
      <c r="R4899" s="236"/>
      <c r="S4899" s="236"/>
      <c r="T4899" s="236"/>
      <c r="U4899" s="236"/>
      <c r="Y4899" s="3"/>
      <c r="Z4899" s="3"/>
      <c r="AA4899" s="3"/>
      <c r="AB4899" s="3"/>
      <c r="AC4899" s="3"/>
      <c r="AD4899" s="3"/>
      <c r="AE4899" s="3"/>
      <c r="AF4899" s="3"/>
    </row>
    <row r="4900" spans="13:32">
      <c r="M4900" s="238"/>
      <c r="N4900" s="236"/>
      <c r="O4900" s="236"/>
      <c r="P4900" s="234"/>
      <c r="Q4900" s="234"/>
      <c r="R4900" s="236"/>
      <c r="S4900" s="236"/>
      <c r="T4900" s="236"/>
      <c r="U4900" s="236"/>
      <c r="Y4900" s="3"/>
      <c r="Z4900" s="3"/>
      <c r="AA4900" s="3"/>
      <c r="AB4900" s="3"/>
      <c r="AC4900" s="3"/>
      <c r="AD4900" s="3"/>
      <c r="AE4900" s="3"/>
      <c r="AF4900" s="3"/>
    </row>
    <row r="4901" spans="13:32">
      <c r="M4901" s="238"/>
      <c r="N4901" s="236"/>
      <c r="O4901" s="236"/>
      <c r="P4901" s="234"/>
      <c r="Q4901" s="234"/>
      <c r="R4901" s="236"/>
      <c r="S4901" s="236"/>
      <c r="T4901" s="236"/>
      <c r="U4901" s="236"/>
      <c r="Y4901" s="3"/>
      <c r="Z4901" s="3"/>
      <c r="AA4901" s="3"/>
      <c r="AB4901" s="3"/>
      <c r="AC4901" s="3"/>
      <c r="AD4901" s="3"/>
      <c r="AE4901" s="3"/>
      <c r="AF4901" s="3"/>
    </row>
    <row r="4902" spans="13:32">
      <c r="M4902" s="238"/>
      <c r="N4902" s="236"/>
      <c r="O4902" s="236"/>
      <c r="P4902" s="234"/>
      <c r="Q4902" s="234"/>
      <c r="R4902" s="236"/>
      <c r="S4902" s="236"/>
      <c r="T4902" s="236"/>
      <c r="U4902" s="236"/>
      <c r="Y4902" s="3"/>
      <c r="Z4902" s="3"/>
      <c r="AA4902" s="3"/>
      <c r="AB4902" s="3"/>
      <c r="AC4902" s="3"/>
      <c r="AD4902" s="3"/>
      <c r="AE4902" s="3"/>
      <c r="AF4902" s="3"/>
    </row>
    <row r="4903" spans="13:32">
      <c r="M4903" s="238"/>
      <c r="N4903" s="236"/>
      <c r="O4903" s="236"/>
      <c r="P4903" s="234"/>
      <c r="Q4903" s="234"/>
      <c r="R4903" s="236"/>
      <c r="S4903" s="236"/>
      <c r="T4903" s="236"/>
      <c r="U4903" s="236"/>
      <c r="Y4903" s="3"/>
      <c r="Z4903" s="3"/>
      <c r="AA4903" s="3"/>
      <c r="AB4903" s="3"/>
      <c r="AC4903" s="3"/>
      <c r="AD4903" s="3"/>
      <c r="AE4903" s="3"/>
      <c r="AF4903" s="3"/>
    </row>
    <row r="4904" spans="13:32">
      <c r="M4904" s="238"/>
      <c r="N4904" s="236"/>
      <c r="O4904" s="236"/>
      <c r="P4904" s="234"/>
      <c r="Q4904" s="234"/>
      <c r="R4904" s="236"/>
      <c r="S4904" s="236"/>
      <c r="T4904" s="236"/>
      <c r="U4904" s="236"/>
      <c r="Y4904" s="3"/>
      <c r="Z4904" s="3"/>
      <c r="AA4904" s="3"/>
      <c r="AB4904" s="3"/>
      <c r="AC4904" s="3"/>
      <c r="AD4904" s="3"/>
      <c r="AE4904" s="3"/>
      <c r="AF4904" s="3"/>
    </row>
    <row r="4905" spans="13:32">
      <c r="M4905" s="238"/>
      <c r="N4905" s="236"/>
      <c r="O4905" s="236"/>
      <c r="P4905" s="234"/>
      <c r="Q4905" s="234"/>
      <c r="R4905" s="236"/>
      <c r="S4905" s="236"/>
      <c r="T4905" s="236"/>
      <c r="U4905" s="236"/>
      <c r="Y4905" s="3"/>
      <c r="Z4905" s="3"/>
      <c r="AA4905" s="3"/>
      <c r="AB4905" s="3"/>
      <c r="AC4905" s="3"/>
      <c r="AD4905" s="3"/>
      <c r="AE4905" s="3"/>
      <c r="AF4905" s="3"/>
    </row>
    <row r="4906" spans="13:32">
      <c r="M4906" s="238"/>
      <c r="N4906" s="236"/>
      <c r="O4906" s="236"/>
      <c r="P4906" s="234"/>
      <c r="Q4906" s="234"/>
      <c r="R4906" s="236"/>
      <c r="S4906" s="236"/>
      <c r="T4906" s="236"/>
      <c r="U4906" s="236"/>
      <c r="Y4906" s="3"/>
      <c r="Z4906" s="3"/>
      <c r="AA4906" s="3"/>
      <c r="AB4906" s="3"/>
      <c r="AC4906" s="3"/>
      <c r="AD4906" s="3"/>
      <c r="AE4906" s="3"/>
      <c r="AF4906" s="3"/>
    </row>
    <row r="4907" spans="13:32">
      <c r="M4907" s="238"/>
      <c r="N4907" s="236"/>
      <c r="O4907" s="236"/>
      <c r="P4907" s="234"/>
      <c r="Q4907" s="234"/>
      <c r="R4907" s="236"/>
      <c r="S4907" s="236"/>
      <c r="T4907" s="236"/>
      <c r="U4907" s="236"/>
      <c r="Y4907" s="3"/>
      <c r="Z4907" s="3"/>
      <c r="AA4907" s="3"/>
      <c r="AB4907" s="3"/>
      <c r="AC4907" s="3"/>
      <c r="AD4907" s="3"/>
      <c r="AE4907" s="3"/>
      <c r="AF4907" s="3"/>
    </row>
    <row r="4908" spans="13:32">
      <c r="M4908" s="238"/>
      <c r="N4908" s="236"/>
      <c r="O4908" s="236"/>
      <c r="P4908" s="234"/>
      <c r="Q4908" s="234"/>
      <c r="R4908" s="236"/>
      <c r="S4908" s="236"/>
      <c r="T4908" s="236"/>
      <c r="U4908" s="236"/>
      <c r="Y4908" s="3"/>
      <c r="Z4908" s="3"/>
      <c r="AA4908" s="3"/>
      <c r="AB4908" s="3"/>
      <c r="AC4908" s="3"/>
      <c r="AD4908" s="3"/>
      <c r="AE4908" s="3"/>
      <c r="AF4908" s="3"/>
    </row>
    <row r="4909" spans="13:32">
      <c r="M4909" s="238"/>
      <c r="N4909" s="236"/>
      <c r="O4909" s="236"/>
      <c r="P4909" s="234"/>
      <c r="Q4909" s="234"/>
      <c r="R4909" s="236"/>
      <c r="S4909" s="236"/>
      <c r="T4909" s="236"/>
      <c r="U4909" s="236"/>
      <c r="Y4909" s="3"/>
      <c r="Z4909" s="3"/>
      <c r="AA4909" s="3"/>
      <c r="AB4909" s="3"/>
      <c r="AC4909" s="3"/>
      <c r="AD4909" s="3"/>
      <c r="AE4909" s="3"/>
      <c r="AF4909" s="3"/>
    </row>
    <row r="4910" spans="13:32">
      <c r="M4910" s="238"/>
      <c r="N4910" s="236"/>
      <c r="O4910" s="236"/>
      <c r="P4910" s="234"/>
      <c r="Q4910" s="234"/>
      <c r="R4910" s="236"/>
      <c r="S4910" s="236"/>
      <c r="T4910" s="236"/>
      <c r="U4910" s="236"/>
      <c r="Y4910" s="3"/>
      <c r="Z4910" s="3"/>
      <c r="AA4910" s="3"/>
      <c r="AB4910" s="3"/>
      <c r="AC4910" s="3"/>
      <c r="AD4910" s="3"/>
      <c r="AE4910" s="3"/>
      <c r="AF4910" s="3"/>
    </row>
    <row r="4911" spans="13:32">
      <c r="M4911" s="238"/>
      <c r="N4911" s="236"/>
      <c r="O4911" s="236"/>
      <c r="P4911" s="234"/>
      <c r="Q4911" s="234"/>
      <c r="R4911" s="236"/>
      <c r="S4911" s="236"/>
      <c r="T4911" s="236"/>
      <c r="U4911" s="236"/>
      <c r="Y4911" s="3"/>
      <c r="Z4911" s="3"/>
      <c r="AA4911" s="3"/>
      <c r="AB4911" s="3"/>
      <c r="AC4911" s="3"/>
      <c r="AD4911" s="3"/>
      <c r="AE4911" s="3"/>
      <c r="AF4911" s="3"/>
    </row>
    <row r="4912" spans="13:32">
      <c r="M4912" s="238"/>
      <c r="N4912" s="236"/>
      <c r="O4912" s="236"/>
      <c r="P4912" s="234"/>
      <c r="Q4912" s="234"/>
      <c r="R4912" s="236"/>
      <c r="S4912" s="236"/>
      <c r="T4912" s="236"/>
      <c r="U4912" s="236"/>
      <c r="Y4912" s="3"/>
      <c r="Z4912" s="3"/>
      <c r="AA4912" s="3"/>
      <c r="AB4912" s="3"/>
      <c r="AC4912" s="3"/>
      <c r="AD4912" s="3"/>
      <c r="AE4912" s="3"/>
      <c r="AF4912" s="3"/>
    </row>
    <row r="4913" spans="13:32">
      <c r="M4913" s="238"/>
      <c r="N4913" s="236"/>
      <c r="O4913" s="236"/>
      <c r="P4913" s="234"/>
      <c r="Q4913" s="234"/>
      <c r="R4913" s="236"/>
      <c r="S4913" s="236"/>
      <c r="T4913" s="236"/>
      <c r="U4913" s="236"/>
      <c r="Y4913" s="3"/>
      <c r="Z4913" s="3"/>
      <c r="AA4913" s="3"/>
      <c r="AB4913" s="3"/>
      <c r="AC4913" s="3"/>
      <c r="AD4913" s="3"/>
      <c r="AE4913" s="3"/>
      <c r="AF4913" s="3"/>
    </row>
    <row r="4914" spans="13:32">
      <c r="M4914" s="238"/>
      <c r="N4914" s="236"/>
      <c r="O4914" s="236"/>
      <c r="P4914" s="234"/>
      <c r="Q4914" s="234"/>
      <c r="R4914" s="236"/>
      <c r="S4914" s="236"/>
      <c r="T4914" s="236"/>
      <c r="U4914" s="236"/>
      <c r="Y4914" s="3"/>
      <c r="Z4914" s="3"/>
      <c r="AA4914" s="3"/>
      <c r="AB4914" s="3"/>
      <c r="AC4914" s="3"/>
      <c r="AD4914" s="3"/>
      <c r="AE4914" s="3"/>
      <c r="AF4914" s="3"/>
    </row>
    <row r="4915" spans="13:32">
      <c r="M4915" s="238"/>
      <c r="N4915" s="236"/>
      <c r="O4915" s="236"/>
      <c r="P4915" s="234"/>
      <c r="Q4915" s="234"/>
      <c r="R4915" s="236"/>
      <c r="S4915" s="236"/>
      <c r="T4915" s="236"/>
      <c r="U4915" s="236"/>
      <c r="Y4915" s="3"/>
      <c r="Z4915" s="3"/>
      <c r="AA4915" s="3"/>
      <c r="AB4915" s="3"/>
      <c r="AC4915" s="3"/>
      <c r="AD4915" s="3"/>
      <c r="AE4915" s="3"/>
      <c r="AF4915" s="3"/>
    </row>
    <row r="4916" spans="13:32">
      <c r="M4916" s="238"/>
      <c r="N4916" s="236"/>
      <c r="O4916" s="236"/>
      <c r="P4916" s="234"/>
      <c r="Q4916" s="234"/>
      <c r="R4916" s="236"/>
      <c r="S4916" s="236"/>
      <c r="T4916" s="236"/>
      <c r="U4916" s="236"/>
      <c r="Y4916" s="3"/>
      <c r="Z4916" s="3"/>
      <c r="AA4916" s="3"/>
      <c r="AB4916" s="3"/>
      <c r="AC4916" s="3"/>
      <c r="AD4916" s="3"/>
      <c r="AE4916" s="3"/>
      <c r="AF4916" s="3"/>
    </row>
    <row r="4917" spans="13:32">
      <c r="M4917" s="238"/>
      <c r="N4917" s="236"/>
      <c r="O4917" s="236"/>
      <c r="P4917" s="234"/>
      <c r="Q4917" s="234"/>
      <c r="R4917" s="236"/>
      <c r="S4917" s="236"/>
      <c r="T4917" s="236"/>
      <c r="U4917" s="236"/>
      <c r="Y4917" s="3"/>
      <c r="Z4917" s="3"/>
      <c r="AA4917" s="3"/>
      <c r="AB4917" s="3"/>
      <c r="AC4917" s="3"/>
      <c r="AD4917" s="3"/>
      <c r="AE4917" s="3"/>
      <c r="AF4917" s="3"/>
    </row>
    <row r="4918" spans="13:32">
      <c r="M4918" s="238"/>
      <c r="N4918" s="236"/>
      <c r="O4918" s="236"/>
      <c r="P4918" s="234"/>
      <c r="Q4918" s="234"/>
      <c r="R4918" s="236"/>
      <c r="S4918" s="236"/>
      <c r="T4918" s="236"/>
      <c r="U4918" s="236"/>
      <c r="Y4918" s="3"/>
      <c r="Z4918" s="3"/>
      <c r="AA4918" s="3"/>
      <c r="AB4918" s="3"/>
      <c r="AC4918" s="3"/>
      <c r="AD4918" s="3"/>
      <c r="AE4918" s="3"/>
      <c r="AF4918" s="3"/>
    </row>
    <row r="4919" spans="13:32">
      <c r="M4919" s="238"/>
      <c r="N4919" s="236"/>
      <c r="O4919" s="236"/>
      <c r="P4919" s="234"/>
      <c r="Q4919" s="234"/>
      <c r="R4919" s="236"/>
      <c r="S4919" s="236"/>
      <c r="T4919" s="236"/>
      <c r="U4919" s="236"/>
      <c r="Y4919" s="3"/>
      <c r="Z4919" s="3"/>
      <c r="AA4919" s="3"/>
      <c r="AB4919" s="3"/>
      <c r="AC4919" s="3"/>
      <c r="AD4919" s="3"/>
      <c r="AE4919" s="3"/>
      <c r="AF4919" s="3"/>
    </row>
    <row r="4920" spans="13:32">
      <c r="M4920" s="238"/>
      <c r="N4920" s="236"/>
      <c r="O4920" s="236"/>
      <c r="P4920" s="234"/>
      <c r="Q4920" s="234"/>
      <c r="R4920" s="236"/>
      <c r="S4920" s="236"/>
      <c r="T4920" s="236"/>
      <c r="U4920" s="236"/>
      <c r="Y4920" s="3"/>
      <c r="Z4920" s="3"/>
      <c r="AA4920" s="3"/>
      <c r="AB4920" s="3"/>
      <c r="AC4920" s="3"/>
      <c r="AD4920" s="3"/>
      <c r="AE4920" s="3"/>
      <c r="AF4920" s="3"/>
    </row>
    <row r="4921" spans="13:32">
      <c r="M4921" s="238"/>
      <c r="N4921" s="236"/>
      <c r="O4921" s="236"/>
      <c r="P4921" s="234"/>
      <c r="Q4921" s="234"/>
      <c r="R4921" s="236"/>
      <c r="S4921" s="236"/>
      <c r="T4921" s="236"/>
      <c r="U4921" s="236"/>
      <c r="Y4921" s="3"/>
      <c r="Z4921" s="3"/>
      <c r="AA4921" s="3"/>
      <c r="AB4921" s="3"/>
      <c r="AC4921" s="3"/>
      <c r="AD4921" s="3"/>
      <c r="AE4921" s="3"/>
      <c r="AF4921" s="3"/>
    </row>
    <row r="4922" spans="13:32">
      <c r="M4922" s="238"/>
      <c r="N4922" s="236"/>
      <c r="O4922" s="236"/>
      <c r="P4922" s="234"/>
      <c r="Q4922" s="234"/>
      <c r="R4922" s="236"/>
      <c r="S4922" s="236"/>
      <c r="T4922" s="236"/>
      <c r="U4922" s="236"/>
      <c r="Y4922" s="3"/>
      <c r="Z4922" s="3"/>
      <c r="AA4922" s="3"/>
      <c r="AB4922" s="3"/>
      <c r="AC4922" s="3"/>
      <c r="AD4922" s="3"/>
      <c r="AE4922" s="3"/>
      <c r="AF4922" s="3"/>
    </row>
    <row r="4923" spans="13:32">
      <c r="M4923" s="238"/>
      <c r="N4923" s="236"/>
      <c r="O4923" s="236"/>
      <c r="P4923" s="234"/>
      <c r="Q4923" s="234"/>
      <c r="R4923" s="236"/>
      <c r="S4923" s="236"/>
      <c r="T4923" s="236"/>
      <c r="U4923" s="236"/>
      <c r="Y4923" s="3"/>
      <c r="Z4923" s="3"/>
      <c r="AA4923" s="3"/>
      <c r="AB4923" s="3"/>
      <c r="AC4923" s="3"/>
      <c r="AD4923" s="3"/>
      <c r="AE4923" s="3"/>
      <c r="AF4923" s="3"/>
    </row>
    <row r="4924" spans="13:32">
      <c r="M4924" s="238"/>
      <c r="N4924" s="236"/>
      <c r="O4924" s="236"/>
      <c r="P4924" s="234"/>
      <c r="Q4924" s="234"/>
      <c r="R4924" s="236"/>
      <c r="S4924" s="236"/>
      <c r="T4924" s="236"/>
      <c r="U4924" s="236"/>
      <c r="Y4924" s="3"/>
      <c r="Z4924" s="3"/>
      <c r="AA4924" s="3"/>
      <c r="AB4924" s="3"/>
      <c r="AC4924" s="3"/>
      <c r="AD4924" s="3"/>
      <c r="AE4924" s="3"/>
      <c r="AF4924" s="3"/>
    </row>
    <row r="4925" spans="13:32">
      <c r="M4925" s="238"/>
      <c r="N4925" s="236"/>
      <c r="O4925" s="236"/>
      <c r="P4925" s="234"/>
      <c r="Q4925" s="234"/>
      <c r="R4925" s="236"/>
      <c r="S4925" s="236"/>
      <c r="T4925" s="236"/>
      <c r="U4925" s="236"/>
      <c r="Y4925" s="3"/>
      <c r="Z4925" s="3"/>
      <c r="AA4925" s="3"/>
      <c r="AB4925" s="3"/>
      <c r="AC4925" s="3"/>
      <c r="AD4925" s="3"/>
      <c r="AE4925" s="3"/>
      <c r="AF4925" s="3"/>
    </row>
    <row r="4926" spans="13:32">
      <c r="M4926" s="238"/>
      <c r="N4926" s="236"/>
      <c r="O4926" s="236"/>
      <c r="P4926" s="234"/>
      <c r="Q4926" s="234"/>
      <c r="R4926" s="236"/>
      <c r="S4926" s="236"/>
      <c r="T4926" s="236"/>
      <c r="U4926" s="236"/>
      <c r="Y4926" s="3"/>
      <c r="Z4926" s="3"/>
      <c r="AA4926" s="3"/>
      <c r="AB4926" s="3"/>
      <c r="AC4926" s="3"/>
      <c r="AD4926" s="3"/>
      <c r="AE4926" s="3"/>
      <c r="AF4926" s="3"/>
    </row>
    <row r="4927" spans="13:32">
      <c r="M4927" s="238"/>
      <c r="N4927" s="236"/>
      <c r="O4927" s="236"/>
      <c r="P4927" s="234"/>
      <c r="Q4927" s="234"/>
      <c r="R4927" s="236"/>
      <c r="S4927" s="236"/>
      <c r="T4927" s="236"/>
      <c r="U4927" s="236"/>
      <c r="Y4927" s="3"/>
      <c r="Z4927" s="3"/>
      <c r="AA4927" s="3"/>
      <c r="AB4927" s="3"/>
      <c r="AC4927" s="3"/>
      <c r="AD4927" s="3"/>
      <c r="AE4927" s="3"/>
      <c r="AF4927" s="3"/>
    </row>
    <row r="4928" spans="13:32">
      <c r="M4928" s="238"/>
      <c r="N4928" s="236"/>
      <c r="O4928" s="236"/>
      <c r="P4928" s="234"/>
      <c r="Q4928" s="234"/>
      <c r="R4928" s="236"/>
      <c r="S4928" s="236"/>
      <c r="T4928" s="236"/>
      <c r="U4928" s="236"/>
      <c r="Y4928" s="3"/>
      <c r="Z4928" s="3"/>
      <c r="AA4928" s="3"/>
      <c r="AB4928" s="3"/>
      <c r="AC4928" s="3"/>
      <c r="AD4928" s="3"/>
      <c r="AE4928" s="3"/>
      <c r="AF4928" s="3"/>
    </row>
    <row r="4929" spans="13:32">
      <c r="M4929" s="238"/>
      <c r="N4929" s="236"/>
      <c r="O4929" s="236"/>
      <c r="P4929" s="234"/>
      <c r="Q4929" s="234"/>
      <c r="R4929" s="236"/>
      <c r="S4929" s="236"/>
      <c r="T4929" s="236"/>
      <c r="U4929" s="236"/>
      <c r="Y4929" s="3"/>
      <c r="Z4929" s="3"/>
      <c r="AA4929" s="3"/>
      <c r="AB4929" s="3"/>
      <c r="AC4929" s="3"/>
      <c r="AD4929" s="3"/>
      <c r="AE4929" s="3"/>
      <c r="AF4929" s="3"/>
    </row>
    <row r="4930" spans="13:32">
      <c r="M4930" s="238"/>
      <c r="N4930" s="236"/>
      <c r="O4930" s="236"/>
      <c r="P4930" s="234"/>
      <c r="Q4930" s="234"/>
      <c r="R4930" s="236"/>
      <c r="S4930" s="236"/>
      <c r="T4930" s="236"/>
      <c r="U4930" s="236"/>
      <c r="Y4930" s="3"/>
      <c r="Z4930" s="3"/>
      <c r="AA4930" s="3"/>
      <c r="AB4930" s="3"/>
      <c r="AC4930" s="3"/>
      <c r="AD4930" s="3"/>
      <c r="AE4930" s="3"/>
      <c r="AF4930" s="3"/>
    </row>
    <row r="4931" spans="13:32">
      <c r="M4931" s="238"/>
      <c r="N4931" s="236"/>
      <c r="O4931" s="236"/>
      <c r="P4931" s="234"/>
      <c r="Q4931" s="234"/>
      <c r="R4931" s="236"/>
      <c r="S4931" s="236"/>
      <c r="T4931" s="236"/>
      <c r="U4931" s="236"/>
      <c r="Y4931" s="3"/>
      <c r="Z4931" s="3"/>
      <c r="AA4931" s="3"/>
      <c r="AB4931" s="3"/>
      <c r="AC4931" s="3"/>
      <c r="AD4931" s="3"/>
      <c r="AE4931" s="3"/>
      <c r="AF4931" s="3"/>
    </row>
    <row r="4932" spans="13:32">
      <c r="M4932" s="238"/>
      <c r="N4932" s="236"/>
      <c r="O4932" s="236"/>
      <c r="P4932" s="234"/>
      <c r="Q4932" s="234"/>
      <c r="R4932" s="236"/>
      <c r="S4932" s="236"/>
      <c r="T4932" s="236"/>
      <c r="U4932" s="236"/>
      <c r="Y4932" s="3"/>
      <c r="Z4932" s="3"/>
      <c r="AA4932" s="3"/>
      <c r="AB4932" s="3"/>
      <c r="AC4932" s="3"/>
      <c r="AD4932" s="3"/>
      <c r="AE4932" s="3"/>
      <c r="AF4932" s="3"/>
    </row>
    <row r="4933" spans="13:32">
      <c r="M4933" s="238"/>
      <c r="N4933" s="236"/>
      <c r="O4933" s="236"/>
      <c r="P4933" s="234"/>
      <c r="Q4933" s="234"/>
      <c r="R4933" s="236"/>
      <c r="S4933" s="236"/>
      <c r="T4933" s="236"/>
      <c r="U4933" s="236"/>
      <c r="Y4933" s="3"/>
      <c r="Z4933" s="3"/>
      <c r="AA4933" s="3"/>
      <c r="AB4933" s="3"/>
      <c r="AC4933" s="3"/>
      <c r="AD4933" s="3"/>
      <c r="AE4933" s="3"/>
      <c r="AF4933" s="3"/>
    </row>
    <row r="4934" spans="13:32">
      <c r="M4934" s="238"/>
      <c r="N4934" s="236"/>
      <c r="O4934" s="236"/>
      <c r="P4934" s="234"/>
      <c r="Q4934" s="234"/>
      <c r="R4934" s="236"/>
      <c r="S4934" s="236"/>
      <c r="T4934" s="236"/>
      <c r="U4934" s="236"/>
      <c r="Y4934" s="3"/>
      <c r="Z4934" s="3"/>
      <c r="AA4934" s="3"/>
      <c r="AB4934" s="3"/>
      <c r="AC4934" s="3"/>
      <c r="AD4934" s="3"/>
      <c r="AE4934" s="3"/>
      <c r="AF4934" s="3"/>
    </row>
    <row r="4935" spans="13:32">
      <c r="M4935" s="238"/>
      <c r="N4935" s="236"/>
      <c r="O4935" s="236"/>
      <c r="P4935" s="234"/>
      <c r="Q4935" s="234"/>
      <c r="R4935" s="236"/>
      <c r="S4935" s="236"/>
      <c r="T4935" s="236"/>
      <c r="U4935" s="236"/>
      <c r="Y4935" s="3"/>
      <c r="Z4935" s="3"/>
      <c r="AA4935" s="3"/>
      <c r="AB4935" s="3"/>
      <c r="AC4935" s="3"/>
      <c r="AD4935" s="3"/>
      <c r="AE4935" s="3"/>
      <c r="AF4935" s="3"/>
    </row>
    <row r="4936" spans="13:32">
      <c r="M4936" s="238"/>
      <c r="N4936" s="236"/>
      <c r="O4936" s="236"/>
      <c r="P4936" s="234"/>
      <c r="Q4936" s="234"/>
      <c r="R4936" s="236"/>
      <c r="S4936" s="236"/>
      <c r="T4936" s="236"/>
      <c r="U4936" s="236"/>
      <c r="Y4936" s="3"/>
      <c r="Z4936" s="3"/>
      <c r="AA4936" s="3"/>
      <c r="AB4936" s="3"/>
      <c r="AC4936" s="3"/>
      <c r="AD4936" s="3"/>
      <c r="AE4936" s="3"/>
      <c r="AF4936" s="3"/>
    </row>
    <row r="4937" spans="13:32">
      <c r="M4937" s="238"/>
      <c r="N4937" s="236"/>
      <c r="O4937" s="236"/>
      <c r="P4937" s="234"/>
      <c r="Q4937" s="234"/>
      <c r="R4937" s="236"/>
      <c r="S4937" s="236"/>
      <c r="T4937" s="236"/>
      <c r="U4937" s="236"/>
      <c r="Y4937" s="3"/>
      <c r="Z4937" s="3"/>
      <c r="AA4937" s="3"/>
      <c r="AB4937" s="3"/>
      <c r="AC4937" s="3"/>
      <c r="AD4937" s="3"/>
      <c r="AE4937" s="3"/>
      <c r="AF4937" s="3"/>
    </row>
    <row r="4938" spans="13:32">
      <c r="M4938" s="238"/>
      <c r="N4938" s="236"/>
      <c r="O4938" s="236"/>
      <c r="P4938" s="234"/>
      <c r="Q4938" s="234"/>
      <c r="R4938" s="236"/>
      <c r="S4938" s="236"/>
      <c r="T4938" s="236"/>
      <c r="U4938" s="236"/>
      <c r="Y4938" s="3"/>
      <c r="Z4938" s="3"/>
      <c r="AA4938" s="3"/>
      <c r="AB4938" s="3"/>
      <c r="AC4938" s="3"/>
      <c r="AD4938" s="3"/>
      <c r="AE4938" s="3"/>
      <c r="AF4938" s="3"/>
    </row>
    <row r="4939" spans="13:32">
      <c r="M4939" s="238"/>
      <c r="N4939" s="236"/>
      <c r="O4939" s="236"/>
      <c r="P4939" s="234"/>
      <c r="Q4939" s="234"/>
      <c r="R4939" s="236"/>
      <c r="S4939" s="236"/>
      <c r="T4939" s="236"/>
      <c r="U4939" s="236"/>
      <c r="Y4939" s="3"/>
      <c r="Z4939" s="3"/>
      <c r="AA4939" s="3"/>
      <c r="AB4939" s="3"/>
      <c r="AC4939" s="3"/>
      <c r="AD4939" s="3"/>
      <c r="AE4939" s="3"/>
      <c r="AF4939" s="3"/>
    </row>
    <row r="4940" spans="13:32">
      <c r="M4940" s="238"/>
      <c r="N4940" s="236"/>
      <c r="O4940" s="236"/>
      <c r="P4940" s="234"/>
      <c r="Q4940" s="234"/>
      <c r="R4940" s="236"/>
      <c r="S4940" s="236"/>
      <c r="T4940" s="236"/>
      <c r="U4940" s="236"/>
      <c r="Y4940" s="3"/>
      <c r="Z4940" s="3"/>
      <c r="AA4940" s="3"/>
      <c r="AB4940" s="3"/>
      <c r="AC4940" s="3"/>
      <c r="AD4940" s="3"/>
      <c r="AE4940" s="3"/>
      <c r="AF4940" s="3"/>
    </row>
    <row r="4941" spans="13:32">
      <c r="M4941" s="238"/>
      <c r="N4941" s="236"/>
      <c r="O4941" s="236"/>
      <c r="P4941" s="234"/>
      <c r="Q4941" s="234"/>
      <c r="R4941" s="236"/>
      <c r="S4941" s="236"/>
      <c r="T4941" s="236"/>
      <c r="U4941" s="236"/>
      <c r="Y4941" s="3"/>
      <c r="Z4941" s="3"/>
      <c r="AA4941" s="3"/>
      <c r="AB4941" s="3"/>
      <c r="AC4941" s="3"/>
      <c r="AD4941" s="3"/>
      <c r="AE4941" s="3"/>
      <c r="AF4941" s="3"/>
    </row>
    <row r="4942" spans="13:32">
      <c r="M4942" s="238"/>
      <c r="N4942" s="236"/>
      <c r="O4942" s="236"/>
      <c r="P4942" s="234"/>
      <c r="Q4942" s="234"/>
      <c r="R4942" s="236"/>
      <c r="S4942" s="236"/>
      <c r="T4942" s="236"/>
      <c r="U4942" s="236"/>
      <c r="Y4942" s="3"/>
      <c r="Z4942" s="3"/>
      <c r="AA4942" s="3"/>
      <c r="AB4942" s="3"/>
      <c r="AC4942" s="3"/>
      <c r="AD4942" s="3"/>
      <c r="AE4942" s="3"/>
      <c r="AF4942" s="3"/>
    </row>
    <row r="4943" spans="13:32">
      <c r="M4943" s="238"/>
      <c r="N4943" s="236"/>
      <c r="O4943" s="236"/>
      <c r="P4943" s="234"/>
      <c r="Q4943" s="234"/>
      <c r="R4943" s="236"/>
      <c r="S4943" s="236"/>
      <c r="T4943" s="236"/>
      <c r="U4943" s="236"/>
      <c r="Y4943" s="3"/>
      <c r="Z4943" s="3"/>
      <c r="AA4943" s="3"/>
      <c r="AB4943" s="3"/>
      <c r="AC4943" s="3"/>
      <c r="AD4943" s="3"/>
      <c r="AE4943" s="3"/>
      <c r="AF4943" s="3"/>
    </row>
    <row r="4944" spans="13:32">
      <c r="M4944" s="238"/>
      <c r="N4944" s="236"/>
      <c r="O4944" s="236"/>
      <c r="P4944" s="234"/>
      <c r="Q4944" s="234"/>
      <c r="R4944" s="236"/>
      <c r="S4944" s="236"/>
      <c r="T4944" s="236"/>
      <c r="U4944" s="236"/>
      <c r="Y4944" s="3"/>
      <c r="Z4944" s="3"/>
      <c r="AA4944" s="3"/>
      <c r="AB4944" s="3"/>
      <c r="AC4944" s="3"/>
      <c r="AD4944" s="3"/>
      <c r="AE4944" s="3"/>
      <c r="AF4944" s="3"/>
    </row>
    <row r="4945" spans="13:32">
      <c r="M4945" s="238"/>
      <c r="N4945" s="236"/>
      <c r="O4945" s="236"/>
      <c r="P4945" s="234"/>
      <c r="Q4945" s="234"/>
      <c r="R4945" s="236"/>
      <c r="S4945" s="236"/>
      <c r="T4945" s="236"/>
      <c r="U4945" s="236"/>
      <c r="Y4945" s="3"/>
      <c r="Z4945" s="3"/>
      <c r="AA4945" s="3"/>
      <c r="AB4945" s="3"/>
      <c r="AC4945" s="3"/>
      <c r="AD4945" s="3"/>
      <c r="AE4945" s="3"/>
      <c r="AF4945" s="3"/>
    </row>
    <row r="4946" spans="13:32">
      <c r="M4946" s="238"/>
      <c r="N4946" s="236"/>
      <c r="O4946" s="236"/>
      <c r="P4946" s="234"/>
      <c r="Q4946" s="234"/>
      <c r="R4946" s="236"/>
      <c r="S4946" s="236"/>
      <c r="T4946" s="236"/>
      <c r="U4946" s="236"/>
      <c r="Y4946" s="3"/>
      <c r="Z4946" s="3"/>
      <c r="AA4946" s="3"/>
      <c r="AB4946" s="3"/>
      <c r="AC4946" s="3"/>
      <c r="AD4946" s="3"/>
      <c r="AE4946" s="3"/>
      <c r="AF4946" s="3"/>
    </row>
    <row r="4947" spans="13:32">
      <c r="M4947" s="238"/>
      <c r="N4947" s="236"/>
      <c r="O4947" s="236"/>
      <c r="P4947" s="234"/>
      <c r="Q4947" s="234"/>
      <c r="R4947" s="236"/>
      <c r="S4947" s="236"/>
      <c r="T4947" s="236"/>
      <c r="U4947" s="236"/>
    </row>
    <row r="4948" spans="13:32">
      <c r="M4948" s="238"/>
      <c r="N4948" s="236"/>
      <c r="O4948" s="236"/>
      <c r="P4948" s="234"/>
      <c r="Q4948" s="234"/>
      <c r="R4948" s="236"/>
      <c r="S4948" s="236"/>
      <c r="T4948" s="236"/>
      <c r="U4948" s="236"/>
    </row>
    <row r="4949" spans="13:32">
      <c r="M4949" s="238"/>
      <c r="N4949" s="236"/>
      <c r="O4949" s="236"/>
      <c r="P4949" s="234"/>
      <c r="Q4949" s="234"/>
      <c r="R4949" s="236"/>
      <c r="S4949" s="236"/>
      <c r="T4949" s="236"/>
      <c r="U4949" s="236"/>
    </row>
    <row r="4950" spans="13:32">
      <c r="M4950" s="238"/>
      <c r="N4950" s="236"/>
      <c r="O4950" s="236"/>
      <c r="P4950" s="234"/>
      <c r="Q4950" s="234"/>
      <c r="R4950" s="236"/>
      <c r="S4950" s="236"/>
      <c r="T4950" s="236"/>
      <c r="U4950" s="236"/>
    </row>
    <row r="4951" spans="13:32">
      <c r="M4951" s="238"/>
      <c r="N4951" s="236"/>
      <c r="O4951" s="236"/>
      <c r="P4951" s="234"/>
      <c r="Q4951" s="234"/>
      <c r="R4951" s="236"/>
      <c r="S4951" s="236"/>
      <c r="T4951" s="236"/>
      <c r="U4951" s="236"/>
    </row>
    <row r="4952" spans="13:32">
      <c r="M4952" s="238"/>
      <c r="N4952" s="236"/>
      <c r="O4952" s="236"/>
      <c r="P4952" s="234"/>
      <c r="Q4952" s="234"/>
      <c r="R4952" s="236"/>
      <c r="S4952" s="236"/>
      <c r="T4952" s="236"/>
      <c r="U4952" s="236"/>
    </row>
    <row r="4953" spans="13:32">
      <c r="M4953" s="238"/>
      <c r="N4953" s="236"/>
      <c r="O4953" s="236"/>
      <c r="P4953" s="234"/>
      <c r="Q4953" s="234"/>
      <c r="R4953" s="236"/>
      <c r="S4953" s="236"/>
      <c r="T4953" s="236"/>
      <c r="U4953" s="236"/>
    </row>
    <row r="4954" spans="13:32">
      <c r="M4954" s="238"/>
      <c r="N4954" s="236"/>
      <c r="O4954" s="236"/>
      <c r="P4954" s="234"/>
      <c r="Q4954" s="234"/>
      <c r="R4954" s="236"/>
      <c r="S4954" s="236"/>
      <c r="T4954" s="236"/>
      <c r="U4954" s="236"/>
    </row>
    <row r="4955" spans="13:32">
      <c r="M4955" s="238"/>
      <c r="N4955" s="236"/>
      <c r="O4955" s="236"/>
      <c r="P4955" s="234"/>
      <c r="Q4955" s="234"/>
      <c r="R4955" s="236"/>
      <c r="S4955" s="236"/>
      <c r="T4955" s="236"/>
      <c r="U4955" s="236"/>
    </row>
    <row r="4956" spans="13:32">
      <c r="M4956" s="238"/>
      <c r="N4956" s="236"/>
      <c r="O4956" s="236"/>
      <c r="P4956" s="234"/>
      <c r="Q4956" s="234"/>
      <c r="R4956" s="236"/>
      <c r="S4956" s="236"/>
      <c r="T4956" s="236"/>
      <c r="U4956" s="236"/>
    </row>
    <row r="4957" spans="13:32">
      <c r="M4957" s="238"/>
      <c r="N4957" s="236"/>
      <c r="O4957" s="236"/>
      <c r="P4957" s="234"/>
      <c r="Q4957" s="234"/>
      <c r="R4957" s="236"/>
      <c r="S4957" s="236"/>
      <c r="T4957" s="236"/>
      <c r="U4957" s="236"/>
    </row>
    <row r="4958" spans="13:32">
      <c r="M4958" s="238"/>
      <c r="N4958" s="236"/>
      <c r="O4958" s="236"/>
      <c r="P4958" s="234"/>
      <c r="Q4958" s="234"/>
      <c r="R4958" s="236"/>
      <c r="S4958" s="236"/>
      <c r="T4958" s="236"/>
      <c r="U4958" s="236"/>
    </row>
    <row r="4959" spans="13:32">
      <c r="M4959" s="238"/>
      <c r="N4959" s="236"/>
      <c r="O4959" s="236"/>
      <c r="P4959" s="234"/>
      <c r="Q4959" s="234"/>
      <c r="R4959" s="236"/>
      <c r="S4959" s="236"/>
      <c r="T4959" s="236"/>
      <c r="U4959" s="236"/>
    </row>
    <row r="4960" spans="13:32">
      <c r="M4960" s="238"/>
      <c r="N4960" s="236"/>
      <c r="O4960" s="236"/>
      <c r="P4960" s="234"/>
      <c r="Q4960" s="234"/>
      <c r="R4960" s="236"/>
      <c r="S4960" s="236"/>
      <c r="T4960" s="236"/>
      <c r="U4960" s="236"/>
    </row>
    <row r="4961" spans="13:21">
      <c r="M4961" s="238"/>
      <c r="N4961" s="236"/>
      <c r="O4961" s="236"/>
      <c r="P4961" s="234"/>
      <c r="Q4961" s="234"/>
      <c r="R4961" s="236"/>
      <c r="S4961" s="236"/>
      <c r="T4961" s="236"/>
      <c r="U4961" s="236"/>
    </row>
    <row r="4962" spans="13:21">
      <c r="M4962" s="238"/>
      <c r="N4962" s="236"/>
      <c r="O4962" s="236"/>
      <c r="P4962" s="234"/>
      <c r="Q4962" s="234"/>
      <c r="R4962" s="236"/>
      <c r="S4962" s="236"/>
      <c r="T4962" s="236"/>
      <c r="U4962" s="236"/>
    </row>
    <row r="4963" spans="13:21">
      <c r="M4963" s="238"/>
      <c r="N4963" s="236"/>
      <c r="O4963" s="236"/>
      <c r="P4963" s="234"/>
      <c r="Q4963" s="234"/>
      <c r="R4963" s="236"/>
      <c r="S4963" s="236"/>
      <c r="T4963" s="236"/>
      <c r="U4963" s="236"/>
    </row>
    <row r="4964" spans="13:21">
      <c r="M4964" s="238"/>
      <c r="N4964" s="236"/>
      <c r="O4964" s="236"/>
      <c r="P4964" s="234"/>
      <c r="Q4964" s="234"/>
      <c r="R4964" s="236"/>
      <c r="S4964" s="236"/>
      <c r="T4964" s="236"/>
      <c r="U4964" s="236"/>
    </row>
    <row r="4965" spans="13:21">
      <c r="M4965" s="238"/>
      <c r="N4965" s="236"/>
      <c r="O4965" s="236"/>
      <c r="P4965" s="234"/>
      <c r="Q4965" s="234"/>
      <c r="R4965" s="236"/>
      <c r="S4965" s="236"/>
      <c r="T4965" s="236"/>
      <c r="U4965" s="236"/>
    </row>
    <row r="4966" spans="13:21">
      <c r="M4966" s="238"/>
      <c r="N4966" s="236"/>
      <c r="O4966" s="236"/>
      <c r="P4966" s="234"/>
      <c r="Q4966" s="234"/>
      <c r="R4966" s="236"/>
      <c r="S4966" s="236"/>
      <c r="T4966" s="236"/>
      <c r="U4966" s="236"/>
    </row>
    <row r="4967" spans="13:21">
      <c r="M4967" s="238"/>
      <c r="N4967" s="236"/>
      <c r="O4967" s="236"/>
      <c r="P4967" s="234"/>
      <c r="Q4967" s="234"/>
      <c r="R4967" s="236"/>
      <c r="S4967" s="236"/>
      <c r="T4967" s="236"/>
      <c r="U4967" s="236"/>
    </row>
    <row r="4968" spans="13:21">
      <c r="M4968" s="238"/>
      <c r="N4968" s="236"/>
      <c r="O4968" s="236"/>
      <c r="P4968" s="234"/>
      <c r="Q4968" s="234"/>
      <c r="R4968" s="236"/>
      <c r="S4968" s="236"/>
      <c r="T4968" s="236"/>
      <c r="U4968" s="236"/>
    </row>
    <row r="4969" spans="13:21">
      <c r="M4969" s="238"/>
      <c r="N4969" s="236"/>
      <c r="O4969" s="236"/>
      <c r="P4969" s="234"/>
      <c r="Q4969" s="234"/>
      <c r="R4969" s="236"/>
      <c r="S4969" s="236"/>
      <c r="T4969" s="236"/>
      <c r="U4969" s="236"/>
    </row>
    <row r="4970" spans="13:21">
      <c r="M4970" s="238"/>
      <c r="N4970" s="236"/>
      <c r="O4970" s="236"/>
      <c r="P4970" s="234"/>
      <c r="Q4970" s="234"/>
      <c r="R4970" s="236"/>
      <c r="S4970" s="236"/>
      <c r="T4970" s="236"/>
      <c r="U4970" s="236"/>
    </row>
    <row r="4971" spans="13:21">
      <c r="M4971" s="238"/>
      <c r="N4971" s="236"/>
      <c r="O4971" s="236"/>
      <c r="P4971" s="234"/>
      <c r="Q4971" s="234"/>
      <c r="R4971" s="236"/>
      <c r="S4971" s="236"/>
      <c r="T4971" s="236"/>
      <c r="U4971" s="236"/>
    </row>
    <row r="4972" spans="13:21">
      <c r="M4972" s="238"/>
      <c r="N4972" s="236"/>
      <c r="O4972" s="236"/>
      <c r="P4972" s="234"/>
      <c r="Q4972" s="234"/>
      <c r="R4972" s="236"/>
      <c r="S4972" s="236"/>
      <c r="T4972" s="236"/>
      <c r="U4972" s="236"/>
    </row>
    <row r="4973" spans="13:21">
      <c r="M4973" s="238"/>
      <c r="N4973" s="236"/>
      <c r="O4973" s="236"/>
      <c r="P4973" s="234"/>
      <c r="Q4973" s="234"/>
      <c r="R4973" s="236"/>
      <c r="S4973" s="236"/>
      <c r="T4973" s="236"/>
      <c r="U4973" s="236"/>
    </row>
    <row r="4974" spans="13:21">
      <c r="M4974" s="238"/>
      <c r="N4974" s="236"/>
      <c r="O4974" s="236"/>
      <c r="P4974" s="234"/>
      <c r="Q4974" s="234"/>
      <c r="R4974" s="236"/>
      <c r="S4974" s="236"/>
      <c r="T4974" s="236"/>
      <c r="U4974" s="236"/>
    </row>
    <row r="4975" spans="13:21">
      <c r="M4975" s="238"/>
      <c r="N4975" s="236"/>
      <c r="O4975" s="236"/>
      <c r="P4975" s="234"/>
      <c r="Q4975" s="234"/>
      <c r="R4975" s="236"/>
      <c r="S4975" s="236"/>
      <c r="T4975" s="236"/>
      <c r="U4975" s="236"/>
    </row>
    <row r="4976" spans="13:21">
      <c r="M4976" s="238"/>
      <c r="N4976" s="236"/>
      <c r="O4976" s="236"/>
      <c r="P4976" s="234"/>
      <c r="Q4976" s="234"/>
      <c r="R4976" s="236"/>
      <c r="S4976" s="236"/>
      <c r="T4976" s="236"/>
      <c r="U4976" s="236"/>
    </row>
    <row r="4977" spans="13:21">
      <c r="M4977" s="238"/>
      <c r="N4977" s="236"/>
      <c r="O4977" s="236"/>
      <c r="P4977" s="234"/>
      <c r="Q4977" s="234"/>
      <c r="R4977" s="236"/>
      <c r="S4977" s="236"/>
      <c r="T4977" s="236"/>
      <c r="U4977" s="236"/>
    </row>
    <row r="4978" spans="13:21">
      <c r="M4978" s="238"/>
      <c r="N4978" s="236"/>
      <c r="O4978" s="236"/>
      <c r="P4978" s="234"/>
      <c r="Q4978" s="234"/>
      <c r="R4978" s="236"/>
      <c r="S4978" s="236"/>
      <c r="T4978" s="236"/>
      <c r="U4978" s="236"/>
    </row>
    <row r="4979" spans="13:21">
      <c r="M4979" s="238"/>
      <c r="N4979" s="236"/>
      <c r="O4979" s="236"/>
      <c r="P4979" s="234"/>
      <c r="Q4979" s="234"/>
      <c r="R4979" s="236"/>
      <c r="S4979" s="236"/>
      <c r="T4979" s="236"/>
      <c r="U4979" s="236"/>
    </row>
    <row r="4980" spans="13:21">
      <c r="M4980" s="238"/>
      <c r="N4980" s="236"/>
      <c r="O4980" s="236"/>
      <c r="P4980" s="234"/>
      <c r="Q4980" s="234"/>
      <c r="R4980" s="236"/>
      <c r="S4980" s="236"/>
      <c r="T4980" s="236"/>
      <c r="U4980" s="236"/>
    </row>
    <row r="4981" spans="13:21">
      <c r="M4981" s="238"/>
      <c r="N4981" s="236"/>
      <c r="O4981" s="236"/>
      <c r="P4981" s="234"/>
      <c r="Q4981" s="234"/>
      <c r="R4981" s="236"/>
      <c r="S4981" s="236"/>
      <c r="T4981" s="236"/>
      <c r="U4981" s="236"/>
    </row>
    <row r="4982" spans="13:21">
      <c r="M4982" s="238"/>
      <c r="N4982" s="236"/>
      <c r="O4982" s="236"/>
      <c r="P4982" s="234"/>
      <c r="Q4982" s="234"/>
      <c r="R4982" s="236"/>
      <c r="S4982" s="236"/>
      <c r="T4982" s="236"/>
      <c r="U4982" s="236"/>
    </row>
    <row r="4983" spans="13:21">
      <c r="M4983" s="238"/>
      <c r="N4983" s="236"/>
      <c r="O4983" s="236"/>
      <c r="P4983" s="234"/>
      <c r="Q4983" s="234"/>
      <c r="R4983" s="236"/>
      <c r="S4983" s="236"/>
      <c r="T4983" s="236"/>
      <c r="U4983" s="236"/>
    </row>
    <row r="4984" spans="13:21">
      <c r="M4984" s="238"/>
      <c r="N4984" s="236"/>
      <c r="O4984" s="236"/>
      <c r="P4984" s="234"/>
      <c r="Q4984" s="234"/>
      <c r="R4984" s="236"/>
      <c r="S4984" s="236"/>
      <c r="T4984" s="236"/>
      <c r="U4984" s="236"/>
    </row>
    <row r="4985" spans="13:21">
      <c r="M4985" s="238"/>
      <c r="N4985" s="236"/>
      <c r="O4985" s="236"/>
      <c r="P4985" s="234"/>
      <c r="Q4985" s="234"/>
      <c r="R4985" s="236"/>
      <c r="S4985" s="236"/>
      <c r="T4985" s="236"/>
      <c r="U4985" s="236"/>
    </row>
    <row r="4986" spans="13:21">
      <c r="M4986" s="238"/>
      <c r="N4986" s="236"/>
      <c r="O4986" s="236"/>
      <c r="P4986" s="234"/>
      <c r="Q4986" s="234"/>
      <c r="R4986" s="236"/>
      <c r="S4986" s="236"/>
      <c r="T4986" s="236"/>
      <c r="U4986" s="236"/>
    </row>
    <row r="4987" spans="13:21">
      <c r="M4987" s="238"/>
      <c r="N4987" s="236"/>
      <c r="O4987" s="236"/>
      <c r="P4987" s="234"/>
      <c r="Q4987" s="234"/>
      <c r="R4987" s="236"/>
      <c r="S4987" s="236"/>
      <c r="T4987" s="236"/>
      <c r="U4987" s="236"/>
    </row>
    <row r="4988" spans="13:21">
      <c r="M4988" s="238"/>
      <c r="N4988" s="236"/>
      <c r="O4988" s="236"/>
      <c r="P4988" s="234"/>
      <c r="Q4988" s="234"/>
      <c r="R4988" s="236"/>
      <c r="S4988" s="236"/>
      <c r="T4988" s="236"/>
      <c r="U4988" s="236"/>
    </row>
    <row r="4989" spans="13:21">
      <c r="M4989" s="238"/>
      <c r="N4989" s="236"/>
      <c r="O4989" s="236"/>
      <c r="P4989" s="234"/>
      <c r="Q4989" s="234"/>
      <c r="R4989" s="236"/>
      <c r="S4989" s="236"/>
      <c r="T4989" s="236"/>
      <c r="U4989" s="236"/>
    </row>
    <row r="4990" spans="13:21">
      <c r="M4990" s="238"/>
      <c r="N4990" s="236"/>
      <c r="O4990" s="236"/>
      <c r="P4990" s="234"/>
      <c r="Q4990" s="234"/>
      <c r="R4990" s="236"/>
      <c r="S4990" s="236"/>
      <c r="T4990" s="236"/>
      <c r="U4990" s="236"/>
    </row>
    <row r="4991" spans="13:21">
      <c r="M4991" s="238"/>
      <c r="N4991" s="236"/>
      <c r="O4991" s="236"/>
      <c r="P4991" s="234"/>
      <c r="Q4991" s="234"/>
      <c r="R4991" s="236"/>
      <c r="S4991" s="236"/>
      <c r="T4991" s="236"/>
      <c r="U4991" s="236"/>
    </row>
    <row r="4992" spans="13:21">
      <c r="M4992" s="238"/>
      <c r="N4992" s="236"/>
      <c r="O4992" s="236"/>
      <c r="P4992" s="234"/>
      <c r="Q4992" s="234"/>
      <c r="R4992" s="236"/>
      <c r="S4992" s="236"/>
      <c r="T4992" s="236"/>
      <c r="U4992" s="236"/>
    </row>
    <row r="4993" spans="13:21">
      <c r="M4993" s="238"/>
      <c r="N4993" s="236"/>
      <c r="O4993" s="236"/>
      <c r="P4993" s="234"/>
      <c r="Q4993" s="234"/>
      <c r="R4993" s="236"/>
      <c r="S4993" s="236"/>
      <c r="T4993" s="236"/>
      <c r="U4993" s="236"/>
    </row>
    <row r="4994" spans="13:21">
      <c r="M4994" s="238"/>
      <c r="N4994" s="236"/>
      <c r="O4994" s="236"/>
      <c r="P4994" s="234"/>
      <c r="Q4994" s="234"/>
      <c r="R4994" s="236"/>
      <c r="S4994" s="236"/>
      <c r="T4994" s="236"/>
      <c r="U4994" s="236"/>
    </row>
    <row r="4995" spans="13:21">
      <c r="M4995" s="238"/>
      <c r="N4995" s="236"/>
      <c r="O4995" s="236"/>
      <c r="P4995" s="234"/>
      <c r="Q4995" s="234"/>
      <c r="R4995" s="236"/>
      <c r="S4995" s="236"/>
      <c r="T4995" s="236"/>
      <c r="U4995" s="236"/>
    </row>
    <row r="4996" spans="13:21">
      <c r="M4996" s="238"/>
      <c r="N4996" s="236"/>
      <c r="O4996" s="236"/>
      <c r="P4996" s="234"/>
      <c r="Q4996" s="234"/>
      <c r="R4996" s="236"/>
      <c r="S4996" s="236"/>
      <c r="T4996" s="236"/>
      <c r="U4996" s="236"/>
    </row>
    <row r="4997" spans="13:21">
      <c r="M4997" s="238"/>
      <c r="N4997" s="236"/>
      <c r="O4997" s="236"/>
      <c r="P4997" s="234"/>
      <c r="Q4997" s="234"/>
      <c r="R4997" s="236"/>
      <c r="S4997" s="236"/>
      <c r="T4997" s="236"/>
      <c r="U4997" s="236"/>
    </row>
    <row r="4998" spans="13:21">
      <c r="M4998" s="238"/>
      <c r="N4998" s="236"/>
      <c r="O4998" s="236"/>
      <c r="P4998" s="234"/>
      <c r="Q4998" s="234"/>
      <c r="R4998" s="236"/>
      <c r="S4998" s="236"/>
      <c r="T4998" s="236"/>
      <c r="U4998" s="236"/>
    </row>
    <row r="4999" spans="13:21">
      <c r="M4999" s="238"/>
      <c r="N4999" s="236"/>
      <c r="O4999" s="236"/>
      <c r="P4999" s="234"/>
      <c r="Q4999" s="234"/>
      <c r="R4999" s="236"/>
      <c r="S4999" s="236"/>
      <c r="T4999" s="236"/>
      <c r="U4999" s="236"/>
    </row>
    <row r="5000" spans="13:21">
      <c r="M5000" s="238"/>
      <c r="N5000" s="236"/>
      <c r="O5000" s="236"/>
      <c r="P5000" s="234"/>
      <c r="Q5000" s="234"/>
      <c r="R5000" s="236"/>
      <c r="S5000" s="236"/>
      <c r="T5000" s="236"/>
      <c r="U5000" s="236"/>
    </row>
    <row r="5001" spans="13:21">
      <c r="M5001" s="238"/>
      <c r="N5001" s="236"/>
      <c r="O5001" s="236"/>
      <c r="P5001" s="234"/>
      <c r="Q5001" s="234"/>
      <c r="R5001" s="236"/>
      <c r="S5001" s="236"/>
      <c r="T5001" s="236"/>
      <c r="U5001" s="236"/>
    </row>
    <row r="5002" spans="13:21">
      <c r="M5002" s="238"/>
      <c r="N5002" s="236"/>
      <c r="O5002" s="236"/>
      <c r="P5002" s="234"/>
      <c r="Q5002" s="234"/>
      <c r="R5002" s="236"/>
      <c r="S5002" s="236"/>
      <c r="T5002" s="236"/>
      <c r="U5002" s="236"/>
    </row>
    <row r="5003" spans="13:21">
      <c r="M5003" s="238"/>
      <c r="N5003" s="236"/>
      <c r="O5003" s="236"/>
      <c r="P5003" s="234"/>
      <c r="Q5003" s="234"/>
      <c r="R5003" s="236"/>
      <c r="S5003" s="236"/>
      <c r="T5003" s="236"/>
      <c r="U5003" s="236"/>
    </row>
    <row r="5004" spans="13:21">
      <c r="M5004" s="238"/>
      <c r="N5004" s="236"/>
      <c r="O5004" s="236"/>
      <c r="P5004" s="234"/>
      <c r="Q5004" s="234"/>
      <c r="R5004" s="236"/>
      <c r="S5004" s="236"/>
      <c r="T5004" s="236"/>
      <c r="U5004" s="236"/>
    </row>
    <row r="5005" spans="13:21">
      <c r="M5005" s="238"/>
      <c r="N5005" s="236"/>
      <c r="O5005" s="236"/>
      <c r="P5005" s="234"/>
      <c r="Q5005" s="234"/>
      <c r="R5005" s="236"/>
      <c r="S5005" s="236"/>
      <c r="T5005" s="236"/>
      <c r="U5005" s="236"/>
    </row>
    <row r="5006" spans="13:21">
      <c r="M5006" s="238"/>
      <c r="N5006" s="236"/>
      <c r="O5006" s="236"/>
      <c r="P5006" s="234"/>
      <c r="Q5006" s="234"/>
      <c r="R5006" s="236"/>
      <c r="S5006" s="236"/>
      <c r="T5006" s="236"/>
      <c r="U5006" s="236"/>
    </row>
    <row r="5007" spans="13:21">
      <c r="M5007" s="238"/>
      <c r="N5007" s="236"/>
      <c r="O5007" s="236"/>
      <c r="P5007" s="234"/>
      <c r="Q5007" s="234"/>
      <c r="R5007" s="236"/>
      <c r="S5007" s="236"/>
      <c r="T5007" s="236"/>
      <c r="U5007" s="236"/>
    </row>
    <row r="5008" spans="13:21">
      <c r="M5008" s="238"/>
      <c r="N5008" s="236"/>
      <c r="O5008" s="236"/>
      <c r="P5008" s="234"/>
      <c r="Q5008" s="234"/>
      <c r="R5008" s="236"/>
      <c r="S5008" s="236"/>
      <c r="T5008" s="236"/>
      <c r="U5008" s="236"/>
    </row>
    <row r="5009" spans="13:21">
      <c r="M5009" s="238"/>
      <c r="N5009" s="236"/>
      <c r="O5009" s="236"/>
      <c r="P5009" s="234"/>
      <c r="Q5009" s="234"/>
      <c r="R5009" s="236"/>
      <c r="S5009" s="236"/>
      <c r="T5009" s="236"/>
      <c r="U5009" s="236"/>
    </row>
    <row r="5010" spans="13:21">
      <c r="M5010" s="238"/>
      <c r="N5010" s="236"/>
      <c r="O5010" s="236"/>
      <c r="P5010" s="234"/>
      <c r="Q5010" s="234"/>
      <c r="R5010" s="236"/>
      <c r="S5010" s="236"/>
      <c r="T5010" s="236"/>
      <c r="U5010" s="236"/>
    </row>
    <row r="5011" spans="13:21">
      <c r="M5011" s="238"/>
      <c r="N5011" s="236"/>
      <c r="O5011" s="236"/>
      <c r="P5011" s="234"/>
      <c r="Q5011" s="234"/>
      <c r="R5011" s="236"/>
      <c r="S5011" s="236"/>
      <c r="T5011" s="236"/>
      <c r="U5011" s="236"/>
    </row>
    <row r="5012" spans="13:21">
      <c r="M5012" s="238"/>
      <c r="N5012" s="236"/>
      <c r="O5012" s="236"/>
      <c r="P5012" s="234"/>
      <c r="Q5012" s="234"/>
      <c r="R5012" s="236"/>
      <c r="S5012" s="236"/>
      <c r="T5012" s="236"/>
      <c r="U5012" s="236"/>
    </row>
    <row r="5013" spans="13:21">
      <c r="M5013" s="238"/>
      <c r="N5013" s="236"/>
      <c r="O5013" s="236"/>
      <c r="P5013" s="234"/>
      <c r="Q5013" s="234"/>
      <c r="R5013" s="236"/>
      <c r="S5013" s="236"/>
      <c r="T5013" s="236"/>
      <c r="U5013" s="236"/>
    </row>
    <row r="5014" spans="13:21">
      <c r="M5014" s="238"/>
      <c r="N5014" s="236"/>
      <c r="O5014" s="236"/>
      <c r="P5014" s="234"/>
      <c r="Q5014" s="234"/>
      <c r="R5014" s="236"/>
      <c r="S5014" s="236"/>
      <c r="T5014" s="236"/>
      <c r="U5014" s="236"/>
    </row>
    <row r="5015" spans="13:21">
      <c r="M5015" s="238"/>
      <c r="N5015" s="236"/>
      <c r="O5015" s="236"/>
      <c r="P5015" s="234"/>
      <c r="Q5015" s="234"/>
      <c r="R5015" s="236"/>
      <c r="S5015" s="236"/>
      <c r="T5015" s="236"/>
      <c r="U5015" s="236"/>
    </row>
    <row r="5016" spans="13:21">
      <c r="M5016" s="238"/>
      <c r="N5016" s="236"/>
      <c r="O5016" s="236"/>
      <c r="P5016" s="234"/>
      <c r="Q5016" s="234"/>
      <c r="R5016" s="236"/>
      <c r="S5016" s="236"/>
      <c r="T5016" s="236"/>
      <c r="U5016" s="236"/>
    </row>
    <row r="5017" spans="13:21">
      <c r="M5017" s="238"/>
      <c r="N5017" s="236"/>
      <c r="O5017" s="236"/>
      <c r="P5017" s="234"/>
      <c r="Q5017" s="234"/>
      <c r="R5017" s="236"/>
      <c r="S5017" s="236"/>
      <c r="T5017" s="236"/>
      <c r="U5017" s="236"/>
    </row>
    <row r="5018" spans="13:21">
      <c r="M5018" s="238"/>
      <c r="N5018" s="236"/>
      <c r="O5018" s="236"/>
      <c r="P5018" s="234"/>
      <c r="Q5018" s="234"/>
      <c r="R5018" s="236"/>
      <c r="S5018" s="236"/>
      <c r="T5018" s="236"/>
      <c r="U5018" s="236"/>
    </row>
    <row r="5019" spans="13:21">
      <c r="M5019" s="238"/>
      <c r="N5019" s="236"/>
      <c r="O5019" s="236"/>
      <c r="P5019" s="234"/>
      <c r="Q5019" s="234"/>
      <c r="R5019" s="236"/>
      <c r="S5019" s="236"/>
      <c r="T5019" s="236"/>
      <c r="U5019" s="236"/>
    </row>
    <row r="5020" spans="13:21">
      <c r="M5020" s="238"/>
      <c r="N5020" s="236"/>
      <c r="O5020" s="236"/>
      <c r="P5020" s="234"/>
      <c r="Q5020" s="234"/>
      <c r="R5020" s="236"/>
      <c r="S5020" s="236"/>
      <c r="T5020" s="236"/>
      <c r="U5020" s="236"/>
    </row>
    <row r="5021" spans="13:21">
      <c r="M5021" s="238"/>
      <c r="N5021" s="236"/>
      <c r="O5021" s="236"/>
      <c r="P5021" s="234"/>
      <c r="Q5021" s="234"/>
      <c r="R5021" s="236"/>
      <c r="S5021" s="236"/>
      <c r="T5021" s="236"/>
      <c r="U5021" s="236"/>
    </row>
    <row r="5022" spans="13:21">
      <c r="M5022" s="238"/>
      <c r="N5022" s="236"/>
      <c r="O5022" s="236"/>
      <c r="P5022" s="234"/>
      <c r="Q5022" s="234"/>
      <c r="R5022" s="236"/>
      <c r="S5022" s="236"/>
      <c r="T5022" s="236"/>
      <c r="U5022" s="236"/>
    </row>
    <row r="5023" spans="13:21">
      <c r="M5023" s="238"/>
      <c r="N5023" s="236"/>
      <c r="O5023" s="236"/>
      <c r="P5023" s="234"/>
      <c r="Q5023" s="234"/>
      <c r="R5023" s="236"/>
      <c r="S5023" s="236"/>
      <c r="T5023" s="236"/>
      <c r="U5023" s="236"/>
    </row>
    <row r="5024" spans="13:21">
      <c r="M5024" s="238"/>
      <c r="N5024" s="236"/>
      <c r="O5024" s="236"/>
      <c r="P5024" s="234"/>
      <c r="Q5024" s="234"/>
      <c r="R5024" s="236"/>
      <c r="S5024" s="236"/>
      <c r="T5024" s="236"/>
      <c r="U5024" s="236"/>
    </row>
    <row r="5025" spans="13:21">
      <c r="M5025" s="238"/>
      <c r="N5025" s="236"/>
      <c r="O5025" s="236"/>
      <c r="P5025" s="234"/>
      <c r="Q5025" s="234"/>
      <c r="R5025" s="236"/>
      <c r="S5025" s="236"/>
      <c r="T5025" s="236"/>
      <c r="U5025" s="236"/>
    </row>
    <row r="5026" spans="13:21">
      <c r="M5026" s="238"/>
      <c r="N5026" s="236"/>
      <c r="O5026" s="236"/>
      <c r="P5026" s="234"/>
      <c r="Q5026" s="234"/>
      <c r="R5026" s="236"/>
      <c r="S5026" s="236"/>
      <c r="T5026" s="236"/>
      <c r="U5026" s="236"/>
    </row>
    <row r="5027" spans="13:21">
      <c r="M5027" s="238"/>
      <c r="N5027" s="236"/>
      <c r="O5027" s="236"/>
      <c r="P5027" s="234"/>
      <c r="Q5027" s="234"/>
      <c r="R5027" s="236"/>
      <c r="S5027" s="236"/>
      <c r="T5027" s="236"/>
      <c r="U5027" s="236"/>
    </row>
    <row r="5028" spans="13:21">
      <c r="M5028" s="238"/>
      <c r="N5028" s="236"/>
      <c r="O5028" s="236"/>
      <c r="P5028" s="234"/>
      <c r="Q5028" s="234"/>
      <c r="R5028" s="236"/>
      <c r="S5028" s="236"/>
      <c r="T5028" s="236"/>
      <c r="U5028" s="236"/>
    </row>
    <row r="5029" spans="13:21">
      <c r="M5029" s="238"/>
      <c r="N5029" s="236"/>
      <c r="O5029" s="236"/>
      <c r="P5029" s="234"/>
      <c r="Q5029" s="234"/>
      <c r="R5029" s="236"/>
      <c r="S5029" s="236"/>
      <c r="T5029" s="236"/>
      <c r="U5029" s="236"/>
    </row>
    <row r="5030" spans="13:21">
      <c r="M5030" s="238"/>
      <c r="N5030" s="236"/>
      <c r="O5030" s="236"/>
      <c r="P5030" s="234"/>
      <c r="Q5030" s="234"/>
      <c r="R5030" s="236"/>
      <c r="S5030" s="236"/>
      <c r="T5030" s="236"/>
      <c r="U5030" s="236"/>
    </row>
    <row r="5031" spans="13:21">
      <c r="M5031" s="238"/>
      <c r="N5031" s="236"/>
      <c r="O5031" s="236"/>
      <c r="P5031" s="234"/>
      <c r="Q5031" s="234"/>
      <c r="R5031" s="236"/>
      <c r="S5031" s="236"/>
      <c r="T5031" s="236"/>
      <c r="U5031" s="236"/>
    </row>
    <row r="5032" spans="13:21">
      <c r="M5032" s="238"/>
      <c r="N5032" s="236"/>
      <c r="O5032" s="236"/>
      <c r="P5032" s="234"/>
      <c r="Q5032" s="234"/>
      <c r="R5032" s="236"/>
      <c r="S5032" s="236"/>
      <c r="T5032" s="236"/>
      <c r="U5032" s="236"/>
    </row>
    <row r="5033" spans="13:21">
      <c r="M5033" s="238"/>
      <c r="N5033" s="236"/>
      <c r="O5033" s="236"/>
      <c r="P5033" s="234"/>
      <c r="Q5033" s="234"/>
      <c r="R5033" s="236"/>
      <c r="S5033" s="236"/>
      <c r="T5033" s="236"/>
      <c r="U5033" s="236"/>
    </row>
    <row r="5034" spans="13:21">
      <c r="M5034" s="238"/>
      <c r="N5034" s="236"/>
      <c r="O5034" s="236"/>
      <c r="P5034" s="234"/>
      <c r="Q5034" s="234"/>
      <c r="R5034" s="236"/>
      <c r="S5034" s="236"/>
      <c r="T5034" s="236"/>
      <c r="U5034" s="236"/>
    </row>
    <row r="5035" spans="13:21">
      <c r="M5035" s="238"/>
      <c r="N5035" s="236"/>
      <c r="O5035" s="236"/>
      <c r="P5035" s="234"/>
      <c r="Q5035" s="234"/>
      <c r="R5035" s="236"/>
      <c r="S5035" s="236"/>
      <c r="T5035" s="236"/>
      <c r="U5035" s="236"/>
    </row>
    <row r="5036" spans="13:21">
      <c r="M5036" s="238"/>
      <c r="N5036" s="236"/>
      <c r="O5036" s="236"/>
      <c r="P5036" s="234"/>
      <c r="Q5036" s="234"/>
      <c r="R5036" s="236"/>
      <c r="S5036" s="236"/>
      <c r="T5036" s="236"/>
      <c r="U5036" s="236"/>
    </row>
    <row r="5037" spans="13:21">
      <c r="M5037" s="238"/>
      <c r="N5037" s="236"/>
      <c r="O5037" s="236"/>
      <c r="P5037" s="234"/>
      <c r="Q5037" s="234"/>
      <c r="R5037" s="236"/>
      <c r="S5037" s="236"/>
      <c r="T5037" s="236"/>
      <c r="U5037" s="236"/>
    </row>
    <row r="5038" spans="13:21">
      <c r="M5038" s="238"/>
      <c r="N5038" s="236"/>
      <c r="O5038" s="236"/>
      <c r="P5038" s="234"/>
      <c r="Q5038" s="234"/>
      <c r="R5038" s="236"/>
      <c r="S5038" s="236"/>
      <c r="T5038" s="236"/>
      <c r="U5038" s="236"/>
    </row>
    <row r="5039" spans="13:21">
      <c r="M5039" s="238"/>
      <c r="N5039" s="236"/>
      <c r="O5039" s="236"/>
      <c r="P5039" s="234"/>
      <c r="Q5039" s="234"/>
      <c r="R5039" s="236"/>
      <c r="S5039" s="236"/>
      <c r="T5039" s="236"/>
      <c r="U5039" s="236"/>
    </row>
    <row r="5040" spans="13:21">
      <c r="M5040" s="238"/>
      <c r="N5040" s="236"/>
      <c r="O5040" s="236"/>
      <c r="P5040" s="234"/>
      <c r="Q5040" s="234"/>
      <c r="R5040" s="236"/>
      <c r="S5040" s="236"/>
      <c r="T5040" s="236"/>
      <c r="U5040" s="236"/>
    </row>
    <row r="5041" spans="13:21">
      <c r="M5041" s="238"/>
      <c r="N5041" s="236"/>
      <c r="O5041" s="236"/>
      <c r="P5041" s="234"/>
      <c r="Q5041" s="234"/>
      <c r="R5041" s="236"/>
      <c r="S5041" s="236"/>
      <c r="T5041" s="236"/>
      <c r="U5041" s="236"/>
    </row>
    <row r="5042" spans="13:21">
      <c r="M5042" s="238"/>
      <c r="N5042" s="236"/>
      <c r="O5042" s="236"/>
      <c r="P5042" s="234"/>
      <c r="Q5042" s="234"/>
      <c r="R5042" s="236"/>
      <c r="S5042" s="236"/>
      <c r="T5042" s="236"/>
      <c r="U5042" s="236"/>
    </row>
    <row r="5043" spans="13:21">
      <c r="M5043" s="238"/>
      <c r="N5043" s="236"/>
      <c r="O5043" s="236"/>
      <c r="P5043" s="234"/>
      <c r="Q5043" s="234"/>
      <c r="R5043" s="236"/>
      <c r="S5043" s="236"/>
      <c r="T5043" s="236"/>
      <c r="U5043" s="236"/>
    </row>
    <row r="5044" spans="13:21">
      <c r="M5044" s="238"/>
      <c r="N5044" s="236"/>
      <c r="O5044" s="236"/>
      <c r="P5044" s="234"/>
      <c r="Q5044" s="234"/>
      <c r="R5044" s="236"/>
      <c r="S5044" s="236"/>
      <c r="T5044" s="236"/>
      <c r="U5044" s="236"/>
    </row>
    <row r="5045" spans="13:21">
      <c r="M5045" s="238"/>
      <c r="N5045" s="236"/>
      <c r="O5045" s="236"/>
      <c r="P5045" s="234"/>
      <c r="Q5045" s="234"/>
      <c r="R5045" s="236"/>
      <c r="S5045" s="236"/>
      <c r="T5045" s="236"/>
      <c r="U5045" s="236"/>
    </row>
    <row r="5046" spans="13:21">
      <c r="M5046" s="238"/>
      <c r="N5046" s="236"/>
      <c r="O5046" s="236"/>
      <c r="P5046" s="234"/>
      <c r="Q5046" s="234"/>
      <c r="R5046" s="236"/>
      <c r="S5046" s="236"/>
      <c r="T5046" s="236"/>
      <c r="U5046" s="236"/>
    </row>
    <row r="5047" spans="13:21">
      <c r="M5047" s="238"/>
      <c r="N5047" s="236"/>
      <c r="O5047" s="236"/>
      <c r="P5047" s="234"/>
      <c r="Q5047" s="234"/>
      <c r="R5047" s="236"/>
      <c r="S5047" s="236"/>
      <c r="T5047" s="236"/>
      <c r="U5047" s="236"/>
    </row>
    <row r="5048" spans="13:21">
      <c r="M5048" s="238"/>
      <c r="N5048" s="236"/>
      <c r="O5048" s="236"/>
      <c r="P5048" s="234"/>
      <c r="Q5048" s="234"/>
      <c r="R5048" s="236"/>
      <c r="S5048" s="236"/>
      <c r="T5048" s="236"/>
      <c r="U5048" s="236"/>
    </row>
    <row r="5049" spans="13:21">
      <c r="M5049" s="238"/>
      <c r="N5049" s="236"/>
      <c r="O5049" s="236"/>
      <c r="P5049" s="234"/>
      <c r="Q5049" s="234"/>
      <c r="R5049" s="236"/>
      <c r="S5049" s="236"/>
      <c r="T5049" s="236"/>
      <c r="U5049" s="236"/>
    </row>
    <row r="5050" spans="13:21">
      <c r="M5050" s="238"/>
      <c r="N5050" s="236"/>
      <c r="O5050" s="236"/>
      <c r="P5050" s="234"/>
      <c r="Q5050" s="234"/>
      <c r="R5050" s="236"/>
      <c r="S5050" s="236"/>
      <c r="T5050" s="236"/>
      <c r="U5050" s="236"/>
    </row>
    <row r="5051" spans="13:21">
      <c r="M5051" s="238"/>
      <c r="N5051" s="236"/>
      <c r="O5051" s="236"/>
      <c r="P5051" s="234"/>
      <c r="Q5051" s="234"/>
      <c r="R5051" s="236"/>
      <c r="S5051" s="236"/>
      <c r="T5051" s="236"/>
      <c r="U5051" s="236"/>
    </row>
    <row r="5052" spans="13:21">
      <c r="M5052" s="238"/>
      <c r="N5052" s="236"/>
      <c r="O5052" s="236"/>
      <c r="P5052" s="234"/>
      <c r="Q5052" s="234"/>
      <c r="R5052" s="236"/>
      <c r="S5052" s="236"/>
      <c r="T5052" s="236"/>
      <c r="U5052" s="236"/>
    </row>
    <row r="5053" spans="13:21">
      <c r="M5053" s="238"/>
      <c r="N5053" s="236"/>
      <c r="O5053" s="236"/>
      <c r="P5053" s="234"/>
      <c r="Q5053" s="234"/>
      <c r="R5053" s="236"/>
      <c r="S5053" s="236"/>
      <c r="T5053" s="236"/>
      <c r="U5053" s="236"/>
    </row>
    <row r="5054" spans="13:21">
      <c r="M5054" s="238"/>
      <c r="N5054" s="236"/>
      <c r="O5054" s="236"/>
      <c r="P5054" s="234"/>
      <c r="Q5054" s="234"/>
      <c r="R5054" s="236"/>
      <c r="S5054" s="236"/>
      <c r="T5054" s="236"/>
      <c r="U5054" s="236"/>
    </row>
    <row r="5055" spans="13:21">
      <c r="M5055" s="238"/>
      <c r="N5055" s="236"/>
      <c r="O5055" s="236"/>
      <c r="P5055" s="234"/>
      <c r="Q5055" s="234"/>
      <c r="R5055" s="236"/>
      <c r="S5055" s="236"/>
      <c r="T5055" s="236"/>
      <c r="U5055" s="236"/>
    </row>
    <row r="5056" spans="13:21">
      <c r="M5056" s="238"/>
      <c r="N5056" s="236"/>
      <c r="O5056" s="236"/>
      <c r="P5056" s="234"/>
      <c r="Q5056" s="234"/>
      <c r="R5056" s="236"/>
      <c r="S5056" s="236"/>
      <c r="T5056" s="236"/>
      <c r="U5056" s="236"/>
    </row>
    <row r="5057" spans="13:21">
      <c r="M5057" s="238"/>
      <c r="N5057" s="236"/>
      <c r="O5057" s="236"/>
      <c r="P5057" s="234"/>
      <c r="Q5057" s="234"/>
      <c r="R5057" s="236"/>
      <c r="S5057" s="236"/>
      <c r="T5057" s="236"/>
      <c r="U5057" s="236"/>
    </row>
    <row r="5058" spans="13:21">
      <c r="M5058" s="238"/>
      <c r="N5058" s="236"/>
      <c r="O5058" s="236"/>
      <c r="P5058" s="234"/>
      <c r="Q5058" s="234"/>
      <c r="R5058" s="236"/>
      <c r="S5058" s="236"/>
      <c r="T5058" s="236"/>
      <c r="U5058" s="236"/>
    </row>
    <row r="5059" spans="13:21">
      <c r="M5059" s="238"/>
      <c r="N5059" s="236"/>
      <c r="O5059" s="236"/>
      <c r="P5059" s="234"/>
      <c r="Q5059" s="234"/>
      <c r="R5059" s="236"/>
      <c r="S5059" s="236"/>
      <c r="T5059" s="236"/>
      <c r="U5059" s="236"/>
    </row>
    <row r="5060" spans="13:21">
      <c r="M5060" s="238"/>
      <c r="N5060" s="236"/>
      <c r="O5060" s="236"/>
      <c r="P5060" s="234"/>
      <c r="Q5060" s="234"/>
      <c r="R5060" s="236"/>
      <c r="S5060" s="236"/>
      <c r="T5060" s="236"/>
      <c r="U5060" s="236"/>
    </row>
    <row r="5061" spans="13:21">
      <c r="M5061" s="238"/>
      <c r="N5061" s="236"/>
      <c r="O5061" s="236"/>
      <c r="P5061" s="234"/>
      <c r="Q5061" s="234"/>
      <c r="R5061" s="236"/>
      <c r="S5061" s="236"/>
      <c r="T5061" s="236"/>
      <c r="U5061" s="236"/>
    </row>
    <row r="5062" spans="13:21">
      <c r="M5062" s="238"/>
      <c r="N5062" s="236"/>
      <c r="O5062" s="236"/>
      <c r="P5062" s="234"/>
      <c r="Q5062" s="234"/>
      <c r="R5062" s="236"/>
      <c r="S5062" s="236"/>
      <c r="T5062" s="236"/>
      <c r="U5062" s="236"/>
    </row>
    <row r="5063" spans="13:21">
      <c r="M5063" s="238"/>
      <c r="N5063" s="236"/>
      <c r="O5063" s="236"/>
      <c r="P5063" s="234"/>
      <c r="Q5063" s="234"/>
      <c r="R5063" s="236"/>
      <c r="S5063" s="236"/>
      <c r="T5063" s="236"/>
      <c r="U5063" s="236"/>
    </row>
    <row r="5064" spans="13:21">
      <c r="M5064" s="238"/>
      <c r="N5064" s="236"/>
      <c r="O5064" s="236"/>
      <c r="P5064" s="234"/>
      <c r="Q5064" s="234"/>
      <c r="R5064" s="236"/>
      <c r="S5064" s="236"/>
      <c r="T5064" s="236"/>
      <c r="U5064" s="236"/>
    </row>
    <row r="5065" spans="13:21">
      <c r="M5065" s="238"/>
      <c r="N5065" s="236"/>
      <c r="O5065" s="236"/>
      <c r="P5065" s="234"/>
      <c r="Q5065" s="234"/>
      <c r="R5065" s="236"/>
      <c r="S5065" s="236"/>
      <c r="T5065" s="236"/>
      <c r="U5065" s="236"/>
    </row>
    <row r="5066" spans="13:21">
      <c r="M5066" s="238"/>
      <c r="N5066" s="236"/>
      <c r="O5066" s="236"/>
      <c r="P5066" s="234"/>
      <c r="Q5066" s="234"/>
      <c r="R5066" s="236"/>
      <c r="S5066" s="236"/>
      <c r="T5066" s="236"/>
      <c r="U5066" s="236"/>
    </row>
    <row r="5067" spans="13:21">
      <c r="M5067" s="238"/>
      <c r="N5067" s="236"/>
      <c r="O5067" s="236"/>
      <c r="P5067" s="234"/>
      <c r="Q5067" s="234"/>
      <c r="R5067" s="236"/>
      <c r="S5067" s="236"/>
      <c r="T5067" s="236"/>
      <c r="U5067" s="236"/>
    </row>
    <row r="5068" spans="13:21">
      <c r="M5068" s="238"/>
      <c r="N5068" s="236"/>
      <c r="O5068" s="236"/>
      <c r="P5068" s="234"/>
      <c r="Q5068" s="234"/>
      <c r="R5068" s="236"/>
      <c r="S5068" s="236"/>
      <c r="T5068" s="236"/>
      <c r="U5068" s="236"/>
    </row>
    <row r="5069" spans="13:21">
      <c r="M5069" s="238"/>
      <c r="N5069" s="236"/>
      <c r="O5069" s="236"/>
      <c r="P5069" s="234"/>
      <c r="Q5069" s="234"/>
      <c r="R5069" s="236"/>
      <c r="S5069" s="236"/>
      <c r="T5069" s="236"/>
      <c r="U5069" s="236"/>
    </row>
    <row r="5070" spans="13:21">
      <c r="M5070" s="238"/>
      <c r="N5070" s="236"/>
      <c r="O5070" s="236"/>
      <c r="P5070" s="234"/>
      <c r="Q5070" s="234"/>
      <c r="R5070" s="236"/>
      <c r="S5070" s="236"/>
      <c r="T5070" s="236"/>
      <c r="U5070" s="236"/>
    </row>
    <row r="5071" spans="13:21">
      <c r="M5071" s="238"/>
      <c r="N5071" s="236"/>
      <c r="O5071" s="236"/>
      <c r="P5071" s="234"/>
      <c r="Q5071" s="234"/>
      <c r="R5071" s="236"/>
      <c r="S5071" s="236"/>
      <c r="T5071" s="236"/>
      <c r="U5071" s="236"/>
    </row>
    <row r="5072" spans="13:21">
      <c r="M5072" s="238"/>
      <c r="N5072" s="236"/>
      <c r="O5072" s="236"/>
      <c r="P5072" s="234"/>
      <c r="Q5072" s="234"/>
      <c r="R5072" s="236"/>
      <c r="S5072" s="236"/>
      <c r="T5072" s="236"/>
      <c r="U5072" s="236"/>
    </row>
    <row r="5073" spans="13:21">
      <c r="M5073" s="238"/>
      <c r="N5073" s="236"/>
      <c r="O5073" s="236"/>
      <c r="P5073" s="234"/>
      <c r="Q5073" s="234"/>
      <c r="R5073" s="236"/>
      <c r="S5073" s="236"/>
      <c r="T5073" s="236"/>
      <c r="U5073" s="236"/>
    </row>
    <row r="5074" spans="13:21">
      <c r="M5074" s="238"/>
      <c r="N5074" s="236"/>
      <c r="O5074" s="236"/>
      <c r="P5074" s="234"/>
      <c r="Q5074" s="234"/>
      <c r="R5074" s="236"/>
      <c r="S5074" s="236"/>
      <c r="T5074" s="236"/>
      <c r="U5074" s="236"/>
    </row>
    <row r="5075" spans="13:21">
      <c r="M5075" s="238"/>
      <c r="N5075" s="236"/>
      <c r="O5075" s="236"/>
      <c r="P5075" s="234"/>
      <c r="Q5075" s="234"/>
      <c r="R5075" s="236"/>
      <c r="S5075" s="236"/>
      <c r="T5075" s="236"/>
      <c r="U5075" s="236"/>
    </row>
    <row r="5076" spans="13:21">
      <c r="M5076" s="238"/>
      <c r="N5076" s="236"/>
      <c r="O5076" s="236"/>
      <c r="P5076" s="234"/>
      <c r="Q5076" s="234"/>
      <c r="R5076" s="236"/>
      <c r="S5076" s="236"/>
      <c r="T5076" s="236"/>
      <c r="U5076" s="236"/>
    </row>
    <row r="5077" spans="13:21">
      <c r="M5077" s="238"/>
      <c r="N5077" s="236"/>
      <c r="O5077" s="236"/>
      <c r="P5077" s="234"/>
      <c r="Q5077" s="234"/>
      <c r="R5077" s="236"/>
      <c r="S5077" s="236"/>
      <c r="T5077" s="236"/>
      <c r="U5077" s="236"/>
    </row>
    <row r="5078" spans="13:21">
      <c r="M5078" s="238"/>
      <c r="N5078" s="236"/>
      <c r="O5078" s="236"/>
      <c r="P5078" s="234"/>
      <c r="Q5078" s="234"/>
      <c r="R5078" s="236"/>
      <c r="S5078" s="236"/>
      <c r="T5078" s="236"/>
      <c r="U5078" s="236"/>
    </row>
    <row r="5079" spans="13:21">
      <c r="M5079" s="238"/>
      <c r="N5079" s="236"/>
      <c r="O5079" s="236"/>
      <c r="P5079" s="234"/>
      <c r="Q5079" s="234"/>
      <c r="R5079" s="236"/>
      <c r="S5079" s="236"/>
      <c r="T5079" s="236"/>
      <c r="U5079" s="236"/>
    </row>
    <row r="5080" spans="13:21">
      <c r="M5080" s="238"/>
      <c r="N5080" s="236"/>
      <c r="O5080" s="236"/>
      <c r="P5080" s="234"/>
      <c r="Q5080" s="234"/>
      <c r="R5080" s="236"/>
      <c r="S5080" s="236"/>
      <c r="T5080" s="236"/>
      <c r="U5080" s="236"/>
    </row>
    <row r="5081" spans="13:21">
      <c r="M5081" s="238"/>
      <c r="N5081" s="236"/>
      <c r="O5081" s="236"/>
      <c r="P5081" s="234"/>
      <c r="Q5081" s="234"/>
      <c r="R5081" s="236"/>
      <c r="S5081" s="236"/>
      <c r="T5081" s="236"/>
      <c r="U5081" s="236"/>
    </row>
    <row r="5082" spans="13:21">
      <c r="M5082" s="238"/>
      <c r="N5082" s="236"/>
      <c r="O5082" s="236"/>
      <c r="P5082" s="234"/>
      <c r="Q5082" s="234"/>
      <c r="R5082" s="236"/>
      <c r="S5082" s="236"/>
      <c r="T5082" s="236"/>
      <c r="U5082" s="236"/>
    </row>
    <row r="5083" spans="13:21">
      <c r="M5083" s="238"/>
      <c r="N5083" s="236"/>
      <c r="O5083" s="236"/>
      <c r="P5083" s="234"/>
      <c r="Q5083" s="234"/>
      <c r="R5083" s="236"/>
      <c r="S5083" s="236"/>
      <c r="T5083" s="236"/>
      <c r="U5083" s="236"/>
    </row>
    <row r="5084" spans="13:21">
      <c r="M5084" s="238"/>
      <c r="N5084" s="236"/>
      <c r="O5084" s="236"/>
      <c r="P5084" s="234"/>
      <c r="Q5084" s="234"/>
      <c r="R5084" s="236"/>
      <c r="S5084" s="236"/>
      <c r="T5084" s="236"/>
      <c r="U5084" s="236"/>
    </row>
    <row r="5085" spans="13:21">
      <c r="M5085" s="238"/>
      <c r="N5085" s="236"/>
      <c r="O5085" s="236"/>
      <c r="P5085" s="234"/>
      <c r="Q5085" s="234"/>
      <c r="R5085" s="236"/>
      <c r="S5085" s="236"/>
      <c r="T5085" s="236"/>
      <c r="U5085" s="236"/>
    </row>
    <row r="5086" spans="13:21">
      <c r="M5086" s="238"/>
      <c r="N5086" s="236"/>
      <c r="O5086" s="236"/>
      <c r="P5086" s="234"/>
      <c r="Q5086" s="234"/>
      <c r="R5086" s="236"/>
      <c r="S5086" s="236"/>
      <c r="T5086" s="236"/>
      <c r="U5086" s="236"/>
    </row>
    <row r="5087" spans="13:21">
      <c r="M5087" s="238"/>
      <c r="N5087" s="236"/>
      <c r="O5087" s="236"/>
      <c r="P5087" s="234"/>
      <c r="Q5087" s="234"/>
      <c r="R5087" s="236"/>
      <c r="S5087" s="236"/>
      <c r="T5087" s="236"/>
      <c r="U5087" s="236"/>
    </row>
    <row r="5088" spans="13:21">
      <c r="M5088" s="238"/>
      <c r="N5088" s="236"/>
      <c r="O5088" s="236"/>
      <c r="P5088" s="234"/>
      <c r="Q5088" s="234"/>
      <c r="R5088" s="236"/>
      <c r="S5088" s="236"/>
      <c r="T5088" s="236"/>
      <c r="U5088" s="236"/>
    </row>
    <row r="5089" spans="13:21">
      <c r="M5089" s="238"/>
      <c r="N5089" s="236"/>
      <c r="O5089" s="236"/>
      <c r="P5089" s="234"/>
      <c r="Q5089" s="234"/>
      <c r="R5089" s="236"/>
      <c r="S5089" s="236"/>
      <c r="T5089" s="236"/>
      <c r="U5089" s="236"/>
    </row>
    <row r="5090" spans="13:21">
      <c r="M5090" s="238"/>
      <c r="N5090" s="236"/>
      <c r="O5090" s="236"/>
      <c r="P5090" s="234"/>
      <c r="Q5090" s="234"/>
      <c r="R5090" s="236"/>
      <c r="S5090" s="236"/>
      <c r="T5090" s="236"/>
      <c r="U5090" s="236"/>
    </row>
    <row r="5091" spans="13:21">
      <c r="M5091" s="238"/>
      <c r="N5091" s="236"/>
      <c r="O5091" s="236"/>
      <c r="P5091" s="234"/>
      <c r="Q5091" s="234"/>
      <c r="R5091" s="236"/>
      <c r="S5091" s="236"/>
      <c r="T5091" s="236"/>
      <c r="U5091" s="236"/>
    </row>
    <row r="5092" spans="13:21">
      <c r="M5092" s="238"/>
      <c r="N5092" s="236"/>
      <c r="O5092" s="236"/>
      <c r="P5092" s="234"/>
      <c r="Q5092" s="234"/>
      <c r="R5092" s="236"/>
      <c r="S5092" s="236"/>
      <c r="T5092" s="236"/>
      <c r="U5092" s="236"/>
    </row>
    <row r="5093" spans="13:21">
      <c r="M5093" s="238"/>
      <c r="N5093" s="236"/>
      <c r="O5093" s="236"/>
      <c r="P5093" s="234"/>
      <c r="Q5093" s="234"/>
      <c r="R5093" s="236"/>
      <c r="S5093" s="236"/>
      <c r="T5093" s="236"/>
      <c r="U5093" s="236"/>
    </row>
    <row r="5094" spans="13:21">
      <c r="M5094" s="238"/>
      <c r="N5094" s="236"/>
      <c r="O5094" s="236"/>
      <c r="P5094" s="234"/>
      <c r="Q5094" s="234"/>
      <c r="R5094" s="236"/>
      <c r="S5094" s="236"/>
      <c r="T5094" s="236"/>
      <c r="U5094" s="236"/>
    </row>
    <row r="5095" spans="13:21">
      <c r="M5095" s="238"/>
      <c r="N5095" s="236"/>
      <c r="O5095" s="236"/>
      <c r="P5095" s="234"/>
      <c r="Q5095" s="234"/>
      <c r="R5095" s="236"/>
      <c r="S5095" s="236"/>
      <c r="T5095" s="236"/>
      <c r="U5095" s="236"/>
    </row>
    <row r="5096" spans="13:21">
      <c r="M5096" s="238"/>
      <c r="N5096" s="236"/>
      <c r="O5096" s="236"/>
      <c r="P5096" s="234"/>
      <c r="Q5096" s="234"/>
      <c r="R5096" s="236"/>
      <c r="S5096" s="236"/>
      <c r="T5096" s="236"/>
      <c r="U5096" s="236"/>
    </row>
    <row r="5097" spans="13:21">
      <c r="M5097" s="238"/>
      <c r="N5097" s="236"/>
      <c r="O5097" s="236"/>
      <c r="P5097" s="234"/>
      <c r="Q5097" s="234"/>
      <c r="R5097" s="236"/>
      <c r="S5097" s="236"/>
      <c r="T5097" s="236"/>
      <c r="U5097" s="236"/>
    </row>
    <row r="5098" spans="13:21">
      <c r="M5098" s="238"/>
      <c r="N5098" s="236"/>
      <c r="O5098" s="236"/>
      <c r="P5098" s="234"/>
      <c r="Q5098" s="234"/>
      <c r="R5098" s="236"/>
      <c r="S5098" s="236"/>
      <c r="T5098" s="236"/>
      <c r="U5098" s="236"/>
    </row>
    <row r="5099" spans="13:21">
      <c r="M5099" s="238"/>
      <c r="N5099" s="236"/>
      <c r="O5099" s="236"/>
      <c r="P5099" s="234"/>
      <c r="Q5099" s="234"/>
      <c r="R5099" s="236"/>
      <c r="S5099" s="236"/>
      <c r="T5099" s="236"/>
      <c r="U5099" s="236"/>
    </row>
    <row r="5100" spans="13:21">
      <c r="M5100" s="238"/>
      <c r="N5100" s="236"/>
      <c r="O5100" s="236"/>
      <c r="P5100" s="234"/>
      <c r="Q5100" s="234"/>
      <c r="R5100" s="236"/>
      <c r="S5100" s="236"/>
      <c r="T5100" s="236"/>
      <c r="U5100" s="236"/>
    </row>
    <row r="5101" spans="13:21">
      <c r="M5101" s="238"/>
      <c r="N5101" s="236"/>
      <c r="O5101" s="236"/>
      <c r="P5101" s="234"/>
      <c r="Q5101" s="234"/>
      <c r="R5101" s="236"/>
      <c r="S5101" s="236"/>
      <c r="T5101" s="236"/>
      <c r="U5101" s="236"/>
    </row>
    <row r="5102" spans="13:21">
      <c r="M5102" s="238"/>
      <c r="N5102" s="236"/>
      <c r="O5102" s="236"/>
      <c r="P5102" s="234"/>
      <c r="Q5102" s="234"/>
      <c r="R5102" s="236"/>
      <c r="S5102" s="236"/>
      <c r="T5102" s="236"/>
      <c r="U5102" s="236"/>
    </row>
    <row r="5103" spans="13:21">
      <c r="M5103" s="238"/>
      <c r="N5103" s="236"/>
      <c r="O5103" s="236"/>
      <c r="P5103" s="234"/>
      <c r="Q5103" s="234"/>
      <c r="R5103" s="236"/>
      <c r="S5103" s="236"/>
      <c r="T5103" s="236"/>
      <c r="U5103" s="236"/>
    </row>
    <row r="5104" spans="13:21">
      <c r="M5104" s="238"/>
      <c r="N5104" s="236"/>
      <c r="O5104" s="236"/>
      <c r="P5104" s="234"/>
      <c r="Q5104" s="234"/>
      <c r="R5104" s="236"/>
      <c r="S5104" s="236"/>
      <c r="T5104" s="236"/>
      <c r="U5104" s="236"/>
    </row>
    <row r="5105" spans="13:21">
      <c r="M5105" s="238"/>
      <c r="N5105" s="236"/>
      <c r="O5105" s="236"/>
      <c r="P5105" s="234"/>
      <c r="Q5105" s="234"/>
      <c r="R5105" s="236"/>
      <c r="S5105" s="236"/>
      <c r="T5105" s="236"/>
      <c r="U5105" s="236"/>
    </row>
    <row r="5106" spans="13:21">
      <c r="M5106" s="238"/>
      <c r="N5106" s="236"/>
      <c r="O5106" s="236"/>
      <c r="P5106" s="234"/>
      <c r="Q5106" s="234"/>
      <c r="R5106" s="236"/>
      <c r="S5106" s="236"/>
      <c r="T5106" s="236"/>
      <c r="U5106" s="236"/>
    </row>
    <row r="5107" spans="13:21">
      <c r="M5107" s="238"/>
      <c r="N5107" s="236"/>
      <c r="O5107" s="236"/>
      <c r="P5107" s="234"/>
      <c r="Q5107" s="234"/>
      <c r="R5107" s="236"/>
      <c r="S5107" s="236"/>
      <c r="T5107" s="236"/>
      <c r="U5107" s="236"/>
    </row>
    <row r="5108" spans="13:21">
      <c r="M5108" s="238"/>
      <c r="N5108" s="236"/>
      <c r="O5108" s="236"/>
      <c r="P5108" s="234"/>
      <c r="Q5108" s="234"/>
      <c r="R5108" s="236"/>
      <c r="S5108" s="236"/>
      <c r="T5108" s="236"/>
      <c r="U5108" s="236"/>
    </row>
    <row r="5109" spans="13:21">
      <c r="M5109" s="238"/>
      <c r="N5109" s="236"/>
      <c r="O5109" s="236"/>
      <c r="P5109" s="234"/>
      <c r="Q5109" s="234"/>
      <c r="R5109" s="236"/>
      <c r="S5109" s="236"/>
      <c r="T5109" s="236"/>
      <c r="U5109" s="236"/>
    </row>
    <row r="5110" spans="13:21">
      <c r="M5110" s="238"/>
      <c r="N5110" s="236"/>
      <c r="O5110" s="236"/>
      <c r="P5110" s="234"/>
      <c r="Q5110" s="234"/>
      <c r="R5110" s="236"/>
      <c r="S5110" s="236"/>
      <c r="T5110" s="236"/>
      <c r="U5110" s="236"/>
    </row>
    <row r="5111" spans="13:21">
      <c r="M5111" s="238"/>
      <c r="N5111" s="236"/>
      <c r="O5111" s="236"/>
      <c r="P5111" s="234"/>
      <c r="Q5111" s="234"/>
      <c r="R5111" s="236"/>
      <c r="S5111" s="236"/>
      <c r="T5111" s="236"/>
      <c r="U5111" s="236"/>
    </row>
    <row r="5112" spans="13:21">
      <c r="M5112" s="238"/>
      <c r="N5112" s="236"/>
      <c r="O5112" s="236"/>
      <c r="P5112" s="234"/>
      <c r="Q5112" s="234"/>
      <c r="R5112" s="236"/>
      <c r="S5112" s="236"/>
      <c r="T5112" s="236"/>
      <c r="U5112" s="236"/>
    </row>
    <row r="5113" spans="13:21">
      <c r="M5113" s="238"/>
      <c r="N5113" s="236"/>
      <c r="O5113" s="236"/>
      <c r="P5113" s="234"/>
      <c r="Q5113" s="234"/>
      <c r="R5113" s="236"/>
      <c r="S5113" s="236"/>
      <c r="T5113" s="236"/>
      <c r="U5113" s="236"/>
    </row>
    <row r="5114" spans="13:21">
      <c r="M5114" s="238"/>
      <c r="N5114" s="236"/>
      <c r="O5114" s="236"/>
      <c r="P5114" s="234"/>
      <c r="Q5114" s="234"/>
      <c r="R5114" s="236"/>
      <c r="S5114" s="236"/>
      <c r="T5114" s="236"/>
      <c r="U5114" s="236"/>
    </row>
    <row r="5115" spans="13:21">
      <c r="M5115" s="238"/>
      <c r="N5115" s="236"/>
      <c r="O5115" s="236"/>
      <c r="P5115" s="234"/>
      <c r="Q5115" s="234"/>
      <c r="R5115" s="236"/>
      <c r="S5115" s="236"/>
      <c r="T5115" s="236"/>
      <c r="U5115" s="236"/>
    </row>
    <row r="5116" spans="13:21">
      <c r="M5116" s="238"/>
      <c r="N5116" s="236"/>
      <c r="O5116" s="236"/>
      <c r="P5116" s="234"/>
      <c r="Q5116" s="234"/>
      <c r="R5116" s="236"/>
      <c r="S5116" s="236"/>
      <c r="T5116" s="236"/>
      <c r="U5116" s="236"/>
    </row>
    <row r="5117" spans="13:21">
      <c r="M5117" s="238"/>
      <c r="N5117" s="236"/>
      <c r="O5117" s="236"/>
      <c r="P5117" s="234"/>
      <c r="Q5117" s="234"/>
      <c r="R5117" s="236"/>
      <c r="S5117" s="236"/>
      <c r="T5117" s="236"/>
      <c r="U5117" s="236"/>
    </row>
    <row r="5118" spans="13:21">
      <c r="M5118" s="238"/>
      <c r="N5118" s="236"/>
      <c r="O5118" s="236"/>
      <c r="P5118" s="234"/>
      <c r="Q5118" s="234"/>
      <c r="R5118" s="236"/>
      <c r="S5118" s="236"/>
      <c r="T5118" s="236"/>
      <c r="U5118" s="236"/>
    </row>
    <row r="5119" spans="13:21">
      <c r="M5119" s="238"/>
      <c r="N5119" s="236"/>
      <c r="O5119" s="236"/>
      <c r="P5119" s="234"/>
      <c r="Q5119" s="234"/>
      <c r="R5119" s="236"/>
      <c r="S5119" s="236"/>
      <c r="T5119" s="236"/>
      <c r="U5119" s="236"/>
    </row>
    <row r="5120" spans="13:21">
      <c r="M5120" s="238"/>
      <c r="N5120" s="236"/>
      <c r="O5120" s="236"/>
      <c r="P5120" s="234"/>
      <c r="Q5120" s="234"/>
      <c r="R5120" s="236"/>
      <c r="S5120" s="236"/>
      <c r="T5120" s="236"/>
      <c r="U5120" s="236"/>
    </row>
    <row r="5121" spans="13:21">
      <c r="M5121" s="238"/>
      <c r="N5121" s="236"/>
      <c r="O5121" s="236"/>
      <c r="P5121" s="234"/>
      <c r="Q5121" s="234"/>
      <c r="R5121" s="236"/>
      <c r="S5121" s="236"/>
      <c r="T5121" s="236"/>
      <c r="U5121" s="236"/>
    </row>
    <row r="5122" spans="13:21">
      <c r="M5122" s="238"/>
      <c r="N5122" s="236"/>
      <c r="O5122" s="236"/>
      <c r="P5122" s="234"/>
      <c r="Q5122" s="234"/>
      <c r="R5122" s="236"/>
      <c r="S5122" s="236"/>
      <c r="T5122" s="236"/>
      <c r="U5122" s="236"/>
    </row>
    <row r="5123" spans="13:21">
      <c r="M5123" s="238"/>
      <c r="N5123" s="236"/>
      <c r="O5123" s="236"/>
      <c r="P5123" s="234"/>
      <c r="Q5123" s="234"/>
      <c r="R5123" s="236"/>
      <c r="S5123" s="236"/>
      <c r="T5123" s="236"/>
      <c r="U5123" s="236"/>
    </row>
    <row r="5124" spans="13:21">
      <c r="M5124" s="238"/>
      <c r="N5124" s="236"/>
      <c r="O5124" s="236"/>
      <c r="P5124" s="234"/>
      <c r="Q5124" s="234"/>
      <c r="R5124" s="236"/>
      <c r="S5124" s="236"/>
      <c r="T5124" s="236"/>
      <c r="U5124" s="236"/>
    </row>
    <row r="5125" spans="13:21">
      <c r="M5125" s="238"/>
      <c r="N5125" s="236"/>
      <c r="O5125" s="236"/>
      <c r="P5125" s="234"/>
      <c r="Q5125" s="234"/>
      <c r="R5125" s="236"/>
      <c r="S5125" s="236"/>
      <c r="T5125" s="236"/>
      <c r="U5125" s="236"/>
    </row>
    <row r="5126" spans="13:21">
      <c r="M5126" s="238"/>
      <c r="N5126" s="236"/>
      <c r="O5126" s="236"/>
      <c r="P5126" s="234"/>
      <c r="Q5126" s="234"/>
      <c r="R5126" s="236"/>
      <c r="S5126" s="236"/>
      <c r="T5126" s="236"/>
      <c r="U5126" s="236"/>
    </row>
    <row r="5127" spans="13:21">
      <c r="M5127" s="238"/>
      <c r="N5127" s="236"/>
      <c r="O5127" s="236"/>
      <c r="P5127" s="234"/>
      <c r="Q5127" s="234"/>
      <c r="R5127" s="236"/>
      <c r="S5127" s="236"/>
      <c r="T5127" s="236"/>
      <c r="U5127" s="236"/>
    </row>
    <row r="5128" spans="13:21">
      <c r="M5128" s="238"/>
      <c r="N5128" s="236"/>
      <c r="O5128" s="236"/>
      <c r="P5128" s="234"/>
      <c r="Q5128" s="234"/>
      <c r="R5128" s="236"/>
      <c r="S5128" s="236"/>
      <c r="T5128" s="236"/>
      <c r="U5128" s="236"/>
    </row>
    <row r="5129" spans="13:21">
      <c r="M5129" s="238"/>
      <c r="N5129" s="236"/>
      <c r="O5129" s="236"/>
      <c r="P5129" s="234"/>
      <c r="Q5129" s="234"/>
      <c r="R5129" s="236"/>
      <c r="S5129" s="236"/>
      <c r="T5129" s="236"/>
      <c r="U5129" s="236"/>
    </row>
    <row r="5130" spans="13:21">
      <c r="M5130" s="238"/>
      <c r="N5130" s="236"/>
      <c r="O5130" s="236"/>
      <c r="P5130" s="234"/>
      <c r="Q5130" s="234"/>
      <c r="R5130" s="236"/>
      <c r="S5130" s="236"/>
      <c r="T5130" s="236"/>
      <c r="U5130" s="236"/>
    </row>
    <row r="5131" spans="13:21">
      <c r="M5131" s="238"/>
      <c r="N5131" s="236"/>
      <c r="O5131" s="236"/>
      <c r="P5131" s="234"/>
      <c r="Q5131" s="234"/>
      <c r="R5131" s="236"/>
      <c r="S5131" s="236"/>
      <c r="T5131" s="236"/>
      <c r="U5131" s="236"/>
    </row>
    <row r="5132" spans="13:21">
      <c r="M5132" s="238"/>
      <c r="N5132" s="236"/>
      <c r="O5132" s="236"/>
      <c r="P5132" s="234"/>
      <c r="Q5132" s="234"/>
      <c r="R5132" s="236"/>
      <c r="S5132" s="236"/>
      <c r="T5132" s="236"/>
      <c r="U5132" s="236"/>
    </row>
    <row r="5133" spans="13:21">
      <c r="M5133" s="238"/>
      <c r="N5133" s="236"/>
      <c r="O5133" s="236"/>
      <c r="P5133" s="234"/>
      <c r="Q5133" s="234"/>
      <c r="R5133" s="236"/>
      <c r="S5133" s="236"/>
      <c r="T5133" s="236"/>
      <c r="U5133" s="236"/>
    </row>
    <row r="5134" spans="13:21">
      <c r="M5134" s="238"/>
      <c r="N5134" s="236"/>
      <c r="O5134" s="236"/>
      <c r="P5134" s="234"/>
      <c r="Q5134" s="234"/>
      <c r="R5134" s="236"/>
      <c r="S5134" s="236"/>
      <c r="T5134" s="236"/>
      <c r="U5134" s="236"/>
    </row>
    <row r="5135" spans="13:21">
      <c r="M5135" s="238"/>
      <c r="N5135" s="236"/>
      <c r="O5135" s="236"/>
      <c r="P5135" s="234"/>
      <c r="Q5135" s="234"/>
      <c r="R5135" s="236"/>
      <c r="S5135" s="236"/>
      <c r="T5135" s="236"/>
      <c r="U5135" s="236"/>
    </row>
    <row r="5136" spans="13:21">
      <c r="M5136" s="238"/>
      <c r="N5136" s="236"/>
      <c r="O5136" s="236"/>
      <c r="P5136" s="234"/>
      <c r="Q5136" s="234"/>
      <c r="R5136" s="236"/>
      <c r="S5136" s="236"/>
      <c r="T5136" s="236"/>
      <c r="U5136" s="236"/>
    </row>
    <row r="5137" spans="13:21">
      <c r="M5137" s="238"/>
      <c r="N5137" s="236"/>
      <c r="O5137" s="236"/>
      <c r="P5137" s="234"/>
      <c r="Q5137" s="234"/>
      <c r="R5137" s="236"/>
      <c r="S5137" s="236"/>
      <c r="T5137" s="236"/>
      <c r="U5137" s="236"/>
    </row>
    <row r="5138" spans="13:21">
      <c r="M5138" s="238"/>
      <c r="N5138" s="236"/>
      <c r="O5138" s="236"/>
      <c r="P5138" s="234"/>
      <c r="Q5138" s="234"/>
      <c r="R5138" s="236"/>
      <c r="S5138" s="236"/>
      <c r="T5138" s="236"/>
      <c r="U5138" s="236"/>
    </row>
    <row r="5139" spans="13:21">
      <c r="M5139" s="238"/>
      <c r="N5139" s="236"/>
      <c r="O5139" s="236"/>
      <c r="P5139" s="234"/>
      <c r="Q5139" s="234"/>
      <c r="R5139" s="236"/>
      <c r="S5139" s="236"/>
      <c r="T5139" s="236"/>
      <c r="U5139" s="236"/>
    </row>
    <row r="5140" spans="13:21">
      <c r="M5140" s="238"/>
      <c r="N5140" s="236"/>
      <c r="O5140" s="236"/>
      <c r="P5140" s="234"/>
      <c r="Q5140" s="234"/>
      <c r="R5140" s="236"/>
      <c r="S5140" s="236"/>
      <c r="T5140" s="236"/>
      <c r="U5140" s="236"/>
    </row>
    <row r="5141" spans="13:21">
      <c r="M5141" s="238"/>
      <c r="N5141" s="236"/>
      <c r="O5141" s="236"/>
      <c r="P5141" s="234"/>
      <c r="Q5141" s="234"/>
      <c r="R5141" s="236"/>
      <c r="S5141" s="236"/>
      <c r="T5141" s="236"/>
      <c r="U5141" s="236"/>
    </row>
    <row r="5142" spans="13:21">
      <c r="M5142" s="238"/>
      <c r="N5142" s="236"/>
      <c r="O5142" s="236"/>
      <c r="P5142" s="234"/>
      <c r="Q5142" s="234"/>
      <c r="R5142" s="236"/>
      <c r="S5142" s="236"/>
      <c r="T5142" s="236"/>
      <c r="U5142" s="236"/>
    </row>
    <row r="5143" spans="13:21">
      <c r="M5143" s="238"/>
      <c r="N5143" s="236"/>
      <c r="O5143" s="236"/>
      <c r="P5143" s="234"/>
      <c r="Q5143" s="234"/>
      <c r="R5143" s="236"/>
      <c r="S5143" s="236"/>
      <c r="T5143" s="236"/>
      <c r="U5143" s="236"/>
    </row>
    <row r="5144" spans="13:21">
      <c r="M5144" s="238"/>
      <c r="N5144" s="236"/>
      <c r="O5144" s="236"/>
      <c r="P5144" s="234"/>
      <c r="Q5144" s="234"/>
      <c r="R5144" s="236"/>
      <c r="S5144" s="236"/>
      <c r="T5144" s="236"/>
      <c r="U5144" s="236"/>
    </row>
    <row r="5145" spans="13:21">
      <c r="M5145" s="238"/>
      <c r="N5145" s="236"/>
      <c r="O5145" s="236"/>
      <c r="P5145" s="234"/>
      <c r="Q5145" s="234"/>
      <c r="R5145" s="236"/>
      <c r="S5145" s="236"/>
      <c r="T5145" s="236"/>
      <c r="U5145" s="236"/>
    </row>
    <row r="5146" spans="13:21">
      <c r="M5146" s="238"/>
      <c r="N5146" s="236"/>
      <c r="O5146" s="236"/>
      <c r="P5146" s="234"/>
      <c r="Q5146" s="234"/>
      <c r="R5146" s="236"/>
      <c r="S5146" s="236"/>
      <c r="T5146" s="236"/>
      <c r="U5146" s="236"/>
    </row>
    <row r="5147" spans="13:21">
      <c r="M5147" s="238"/>
      <c r="N5147" s="236"/>
      <c r="O5147" s="236"/>
      <c r="P5147" s="234"/>
      <c r="Q5147" s="234"/>
      <c r="R5147" s="236"/>
      <c r="S5147" s="236"/>
      <c r="T5147" s="236"/>
      <c r="U5147" s="236"/>
    </row>
    <row r="5148" spans="13:21">
      <c r="M5148" s="238"/>
      <c r="N5148" s="236"/>
      <c r="O5148" s="236"/>
      <c r="P5148" s="234"/>
      <c r="Q5148" s="234"/>
      <c r="R5148" s="236"/>
      <c r="S5148" s="236"/>
      <c r="T5148" s="236"/>
      <c r="U5148" s="236"/>
    </row>
    <row r="5149" spans="13:21">
      <c r="M5149" s="238"/>
      <c r="N5149" s="236"/>
      <c r="O5149" s="236"/>
      <c r="P5149" s="234"/>
      <c r="Q5149" s="234"/>
      <c r="R5149" s="236"/>
      <c r="S5149" s="236"/>
      <c r="T5149" s="236"/>
      <c r="U5149" s="236"/>
    </row>
    <row r="5150" spans="13:21">
      <c r="M5150" s="238"/>
      <c r="N5150" s="236"/>
      <c r="O5150" s="236"/>
      <c r="P5150" s="234"/>
      <c r="Q5150" s="234"/>
      <c r="R5150" s="236"/>
      <c r="S5150" s="236"/>
      <c r="T5150" s="236"/>
      <c r="U5150" s="236"/>
    </row>
    <row r="5151" spans="13:21">
      <c r="M5151" s="238"/>
      <c r="N5151" s="236"/>
      <c r="O5151" s="236"/>
      <c r="P5151" s="234"/>
      <c r="Q5151" s="234"/>
      <c r="R5151" s="236"/>
      <c r="S5151" s="236"/>
      <c r="T5151" s="236"/>
      <c r="U5151" s="236"/>
    </row>
    <row r="5152" spans="13:21">
      <c r="M5152" s="238"/>
      <c r="N5152" s="236"/>
      <c r="O5152" s="236"/>
      <c r="P5152" s="234"/>
      <c r="Q5152" s="234"/>
      <c r="R5152" s="236"/>
      <c r="S5152" s="236"/>
      <c r="T5152" s="236"/>
      <c r="U5152" s="236"/>
    </row>
    <row r="5153" spans="13:21">
      <c r="M5153" s="238"/>
      <c r="N5153" s="236"/>
      <c r="O5153" s="236"/>
      <c r="P5153" s="234"/>
      <c r="Q5153" s="234"/>
      <c r="R5153" s="236"/>
      <c r="S5153" s="236"/>
      <c r="T5153" s="236"/>
      <c r="U5153" s="236"/>
    </row>
    <row r="5154" spans="13:21">
      <c r="M5154" s="238"/>
      <c r="N5154" s="236"/>
      <c r="O5154" s="236"/>
      <c r="P5154" s="234"/>
      <c r="Q5154" s="234"/>
      <c r="R5154" s="236"/>
      <c r="S5154" s="236"/>
      <c r="T5154" s="236"/>
      <c r="U5154" s="236"/>
    </row>
    <row r="5155" spans="13:21">
      <c r="M5155" s="238"/>
      <c r="N5155" s="236"/>
      <c r="O5155" s="236"/>
      <c r="P5155" s="234"/>
      <c r="Q5155" s="234"/>
      <c r="R5155" s="236"/>
      <c r="S5155" s="236"/>
      <c r="T5155" s="236"/>
      <c r="U5155" s="236"/>
    </row>
    <row r="5156" spans="13:21">
      <c r="M5156" s="238"/>
      <c r="N5156" s="236"/>
      <c r="O5156" s="236"/>
      <c r="P5156" s="234"/>
      <c r="Q5156" s="234"/>
      <c r="R5156" s="236"/>
      <c r="S5156" s="236"/>
      <c r="T5156" s="236"/>
      <c r="U5156" s="236"/>
    </row>
    <row r="5157" spans="13:21">
      <c r="M5157" s="238"/>
      <c r="N5157" s="236"/>
      <c r="O5157" s="236"/>
      <c r="P5157" s="234"/>
      <c r="Q5157" s="234"/>
      <c r="R5157" s="236"/>
      <c r="S5157" s="236"/>
      <c r="T5157" s="236"/>
      <c r="U5157" s="236"/>
    </row>
    <row r="5158" spans="13:21">
      <c r="M5158" s="238"/>
      <c r="N5158" s="236"/>
      <c r="O5158" s="236"/>
      <c r="P5158" s="234"/>
      <c r="Q5158" s="234"/>
      <c r="R5158" s="236"/>
      <c r="S5158" s="236"/>
      <c r="T5158" s="236"/>
      <c r="U5158" s="236"/>
    </row>
    <row r="5159" spans="13:21">
      <c r="M5159" s="238"/>
      <c r="N5159" s="236"/>
      <c r="O5159" s="236"/>
      <c r="P5159" s="234"/>
      <c r="Q5159" s="234"/>
      <c r="R5159" s="236"/>
      <c r="S5159" s="236"/>
      <c r="T5159" s="236"/>
      <c r="U5159" s="236"/>
    </row>
    <row r="5160" spans="13:21">
      <c r="M5160" s="238"/>
      <c r="N5160" s="236"/>
      <c r="O5160" s="236"/>
      <c r="P5160" s="234"/>
      <c r="Q5160" s="234"/>
      <c r="R5160" s="236"/>
      <c r="S5160" s="236"/>
      <c r="T5160" s="236"/>
      <c r="U5160" s="236"/>
    </row>
    <row r="5161" spans="13:21">
      <c r="M5161" s="238"/>
      <c r="N5161" s="236"/>
      <c r="O5161" s="236"/>
      <c r="P5161" s="234"/>
      <c r="Q5161" s="234"/>
      <c r="R5161" s="236"/>
      <c r="S5161" s="236"/>
      <c r="T5161" s="236"/>
      <c r="U5161" s="236"/>
    </row>
    <row r="5162" spans="13:21">
      <c r="M5162" s="238"/>
      <c r="N5162" s="236"/>
      <c r="O5162" s="236"/>
      <c r="P5162" s="234"/>
      <c r="Q5162" s="234"/>
      <c r="R5162" s="236"/>
      <c r="S5162" s="236"/>
      <c r="T5162" s="236"/>
      <c r="U5162" s="236"/>
    </row>
    <row r="5163" spans="13:21">
      <c r="M5163" s="238"/>
      <c r="N5163" s="236"/>
      <c r="O5163" s="236"/>
      <c r="P5163" s="234"/>
      <c r="Q5163" s="234"/>
      <c r="R5163" s="236"/>
      <c r="S5163" s="236"/>
      <c r="T5163" s="236"/>
      <c r="U5163" s="236"/>
    </row>
    <row r="5164" spans="13:21">
      <c r="M5164" s="238"/>
      <c r="N5164" s="236"/>
      <c r="O5164" s="236"/>
      <c r="P5164" s="234"/>
      <c r="Q5164" s="234"/>
      <c r="R5164" s="236"/>
      <c r="S5164" s="236"/>
      <c r="T5164" s="236"/>
      <c r="U5164" s="236"/>
    </row>
    <row r="5165" spans="13:21">
      <c r="M5165" s="238"/>
      <c r="N5165" s="236"/>
      <c r="O5165" s="236"/>
      <c r="P5165" s="234"/>
      <c r="Q5165" s="234"/>
      <c r="R5165" s="236"/>
      <c r="S5165" s="236"/>
      <c r="T5165" s="236"/>
      <c r="U5165" s="236"/>
    </row>
    <row r="5166" spans="13:21">
      <c r="M5166" s="238"/>
      <c r="N5166" s="236"/>
      <c r="O5166" s="236"/>
      <c r="P5166" s="234"/>
      <c r="Q5166" s="234"/>
      <c r="R5166" s="236"/>
      <c r="S5166" s="236"/>
      <c r="T5166" s="236"/>
      <c r="U5166" s="236"/>
    </row>
    <row r="5167" spans="13:21">
      <c r="M5167" s="238"/>
      <c r="N5167" s="236"/>
      <c r="O5167" s="236"/>
      <c r="P5167" s="234"/>
      <c r="Q5167" s="234"/>
      <c r="R5167" s="236"/>
      <c r="S5167" s="236"/>
      <c r="T5167" s="236"/>
      <c r="U5167" s="236"/>
    </row>
    <row r="5168" spans="13:21">
      <c r="M5168" s="238"/>
      <c r="N5168" s="236"/>
      <c r="O5168" s="236"/>
      <c r="P5168" s="234"/>
      <c r="Q5168" s="234"/>
      <c r="R5168" s="236"/>
      <c r="S5168" s="236"/>
      <c r="T5168" s="236"/>
      <c r="U5168" s="236"/>
    </row>
    <row r="5169" spans="13:21">
      <c r="M5169" s="238"/>
      <c r="N5169" s="236"/>
      <c r="O5169" s="236"/>
      <c r="P5169" s="234"/>
      <c r="Q5169" s="234"/>
      <c r="R5169" s="236"/>
      <c r="S5169" s="236"/>
      <c r="T5169" s="236"/>
      <c r="U5169" s="236"/>
    </row>
    <row r="5170" spans="13:21">
      <c r="M5170" s="238"/>
      <c r="N5170" s="236"/>
      <c r="O5170" s="236"/>
      <c r="P5170" s="234"/>
      <c r="Q5170" s="234"/>
      <c r="R5170" s="236"/>
      <c r="S5170" s="236"/>
      <c r="T5170" s="236"/>
      <c r="U5170" s="236"/>
    </row>
    <row r="5171" spans="13:21">
      <c r="M5171" s="238"/>
      <c r="N5171" s="236"/>
      <c r="O5171" s="236"/>
      <c r="P5171" s="234"/>
      <c r="Q5171" s="234"/>
      <c r="R5171" s="236"/>
      <c r="S5171" s="236"/>
      <c r="T5171" s="236"/>
      <c r="U5171" s="236"/>
    </row>
    <row r="5172" spans="13:21">
      <c r="M5172" s="238"/>
      <c r="N5172" s="236"/>
      <c r="O5172" s="236"/>
      <c r="P5172" s="234"/>
      <c r="Q5172" s="234"/>
      <c r="R5172" s="236"/>
      <c r="S5172" s="236"/>
      <c r="T5172" s="236"/>
      <c r="U5172" s="236"/>
    </row>
    <row r="5173" spans="13:21">
      <c r="M5173" s="238"/>
      <c r="N5173" s="236"/>
      <c r="O5173" s="236"/>
      <c r="P5173" s="234"/>
      <c r="Q5173" s="234"/>
      <c r="R5173" s="236"/>
      <c r="S5173" s="236"/>
      <c r="T5173" s="236"/>
      <c r="U5173" s="236"/>
    </row>
    <row r="5174" spans="13:21">
      <c r="M5174" s="238"/>
      <c r="N5174" s="236"/>
      <c r="O5174" s="236"/>
      <c r="P5174" s="234"/>
      <c r="Q5174" s="234"/>
      <c r="R5174" s="236"/>
      <c r="S5174" s="236"/>
      <c r="T5174" s="236"/>
      <c r="U5174" s="236"/>
    </row>
    <row r="5175" spans="13:21">
      <c r="M5175" s="238"/>
      <c r="N5175" s="236"/>
      <c r="O5175" s="236"/>
      <c r="P5175" s="234"/>
      <c r="Q5175" s="234"/>
      <c r="R5175" s="236"/>
      <c r="S5175" s="236"/>
      <c r="T5175" s="236"/>
      <c r="U5175" s="236"/>
    </row>
    <row r="5176" spans="13:21">
      <c r="M5176" s="238"/>
      <c r="N5176" s="236"/>
      <c r="O5176" s="236"/>
      <c r="P5176" s="234"/>
      <c r="Q5176" s="234"/>
      <c r="R5176" s="236"/>
      <c r="S5176" s="236"/>
      <c r="T5176" s="236"/>
      <c r="U5176" s="236"/>
    </row>
    <row r="5177" spans="13:21">
      <c r="M5177" s="238"/>
      <c r="N5177" s="236"/>
      <c r="O5177" s="236"/>
      <c r="P5177" s="234"/>
      <c r="Q5177" s="234"/>
      <c r="R5177" s="236"/>
      <c r="S5177" s="236"/>
      <c r="T5177" s="236"/>
      <c r="U5177" s="236"/>
    </row>
    <row r="5178" spans="13:21">
      <c r="M5178" s="238"/>
      <c r="N5178" s="236"/>
      <c r="O5178" s="236"/>
      <c r="P5178" s="234"/>
      <c r="Q5178" s="234"/>
      <c r="R5178" s="236"/>
      <c r="S5178" s="236"/>
      <c r="T5178" s="236"/>
      <c r="U5178" s="236"/>
    </row>
    <row r="5179" spans="13:21">
      <c r="M5179" s="238"/>
      <c r="N5179" s="236"/>
      <c r="O5179" s="236"/>
      <c r="P5179" s="234"/>
      <c r="Q5179" s="234"/>
      <c r="R5179" s="236"/>
      <c r="S5179" s="236"/>
      <c r="T5179" s="236"/>
      <c r="U5179" s="236"/>
    </row>
    <row r="5180" spans="13:21">
      <c r="M5180" s="238"/>
      <c r="N5180" s="236"/>
      <c r="O5180" s="236"/>
      <c r="P5180" s="234"/>
      <c r="Q5180" s="234"/>
      <c r="R5180" s="236"/>
      <c r="S5180" s="236"/>
      <c r="T5180" s="236"/>
      <c r="U5180" s="236"/>
    </row>
    <row r="5181" spans="13:21">
      <c r="M5181" s="238"/>
      <c r="N5181" s="236"/>
      <c r="O5181" s="236"/>
      <c r="P5181" s="234"/>
      <c r="Q5181" s="234"/>
      <c r="R5181" s="236"/>
      <c r="S5181" s="236"/>
      <c r="T5181" s="236"/>
      <c r="U5181" s="236"/>
    </row>
    <row r="5182" spans="13:21">
      <c r="M5182" s="238"/>
      <c r="N5182" s="236"/>
      <c r="O5182" s="236"/>
      <c r="P5182" s="234"/>
      <c r="Q5182" s="234"/>
      <c r="R5182" s="236"/>
      <c r="S5182" s="236"/>
      <c r="T5182" s="236"/>
      <c r="U5182" s="236"/>
    </row>
    <row r="5183" spans="13:21">
      <c r="M5183" s="238"/>
      <c r="N5183" s="236"/>
      <c r="O5183" s="236"/>
      <c r="P5183" s="234"/>
      <c r="Q5183" s="234"/>
      <c r="R5183" s="236"/>
      <c r="S5183" s="236"/>
      <c r="T5183" s="236"/>
      <c r="U5183" s="236"/>
    </row>
    <row r="5184" spans="13:21">
      <c r="M5184" s="238"/>
      <c r="N5184" s="236"/>
      <c r="O5184" s="236"/>
      <c r="P5184" s="234"/>
      <c r="Q5184" s="234"/>
      <c r="R5184" s="236"/>
      <c r="S5184" s="236"/>
      <c r="T5184" s="236"/>
      <c r="U5184" s="236"/>
    </row>
    <row r="5185" spans="13:21">
      <c r="M5185" s="238"/>
      <c r="N5185" s="236"/>
      <c r="O5185" s="236"/>
      <c r="P5185" s="234"/>
      <c r="Q5185" s="234"/>
      <c r="R5185" s="236"/>
      <c r="S5185" s="236"/>
      <c r="T5185" s="236"/>
      <c r="U5185" s="236"/>
    </row>
    <row r="5186" spans="13:21">
      <c r="M5186" s="238"/>
      <c r="N5186" s="236"/>
      <c r="O5186" s="236"/>
      <c r="P5186" s="234"/>
      <c r="Q5186" s="234"/>
      <c r="R5186" s="236"/>
      <c r="S5186" s="236"/>
      <c r="T5186" s="236"/>
      <c r="U5186" s="236"/>
    </row>
    <row r="5187" spans="13:21">
      <c r="M5187" s="238"/>
      <c r="N5187" s="236"/>
      <c r="O5187" s="236"/>
      <c r="P5187" s="234"/>
      <c r="Q5187" s="234"/>
      <c r="R5187" s="236"/>
      <c r="S5187" s="236"/>
      <c r="T5187" s="236"/>
      <c r="U5187" s="236"/>
    </row>
    <row r="5188" spans="13:21">
      <c r="M5188" s="238"/>
      <c r="N5188" s="236"/>
      <c r="O5188" s="236"/>
      <c r="P5188" s="234"/>
      <c r="Q5188" s="234"/>
      <c r="R5188" s="236"/>
      <c r="S5188" s="236"/>
      <c r="T5188" s="236"/>
      <c r="U5188" s="236"/>
    </row>
    <row r="5189" spans="13:21">
      <c r="M5189" s="238"/>
      <c r="N5189" s="236"/>
      <c r="O5189" s="236"/>
      <c r="P5189" s="234"/>
      <c r="Q5189" s="234"/>
      <c r="R5189" s="236"/>
      <c r="S5189" s="236"/>
      <c r="T5189" s="236"/>
      <c r="U5189" s="236"/>
    </row>
    <row r="5190" spans="13:21">
      <c r="M5190" s="238"/>
      <c r="N5190" s="236"/>
      <c r="O5190" s="236"/>
      <c r="P5190" s="234"/>
      <c r="Q5190" s="234"/>
      <c r="R5190" s="236"/>
      <c r="S5190" s="236"/>
      <c r="T5190" s="236"/>
      <c r="U5190" s="236"/>
    </row>
    <row r="5191" spans="13:21">
      <c r="M5191" s="238"/>
      <c r="N5191" s="236"/>
      <c r="O5191" s="236"/>
      <c r="P5191" s="234"/>
      <c r="Q5191" s="234"/>
      <c r="R5191" s="236"/>
      <c r="S5191" s="236"/>
      <c r="T5191" s="236"/>
      <c r="U5191" s="236"/>
    </row>
    <row r="5192" spans="13:21">
      <c r="M5192" s="238"/>
      <c r="N5192" s="236"/>
      <c r="O5192" s="236"/>
      <c r="P5192" s="234"/>
      <c r="Q5192" s="234"/>
      <c r="R5192" s="236"/>
      <c r="S5192" s="236"/>
      <c r="T5192" s="236"/>
      <c r="U5192" s="236"/>
    </row>
    <row r="5193" spans="13:21">
      <c r="M5193" s="238"/>
      <c r="N5193" s="236"/>
      <c r="O5193" s="236"/>
      <c r="P5193" s="234"/>
      <c r="Q5193" s="234"/>
      <c r="R5193" s="236"/>
      <c r="S5193" s="236"/>
      <c r="T5193" s="236"/>
      <c r="U5193" s="236"/>
    </row>
    <row r="5194" spans="13:21">
      <c r="M5194" s="238"/>
      <c r="N5194" s="236"/>
      <c r="O5194" s="236"/>
      <c r="P5194" s="234"/>
      <c r="Q5194" s="234"/>
      <c r="R5194" s="236"/>
      <c r="S5194" s="236"/>
      <c r="T5194" s="236"/>
      <c r="U5194" s="236"/>
    </row>
    <row r="5195" spans="13:21">
      <c r="M5195" s="238"/>
      <c r="N5195" s="236"/>
      <c r="O5195" s="236"/>
      <c r="P5195" s="234"/>
      <c r="Q5195" s="234"/>
      <c r="R5195" s="236"/>
      <c r="S5195" s="236"/>
      <c r="T5195" s="236"/>
      <c r="U5195" s="236"/>
    </row>
    <row r="5196" spans="13:21">
      <c r="M5196" s="238"/>
      <c r="N5196" s="236"/>
      <c r="O5196" s="236"/>
      <c r="P5196" s="234"/>
      <c r="Q5196" s="234"/>
      <c r="R5196" s="236"/>
      <c r="S5196" s="236"/>
      <c r="T5196" s="236"/>
      <c r="U5196" s="236"/>
    </row>
    <row r="5197" spans="13:21">
      <c r="M5197" s="238"/>
      <c r="N5197" s="236"/>
      <c r="O5197" s="236"/>
      <c r="P5197" s="234"/>
      <c r="Q5197" s="234"/>
      <c r="R5197" s="236"/>
      <c r="S5197" s="236"/>
      <c r="T5197" s="236"/>
      <c r="U5197" s="236"/>
    </row>
    <row r="5198" spans="13:21">
      <c r="M5198" s="238"/>
      <c r="N5198" s="236"/>
      <c r="O5198" s="236"/>
      <c r="P5198" s="234"/>
      <c r="Q5198" s="234"/>
      <c r="R5198" s="236"/>
      <c r="S5198" s="236"/>
      <c r="T5198" s="236"/>
      <c r="U5198" s="236"/>
    </row>
    <row r="5199" spans="13:21">
      <c r="M5199" s="238"/>
      <c r="N5199" s="236"/>
      <c r="O5199" s="236"/>
      <c r="P5199" s="234"/>
      <c r="Q5199" s="234"/>
      <c r="R5199" s="236"/>
      <c r="S5199" s="236"/>
      <c r="T5199" s="236"/>
      <c r="U5199" s="236"/>
    </row>
    <row r="5200" spans="13:21">
      <c r="M5200" s="238"/>
      <c r="N5200" s="236"/>
      <c r="O5200" s="236"/>
      <c r="P5200" s="234"/>
      <c r="Q5200" s="234"/>
      <c r="R5200" s="236"/>
      <c r="S5200" s="236"/>
      <c r="T5200" s="236"/>
      <c r="U5200" s="236"/>
    </row>
    <row r="5201" spans="13:21">
      <c r="M5201" s="238"/>
      <c r="N5201" s="236"/>
      <c r="O5201" s="236"/>
      <c r="P5201" s="234"/>
      <c r="Q5201" s="234"/>
      <c r="R5201" s="236"/>
      <c r="S5201" s="236"/>
      <c r="T5201" s="236"/>
      <c r="U5201" s="236"/>
    </row>
    <row r="5202" spans="13:21">
      <c r="M5202" s="238"/>
      <c r="N5202" s="236"/>
      <c r="O5202" s="236"/>
      <c r="P5202" s="234"/>
      <c r="Q5202" s="234"/>
      <c r="R5202" s="236"/>
      <c r="S5202" s="236"/>
      <c r="T5202" s="236"/>
      <c r="U5202" s="236"/>
    </row>
    <row r="5203" spans="13:21">
      <c r="M5203" s="238"/>
      <c r="N5203" s="236"/>
      <c r="O5203" s="236"/>
      <c r="P5203" s="234"/>
      <c r="Q5203" s="234"/>
      <c r="R5203" s="236"/>
      <c r="S5203" s="236"/>
      <c r="T5203" s="236"/>
      <c r="U5203" s="236"/>
    </row>
    <row r="5204" spans="13:21">
      <c r="M5204" s="238"/>
      <c r="N5204" s="236"/>
      <c r="O5204" s="236"/>
      <c r="P5204" s="234"/>
      <c r="Q5204" s="234"/>
      <c r="R5204" s="236"/>
      <c r="S5204" s="236"/>
      <c r="T5204" s="236"/>
      <c r="U5204" s="236"/>
    </row>
    <row r="5205" spans="13:21">
      <c r="M5205" s="238"/>
      <c r="N5205" s="236"/>
      <c r="O5205" s="236"/>
      <c r="P5205" s="234"/>
      <c r="Q5205" s="234"/>
      <c r="R5205" s="236"/>
      <c r="S5205" s="236"/>
      <c r="T5205" s="236"/>
      <c r="U5205" s="236"/>
    </row>
    <row r="5206" spans="13:21">
      <c r="M5206" s="238"/>
      <c r="N5206" s="236"/>
      <c r="O5206" s="236"/>
      <c r="P5206" s="234"/>
      <c r="Q5206" s="234"/>
      <c r="R5206" s="236"/>
      <c r="S5206" s="236"/>
      <c r="T5206" s="236"/>
      <c r="U5206" s="236"/>
    </row>
    <row r="5207" spans="13:21">
      <c r="M5207" s="238"/>
      <c r="N5207" s="236"/>
      <c r="O5207" s="236"/>
      <c r="P5207" s="234"/>
      <c r="Q5207" s="234"/>
      <c r="R5207" s="236"/>
      <c r="S5207" s="236"/>
      <c r="T5207" s="236"/>
      <c r="U5207" s="236"/>
    </row>
    <row r="5208" spans="13:21">
      <c r="M5208" s="238"/>
      <c r="N5208" s="236"/>
      <c r="O5208" s="236"/>
      <c r="P5208" s="234"/>
      <c r="Q5208" s="234"/>
      <c r="R5208" s="236"/>
      <c r="S5208" s="236"/>
      <c r="T5208" s="236"/>
      <c r="U5208" s="236"/>
    </row>
    <row r="5209" spans="13:21">
      <c r="M5209" s="238"/>
      <c r="N5209" s="236"/>
      <c r="O5209" s="236"/>
      <c r="P5209" s="234"/>
      <c r="Q5209" s="234"/>
      <c r="R5209" s="236"/>
      <c r="S5209" s="236"/>
      <c r="T5209" s="236"/>
      <c r="U5209" s="236"/>
    </row>
    <row r="5210" spans="13:21">
      <c r="M5210" s="238"/>
      <c r="N5210" s="236"/>
      <c r="O5210" s="236"/>
      <c r="P5210" s="234"/>
      <c r="Q5210" s="234"/>
      <c r="R5210" s="236"/>
      <c r="S5210" s="236"/>
      <c r="T5210" s="236"/>
      <c r="U5210" s="236"/>
    </row>
    <row r="5211" spans="13:21">
      <c r="M5211" s="238"/>
      <c r="N5211" s="236"/>
      <c r="O5211" s="236"/>
      <c r="P5211" s="234"/>
      <c r="Q5211" s="234"/>
      <c r="R5211" s="236"/>
      <c r="S5211" s="236"/>
      <c r="T5211" s="236"/>
      <c r="U5211" s="236"/>
    </row>
    <row r="5212" spans="13:21">
      <c r="M5212" s="238"/>
      <c r="N5212" s="236"/>
      <c r="O5212" s="236"/>
      <c r="P5212" s="234"/>
      <c r="Q5212" s="234"/>
      <c r="R5212" s="236"/>
      <c r="S5212" s="236"/>
      <c r="T5212" s="236"/>
      <c r="U5212" s="236"/>
    </row>
    <row r="5213" spans="13:21">
      <c r="M5213" s="238"/>
      <c r="N5213" s="236"/>
      <c r="O5213" s="236"/>
      <c r="P5213" s="234"/>
      <c r="Q5213" s="234"/>
      <c r="R5213" s="236"/>
      <c r="S5213" s="236"/>
      <c r="T5213" s="236"/>
      <c r="U5213" s="236"/>
    </row>
    <row r="5214" spans="13:21">
      <c r="M5214" s="238"/>
      <c r="N5214" s="236"/>
      <c r="O5214" s="236"/>
      <c r="P5214" s="234"/>
      <c r="Q5214" s="234"/>
      <c r="R5214" s="236"/>
      <c r="S5214" s="236"/>
      <c r="T5214" s="236"/>
      <c r="U5214" s="236"/>
    </row>
    <row r="5215" spans="13:21">
      <c r="M5215" s="238"/>
      <c r="N5215" s="236"/>
      <c r="O5215" s="236"/>
      <c r="P5215" s="234"/>
      <c r="Q5215" s="234"/>
      <c r="R5215" s="236"/>
      <c r="S5215" s="236"/>
      <c r="T5215" s="236"/>
      <c r="U5215" s="236"/>
    </row>
    <row r="5216" spans="13:21">
      <c r="M5216" s="238"/>
      <c r="N5216" s="236"/>
      <c r="O5216" s="236"/>
      <c r="P5216" s="234"/>
      <c r="Q5216" s="234"/>
      <c r="R5216" s="236"/>
      <c r="S5216" s="236"/>
      <c r="T5216" s="236"/>
      <c r="U5216" s="236"/>
    </row>
    <row r="5217" spans="13:21">
      <c r="M5217" s="238"/>
      <c r="N5217" s="236"/>
      <c r="O5217" s="236"/>
      <c r="P5217" s="234"/>
      <c r="Q5217" s="234"/>
      <c r="R5217" s="236"/>
      <c r="S5217" s="236"/>
      <c r="T5217" s="236"/>
      <c r="U5217" s="236"/>
    </row>
    <row r="5218" spans="13:21">
      <c r="M5218" s="238"/>
      <c r="N5218" s="236"/>
      <c r="O5218" s="236"/>
      <c r="P5218" s="234"/>
      <c r="Q5218" s="234"/>
      <c r="R5218" s="236"/>
      <c r="S5218" s="236"/>
      <c r="T5218" s="236"/>
      <c r="U5218" s="236"/>
    </row>
    <row r="5219" spans="13:21">
      <c r="M5219" s="238"/>
      <c r="N5219" s="236"/>
      <c r="O5219" s="236"/>
      <c r="P5219" s="234"/>
      <c r="Q5219" s="234"/>
      <c r="R5219" s="236"/>
      <c r="S5219" s="236"/>
      <c r="T5219" s="236"/>
      <c r="U5219" s="236"/>
    </row>
    <row r="5220" spans="13:21">
      <c r="M5220" s="238"/>
      <c r="N5220" s="236"/>
      <c r="O5220" s="236"/>
      <c r="P5220" s="234"/>
      <c r="Q5220" s="234"/>
      <c r="R5220" s="236"/>
      <c r="S5220" s="236"/>
      <c r="T5220" s="236"/>
      <c r="U5220" s="236"/>
    </row>
    <row r="5221" spans="13:21">
      <c r="M5221" s="238"/>
      <c r="N5221" s="236"/>
      <c r="O5221" s="236"/>
      <c r="P5221" s="234"/>
      <c r="Q5221" s="234"/>
      <c r="R5221" s="236"/>
      <c r="S5221" s="236"/>
      <c r="T5221" s="236"/>
      <c r="U5221" s="236"/>
    </row>
    <row r="5222" spans="13:21">
      <c r="M5222" s="238"/>
      <c r="N5222" s="236"/>
      <c r="O5222" s="236"/>
      <c r="P5222" s="234"/>
      <c r="Q5222" s="234"/>
      <c r="R5222" s="236"/>
      <c r="S5222" s="236"/>
      <c r="T5222" s="236"/>
      <c r="U5222" s="236"/>
    </row>
    <row r="5223" spans="13:21">
      <c r="M5223" s="238"/>
      <c r="N5223" s="236"/>
      <c r="O5223" s="236"/>
      <c r="P5223" s="234"/>
      <c r="Q5223" s="234"/>
      <c r="R5223" s="236"/>
      <c r="S5223" s="236"/>
      <c r="T5223" s="236"/>
      <c r="U5223" s="236"/>
    </row>
    <row r="5224" spans="13:21">
      <c r="M5224" s="238"/>
      <c r="N5224" s="236"/>
      <c r="O5224" s="236"/>
      <c r="P5224" s="234"/>
      <c r="Q5224" s="234"/>
      <c r="R5224" s="236"/>
      <c r="S5224" s="236"/>
      <c r="T5224" s="236"/>
      <c r="U5224" s="236"/>
    </row>
    <row r="5225" spans="13:21">
      <c r="M5225" s="238"/>
      <c r="N5225" s="236"/>
      <c r="O5225" s="236"/>
      <c r="P5225" s="234"/>
      <c r="Q5225" s="234"/>
      <c r="R5225" s="236"/>
      <c r="S5225" s="236"/>
      <c r="T5225" s="236"/>
      <c r="U5225" s="236"/>
    </row>
    <row r="5226" spans="13:21">
      <c r="M5226" s="238"/>
      <c r="N5226" s="236"/>
      <c r="O5226" s="236"/>
      <c r="P5226" s="234"/>
      <c r="Q5226" s="234"/>
      <c r="R5226" s="236"/>
      <c r="S5226" s="236"/>
      <c r="T5226" s="236"/>
      <c r="U5226" s="236"/>
    </row>
    <row r="5227" spans="13:21">
      <c r="M5227" s="238"/>
      <c r="N5227" s="236"/>
      <c r="O5227" s="236"/>
      <c r="P5227" s="234"/>
      <c r="Q5227" s="234"/>
      <c r="R5227" s="236"/>
      <c r="S5227" s="236"/>
      <c r="T5227" s="236"/>
      <c r="U5227" s="236"/>
    </row>
    <row r="5228" spans="13:21">
      <c r="M5228" s="238"/>
      <c r="N5228" s="236"/>
      <c r="O5228" s="236"/>
      <c r="P5228" s="234"/>
      <c r="Q5228" s="234"/>
      <c r="R5228" s="236"/>
      <c r="S5228" s="236"/>
      <c r="T5228" s="236"/>
      <c r="U5228" s="236"/>
    </row>
    <row r="5229" spans="13:21">
      <c r="M5229" s="238"/>
      <c r="N5229" s="236"/>
      <c r="O5229" s="236"/>
      <c r="P5229" s="234"/>
      <c r="Q5229" s="234"/>
      <c r="R5229" s="236"/>
      <c r="S5229" s="236"/>
      <c r="T5229" s="236"/>
      <c r="U5229" s="236"/>
    </row>
    <row r="5230" spans="13:21">
      <c r="M5230" s="238"/>
      <c r="N5230" s="236"/>
      <c r="O5230" s="236"/>
      <c r="P5230" s="234"/>
      <c r="Q5230" s="234"/>
      <c r="R5230" s="236"/>
      <c r="S5230" s="236"/>
      <c r="T5230" s="236"/>
      <c r="U5230" s="236"/>
    </row>
    <row r="5231" spans="13:21">
      <c r="M5231" s="238"/>
      <c r="N5231" s="236"/>
      <c r="O5231" s="236"/>
      <c r="P5231" s="234"/>
      <c r="Q5231" s="234"/>
      <c r="R5231" s="236"/>
      <c r="S5231" s="236"/>
      <c r="T5231" s="236"/>
      <c r="U5231" s="236"/>
    </row>
    <row r="5232" spans="13:21">
      <c r="M5232" s="238"/>
      <c r="N5232" s="236"/>
      <c r="O5232" s="236"/>
      <c r="P5232" s="234"/>
      <c r="Q5232" s="234"/>
      <c r="R5232" s="236"/>
      <c r="S5232" s="236"/>
      <c r="T5232" s="236"/>
      <c r="U5232" s="236"/>
    </row>
    <row r="5233" spans="13:21">
      <c r="M5233" s="238"/>
      <c r="N5233" s="236"/>
      <c r="O5233" s="236"/>
      <c r="P5233" s="234"/>
      <c r="Q5233" s="234"/>
      <c r="R5233" s="236"/>
      <c r="S5233" s="236"/>
      <c r="T5233" s="236"/>
      <c r="U5233" s="236"/>
    </row>
    <row r="5234" spans="13:21">
      <c r="M5234" s="238"/>
      <c r="N5234" s="236"/>
      <c r="O5234" s="236"/>
      <c r="P5234" s="234"/>
      <c r="Q5234" s="234"/>
      <c r="R5234" s="236"/>
      <c r="S5234" s="236"/>
      <c r="T5234" s="236"/>
      <c r="U5234" s="236"/>
    </row>
    <row r="5235" spans="13:21">
      <c r="M5235" s="238"/>
      <c r="N5235" s="236"/>
      <c r="O5235" s="236"/>
      <c r="P5235" s="234"/>
      <c r="Q5235" s="234"/>
      <c r="R5235" s="236"/>
      <c r="S5235" s="236"/>
      <c r="T5235" s="236"/>
      <c r="U5235" s="236"/>
    </row>
    <row r="5236" spans="13:21">
      <c r="M5236" s="238"/>
      <c r="N5236" s="236"/>
      <c r="O5236" s="236"/>
      <c r="P5236" s="234"/>
      <c r="Q5236" s="234"/>
      <c r="R5236" s="236"/>
      <c r="S5236" s="236"/>
      <c r="T5236" s="236"/>
      <c r="U5236" s="236"/>
    </row>
    <row r="5237" spans="13:21">
      <c r="M5237" s="238"/>
      <c r="N5237" s="236"/>
      <c r="O5237" s="236"/>
      <c r="P5237" s="234"/>
      <c r="Q5237" s="234"/>
      <c r="R5237" s="236"/>
      <c r="S5237" s="236"/>
      <c r="T5237" s="236"/>
      <c r="U5237" s="236"/>
    </row>
    <row r="5238" spans="13:21">
      <c r="M5238" s="238"/>
      <c r="N5238" s="236"/>
      <c r="O5238" s="236"/>
      <c r="P5238" s="234"/>
      <c r="Q5238" s="234"/>
      <c r="R5238" s="236"/>
      <c r="S5238" s="236"/>
      <c r="T5238" s="236"/>
      <c r="U5238" s="236"/>
    </row>
    <row r="5239" spans="13:21">
      <c r="M5239" s="238"/>
      <c r="N5239" s="236"/>
      <c r="O5239" s="236"/>
      <c r="P5239" s="234"/>
      <c r="Q5239" s="234"/>
      <c r="R5239" s="236"/>
      <c r="S5239" s="236"/>
      <c r="T5239" s="236"/>
      <c r="U5239" s="236"/>
    </row>
    <row r="5240" spans="13:21">
      <c r="M5240" s="238"/>
      <c r="N5240" s="236"/>
      <c r="O5240" s="236"/>
      <c r="P5240" s="234"/>
      <c r="Q5240" s="234"/>
      <c r="R5240" s="236"/>
      <c r="S5240" s="236"/>
      <c r="T5240" s="236"/>
      <c r="U5240" s="236"/>
    </row>
    <row r="5241" spans="13:21">
      <c r="M5241" s="238"/>
      <c r="N5241" s="236"/>
      <c r="O5241" s="236"/>
      <c r="P5241" s="234"/>
      <c r="Q5241" s="234"/>
      <c r="R5241" s="236"/>
      <c r="S5241" s="236"/>
      <c r="T5241" s="236"/>
      <c r="U5241" s="236"/>
    </row>
    <row r="5242" spans="13:21">
      <c r="M5242" s="238"/>
      <c r="N5242" s="236"/>
      <c r="O5242" s="236"/>
      <c r="P5242" s="234"/>
      <c r="Q5242" s="234"/>
      <c r="R5242" s="236"/>
      <c r="S5242" s="236"/>
      <c r="T5242" s="236"/>
      <c r="U5242" s="236"/>
    </row>
    <row r="5243" spans="13:21">
      <c r="M5243" s="238"/>
      <c r="N5243" s="236"/>
      <c r="O5243" s="236"/>
      <c r="P5243" s="234"/>
      <c r="Q5243" s="234"/>
      <c r="R5243" s="236"/>
      <c r="S5243" s="236"/>
      <c r="T5243" s="236"/>
      <c r="U5243" s="236"/>
    </row>
    <row r="5244" spans="13:21">
      <c r="M5244" s="238"/>
      <c r="N5244" s="236"/>
      <c r="O5244" s="236"/>
      <c r="P5244" s="234"/>
      <c r="Q5244" s="234"/>
      <c r="R5244" s="236"/>
      <c r="S5244" s="236"/>
      <c r="T5244" s="236"/>
      <c r="U5244" s="236"/>
    </row>
    <row r="5245" spans="13:21">
      <c r="M5245" s="238"/>
      <c r="N5245" s="236"/>
      <c r="O5245" s="236"/>
      <c r="P5245" s="234"/>
      <c r="Q5245" s="234"/>
      <c r="R5245" s="236"/>
      <c r="S5245" s="236"/>
      <c r="T5245" s="236"/>
      <c r="U5245" s="236"/>
    </row>
    <row r="5246" spans="13:21">
      <c r="M5246" s="238"/>
      <c r="N5246" s="236"/>
      <c r="O5246" s="236"/>
      <c r="P5246" s="234"/>
      <c r="Q5246" s="234"/>
      <c r="R5246" s="236"/>
      <c r="S5246" s="236"/>
      <c r="T5246" s="236"/>
      <c r="U5246" s="236"/>
    </row>
    <row r="5247" spans="13:21">
      <c r="M5247" s="238"/>
      <c r="N5247" s="236"/>
      <c r="O5247" s="236"/>
      <c r="P5247" s="234"/>
      <c r="Q5247" s="234"/>
      <c r="R5247" s="236"/>
      <c r="S5247" s="236"/>
      <c r="T5247" s="236"/>
      <c r="U5247" s="236"/>
    </row>
    <row r="5248" spans="13:21">
      <c r="M5248" s="238"/>
      <c r="N5248" s="236"/>
      <c r="O5248" s="236"/>
      <c r="P5248" s="234"/>
      <c r="Q5248" s="234"/>
      <c r="R5248" s="236"/>
      <c r="S5248" s="236"/>
      <c r="T5248" s="236"/>
      <c r="U5248" s="236"/>
    </row>
    <row r="5249" spans="13:21">
      <c r="M5249" s="238"/>
      <c r="N5249" s="236"/>
      <c r="O5249" s="236"/>
      <c r="P5249" s="234"/>
      <c r="Q5249" s="234"/>
      <c r="R5249" s="236"/>
      <c r="S5249" s="236"/>
      <c r="T5249" s="236"/>
      <c r="U5249" s="236"/>
    </row>
    <row r="5250" spans="13:21">
      <c r="M5250" s="238"/>
      <c r="N5250" s="236"/>
      <c r="O5250" s="236"/>
      <c r="P5250" s="234"/>
      <c r="Q5250" s="234"/>
      <c r="R5250" s="236"/>
      <c r="S5250" s="236"/>
      <c r="T5250" s="236"/>
      <c r="U5250" s="236"/>
    </row>
    <row r="5251" spans="13:21">
      <c r="M5251" s="238"/>
      <c r="N5251" s="236"/>
      <c r="O5251" s="236"/>
      <c r="P5251" s="234"/>
      <c r="Q5251" s="234"/>
      <c r="R5251" s="236"/>
      <c r="S5251" s="236"/>
      <c r="T5251" s="236"/>
      <c r="U5251" s="236"/>
    </row>
    <row r="5252" spans="13:21">
      <c r="M5252" s="238"/>
      <c r="N5252" s="236"/>
      <c r="O5252" s="236"/>
      <c r="P5252" s="234"/>
      <c r="Q5252" s="234"/>
      <c r="R5252" s="236"/>
      <c r="S5252" s="236"/>
      <c r="T5252" s="236"/>
      <c r="U5252" s="236"/>
    </row>
    <row r="5253" spans="13:21">
      <c r="M5253" s="238"/>
      <c r="N5253" s="236"/>
      <c r="O5253" s="236"/>
      <c r="P5253" s="234"/>
      <c r="Q5253" s="234"/>
      <c r="R5253" s="236"/>
      <c r="S5253" s="236"/>
      <c r="T5253" s="236"/>
      <c r="U5253" s="236"/>
    </row>
    <row r="5254" spans="13:21">
      <c r="M5254" s="238"/>
      <c r="N5254" s="236"/>
      <c r="O5254" s="236"/>
      <c r="P5254" s="234"/>
      <c r="Q5254" s="234"/>
      <c r="R5254" s="236"/>
      <c r="S5254" s="236"/>
      <c r="T5254" s="236"/>
      <c r="U5254" s="236"/>
    </row>
    <row r="5255" spans="13:21">
      <c r="M5255" s="238"/>
      <c r="N5255" s="236"/>
      <c r="O5255" s="236"/>
      <c r="P5255" s="234"/>
      <c r="Q5255" s="234"/>
      <c r="R5255" s="236"/>
      <c r="S5255" s="236"/>
      <c r="T5255" s="236"/>
      <c r="U5255" s="236"/>
    </row>
    <row r="5256" spans="13:21">
      <c r="M5256" s="238"/>
      <c r="N5256" s="236"/>
      <c r="O5256" s="236"/>
      <c r="P5256" s="234"/>
      <c r="Q5256" s="234"/>
      <c r="R5256" s="236"/>
      <c r="S5256" s="236"/>
      <c r="T5256" s="236"/>
      <c r="U5256" s="236"/>
    </row>
    <row r="5257" spans="13:21">
      <c r="M5257" s="238"/>
      <c r="N5257" s="236"/>
      <c r="O5257" s="236"/>
      <c r="P5257" s="234"/>
      <c r="Q5257" s="234"/>
      <c r="R5257" s="236"/>
      <c r="S5257" s="236"/>
      <c r="T5257" s="236"/>
      <c r="U5257" s="236"/>
    </row>
    <row r="5258" spans="13:21">
      <c r="M5258" s="238"/>
      <c r="N5258" s="236"/>
      <c r="O5258" s="236"/>
      <c r="P5258" s="234"/>
      <c r="Q5258" s="234"/>
      <c r="R5258" s="236"/>
      <c r="S5258" s="236"/>
      <c r="T5258" s="236"/>
      <c r="U5258" s="236"/>
    </row>
    <row r="5259" spans="13:21">
      <c r="M5259" s="238"/>
      <c r="N5259" s="236"/>
      <c r="O5259" s="236"/>
      <c r="P5259" s="234"/>
      <c r="Q5259" s="234"/>
      <c r="R5259" s="236"/>
      <c r="S5259" s="236"/>
      <c r="T5259" s="236"/>
      <c r="U5259" s="236"/>
    </row>
    <row r="5260" spans="13:21">
      <c r="M5260" s="238"/>
      <c r="N5260" s="236"/>
      <c r="O5260" s="236"/>
      <c r="P5260" s="234"/>
      <c r="Q5260" s="234"/>
      <c r="R5260" s="236"/>
      <c r="S5260" s="236"/>
      <c r="T5260" s="236"/>
      <c r="U5260" s="236"/>
    </row>
    <row r="5261" spans="13:21">
      <c r="M5261" s="238"/>
      <c r="N5261" s="236"/>
      <c r="O5261" s="236"/>
      <c r="P5261" s="234"/>
      <c r="Q5261" s="234"/>
      <c r="R5261" s="236"/>
      <c r="S5261" s="236"/>
      <c r="T5261" s="236"/>
      <c r="U5261" s="236"/>
    </row>
    <row r="5262" spans="13:21">
      <c r="M5262" s="238"/>
      <c r="N5262" s="236"/>
      <c r="O5262" s="236"/>
      <c r="P5262" s="234"/>
      <c r="Q5262" s="234"/>
      <c r="R5262" s="236"/>
      <c r="S5262" s="236"/>
      <c r="T5262" s="236"/>
      <c r="U5262" s="236"/>
    </row>
    <row r="5263" spans="13:21">
      <c r="M5263" s="238"/>
      <c r="N5263" s="236"/>
      <c r="O5263" s="236"/>
      <c r="P5263" s="234"/>
      <c r="Q5263" s="234"/>
      <c r="R5263" s="236"/>
      <c r="S5263" s="236"/>
      <c r="T5263" s="236"/>
      <c r="U5263" s="236"/>
    </row>
    <row r="5264" spans="13:21">
      <c r="M5264" s="238"/>
      <c r="N5264" s="236"/>
      <c r="O5264" s="236"/>
      <c r="P5264" s="234"/>
      <c r="Q5264" s="234"/>
      <c r="R5264" s="236"/>
      <c r="S5264" s="236"/>
      <c r="T5264" s="236"/>
      <c r="U5264" s="236"/>
    </row>
    <row r="5265" spans="13:21">
      <c r="M5265" s="238"/>
      <c r="N5265" s="236"/>
      <c r="O5265" s="236"/>
      <c r="P5265" s="234"/>
      <c r="Q5265" s="234"/>
      <c r="R5265" s="236"/>
      <c r="S5265" s="236"/>
      <c r="T5265" s="236"/>
      <c r="U5265" s="236"/>
    </row>
    <row r="5266" spans="13:21">
      <c r="M5266" s="238"/>
      <c r="N5266" s="236"/>
      <c r="O5266" s="236"/>
      <c r="P5266" s="234"/>
      <c r="Q5266" s="234"/>
      <c r="R5266" s="236"/>
      <c r="S5266" s="236"/>
      <c r="T5266" s="236"/>
      <c r="U5266" s="236"/>
    </row>
    <row r="5267" spans="13:21">
      <c r="M5267" s="238"/>
      <c r="N5267" s="236"/>
      <c r="O5267" s="236"/>
      <c r="P5267" s="234"/>
      <c r="Q5267" s="234"/>
      <c r="R5267" s="236"/>
      <c r="S5267" s="236"/>
      <c r="T5267" s="236"/>
      <c r="U5267" s="236"/>
    </row>
    <row r="5268" spans="13:21">
      <c r="M5268" s="238"/>
      <c r="N5268" s="236"/>
      <c r="O5268" s="236"/>
      <c r="P5268" s="234"/>
      <c r="Q5268" s="234"/>
      <c r="R5268" s="236"/>
      <c r="S5268" s="236"/>
      <c r="T5268" s="236"/>
      <c r="U5268" s="236"/>
    </row>
    <row r="5269" spans="13:21">
      <c r="M5269" s="238"/>
      <c r="N5269" s="236"/>
      <c r="O5269" s="236"/>
      <c r="P5269" s="234"/>
      <c r="Q5269" s="234"/>
      <c r="R5269" s="236"/>
      <c r="S5269" s="236"/>
      <c r="T5269" s="236"/>
      <c r="U5269" s="236"/>
    </row>
    <row r="5270" spans="13:21">
      <c r="M5270" s="238"/>
      <c r="N5270" s="236"/>
      <c r="O5270" s="236"/>
      <c r="P5270" s="234"/>
      <c r="Q5270" s="234"/>
      <c r="R5270" s="236"/>
      <c r="S5270" s="236"/>
      <c r="T5270" s="236"/>
      <c r="U5270" s="236"/>
    </row>
    <row r="5271" spans="13:21">
      <c r="M5271" s="238"/>
      <c r="N5271" s="236"/>
      <c r="O5271" s="236"/>
      <c r="P5271" s="234"/>
      <c r="Q5271" s="234"/>
      <c r="R5271" s="236"/>
      <c r="S5271" s="236"/>
      <c r="T5271" s="236"/>
      <c r="U5271" s="236"/>
    </row>
    <row r="5272" spans="13:21">
      <c r="M5272" s="238"/>
      <c r="N5272" s="236"/>
      <c r="O5272" s="236"/>
      <c r="P5272" s="234"/>
      <c r="Q5272" s="234"/>
      <c r="R5272" s="236"/>
      <c r="S5272" s="236"/>
      <c r="T5272" s="236"/>
      <c r="U5272" s="236"/>
    </row>
    <row r="5273" spans="13:21">
      <c r="M5273" s="238"/>
      <c r="N5273" s="236"/>
      <c r="O5273" s="236"/>
      <c r="P5273" s="234"/>
      <c r="Q5273" s="234"/>
      <c r="R5273" s="236"/>
      <c r="S5273" s="236"/>
      <c r="T5273" s="236"/>
      <c r="U5273" s="236"/>
    </row>
    <row r="5274" spans="13:21">
      <c r="M5274" s="238"/>
      <c r="N5274" s="236"/>
      <c r="O5274" s="236"/>
      <c r="P5274" s="234"/>
      <c r="Q5274" s="234"/>
      <c r="R5274" s="236"/>
      <c r="S5274" s="236"/>
      <c r="T5274" s="236"/>
      <c r="U5274" s="236"/>
    </row>
    <row r="5275" spans="13:21">
      <c r="M5275" s="238"/>
      <c r="N5275" s="236"/>
      <c r="O5275" s="236"/>
      <c r="P5275" s="234"/>
      <c r="Q5275" s="234"/>
      <c r="R5275" s="236"/>
      <c r="S5275" s="236"/>
      <c r="T5275" s="236"/>
      <c r="U5275" s="236"/>
    </row>
    <row r="5276" spans="13:21">
      <c r="M5276" s="238"/>
      <c r="N5276" s="236"/>
      <c r="O5276" s="236"/>
      <c r="P5276" s="234"/>
      <c r="Q5276" s="234"/>
      <c r="R5276" s="236"/>
      <c r="S5276" s="236"/>
      <c r="T5276" s="236"/>
      <c r="U5276" s="236"/>
    </row>
    <row r="5277" spans="13:21">
      <c r="M5277" s="238"/>
      <c r="N5277" s="236"/>
      <c r="O5277" s="236"/>
      <c r="P5277" s="234"/>
      <c r="Q5277" s="234"/>
      <c r="R5277" s="236"/>
      <c r="S5277" s="236"/>
      <c r="T5277" s="236"/>
      <c r="U5277" s="236"/>
    </row>
    <row r="5278" spans="13:21">
      <c r="M5278" s="238"/>
      <c r="N5278" s="236"/>
      <c r="O5278" s="236"/>
      <c r="P5278" s="234"/>
      <c r="Q5278" s="234"/>
      <c r="R5278" s="236"/>
      <c r="S5278" s="236"/>
      <c r="T5278" s="236"/>
      <c r="U5278" s="236"/>
    </row>
    <row r="5279" spans="13:21">
      <c r="M5279" s="238"/>
      <c r="N5279" s="236"/>
      <c r="O5279" s="236"/>
      <c r="P5279" s="234"/>
      <c r="Q5279" s="234"/>
      <c r="R5279" s="236"/>
      <c r="S5279" s="236"/>
      <c r="T5279" s="236"/>
      <c r="U5279" s="236"/>
    </row>
    <row r="5280" spans="13:21">
      <c r="M5280" s="238"/>
      <c r="N5280" s="236"/>
      <c r="O5280" s="236"/>
      <c r="P5280" s="234"/>
      <c r="Q5280" s="234"/>
      <c r="R5280" s="236"/>
      <c r="S5280" s="236"/>
      <c r="T5280" s="236"/>
      <c r="U5280" s="236"/>
    </row>
    <row r="5281" spans="13:21">
      <c r="M5281" s="238"/>
      <c r="N5281" s="236"/>
      <c r="O5281" s="236"/>
      <c r="P5281" s="234"/>
      <c r="Q5281" s="234"/>
      <c r="R5281" s="236"/>
      <c r="S5281" s="236"/>
      <c r="T5281" s="236"/>
      <c r="U5281" s="236"/>
    </row>
    <row r="5282" spans="13:21">
      <c r="M5282" s="238"/>
      <c r="N5282" s="236"/>
      <c r="O5282" s="236"/>
      <c r="P5282" s="234"/>
      <c r="Q5282" s="234"/>
      <c r="R5282" s="236"/>
      <c r="S5282" s="236"/>
      <c r="T5282" s="236"/>
      <c r="U5282" s="236"/>
    </row>
    <row r="5283" spans="13:21">
      <c r="M5283" s="238"/>
      <c r="N5283" s="236"/>
      <c r="O5283" s="236"/>
      <c r="P5283" s="234"/>
      <c r="Q5283" s="234"/>
      <c r="R5283" s="236"/>
      <c r="S5283" s="236"/>
      <c r="T5283" s="236"/>
      <c r="U5283" s="236"/>
    </row>
    <row r="5284" spans="13:21">
      <c r="M5284" s="238"/>
      <c r="N5284" s="236"/>
      <c r="O5284" s="236"/>
      <c r="P5284" s="234"/>
      <c r="Q5284" s="234"/>
      <c r="R5284" s="236"/>
      <c r="S5284" s="236"/>
      <c r="T5284" s="236"/>
      <c r="U5284" s="236"/>
    </row>
    <row r="5285" spans="13:21">
      <c r="M5285" s="238"/>
      <c r="N5285" s="236"/>
      <c r="O5285" s="236"/>
      <c r="P5285" s="234"/>
      <c r="Q5285" s="234"/>
      <c r="R5285" s="236"/>
      <c r="S5285" s="236"/>
      <c r="T5285" s="236"/>
      <c r="U5285" s="236"/>
    </row>
    <row r="5286" spans="13:21">
      <c r="M5286" s="238"/>
      <c r="N5286" s="236"/>
      <c r="O5286" s="236"/>
      <c r="P5286" s="234"/>
      <c r="Q5286" s="234"/>
      <c r="R5286" s="236"/>
      <c r="S5286" s="236"/>
      <c r="T5286" s="236"/>
      <c r="U5286" s="236"/>
    </row>
    <row r="5287" spans="13:21">
      <c r="M5287" s="238"/>
      <c r="N5287" s="236"/>
      <c r="O5287" s="236"/>
      <c r="P5287" s="234"/>
      <c r="Q5287" s="234"/>
      <c r="R5287" s="236"/>
      <c r="S5287" s="236"/>
      <c r="T5287" s="236"/>
      <c r="U5287" s="236"/>
    </row>
    <row r="5288" spans="13:21">
      <c r="M5288" s="238"/>
      <c r="N5288" s="236"/>
      <c r="O5288" s="236"/>
      <c r="P5288" s="234"/>
      <c r="Q5288" s="234"/>
      <c r="R5288" s="236"/>
      <c r="S5288" s="236"/>
      <c r="T5288" s="236"/>
      <c r="U5288" s="236"/>
    </row>
    <row r="5289" spans="13:21">
      <c r="M5289" s="238"/>
      <c r="N5289" s="236"/>
      <c r="O5289" s="236"/>
      <c r="P5289" s="234"/>
      <c r="Q5289" s="234"/>
      <c r="R5289" s="236"/>
      <c r="S5289" s="236"/>
      <c r="T5289" s="236"/>
      <c r="U5289" s="236"/>
    </row>
    <row r="5290" spans="13:21">
      <c r="M5290" s="238"/>
      <c r="N5290" s="236"/>
      <c r="O5290" s="236"/>
      <c r="P5290" s="234"/>
      <c r="Q5290" s="234"/>
      <c r="R5290" s="236"/>
      <c r="S5290" s="236"/>
      <c r="T5290" s="236"/>
      <c r="U5290" s="236"/>
    </row>
    <row r="5291" spans="13:21">
      <c r="M5291" s="238"/>
      <c r="N5291" s="236"/>
      <c r="O5291" s="236"/>
      <c r="P5291" s="234"/>
      <c r="Q5291" s="234"/>
      <c r="R5291" s="236"/>
      <c r="S5291" s="236"/>
      <c r="T5291" s="236"/>
      <c r="U5291" s="236"/>
    </row>
    <row r="5292" spans="13:21">
      <c r="M5292" s="238"/>
      <c r="N5292" s="236"/>
      <c r="O5292" s="236"/>
      <c r="P5292" s="234"/>
      <c r="Q5292" s="234"/>
      <c r="R5292" s="236"/>
      <c r="S5292" s="236"/>
      <c r="T5292" s="236"/>
      <c r="U5292" s="236"/>
    </row>
    <row r="5293" spans="13:21">
      <c r="M5293" s="238"/>
      <c r="N5293" s="236"/>
      <c r="O5293" s="236"/>
      <c r="P5293" s="234"/>
      <c r="Q5293" s="234"/>
      <c r="R5293" s="236"/>
      <c r="S5293" s="236"/>
      <c r="T5293" s="236"/>
      <c r="U5293" s="236"/>
    </row>
    <row r="5294" spans="13:21">
      <c r="M5294" s="238"/>
      <c r="N5294" s="236"/>
      <c r="O5294" s="236"/>
      <c r="P5294" s="234"/>
      <c r="Q5294" s="234"/>
      <c r="R5294" s="236"/>
      <c r="S5294" s="236"/>
      <c r="T5294" s="236"/>
      <c r="U5294" s="236"/>
    </row>
    <row r="5295" spans="13:21">
      <c r="M5295" s="238"/>
      <c r="N5295" s="236"/>
      <c r="O5295" s="236"/>
      <c r="P5295" s="234"/>
      <c r="Q5295" s="234"/>
      <c r="R5295" s="236"/>
      <c r="S5295" s="236"/>
      <c r="T5295" s="236"/>
      <c r="U5295" s="236"/>
    </row>
    <row r="5296" spans="13:21">
      <c r="M5296" s="238"/>
      <c r="N5296" s="236"/>
      <c r="O5296" s="236"/>
      <c r="P5296" s="234"/>
      <c r="Q5296" s="234"/>
      <c r="R5296" s="236"/>
      <c r="S5296" s="236"/>
      <c r="T5296" s="236"/>
      <c r="U5296" s="236"/>
    </row>
    <row r="5297" spans="13:21">
      <c r="M5297" s="238"/>
      <c r="N5297" s="236"/>
      <c r="O5297" s="236"/>
      <c r="P5297" s="234"/>
      <c r="Q5297" s="234"/>
      <c r="R5297" s="236"/>
      <c r="S5297" s="236"/>
      <c r="T5297" s="236"/>
      <c r="U5297" s="236"/>
    </row>
    <row r="5298" spans="13:21">
      <c r="M5298" s="238"/>
      <c r="N5298" s="236"/>
      <c r="O5298" s="236"/>
      <c r="P5298" s="234"/>
      <c r="Q5298" s="234"/>
      <c r="R5298" s="236"/>
      <c r="S5298" s="236"/>
      <c r="T5298" s="236"/>
      <c r="U5298" s="236"/>
    </row>
    <row r="5299" spans="13:21">
      <c r="M5299" s="238"/>
      <c r="N5299" s="236"/>
      <c r="O5299" s="236"/>
      <c r="P5299" s="234"/>
      <c r="Q5299" s="234"/>
      <c r="R5299" s="236"/>
      <c r="S5299" s="236"/>
      <c r="T5299" s="236"/>
      <c r="U5299" s="236"/>
    </row>
    <row r="5300" spans="13:21">
      <c r="M5300" s="238"/>
      <c r="N5300" s="236"/>
      <c r="O5300" s="236"/>
      <c r="P5300" s="234"/>
      <c r="Q5300" s="234"/>
      <c r="R5300" s="236"/>
      <c r="S5300" s="236"/>
      <c r="T5300" s="236"/>
      <c r="U5300" s="236"/>
    </row>
    <row r="5301" spans="13:21">
      <c r="M5301" s="238"/>
      <c r="N5301" s="236"/>
      <c r="O5301" s="236"/>
      <c r="P5301" s="234"/>
      <c r="Q5301" s="234"/>
      <c r="R5301" s="236"/>
      <c r="S5301" s="236"/>
      <c r="T5301" s="236"/>
      <c r="U5301" s="236"/>
    </row>
    <row r="5302" spans="13:21">
      <c r="M5302" s="238"/>
      <c r="N5302" s="236"/>
      <c r="O5302" s="236"/>
      <c r="P5302" s="234"/>
      <c r="Q5302" s="234"/>
      <c r="R5302" s="236"/>
      <c r="S5302" s="236"/>
      <c r="T5302" s="236"/>
      <c r="U5302" s="236"/>
    </row>
    <row r="5303" spans="13:21">
      <c r="M5303" s="238"/>
      <c r="N5303" s="236"/>
      <c r="O5303" s="236"/>
      <c r="P5303" s="234"/>
      <c r="Q5303" s="234"/>
      <c r="R5303" s="236"/>
      <c r="S5303" s="236"/>
      <c r="T5303" s="236"/>
      <c r="U5303" s="236"/>
    </row>
    <row r="5304" spans="13:21">
      <c r="M5304" s="238"/>
      <c r="N5304" s="236"/>
      <c r="O5304" s="236"/>
      <c r="P5304" s="234"/>
      <c r="Q5304" s="234"/>
      <c r="R5304" s="236"/>
      <c r="S5304" s="236"/>
      <c r="T5304" s="236"/>
      <c r="U5304" s="236"/>
    </row>
    <row r="5305" spans="13:21">
      <c r="M5305" s="238"/>
      <c r="N5305" s="236"/>
      <c r="O5305" s="236"/>
      <c r="P5305" s="234"/>
      <c r="Q5305" s="234"/>
      <c r="R5305" s="236"/>
      <c r="S5305" s="236"/>
      <c r="T5305" s="236"/>
      <c r="U5305" s="236"/>
    </row>
    <row r="5306" spans="13:21">
      <c r="M5306" s="238"/>
      <c r="N5306" s="236"/>
      <c r="O5306" s="236"/>
      <c r="P5306" s="234"/>
      <c r="Q5306" s="234"/>
      <c r="R5306" s="236"/>
      <c r="S5306" s="236"/>
      <c r="T5306" s="236"/>
      <c r="U5306" s="236"/>
    </row>
    <row r="5307" spans="13:21">
      <c r="M5307" s="238"/>
      <c r="N5307" s="236"/>
      <c r="O5307" s="236"/>
      <c r="P5307" s="234"/>
      <c r="Q5307" s="234"/>
      <c r="R5307" s="236"/>
      <c r="S5307" s="236"/>
      <c r="T5307" s="236"/>
      <c r="U5307" s="236"/>
    </row>
    <row r="5308" spans="13:21">
      <c r="M5308" s="238"/>
      <c r="N5308" s="236"/>
      <c r="O5308" s="236"/>
      <c r="P5308" s="234"/>
      <c r="Q5308" s="234"/>
      <c r="R5308" s="236"/>
      <c r="S5308" s="236"/>
      <c r="T5308" s="236"/>
      <c r="U5308" s="236"/>
    </row>
    <row r="5309" spans="13:21">
      <c r="M5309" s="238"/>
      <c r="N5309" s="236"/>
      <c r="O5309" s="236"/>
      <c r="P5309" s="234"/>
      <c r="Q5309" s="234"/>
      <c r="R5309" s="236"/>
      <c r="S5309" s="236"/>
      <c r="T5309" s="236"/>
      <c r="U5309" s="236"/>
    </row>
    <row r="5310" spans="13:21">
      <c r="M5310" s="238"/>
      <c r="N5310" s="236"/>
      <c r="O5310" s="236"/>
      <c r="P5310" s="234"/>
      <c r="Q5310" s="234"/>
      <c r="R5310" s="236"/>
      <c r="S5310" s="236"/>
      <c r="T5310" s="236"/>
      <c r="U5310" s="236"/>
    </row>
    <row r="5311" spans="13:21">
      <c r="M5311" s="238"/>
      <c r="N5311" s="236"/>
      <c r="O5311" s="236"/>
      <c r="P5311" s="234"/>
      <c r="Q5311" s="234"/>
      <c r="R5311" s="236"/>
      <c r="S5311" s="236"/>
      <c r="T5311" s="236"/>
      <c r="U5311" s="236"/>
    </row>
    <row r="5312" spans="13:21">
      <c r="M5312" s="238"/>
      <c r="N5312" s="236"/>
      <c r="O5312" s="236"/>
      <c r="P5312" s="234"/>
      <c r="Q5312" s="234"/>
      <c r="R5312" s="236"/>
      <c r="S5312" s="236"/>
      <c r="T5312" s="236"/>
      <c r="U5312" s="236"/>
    </row>
    <row r="5313" spans="13:21">
      <c r="M5313" s="238"/>
      <c r="N5313" s="236"/>
      <c r="O5313" s="236"/>
      <c r="P5313" s="234"/>
      <c r="Q5313" s="234"/>
      <c r="R5313" s="236"/>
      <c r="S5313" s="236"/>
      <c r="T5313" s="236"/>
      <c r="U5313" s="236"/>
    </row>
    <row r="5314" spans="13:21">
      <c r="M5314" s="238"/>
      <c r="N5314" s="236"/>
      <c r="O5314" s="236"/>
      <c r="P5314" s="234"/>
      <c r="Q5314" s="234"/>
      <c r="R5314" s="236"/>
      <c r="S5314" s="236"/>
      <c r="T5314" s="236"/>
      <c r="U5314" s="236"/>
    </row>
    <row r="5315" spans="13:21">
      <c r="M5315" s="238"/>
      <c r="N5315" s="236"/>
      <c r="O5315" s="236"/>
      <c r="P5315" s="234"/>
      <c r="Q5315" s="234"/>
      <c r="R5315" s="236"/>
      <c r="S5315" s="236"/>
      <c r="T5315" s="236"/>
      <c r="U5315" s="236"/>
    </row>
    <row r="5316" spans="13:21">
      <c r="M5316" s="238"/>
      <c r="N5316" s="236"/>
      <c r="O5316" s="236"/>
      <c r="P5316" s="234"/>
      <c r="Q5316" s="234"/>
      <c r="R5316" s="236"/>
      <c r="S5316" s="236"/>
      <c r="T5316" s="236"/>
      <c r="U5316" s="236"/>
    </row>
    <row r="5317" spans="13:21">
      <c r="M5317" s="238"/>
      <c r="N5317" s="236"/>
      <c r="O5317" s="236"/>
      <c r="P5317" s="234"/>
      <c r="Q5317" s="234"/>
      <c r="R5317" s="236"/>
      <c r="S5317" s="236"/>
      <c r="T5317" s="236"/>
      <c r="U5317" s="236"/>
    </row>
    <row r="5318" spans="13:21">
      <c r="M5318" s="238"/>
      <c r="N5318" s="236"/>
      <c r="O5318" s="236"/>
      <c r="P5318" s="234"/>
      <c r="Q5318" s="234"/>
      <c r="R5318" s="236"/>
      <c r="S5318" s="236"/>
      <c r="T5318" s="236"/>
      <c r="U5318" s="236"/>
    </row>
    <row r="5319" spans="13:21">
      <c r="M5319" s="238"/>
      <c r="N5319" s="236"/>
      <c r="O5319" s="236"/>
      <c r="P5319" s="234"/>
      <c r="Q5319" s="234"/>
      <c r="R5319" s="236"/>
      <c r="S5319" s="236"/>
      <c r="T5319" s="236"/>
      <c r="U5319" s="236"/>
    </row>
    <row r="5320" spans="13:21">
      <c r="M5320" s="238"/>
      <c r="N5320" s="236"/>
      <c r="O5320" s="236"/>
      <c r="P5320" s="234"/>
      <c r="Q5320" s="234"/>
      <c r="R5320" s="236"/>
      <c r="S5320" s="236"/>
      <c r="T5320" s="236"/>
      <c r="U5320" s="236"/>
    </row>
    <row r="5321" spans="13:21">
      <c r="M5321" s="238"/>
      <c r="N5321" s="236"/>
      <c r="O5321" s="236"/>
      <c r="P5321" s="234"/>
      <c r="Q5321" s="234"/>
      <c r="R5321" s="236"/>
      <c r="S5321" s="236"/>
      <c r="T5321" s="236"/>
      <c r="U5321" s="236"/>
    </row>
    <row r="5322" spans="13:21">
      <c r="M5322" s="238"/>
      <c r="N5322" s="236"/>
      <c r="O5322" s="236"/>
      <c r="P5322" s="234"/>
      <c r="Q5322" s="234"/>
      <c r="R5322" s="236"/>
      <c r="S5322" s="236"/>
      <c r="T5322" s="236"/>
      <c r="U5322" s="236"/>
    </row>
    <row r="5323" spans="13:21">
      <c r="M5323" s="238"/>
      <c r="N5323" s="236"/>
      <c r="O5323" s="236"/>
      <c r="P5323" s="234"/>
      <c r="Q5323" s="234"/>
      <c r="R5323" s="236"/>
      <c r="S5323" s="236"/>
      <c r="T5323" s="236"/>
      <c r="U5323" s="236"/>
    </row>
    <row r="5324" spans="13:21">
      <c r="M5324" s="238"/>
      <c r="N5324" s="236"/>
      <c r="O5324" s="236"/>
      <c r="P5324" s="234"/>
      <c r="Q5324" s="234"/>
      <c r="R5324" s="236"/>
      <c r="S5324" s="236"/>
      <c r="T5324" s="236"/>
      <c r="U5324" s="236"/>
    </row>
    <row r="5325" spans="13:21">
      <c r="M5325" s="238"/>
      <c r="N5325" s="236"/>
      <c r="O5325" s="236"/>
      <c r="P5325" s="234"/>
      <c r="Q5325" s="234"/>
      <c r="R5325" s="236"/>
      <c r="S5325" s="236"/>
      <c r="T5325" s="236"/>
      <c r="U5325" s="236"/>
    </row>
    <row r="5326" spans="13:21">
      <c r="M5326" s="238"/>
      <c r="N5326" s="236"/>
      <c r="O5326" s="236"/>
      <c r="P5326" s="234"/>
      <c r="Q5326" s="234"/>
      <c r="R5326" s="236"/>
      <c r="S5326" s="236"/>
      <c r="T5326" s="236"/>
      <c r="U5326" s="236"/>
    </row>
    <row r="5327" spans="13:21">
      <c r="M5327" s="238"/>
      <c r="N5327" s="236"/>
      <c r="O5327" s="236"/>
      <c r="P5327" s="234"/>
      <c r="Q5327" s="234"/>
      <c r="R5327" s="236"/>
      <c r="S5327" s="236"/>
      <c r="T5327" s="236"/>
      <c r="U5327" s="236"/>
    </row>
    <row r="5328" spans="13:21">
      <c r="M5328" s="238"/>
      <c r="N5328" s="236"/>
      <c r="O5328" s="236"/>
      <c r="P5328" s="234"/>
      <c r="Q5328" s="234"/>
      <c r="R5328" s="236"/>
      <c r="S5328" s="236"/>
      <c r="T5328" s="236"/>
      <c r="U5328" s="236"/>
    </row>
    <row r="5329" spans="13:21">
      <c r="M5329" s="238"/>
      <c r="N5329" s="236"/>
      <c r="O5329" s="236"/>
      <c r="P5329" s="234"/>
      <c r="Q5329" s="234"/>
      <c r="R5329" s="236"/>
      <c r="S5329" s="236"/>
      <c r="T5329" s="236"/>
      <c r="U5329" s="236"/>
    </row>
    <row r="5330" spans="13:21">
      <c r="M5330" s="238"/>
      <c r="N5330" s="236"/>
      <c r="O5330" s="236"/>
      <c r="P5330" s="234"/>
      <c r="Q5330" s="234"/>
      <c r="R5330" s="236"/>
      <c r="S5330" s="236"/>
      <c r="T5330" s="236"/>
      <c r="U5330" s="236"/>
    </row>
    <row r="5331" spans="13:21">
      <c r="M5331" s="238"/>
      <c r="N5331" s="236"/>
      <c r="O5331" s="236"/>
      <c r="P5331" s="234"/>
      <c r="Q5331" s="234"/>
      <c r="R5331" s="236"/>
      <c r="S5331" s="236"/>
      <c r="T5331" s="236"/>
      <c r="U5331" s="236"/>
    </row>
    <row r="5332" spans="13:21">
      <c r="M5332" s="238"/>
      <c r="N5332" s="236"/>
      <c r="O5332" s="236"/>
      <c r="P5332" s="234"/>
      <c r="Q5332" s="234"/>
      <c r="R5332" s="236"/>
      <c r="S5332" s="236"/>
      <c r="T5332" s="236"/>
      <c r="U5332" s="236"/>
    </row>
    <row r="5333" spans="13:21">
      <c r="M5333" s="238"/>
      <c r="N5333" s="236"/>
      <c r="O5333" s="236"/>
      <c r="P5333" s="234"/>
      <c r="Q5333" s="234"/>
      <c r="R5333" s="236"/>
      <c r="S5333" s="236"/>
      <c r="T5333" s="236"/>
      <c r="U5333" s="236"/>
    </row>
    <row r="5334" spans="13:21">
      <c r="M5334" s="238"/>
      <c r="N5334" s="236"/>
      <c r="O5334" s="236"/>
      <c r="P5334" s="234"/>
      <c r="Q5334" s="234"/>
      <c r="R5334" s="236"/>
      <c r="S5334" s="236"/>
      <c r="T5334" s="236"/>
      <c r="U5334" s="236"/>
    </row>
    <row r="5335" spans="13:21">
      <c r="M5335" s="238"/>
      <c r="N5335" s="236"/>
      <c r="O5335" s="236"/>
      <c r="P5335" s="234"/>
      <c r="Q5335" s="234"/>
      <c r="R5335" s="236"/>
      <c r="S5335" s="236"/>
      <c r="T5335" s="236"/>
      <c r="U5335" s="236"/>
    </row>
    <row r="5336" spans="13:21">
      <c r="M5336" s="238"/>
      <c r="N5336" s="236"/>
      <c r="O5336" s="236"/>
      <c r="P5336" s="234"/>
      <c r="Q5336" s="234"/>
      <c r="R5336" s="236"/>
      <c r="S5336" s="236"/>
      <c r="T5336" s="236"/>
      <c r="U5336" s="236"/>
    </row>
    <row r="5337" spans="13:21">
      <c r="M5337" s="238"/>
      <c r="N5337" s="236"/>
      <c r="O5337" s="236"/>
      <c r="P5337" s="234"/>
      <c r="Q5337" s="234"/>
      <c r="R5337" s="236"/>
      <c r="S5337" s="236"/>
      <c r="T5337" s="236"/>
      <c r="U5337" s="236"/>
    </row>
    <row r="5338" spans="13:21">
      <c r="M5338" s="238"/>
      <c r="N5338" s="236"/>
      <c r="O5338" s="236"/>
      <c r="P5338" s="234"/>
      <c r="Q5338" s="234"/>
      <c r="R5338" s="236"/>
      <c r="S5338" s="236"/>
      <c r="T5338" s="236"/>
      <c r="U5338" s="236"/>
    </row>
    <row r="5339" spans="13:21">
      <c r="M5339" s="238"/>
      <c r="N5339" s="236"/>
      <c r="O5339" s="236"/>
      <c r="P5339" s="234"/>
      <c r="Q5339" s="234"/>
      <c r="R5339" s="236"/>
      <c r="S5339" s="236"/>
      <c r="T5339" s="236"/>
      <c r="U5339" s="236"/>
    </row>
    <row r="5340" spans="13:21">
      <c r="M5340" s="238"/>
      <c r="N5340" s="236"/>
      <c r="O5340" s="236"/>
      <c r="P5340" s="234"/>
      <c r="Q5340" s="234"/>
      <c r="R5340" s="236"/>
      <c r="S5340" s="236"/>
      <c r="T5340" s="236"/>
      <c r="U5340" s="236"/>
    </row>
    <row r="5341" spans="13:21">
      <c r="M5341" s="238"/>
      <c r="N5341" s="236"/>
      <c r="O5341" s="236"/>
      <c r="P5341" s="234"/>
      <c r="Q5341" s="234"/>
      <c r="R5341" s="236"/>
      <c r="S5341" s="236"/>
      <c r="T5341" s="236"/>
      <c r="U5341" s="236"/>
    </row>
    <row r="5342" spans="13:21">
      <c r="M5342" s="238"/>
      <c r="N5342" s="236"/>
      <c r="O5342" s="236"/>
      <c r="P5342" s="234"/>
      <c r="Q5342" s="234"/>
      <c r="R5342" s="236"/>
      <c r="S5342" s="236"/>
      <c r="T5342" s="236"/>
      <c r="U5342" s="236"/>
    </row>
    <row r="5343" spans="13:21">
      <c r="M5343" s="238"/>
      <c r="N5343" s="236"/>
      <c r="O5343" s="236"/>
      <c r="P5343" s="234"/>
      <c r="Q5343" s="234"/>
      <c r="R5343" s="236"/>
      <c r="S5343" s="236"/>
      <c r="T5343" s="236"/>
      <c r="U5343" s="236"/>
    </row>
    <row r="5344" spans="13:21">
      <c r="M5344" s="238"/>
      <c r="N5344" s="236"/>
      <c r="O5344" s="236"/>
      <c r="P5344" s="234"/>
      <c r="Q5344" s="234"/>
      <c r="R5344" s="236"/>
      <c r="S5344" s="236"/>
      <c r="T5344" s="236"/>
      <c r="U5344" s="236"/>
    </row>
    <row r="5345" spans="13:21">
      <c r="M5345" s="238"/>
      <c r="N5345" s="236"/>
      <c r="O5345" s="236"/>
      <c r="P5345" s="234"/>
      <c r="Q5345" s="234"/>
      <c r="R5345" s="236"/>
      <c r="S5345" s="236"/>
      <c r="T5345" s="236"/>
      <c r="U5345" s="236"/>
    </row>
    <row r="5346" spans="13:21">
      <c r="M5346" s="238"/>
      <c r="N5346" s="236"/>
      <c r="O5346" s="236"/>
      <c r="P5346" s="234"/>
      <c r="Q5346" s="234"/>
      <c r="R5346" s="236"/>
      <c r="S5346" s="236"/>
      <c r="T5346" s="236"/>
      <c r="U5346" s="236"/>
    </row>
    <row r="5347" spans="13:21">
      <c r="M5347" s="238"/>
      <c r="N5347" s="236"/>
      <c r="O5347" s="236"/>
      <c r="P5347" s="234"/>
      <c r="Q5347" s="234"/>
      <c r="R5347" s="236"/>
      <c r="S5347" s="236"/>
      <c r="T5347" s="236"/>
      <c r="U5347" s="236"/>
    </row>
    <row r="5348" spans="13:21">
      <c r="M5348" s="238"/>
      <c r="N5348" s="236"/>
      <c r="O5348" s="236"/>
      <c r="P5348" s="234"/>
      <c r="Q5348" s="234"/>
      <c r="R5348" s="236"/>
      <c r="S5348" s="236"/>
      <c r="T5348" s="236"/>
      <c r="U5348" s="236"/>
    </row>
    <row r="5349" spans="13:21">
      <c r="M5349" s="238"/>
      <c r="N5349" s="236"/>
      <c r="O5349" s="236"/>
      <c r="P5349" s="234"/>
      <c r="Q5349" s="234"/>
      <c r="R5349" s="236"/>
      <c r="S5349" s="236"/>
      <c r="T5349" s="236"/>
      <c r="U5349" s="236"/>
    </row>
    <row r="5350" spans="13:21">
      <c r="M5350" s="238"/>
      <c r="N5350" s="236"/>
      <c r="O5350" s="236"/>
      <c r="P5350" s="234"/>
      <c r="Q5350" s="234"/>
      <c r="R5350" s="236"/>
      <c r="S5350" s="236"/>
      <c r="T5350" s="236"/>
      <c r="U5350" s="236"/>
    </row>
    <row r="5351" spans="13:21">
      <c r="M5351" s="238"/>
      <c r="N5351" s="236"/>
      <c r="O5351" s="236"/>
      <c r="P5351" s="234"/>
      <c r="Q5351" s="234"/>
      <c r="R5351" s="236"/>
      <c r="S5351" s="236"/>
      <c r="T5351" s="236"/>
      <c r="U5351" s="236"/>
    </row>
    <row r="5352" spans="13:21">
      <c r="M5352" s="238"/>
      <c r="N5352" s="236"/>
      <c r="O5352" s="236"/>
      <c r="P5352" s="234"/>
      <c r="Q5352" s="234"/>
      <c r="R5352" s="236"/>
      <c r="S5352" s="236"/>
      <c r="T5352" s="236"/>
      <c r="U5352" s="236"/>
    </row>
    <row r="5353" spans="13:21">
      <c r="M5353" s="238"/>
      <c r="N5353" s="236"/>
      <c r="O5353" s="236"/>
      <c r="P5353" s="234"/>
      <c r="Q5353" s="234"/>
      <c r="R5353" s="236"/>
      <c r="S5353" s="236"/>
      <c r="T5353" s="236"/>
      <c r="U5353" s="236"/>
    </row>
    <row r="5354" spans="13:21">
      <c r="M5354" s="238"/>
      <c r="N5354" s="236"/>
      <c r="O5354" s="236"/>
      <c r="P5354" s="234"/>
      <c r="Q5354" s="234"/>
      <c r="R5354" s="236"/>
      <c r="S5354" s="236"/>
      <c r="T5354" s="236"/>
      <c r="U5354" s="236"/>
    </row>
    <row r="5355" spans="13:21">
      <c r="M5355" s="238"/>
      <c r="N5355" s="236"/>
      <c r="O5355" s="236"/>
      <c r="P5355" s="234"/>
      <c r="Q5355" s="234"/>
      <c r="R5355" s="236"/>
      <c r="S5355" s="236"/>
      <c r="T5355" s="236"/>
      <c r="U5355" s="236"/>
    </row>
    <row r="5356" spans="13:21">
      <c r="M5356" s="238"/>
      <c r="N5356" s="236"/>
      <c r="O5356" s="236"/>
      <c r="P5356" s="234"/>
      <c r="Q5356" s="234"/>
      <c r="R5356" s="236"/>
      <c r="S5356" s="236"/>
      <c r="T5356" s="236"/>
      <c r="U5356" s="236"/>
    </row>
    <row r="5357" spans="13:21">
      <c r="M5357" s="238"/>
      <c r="N5357" s="236"/>
      <c r="O5357" s="236"/>
      <c r="P5357" s="234"/>
      <c r="Q5357" s="234"/>
      <c r="R5357" s="236"/>
      <c r="S5357" s="236"/>
      <c r="T5357" s="236"/>
      <c r="U5357" s="236"/>
    </row>
    <row r="5358" spans="13:21">
      <c r="M5358" s="238"/>
      <c r="N5358" s="236"/>
      <c r="O5358" s="236"/>
      <c r="P5358" s="234"/>
      <c r="Q5358" s="234"/>
      <c r="R5358" s="236"/>
      <c r="S5358" s="236"/>
      <c r="T5358" s="236"/>
      <c r="U5358" s="236"/>
    </row>
    <row r="5359" spans="13:21">
      <c r="M5359" s="238"/>
      <c r="N5359" s="236"/>
      <c r="O5359" s="236"/>
      <c r="P5359" s="234"/>
      <c r="Q5359" s="234"/>
      <c r="R5359" s="236"/>
      <c r="S5359" s="236"/>
      <c r="T5359" s="236"/>
      <c r="U5359" s="236"/>
    </row>
    <row r="5360" spans="13:21">
      <c r="M5360" s="238"/>
      <c r="N5360" s="236"/>
      <c r="O5360" s="236"/>
      <c r="P5360" s="234"/>
      <c r="Q5360" s="234"/>
      <c r="R5360" s="236"/>
      <c r="S5360" s="236"/>
      <c r="T5360" s="236"/>
      <c r="U5360" s="236"/>
    </row>
    <row r="5361" spans="13:21">
      <c r="M5361" s="238"/>
      <c r="N5361" s="236"/>
      <c r="O5361" s="236"/>
      <c r="P5361" s="234"/>
      <c r="Q5361" s="234"/>
      <c r="R5361" s="236"/>
      <c r="S5361" s="236"/>
      <c r="T5361" s="236"/>
      <c r="U5361" s="236"/>
    </row>
    <row r="5362" spans="13:21">
      <c r="M5362" s="238"/>
      <c r="N5362" s="236"/>
      <c r="O5362" s="236"/>
      <c r="P5362" s="234"/>
      <c r="Q5362" s="234"/>
      <c r="R5362" s="236"/>
      <c r="S5362" s="236"/>
      <c r="T5362" s="236"/>
      <c r="U5362" s="236"/>
    </row>
    <row r="5363" spans="13:21">
      <c r="M5363" s="238"/>
      <c r="N5363" s="236"/>
      <c r="O5363" s="236"/>
      <c r="P5363" s="234"/>
      <c r="Q5363" s="234"/>
      <c r="R5363" s="236"/>
      <c r="S5363" s="236"/>
      <c r="T5363" s="236"/>
      <c r="U5363" s="236"/>
    </row>
    <row r="5364" spans="13:21">
      <c r="M5364" s="238"/>
      <c r="N5364" s="236"/>
      <c r="O5364" s="236"/>
      <c r="P5364" s="234"/>
      <c r="Q5364" s="234"/>
      <c r="R5364" s="236"/>
      <c r="S5364" s="236"/>
      <c r="T5364" s="236"/>
      <c r="U5364" s="236"/>
    </row>
    <row r="5365" spans="13:21">
      <c r="M5365" s="238"/>
      <c r="N5365" s="236"/>
      <c r="O5365" s="236"/>
      <c r="P5365" s="234"/>
      <c r="Q5365" s="234"/>
      <c r="R5365" s="236"/>
      <c r="S5365" s="236"/>
      <c r="T5365" s="236"/>
      <c r="U5365" s="236"/>
    </row>
    <row r="5366" spans="13:21">
      <c r="M5366" s="238"/>
      <c r="N5366" s="236"/>
      <c r="O5366" s="236"/>
      <c r="P5366" s="234"/>
      <c r="Q5366" s="234"/>
      <c r="R5366" s="236"/>
      <c r="S5366" s="236"/>
      <c r="T5366" s="236"/>
      <c r="U5366" s="236"/>
    </row>
    <row r="5367" spans="13:21">
      <c r="M5367" s="238"/>
      <c r="N5367" s="236"/>
      <c r="O5367" s="236"/>
      <c r="P5367" s="234"/>
      <c r="Q5367" s="234"/>
      <c r="R5367" s="236"/>
      <c r="S5367" s="236"/>
      <c r="T5367" s="236"/>
      <c r="U5367" s="236"/>
    </row>
    <row r="5368" spans="13:21">
      <c r="M5368" s="238"/>
      <c r="N5368" s="236"/>
      <c r="O5368" s="236"/>
      <c r="P5368" s="234"/>
      <c r="Q5368" s="234"/>
      <c r="R5368" s="236"/>
      <c r="S5368" s="236"/>
      <c r="T5368" s="236"/>
      <c r="U5368" s="236"/>
    </row>
    <row r="5369" spans="13:21">
      <c r="M5369" s="238"/>
      <c r="N5369" s="236"/>
      <c r="O5369" s="236"/>
      <c r="P5369" s="234"/>
      <c r="Q5369" s="234"/>
      <c r="R5369" s="236"/>
      <c r="S5369" s="236"/>
      <c r="T5369" s="236"/>
      <c r="U5369" s="236"/>
    </row>
    <row r="5370" spans="13:21">
      <c r="M5370" s="238"/>
      <c r="N5370" s="236"/>
      <c r="O5370" s="236"/>
      <c r="P5370" s="234"/>
      <c r="Q5370" s="234"/>
      <c r="R5370" s="236"/>
      <c r="S5370" s="236"/>
      <c r="T5370" s="236"/>
      <c r="U5370" s="236"/>
    </row>
    <row r="5371" spans="13:21">
      <c r="M5371" s="238"/>
      <c r="N5371" s="236"/>
      <c r="O5371" s="236"/>
      <c r="P5371" s="234"/>
      <c r="Q5371" s="234"/>
      <c r="R5371" s="236"/>
      <c r="S5371" s="236"/>
      <c r="T5371" s="236"/>
      <c r="U5371" s="236"/>
    </row>
    <row r="5372" spans="13:21">
      <c r="M5372" s="238"/>
      <c r="N5372" s="236"/>
      <c r="O5372" s="236"/>
      <c r="P5372" s="234"/>
      <c r="Q5372" s="234"/>
      <c r="R5372" s="236"/>
      <c r="S5372" s="236"/>
      <c r="T5372" s="236"/>
      <c r="U5372" s="236"/>
    </row>
    <row r="5373" spans="13:21">
      <c r="M5373" s="238"/>
      <c r="N5373" s="236"/>
      <c r="O5373" s="236"/>
      <c r="P5373" s="234"/>
      <c r="Q5373" s="234"/>
      <c r="R5373" s="236"/>
      <c r="S5373" s="236"/>
      <c r="T5373" s="236"/>
      <c r="U5373" s="236"/>
    </row>
    <row r="5374" spans="13:21">
      <c r="M5374" s="238"/>
      <c r="N5374" s="236"/>
      <c r="O5374" s="236"/>
      <c r="P5374" s="234"/>
      <c r="Q5374" s="234"/>
      <c r="R5374" s="236"/>
      <c r="S5374" s="236"/>
      <c r="T5374" s="236"/>
      <c r="U5374" s="236"/>
    </row>
    <row r="5375" spans="13:21">
      <c r="M5375" s="238"/>
      <c r="N5375" s="236"/>
      <c r="O5375" s="236"/>
      <c r="P5375" s="234"/>
      <c r="Q5375" s="234"/>
      <c r="R5375" s="236"/>
      <c r="S5375" s="236"/>
      <c r="T5375" s="236"/>
      <c r="U5375" s="236"/>
    </row>
    <row r="5376" spans="13:21">
      <c r="M5376" s="238"/>
      <c r="N5376" s="236"/>
      <c r="O5376" s="236"/>
      <c r="P5376" s="234"/>
      <c r="Q5376" s="234"/>
      <c r="R5376" s="236"/>
      <c r="S5376" s="236"/>
      <c r="T5376" s="236"/>
      <c r="U5376" s="236"/>
    </row>
    <row r="5377" spans="13:21">
      <c r="M5377" s="238"/>
      <c r="N5377" s="236"/>
      <c r="O5377" s="236"/>
      <c r="P5377" s="234"/>
      <c r="Q5377" s="234"/>
      <c r="R5377" s="236"/>
      <c r="S5377" s="236"/>
      <c r="T5377" s="236"/>
      <c r="U5377" s="236"/>
    </row>
    <row r="5378" spans="13:21">
      <c r="M5378" s="238"/>
      <c r="N5378" s="236"/>
      <c r="O5378" s="236"/>
      <c r="P5378" s="234"/>
      <c r="Q5378" s="234"/>
      <c r="R5378" s="236"/>
      <c r="S5378" s="236"/>
      <c r="T5378" s="236"/>
      <c r="U5378" s="236"/>
    </row>
    <row r="5379" spans="13:21">
      <c r="M5379" s="238"/>
      <c r="N5379" s="236"/>
      <c r="O5379" s="236"/>
      <c r="P5379" s="234"/>
      <c r="Q5379" s="234"/>
      <c r="R5379" s="236"/>
      <c r="S5379" s="236"/>
      <c r="T5379" s="236"/>
      <c r="U5379" s="236"/>
    </row>
    <row r="5380" spans="13:21">
      <c r="M5380" s="238"/>
      <c r="N5380" s="236"/>
      <c r="O5380" s="236"/>
      <c r="P5380" s="234"/>
      <c r="Q5380" s="234"/>
      <c r="R5380" s="236"/>
      <c r="S5380" s="236"/>
      <c r="T5380" s="236"/>
      <c r="U5380" s="236"/>
    </row>
    <row r="5381" spans="13:21">
      <c r="M5381" s="238"/>
      <c r="N5381" s="236"/>
      <c r="O5381" s="236"/>
      <c r="P5381" s="234"/>
      <c r="Q5381" s="234"/>
      <c r="R5381" s="236"/>
      <c r="S5381" s="236"/>
      <c r="T5381" s="236"/>
      <c r="U5381" s="236"/>
    </row>
    <row r="5382" spans="13:21">
      <c r="M5382" s="238"/>
      <c r="N5382" s="236"/>
      <c r="O5382" s="236"/>
      <c r="P5382" s="234"/>
      <c r="Q5382" s="234"/>
      <c r="R5382" s="236"/>
      <c r="S5382" s="236"/>
      <c r="T5382" s="236"/>
      <c r="U5382" s="236"/>
    </row>
    <row r="5383" spans="13:21">
      <c r="M5383" s="238"/>
      <c r="N5383" s="236"/>
      <c r="O5383" s="236"/>
      <c r="P5383" s="234"/>
      <c r="Q5383" s="234"/>
      <c r="R5383" s="236"/>
      <c r="S5383" s="236"/>
      <c r="T5383" s="236"/>
      <c r="U5383" s="236"/>
    </row>
    <row r="5384" spans="13:21">
      <c r="M5384" s="238"/>
      <c r="N5384" s="236"/>
      <c r="O5384" s="236"/>
      <c r="P5384" s="234"/>
      <c r="Q5384" s="234"/>
      <c r="R5384" s="236"/>
      <c r="S5384" s="236"/>
      <c r="T5384" s="236"/>
      <c r="U5384" s="236"/>
    </row>
    <row r="5385" spans="13:21">
      <c r="M5385" s="238"/>
      <c r="N5385" s="236"/>
      <c r="O5385" s="236"/>
      <c r="P5385" s="234"/>
      <c r="Q5385" s="234"/>
      <c r="R5385" s="236"/>
      <c r="S5385" s="236"/>
      <c r="T5385" s="236"/>
      <c r="U5385" s="236"/>
    </row>
    <row r="5386" spans="13:21">
      <c r="M5386" s="238"/>
      <c r="N5386" s="236"/>
      <c r="O5386" s="236"/>
      <c r="P5386" s="234"/>
      <c r="Q5386" s="234"/>
      <c r="R5386" s="236"/>
      <c r="S5386" s="236"/>
      <c r="T5386" s="236"/>
      <c r="U5386" s="236"/>
    </row>
    <row r="5387" spans="13:21">
      <c r="M5387" s="238"/>
      <c r="N5387" s="236"/>
      <c r="O5387" s="236"/>
      <c r="P5387" s="234"/>
      <c r="Q5387" s="234"/>
      <c r="R5387" s="236"/>
      <c r="S5387" s="236"/>
      <c r="T5387" s="236"/>
      <c r="U5387" s="236"/>
    </row>
    <row r="5388" spans="13:21">
      <c r="M5388" s="238"/>
      <c r="N5388" s="236"/>
      <c r="O5388" s="236"/>
      <c r="P5388" s="234"/>
      <c r="Q5388" s="234"/>
      <c r="R5388" s="236"/>
      <c r="S5388" s="236"/>
      <c r="T5388" s="236"/>
      <c r="U5388" s="236"/>
    </row>
    <row r="5389" spans="13:21">
      <c r="M5389" s="238"/>
      <c r="N5389" s="236"/>
      <c r="O5389" s="236"/>
      <c r="P5389" s="234"/>
      <c r="Q5389" s="234"/>
      <c r="R5389" s="236"/>
      <c r="S5389" s="236"/>
      <c r="T5389" s="236"/>
      <c r="U5389" s="236"/>
    </row>
    <row r="5390" spans="13:21">
      <c r="M5390" s="238"/>
      <c r="N5390" s="236"/>
      <c r="O5390" s="236"/>
      <c r="P5390" s="234"/>
      <c r="Q5390" s="234"/>
      <c r="R5390" s="236"/>
      <c r="S5390" s="236"/>
      <c r="T5390" s="236"/>
      <c r="U5390" s="236"/>
    </row>
    <row r="5391" spans="13:21">
      <c r="M5391" s="238"/>
      <c r="N5391" s="236"/>
      <c r="O5391" s="236"/>
      <c r="P5391" s="234"/>
      <c r="Q5391" s="234"/>
      <c r="R5391" s="236"/>
      <c r="S5391" s="236"/>
      <c r="T5391" s="236"/>
      <c r="U5391" s="236"/>
    </row>
    <row r="5392" spans="13:21">
      <c r="M5392" s="238"/>
      <c r="N5392" s="236"/>
      <c r="O5392" s="236"/>
      <c r="P5392" s="234"/>
      <c r="Q5392" s="234"/>
      <c r="R5392" s="236"/>
      <c r="S5392" s="236"/>
      <c r="T5392" s="236"/>
      <c r="U5392" s="236"/>
    </row>
    <row r="5393" spans="13:21">
      <c r="M5393" s="238"/>
      <c r="N5393" s="236"/>
      <c r="O5393" s="236"/>
      <c r="P5393" s="234"/>
      <c r="Q5393" s="234"/>
      <c r="R5393" s="236"/>
      <c r="S5393" s="236"/>
      <c r="T5393" s="236"/>
      <c r="U5393" s="236"/>
    </row>
    <row r="5394" spans="13:21">
      <c r="M5394" s="238"/>
      <c r="N5394" s="236"/>
      <c r="O5394" s="236"/>
      <c r="P5394" s="234"/>
      <c r="Q5394" s="234"/>
      <c r="R5394" s="236"/>
      <c r="S5394" s="236"/>
      <c r="T5394" s="236"/>
      <c r="U5394" s="236"/>
    </row>
    <row r="5395" spans="13:21">
      <c r="M5395" s="238"/>
      <c r="N5395" s="236"/>
      <c r="O5395" s="236"/>
      <c r="P5395" s="234"/>
      <c r="Q5395" s="234"/>
      <c r="R5395" s="236"/>
      <c r="S5395" s="236"/>
      <c r="T5395" s="236"/>
      <c r="U5395" s="236"/>
    </row>
    <row r="5396" spans="13:21">
      <c r="M5396" s="238"/>
      <c r="N5396" s="236"/>
      <c r="O5396" s="236"/>
      <c r="P5396" s="234"/>
      <c r="Q5396" s="234"/>
      <c r="R5396" s="236"/>
      <c r="S5396" s="236"/>
      <c r="T5396" s="236"/>
      <c r="U5396" s="236"/>
    </row>
    <row r="5397" spans="13:21">
      <c r="M5397" s="238"/>
      <c r="N5397" s="236"/>
      <c r="O5397" s="236"/>
      <c r="P5397" s="234"/>
      <c r="Q5397" s="234"/>
      <c r="R5397" s="236"/>
      <c r="S5397" s="236"/>
      <c r="T5397" s="236"/>
      <c r="U5397" s="236"/>
    </row>
    <row r="5398" spans="13:21">
      <c r="M5398" s="238"/>
      <c r="N5398" s="236"/>
      <c r="O5398" s="236"/>
      <c r="P5398" s="234"/>
      <c r="Q5398" s="234"/>
      <c r="R5398" s="236"/>
      <c r="S5398" s="236"/>
      <c r="T5398" s="236"/>
      <c r="U5398" s="236"/>
    </row>
    <row r="5399" spans="13:21">
      <c r="M5399" s="238"/>
      <c r="N5399" s="236"/>
      <c r="O5399" s="236"/>
      <c r="P5399" s="234"/>
      <c r="Q5399" s="234"/>
      <c r="R5399" s="236"/>
      <c r="S5399" s="236"/>
      <c r="T5399" s="236"/>
      <c r="U5399" s="236"/>
    </row>
    <row r="5400" spans="13:21">
      <c r="M5400" s="238"/>
      <c r="N5400" s="236"/>
      <c r="O5400" s="236"/>
      <c r="P5400" s="234"/>
      <c r="Q5400" s="234"/>
      <c r="R5400" s="236"/>
      <c r="S5400" s="236"/>
      <c r="T5400" s="236"/>
      <c r="U5400" s="236"/>
    </row>
    <row r="5401" spans="13:21">
      <c r="M5401" s="238"/>
      <c r="N5401" s="236"/>
      <c r="O5401" s="236"/>
      <c r="P5401" s="234"/>
      <c r="Q5401" s="234"/>
      <c r="R5401" s="236"/>
      <c r="S5401" s="236"/>
      <c r="T5401" s="236"/>
      <c r="U5401" s="236"/>
    </row>
    <row r="5402" spans="13:21">
      <c r="M5402" s="238"/>
      <c r="N5402" s="236"/>
      <c r="O5402" s="236"/>
      <c r="P5402" s="234"/>
      <c r="Q5402" s="234"/>
      <c r="R5402" s="236"/>
      <c r="S5402" s="236"/>
      <c r="T5402" s="236"/>
      <c r="U5402" s="236"/>
    </row>
    <row r="5403" spans="13:21">
      <c r="M5403" s="238"/>
      <c r="N5403" s="236"/>
      <c r="O5403" s="236"/>
      <c r="P5403" s="234"/>
      <c r="Q5403" s="234"/>
      <c r="R5403" s="236"/>
      <c r="S5403" s="236"/>
      <c r="T5403" s="236"/>
      <c r="U5403" s="236"/>
    </row>
    <row r="5404" spans="13:21">
      <c r="M5404" s="238"/>
      <c r="N5404" s="236"/>
      <c r="O5404" s="236"/>
      <c r="P5404" s="234"/>
      <c r="Q5404" s="234"/>
      <c r="R5404" s="236"/>
      <c r="S5404" s="236"/>
      <c r="T5404" s="236"/>
      <c r="U5404" s="236"/>
    </row>
    <row r="5405" spans="13:21">
      <c r="M5405" s="238"/>
      <c r="N5405" s="236"/>
      <c r="O5405" s="236"/>
      <c r="P5405" s="234"/>
      <c r="Q5405" s="234"/>
      <c r="R5405" s="236"/>
      <c r="S5405" s="236"/>
      <c r="T5405" s="236"/>
      <c r="U5405" s="236"/>
    </row>
    <row r="5406" spans="13:21">
      <c r="M5406" s="238"/>
      <c r="N5406" s="236"/>
      <c r="O5406" s="236"/>
      <c r="P5406" s="234"/>
      <c r="Q5406" s="234"/>
      <c r="R5406" s="236"/>
      <c r="S5406" s="236"/>
      <c r="T5406" s="236"/>
      <c r="U5406" s="236"/>
    </row>
    <row r="5407" spans="13:21">
      <c r="M5407" s="238"/>
      <c r="N5407" s="236"/>
      <c r="O5407" s="236"/>
      <c r="P5407" s="234"/>
      <c r="Q5407" s="234"/>
      <c r="R5407" s="236"/>
      <c r="S5407" s="236"/>
      <c r="T5407" s="236"/>
      <c r="U5407" s="236"/>
    </row>
    <row r="5408" spans="13:21">
      <c r="M5408" s="238"/>
      <c r="N5408" s="236"/>
      <c r="O5408" s="236"/>
      <c r="P5408" s="234"/>
      <c r="Q5408" s="234"/>
      <c r="R5408" s="236"/>
      <c r="S5408" s="236"/>
      <c r="T5408" s="236"/>
      <c r="U5408" s="236"/>
    </row>
    <row r="5409" spans="13:21">
      <c r="M5409" s="238"/>
      <c r="N5409" s="236"/>
      <c r="O5409" s="236"/>
      <c r="P5409" s="234"/>
      <c r="Q5409" s="234"/>
      <c r="R5409" s="236"/>
      <c r="S5409" s="236"/>
      <c r="T5409" s="236"/>
      <c r="U5409" s="236"/>
    </row>
    <row r="5410" spans="13:21">
      <c r="M5410" s="238"/>
      <c r="N5410" s="236"/>
      <c r="O5410" s="236"/>
      <c r="P5410" s="234"/>
      <c r="Q5410" s="234"/>
      <c r="R5410" s="236"/>
      <c r="S5410" s="236"/>
      <c r="T5410" s="236"/>
      <c r="U5410" s="236"/>
    </row>
    <row r="5411" spans="13:21">
      <c r="M5411" s="238"/>
      <c r="N5411" s="236"/>
      <c r="O5411" s="236"/>
      <c r="P5411" s="234"/>
      <c r="Q5411" s="234"/>
      <c r="R5411" s="236"/>
      <c r="S5411" s="236"/>
      <c r="T5411" s="236"/>
      <c r="U5411" s="236"/>
    </row>
    <row r="5412" spans="13:21">
      <c r="M5412" s="238"/>
      <c r="N5412" s="236"/>
      <c r="O5412" s="236"/>
      <c r="P5412" s="234"/>
      <c r="Q5412" s="234"/>
      <c r="R5412" s="236"/>
      <c r="S5412" s="236"/>
      <c r="T5412" s="236"/>
      <c r="U5412" s="236"/>
    </row>
    <row r="5413" spans="13:21">
      <c r="M5413" s="238"/>
      <c r="N5413" s="236"/>
      <c r="O5413" s="236"/>
      <c r="P5413" s="234"/>
      <c r="Q5413" s="234"/>
      <c r="R5413" s="236"/>
      <c r="S5413" s="236"/>
      <c r="T5413" s="236"/>
      <c r="U5413" s="236"/>
    </row>
    <row r="5414" spans="13:21">
      <c r="M5414" s="238"/>
      <c r="N5414" s="236"/>
      <c r="O5414" s="236"/>
      <c r="P5414" s="234"/>
      <c r="Q5414" s="234"/>
      <c r="R5414" s="236"/>
      <c r="S5414" s="236"/>
      <c r="T5414" s="236"/>
      <c r="U5414" s="236"/>
    </row>
    <row r="5415" spans="13:21">
      <c r="M5415" s="238"/>
      <c r="N5415" s="236"/>
      <c r="O5415" s="236"/>
      <c r="P5415" s="234"/>
      <c r="Q5415" s="234"/>
      <c r="R5415" s="236"/>
      <c r="S5415" s="236"/>
      <c r="T5415" s="236"/>
      <c r="U5415" s="236"/>
    </row>
    <row r="5416" spans="13:21">
      <c r="M5416" s="238"/>
      <c r="N5416" s="236"/>
      <c r="O5416" s="236"/>
      <c r="P5416" s="234"/>
      <c r="Q5416" s="234"/>
      <c r="R5416" s="236"/>
      <c r="S5416" s="236"/>
      <c r="T5416" s="236"/>
      <c r="U5416" s="236"/>
    </row>
    <row r="5417" spans="13:21">
      <c r="M5417" s="238"/>
      <c r="N5417" s="236"/>
      <c r="O5417" s="236"/>
      <c r="P5417" s="234"/>
      <c r="Q5417" s="234"/>
      <c r="R5417" s="236"/>
      <c r="S5417" s="236"/>
      <c r="T5417" s="236"/>
      <c r="U5417" s="236"/>
    </row>
    <row r="5418" spans="13:21">
      <c r="M5418" s="238"/>
      <c r="N5418" s="236"/>
      <c r="O5418" s="236"/>
      <c r="P5418" s="234"/>
      <c r="Q5418" s="234"/>
      <c r="R5418" s="236"/>
      <c r="S5418" s="236"/>
      <c r="T5418" s="236"/>
      <c r="U5418" s="236"/>
    </row>
    <row r="5419" spans="13:21">
      <c r="M5419" s="238"/>
      <c r="N5419" s="236"/>
      <c r="O5419" s="236"/>
      <c r="P5419" s="234"/>
      <c r="Q5419" s="234"/>
      <c r="R5419" s="236"/>
      <c r="S5419" s="236"/>
      <c r="T5419" s="236"/>
      <c r="U5419" s="236"/>
    </row>
    <row r="5420" spans="13:21">
      <c r="M5420" s="238"/>
      <c r="N5420" s="236"/>
      <c r="O5420" s="236"/>
      <c r="P5420" s="234"/>
      <c r="Q5420" s="234"/>
      <c r="R5420" s="236"/>
      <c r="S5420" s="236"/>
      <c r="T5420" s="236"/>
      <c r="U5420" s="236"/>
    </row>
    <row r="5421" spans="13:21">
      <c r="M5421" s="238"/>
      <c r="N5421" s="236"/>
      <c r="O5421" s="236"/>
      <c r="P5421" s="234"/>
      <c r="Q5421" s="234"/>
      <c r="R5421" s="236"/>
      <c r="S5421" s="236"/>
      <c r="T5421" s="236"/>
      <c r="U5421" s="236"/>
    </row>
    <row r="5422" spans="13:21">
      <c r="M5422" s="238"/>
      <c r="N5422" s="236"/>
      <c r="O5422" s="236"/>
      <c r="P5422" s="234"/>
      <c r="Q5422" s="234"/>
      <c r="R5422" s="236"/>
      <c r="S5422" s="236"/>
      <c r="T5422" s="236"/>
      <c r="U5422" s="236"/>
    </row>
    <row r="5423" spans="13:21">
      <c r="M5423" s="238"/>
      <c r="N5423" s="236"/>
      <c r="O5423" s="236"/>
      <c r="P5423" s="234"/>
      <c r="Q5423" s="234"/>
      <c r="R5423" s="236"/>
      <c r="S5423" s="236"/>
      <c r="T5423" s="236"/>
      <c r="U5423" s="236"/>
    </row>
    <row r="5424" spans="13:21">
      <c r="M5424" s="238"/>
      <c r="N5424" s="236"/>
      <c r="O5424" s="236"/>
      <c r="P5424" s="234"/>
      <c r="Q5424" s="234"/>
      <c r="R5424" s="236"/>
      <c r="S5424" s="236"/>
      <c r="T5424" s="236"/>
      <c r="U5424" s="236"/>
    </row>
    <row r="5425" spans="13:21">
      <c r="M5425" s="238"/>
      <c r="N5425" s="236"/>
      <c r="O5425" s="236"/>
      <c r="P5425" s="234"/>
      <c r="Q5425" s="234"/>
      <c r="R5425" s="236"/>
      <c r="S5425" s="236"/>
      <c r="T5425" s="236"/>
      <c r="U5425" s="236"/>
    </row>
    <row r="5426" spans="13:21">
      <c r="M5426" s="238"/>
      <c r="N5426" s="236"/>
      <c r="O5426" s="236"/>
      <c r="P5426" s="234"/>
      <c r="Q5426" s="234"/>
      <c r="R5426" s="236"/>
      <c r="S5426" s="236"/>
      <c r="T5426" s="236"/>
      <c r="U5426" s="236"/>
    </row>
    <row r="5427" spans="13:21">
      <c r="M5427" s="238"/>
      <c r="N5427" s="236"/>
      <c r="O5427" s="236"/>
      <c r="P5427" s="234"/>
      <c r="Q5427" s="234"/>
      <c r="R5427" s="236"/>
      <c r="S5427" s="236"/>
      <c r="T5427" s="236"/>
      <c r="U5427" s="236"/>
    </row>
    <row r="5428" spans="13:21">
      <c r="M5428" s="238"/>
      <c r="N5428" s="236"/>
      <c r="O5428" s="236"/>
      <c r="P5428" s="234"/>
      <c r="Q5428" s="234"/>
      <c r="R5428" s="236"/>
      <c r="S5428" s="236"/>
      <c r="T5428" s="236"/>
      <c r="U5428" s="236"/>
    </row>
    <row r="5429" spans="13:21">
      <c r="M5429" s="238"/>
      <c r="N5429" s="236"/>
      <c r="O5429" s="236"/>
      <c r="P5429" s="234"/>
      <c r="Q5429" s="234"/>
      <c r="R5429" s="236"/>
      <c r="S5429" s="236"/>
      <c r="T5429" s="236"/>
      <c r="U5429" s="236"/>
    </row>
    <row r="5430" spans="13:21">
      <c r="M5430" s="238"/>
      <c r="N5430" s="236"/>
      <c r="O5430" s="236"/>
      <c r="P5430" s="234"/>
      <c r="Q5430" s="234"/>
      <c r="R5430" s="236"/>
      <c r="S5430" s="236"/>
      <c r="T5430" s="236"/>
      <c r="U5430" s="236"/>
    </row>
    <row r="5431" spans="13:21">
      <c r="M5431" s="238"/>
      <c r="N5431" s="236"/>
      <c r="O5431" s="236"/>
      <c r="P5431" s="234"/>
      <c r="Q5431" s="234"/>
      <c r="R5431" s="236"/>
      <c r="S5431" s="236"/>
      <c r="T5431" s="236"/>
      <c r="U5431" s="236"/>
    </row>
    <row r="5432" spans="13:21">
      <c r="M5432" s="238"/>
      <c r="N5432" s="236"/>
      <c r="O5432" s="236"/>
      <c r="P5432" s="234"/>
      <c r="Q5432" s="234"/>
      <c r="R5432" s="236"/>
      <c r="S5432" s="236"/>
      <c r="T5432" s="236"/>
      <c r="U5432" s="236"/>
    </row>
    <row r="5433" spans="13:21">
      <c r="M5433" s="238"/>
      <c r="N5433" s="236"/>
      <c r="O5433" s="236"/>
      <c r="P5433" s="234"/>
      <c r="Q5433" s="234"/>
      <c r="R5433" s="236"/>
      <c r="S5433" s="236"/>
      <c r="T5433" s="236"/>
      <c r="U5433" s="236"/>
    </row>
    <row r="5434" spans="13:21">
      <c r="M5434" s="238"/>
      <c r="N5434" s="236"/>
      <c r="O5434" s="236"/>
      <c r="P5434" s="234"/>
      <c r="Q5434" s="234"/>
      <c r="R5434" s="236"/>
      <c r="S5434" s="236"/>
      <c r="T5434" s="236"/>
      <c r="U5434" s="236"/>
    </row>
    <row r="5435" spans="13:21">
      <c r="M5435" s="238"/>
      <c r="N5435" s="236"/>
      <c r="O5435" s="236"/>
      <c r="P5435" s="234"/>
      <c r="Q5435" s="234"/>
      <c r="R5435" s="236"/>
      <c r="S5435" s="236"/>
      <c r="T5435" s="236"/>
      <c r="U5435" s="236"/>
    </row>
    <row r="5436" spans="13:21">
      <c r="M5436" s="238"/>
      <c r="N5436" s="236"/>
      <c r="O5436" s="236"/>
      <c r="P5436" s="234"/>
      <c r="Q5436" s="234"/>
      <c r="R5436" s="236"/>
      <c r="S5436" s="236"/>
      <c r="T5436" s="236"/>
      <c r="U5436" s="236"/>
    </row>
    <row r="5437" spans="13:21">
      <c r="M5437" s="238"/>
      <c r="N5437" s="236"/>
      <c r="O5437" s="236"/>
      <c r="P5437" s="234"/>
      <c r="Q5437" s="234"/>
      <c r="R5437" s="236"/>
      <c r="S5437" s="236"/>
      <c r="T5437" s="236"/>
      <c r="U5437" s="236"/>
    </row>
    <row r="5438" spans="13:21">
      <c r="M5438" s="238"/>
      <c r="N5438" s="236"/>
      <c r="O5438" s="236"/>
      <c r="P5438" s="234"/>
      <c r="Q5438" s="234"/>
      <c r="R5438" s="236"/>
      <c r="S5438" s="236"/>
      <c r="T5438" s="236"/>
      <c r="U5438" s="236"/>
    </row>
    <row r="5439" spans="13:21">
      <c r="M5439" s="238"/>
      <c r="N5439" s="236"/>
      <c r="O5439" s="236"/>
      <c r="P5439" s="234"/>
      <c r="Q5439" s="234"/>
      <c r="R5439" s="236"/>
      <c r="S5439" s="236"/>
      <c r="T5439" s="236"/>
      <c r="U5439" s="236"/>
    </row>
    <row r="5440" spans="13:21">
      <c r="M5440" s="238"/>
      <c r="N5440" s="236"/>
      <c r="O5440" s="236"/>
      <c r="P5440" s="234"/>
      <c r="Q5440" s="234"/>
      <c r="R5440" s="236"/>
      <c r="S5440" s="236"/>
      <c r="T5440" s="236"/>
      <c r="U5440" s="236"/>
    </row>
    <row r="5441" spans="13:21">
      <c r="M5441" s="238"/>
      <c r="N5441" s="236"/>
      <c r="O5441" s="236"/>
      <c r="P5441" s="234"/>
      <c r="Q5441" s="234"/>
      <c r="R5441" s="236"/>
      <c r="S5441" s="236"/>
      <c r="T5441" s="236"/>
      <c r="U5441" s="236"/>
    </row>
    <row r="5442" spans="13:21">
      <c r="M5442" s="238"/>
      <c r="N5442" s="236"/>
      <c r="O5442" s="236"/>
      <c r="P5442" s="234"/>
      <c r="Q5442" s="234"/>
      <c r="R5442" s="236"/>
      <c r="S5442" s="236"/>
      <c r="T5442" s="236"/>
      <c r="U5442" s="236"/>
    </row>
    <row r="5443" spans="13:21">
      <c r="M5443" s="238"/>
      <c r="N5443" s="236"/>
      <c r="O5443" s="236"/>
      <c r="P5443" s="234"/>
      <c r="Q5443" s="234"/>
      <c r="R5443" s="236"/>
      <c r="S5443" s="236"/>
      <c r="T5443" s="236"/>
      <c r="U5443" s="236"/>
    </row>
    <row r="5444" spans="13:21">
      <c r="M5444" s="238"/>
      <c r="N5444" s="236"/>
      <c r="O5444" s="236"/>
      <c r="P5444" s="234"/>
      <c r="Q5444" s="234"/>
      <c r="R5444" s="236"/>
      <c r="S5444" s="236"/>
      <c r="T5444" s="236"/>
      <c r="U5444" s="236"/>
    </row>
    <row r="5445" spans="13:21">
      <c r="M5445" s="238"/>
      <c r="N5445" s="236"/>
      <c r="O5445" s="236"/>
      <c r="P5445" s="234"/>
      <c r="Q5445" s="234"/>
      <c r="R5445" s="236"/>
      <c r="S5445" s="236"/>
      <c r="T5445" s="236"/>
      <c r="U5445" s="236"/>
    </row>
    <row r="5446" spans="13:21">
      <c r="M5446" s="238"/>
      <c r="N5446" s="236"/>
      <c r="O5446" s="236"/>
      <c r="P5446" s="234"/>
      <c r="Q5446" s="234"/>
      <c r="R5446" s="236"/>
      <c r="S5446" s="236"/>
      <c r="T5446" s="236"/>
      <c r="U5446" s="236"/>
    </row>
    <row r="5447" spans="13:21">
      <c r="M5447" s="238"/>
      <c r="N5447" s="236"/>
      <c r="O5447" s="236"/>
      <c r="P5447" s="234"/>
      <c r="Q5447" s="234"/>
      <c r="R5447" s="236"/>
      <c r="S5447" s="236"/>
      <c r="T5447" s="236"/>
      <c r="U5447" s="236"/>
    </row>
    <row r="5448" spans="13:21">
      <c r="M5448" s="238"/>
      <c r="N5448" s="236"/>
      <c r="O5448" s="236"/>
      <c r="P5448" s="234"/>
      <c r="Q5448" s="234"/>
      <c r="R5448" s="236"/>
      <c r="S5448" s="236"/>
      <c r="T5448" s="236"/>
      <c r="U5448" s="236"/>
    </row>
    <row r="5449" spans="13:21">
      <c r="M5449" s="238"/>
      <c r="N5449" s="236"/>
      <c r="O5449" s="236"/>
      <c r="P5449" s="234"/>
      <c r="Q5449" s="234"/>
      <c r="R5449" s="236"/>
      <c r="S5449" s="236"/>
      <c r="T5449" s="236"/>
      <c r="U5449" s="236"/>
    </row>
    <row r="5450" spans="13:21">
      <c r="M5450" s="238"/>
      <c r="N5450" s="236"/>
      <c r="O5450" s="236"/>
      <c r="P5450" s="234"/>
      <c r="Q5450" s="234"/>
      <c r="R5450" s="236"/>
      <c r="S5450" s="236"/>
      <c r="T5450" s="236"/>
      <c r="U5450" s="236"/>
    </row>
    <row r="5451" spans="13:21">
      <c r="M5451" s="238"/>
      <c r="N5451" s="236"/>
      <c r="O5451" s="236"/>
      <c r="P5451" s="234"/>
      <c r="Q5451" s="234"/>
      <c r="R5451" s="236"/>
      <c r="S5451" s="236"/>
      <c r="T5451" s="236"/>
      <c r="U5451" s="236"/>
    </row>
    <row r="5452" spans="13:21">
      <c r="M5452" s="238"/>
      <c r="N5452" s="236"/>
      <c r="O5452" s="236"/>
      <c r="P5452" s="234"/>
      <c r="Q5452" s="234"/>
      <c r="R5452" s="236"/>
      <c r="S5452" s="236"/>
      <c r="T5452" s="236"/>
      <c r="U5452" s="236"/>
    </row>
    <row r="5453" spans="13:21">
      <c r="M5453" s="238"/>
      <c r="N5453" s="236"/>
      <c r="O5453" s="236"/>
      <c r="P5453" s="234"/>
      <c r="Q5453" s="234"/>
      <c r="R5453" s="236"/>
      <c r="S5453" s="236"/>
      <c r="T5453" s="236"/>
      <c r="U5453" s="236"/>
    </row>
    <row r="5454" spans="13:21">
      <c r="M5454" s="238"/>
      <c r="N5454" s="236"/>
      <c r="O5454" s="236"/>
      <c r="P5454" s="234"/>
      <c r="Q5454" s="234"/>
      <c r="R5454" s="236"/>
      <c r="S5454" s="236"/>
      <c r="T5454" s="236"/>
      <c r="U5454" s="236"/>
    </row>
    <row r="5455" spans="13:21">
      <c r="M5455" s="238"/>
      <c r="N5455" s="236"/>
      <c r="O5455" s="236"/>
      <c r="P5455" s="234"/>
      <c r="Q5455" s="234"/>
      <c r="R5455" s="236"/>
      <c r="S5455" s="236"/>
      <c r="T5455" s="236"/>
      <c r="U5455" s="236"/>
    </row>
    <row r="5456" spans="13:21">
      <c r="M5456" s="238"/>
      <c r="N5456" s="236"/>
      <c r="O5456" s="236"/>
      <c r="P5456" s="234"/>
      <c r="Q5456" s="234"/>
      <c r="R5456" s="236"/>
      <c r="S5456" s="236"/>
      <c r="T5456" s="236"/>
      <c r="U5456" s="236"/>
    </row>
    <row r="5457" spans="13:21">
      <c r="M5457" s="238"/>
      <c r="N5457" s="236"/>
      <c r="O5457" s="236"/>
      <c r="P5457" s="234"/>
      <c r="Q5457" s="234"/>
      <c r="R5457" s="236"/>
      <c r="S5457" s="236"/>
      <c r="T5457" s="236"/>
      <c r="U5457" s="236"/>
    </row>
    <row r="5458" spans="13:21">
      <c r="M5458" s="238"/>
      <c r="N5458" s="236"/>
      <c r="O5458" s="236"/>
      <c r="P5458" s="234"/>
      <c r="Q5458" s="234"/>
      <c r="R5458" s="236"/>
      <c r="S5458" s="236"/>
      <c r="T5458" s="236"/>
      <c r="U5458" s="236"/>
    </row>
    <row r="5459" spans="13:21">
      <c r="M5459" s="238"/>
      <c r="N5459" s="236"/>
      <c r="O5459" s="236"/>
      <c r="P5459" s="234"/>
      <c r="Q5459" s="234"/>
      <c r="R5459" s="236"/>
      <c r="S5459" s="236"/>
      <c r="T5459" s="236"/>
      <c r="U5459" s="236"/>
    </row>
    <row r="5460" spans="13:21">
      <c r="M5460" s="238"/>
      <c r="N5460" s="236"/>
      <c r="O5460" s="236"/>
      <c r="P5460" s="234"/>
      <c r="Q5460" s="234"/>
      <c r="R5460" s="236"/>
      <c r="S5460" s="236"/>
      <c r="T5460" s="236"/>
      <c r="U5460" s="236"/>
    </row>
    <row r="5461" spans="13:21">
      <c r="M5461" s="238"/>
      <c r="N5461" s="236"/>
      <c r="O5461" s="236"/>
      <c r="P5461" s="234"/>
      <c r="Q5461" s="234"/>
      <c r="R5461" s="236"/>
      <c r="S5461" s="236"/>
      <c r="T5461" s="236"/>
      <c r="U5461" s="236"/>
    </row>
    <row r="5462" spans="13:21">
      <c r="M5462" s="238"/>
      <c r="N5462" s="236"/>
      <c r="O5462" s="236"/>
      <c r="P5462" s="234"/>
      <c r="Q5462" s="234"/>
      <c r="R5462" s="236"/>
      <c r="S5462" s="236"/>
      <c r="T5462" s="236"/>
      <c r="U5462" s="236"/>
    </row>
    <row r="5463" spans="13:21">
      <c r="M5463" s="238"/>
      <c r="N5463" s="236"/>
      <c r="O5463" s="236"/>
      <c r="P5463" s="234"/>
      <c r="Q5463" s="234"/>
      <c r="R5463" s="236"/>
      <c r="S5463" s="236"/>
      <c r="T5463" s="236"/>
      <c r="U5463" s="236"/>
    </row>
    <row r="5464" spans="13:21">
      <c r="M5464" s="238"/>
      <c r="N5464" s="236"/>
      <c r="O5464" s="236"/>
      <c r="P5464" s="234"/>
      <c r="Q5464" s="234"/>
      <c r="R5464" s="236"/>
      <c r="S5464" s="236"/>
      <c r="T5464" s="236"/>
      <c r="U5464" s="236"/>
    </row>
    <row r="5465" spans="13:21">
      <c r="M5465" s="238"/>
      <c r="N5465" s="236"/>
      <c r="O5465" s="236"/>
      <c r="P5465" s="234"/>
      <c r="Q5465" s="234"/>
      <c r="R5465" s="236"/>
      <c r="S5465" s="236"/>
      <c r="T5465" s="236"/>
      <c r="U5465" s="236"/>
    </row>
    <row r="5466" spans="13:21">
      <c r="M5466" s="238"/>
      <c r="N5466" s="236"/>
      <c r="O5466" s="236"/>
      <c r="P5466" s="234"/>
      <c r="Q5466" s="234"/>
      <c r="R5466" s="236"/>
      <c r="S5466" s="236"/>
      <c r="T5466" s="236"/>
      <c r="U5466" s="236"/>
    </row>
    <row r="5467" spans="13:21">
      <c r="M5467" s="238"/>
      <c r="N5467" s="236"/>
      <c r="O5467" s="236"/>
      <c r="P5467" s="234"/>
      <c r="Q5467" s="234"/>
      <c r="R5467" s="236"/>
      <c r="S5467" s="236"/>
      <c r="T5467" s="236"/>
      <c r="U5467" s="236"/>
    </row>
    <row r="5468" spans="13:21">
      <c r="M5468" s="238"/>
      <c r="N5468" s="236"/>
      <c r="O5468" s="236"/>
      <c r="P5468" s="234"/>
      <c r="Q5468" s="234"/>
      <c r="R5468" s="236"/>
      <c r="S5468" s="236"/>
      <c r="T5468" s="236"/>
      <c r="U5468" s="236"/>
    </row>
    <row r="5469" spans="13:21">
      <c r="M5469" s="238"/>
      <c r="N5469" s="236"/>
      <c r="O5469" s="236"/>
      <c r="P5469" s="234"/>
      <c r="Q5469" s="234"/>
      <c r="R5469" s="236"/>
      <c r="S5469" s="236"/>
      <c r="T5469" s="236"/>
      <c r="U5469" s="236"/>
    </row>
    <row r="5470" spans="13:21">
      <c r="M5470" s="238"/>
      <c r="N5470" s="236"/>
      <c r="O5470" s="236"/>
      <c r="P5470" s="234"/>
      <c r="Q5470" s="234"/>
      <c r="R5470" s="236"/>
      <c r="S5470" s="236"/>
      <c r="T5470" s="236"/>
      <c r="U5470" s="236"/>
    </row>
    <row r="5471" spans="13:21">
      <c r="M5471" s="238"/>
      <c r="N5471" s="236"/>
      <c r="O5471" s="236"/>
      <c r="P5471" s="234"/>
      <c r="Q5471" s="234"/>
      <c r="R5471" s="236"/>
      <c r="S5471" s="236"/>
      <c r="T5471" s="236"/>
      <c r="U5471" s="236"/>
    </row>
    <row r="5472" spans="13:21">
      <c r="M5472" s="238"/>
      <c r="N5472" s="236"/>
      <c r="O5472" s="236"/>
      <c r="P5472" s="234"/>
      <c r="Q5472" s="234"/>
      <c r="R5472" s="236"/>
      <c r="S5472" s="236"/>
      <c r="T5472" s="236"/>
      <c r="U5472" s="236"/>
    </row>
    <row r="5473" spans="13:21">
      <c r="M5473" s="238"/>
      <c r="N5473" s="236"/>
      <c r="O5473" s="236"/>
      <c r="P5473" s="234"/>
      <c r="Q5473" s="234"/>
      <c r="R5473" s="236"/>
      <c r="S5473" s="236"/>
      <c r="T5473" s="236"/>
      <c r="U5473" s="236"/>
    </row>
    <row r="5474" spans="13:21">
      <c r="M5474" s="238"/>
      <c r="N5474" s="236"/>
      <c r="O5474" s="236"/>
      <c r="P5474" s="234"/>
      <c r="Q5474" s="234"/>
      <c r="R5474" s="236"/>
      <c r="S5474" s="236"/>
      <c r="T5474" s="236"/>
      <c r="U5474" s="236"/>
    </row>
    <row r="5475" spans="13:21">
      <c r="M5475" s="238"/>
      <c r="N5475" s="236"/>
      <c r="O5475" s="236"/>
      <c r="P5475" s="234"/>
      <c r="Q5475" s="234"/>
      <c r="R5475" s="236"/>
      <c r="S5475" s="236"/>
      <c r="T5475" s="236"/>
      <c r="U5475" s="236"/>
    </row>
    <row r="5476" spans="13:21">
      <c r="M5476" s="238"/>
      <c r="N5476" s="236"/>
      <c r="O5476" s="236"/>
      <c r="P5476" s="234"/>
      <c r="Q5476" s="234"/>
      <c r="R5476" s="236"/>
      <c r="S5476" s="236"/>
      <c r="T5476" s="236"/>
      <c r="U5476" s="236"/>
    </row>
    <row r="5477" spans="13:21">
      <c r="M5477" s="238"/>
      <c r="N5477" s="236"/>
      <c r="O5477" s="236"/>
      <c r="P5477" s="234"/>
      <c r="Q5477" s="234"/>
      <c r="R5477" s="236"/>
      <c r="S5477" s="236"/>
      <c r="T5477" s="236"/>
      <c r="U5477" s="236"/>
    </row>
    <row r="5478" spans="13:21">
      <c r="M5478" s="238"/>
      <c r="N5478" s="236"/>
      <c r="O5478" s="236"/>
      <c r="P5478" s="234"/>
      <c r="Q5478" s="234"/>
      <c r="R5478" s="236"/>
      <c r="S5478" s="236"/>
      <c r="T5478" s="236"/>
      <c r="U5478" s="236"/>
    </row>
    <row r="5479" spans="13:21">
      <c r="M5479" s="238"/>
      <c r="N5479" s="236"/>
      <c r="O5479" s="236"/>
      <c r="P5479" s="234"/>
      <c r="Q5479" s="234"/>
      <c r="R5479" s="236"/>
      <c r="S5479" s="236"/>
      <c r="T5479" s="236"/>
      <c r="U5479" s="236"/>
    </row>
    <row r="5480" spans="13:21">
      <c r="M5480" s="238"/>
      <c r="N5480" s="236"/>
      <c r="O5480" s="236"/>
      <c r="P5480" s="234"/>
      <c r="Q5480" s="234"/>
      <c r="R5480" s="236"/>
      <c r="S5480" s="236"/>
      <c r="T5480" s="236"/>
      <c r="U5480" s="236"/>
    </row>
    <row r="5481" spans="13:21">
      <c r="M5481" s="238"/>
      <c r="N5481" s="236"/>
      <c r="O5481" s="236"/>
      <c r="P5481" s="234"/>
      <c r="Q5481" s="234"/>
      <c r="R5481" s="236"/>
      <c r="S5481" s="236"/>
      <c r="T5481" s="236"/>
      <c r="U5481" s="236"/>
    </row>
    <row r="5482" spans="13:21">
      <c r="M5482" s="238"/>
      <c r="N5482" s="236"/>
      <c r="O5482" s="236"/>
      <c r="P5482" s="234"/>
      <c r="Q5482" s="234"/>
      <c r="R5482" s="236"/>
      <c r="S5482" s="236"/>
      <c r="T5482" s="236"/>
      <c r="U5482" s="236"/>
    </row>
    <row r="5483" spans="13:21">
      <c r="M5483" s="238"/>
      <c r="N5483" s="236"/>
      <c r="O5483" s="236"/>
      <c r="P5483" s="234"/>
      <c r="Q5483" s="234"/>
      <c r="R5483" s="236"/>
      <c r="S5483" s="236"/>
      <c r="T5483" s="236"/>
      <c r="U5483" s="236"/>
    </row>
    <row r="5484" spans="13:21">
      <c r="M5484" s="238"/>
      <c r="N5484" s="236"/>
      <c r="O5484" s="236"/>
      <c r="P5484" s="234"/>
      <c r="Q5484" s="234"/>
      <c r="R5484" s="236"/>
      <c r="S5484" s="236"/>
      <c r="T5484" s="236"/>
      <c r="U5484" s="236"/>
    </row>
    <row r="5485" spans="13:21">
      <c r="M5485" s="238"/>
      <c r="N5485" s="236"/>
      <c r="O5485" s="236"/>
      <c r="P5485" s="234"/>
      <c r="Q5485" s="234"/>
      <c r="R5485" s="236"/>
      <c r="S5485" s="236"/>
      <c r="T5485" s="236"/>
      <c r="U5485" s="236"/>
    </row>
    <row r="5486" spans="13:21">
      <c r="M5486" s="238"/>
      <c r="N5486" s="236"/>
      <c r="O5486" s="236"/>
      <c r="P5486" s="234"/>
      <c r="Q5486" s="234"/>
      <c r="R5486" s="236"/>
      <c r="S5486" s="236"/>
      <c r="T5486" s="236"/>
      <c r="U5486" s="236"/>
    </row>
    <row r="5487" spans="13:21">
      <c r="M5487" s="238"/>
      <c r="N5487" s="236"/>
      <c r="O5487" s="236"/>
      <c r="P5487" s="234"/>
      <c r="Q5487" s="234"/>
      <c r="R5487" s="236"/>
      <c r="S5487" s="236"/>
      <c r="T5487" s="236"/>
      <c r="U5487" s="236"/>
    </row>
    <row r="5488" spans="13:21">
      <c r="M5488" s="238"/>
      <c r="N5488" s="236"/>
      <c r="O5488" s="236"/>
      <c r="P5488" s="234"/>
      <c r="Q5488" s="234"/>
      <c r="R5488" s="236"/>
      <c r="S5488" s="236"/>
      <c r="T5488" s="236"/>
      <c r="U5488" s="236"/>
    </row>
    <row r="5489" spans="13:21">
      <c r="M5489" s="238"/>
      <c r="N5489" s="236"/>
      <c r="O5489" s="236"/>
      <c r="P5489" s="234"/>
      <c r="Q5489" s="234"/>
      <c r="R5489" s="236"/>
      <c r="S5489" s="236"/>
      <c r="T5489" s="236"/>
      <c r="U5489" s="236"/>
    </row>
    <row r="5490" spans="13:21">
      <c r="M5490" s="238"/>
      <c r="N5490" s="236"/>
      <c r="O5490" s="236"/>
      <c r="P5490" s="234"/>
      <c r="Q5490" s="234"/>
      <c r="R5490" s="236"/>
      <c r="S5490" s="236"/>
      <c r="T5490" s="236"/>
      <c r="U5490" s="236"/>
    </row>
    <row r="5491" spans="13:21">
      <c r="M5491" s="238"/>
      <c r="N5491" s="236"/>
      <c r="O5491" s="236"/>
      <c r="P5491" s="234"/>
      <c r="Q5491" s="234"/>
      <c r="R5491" s="236"/>
      <c r="S5491" s="236"/>
      <c r="T5491" s="236"/>
      <c r="U5491" s="236"/>
    </row>
    <row r="5492" spans="13:21">
      <c r="M5492" s="238"/>
      <c r="N5492" s="236"/>
      <c r="O5492" s="236"/>
      <c r="P5492" s="234"/>
      <c r="Q5492" s="234"/>
      <c r="R5492" s="236"/>
      <c r="S5492" s="236"/>
      <c r="T5492" s="236"/>
      <c r="U5492" s="236"/>
    </row>
    <row r="5493" spans="13:21">
      <c r="M5493" s="238"/>
      <c r="N5493" s="236"/>
      <c r="O5493" s="236"/>
      <c r="P5493" s="234"/>
      <c r="Q5493" s="234"/>
      <c r="R5493" s="236"/>
      <c r="S5493" s="236"/>
      <c r="T5493" s="236"/>
      <c r="U5493" s="236"/>
    </row>
    <row r="5494" spans="13:21">
      <c r="M5494" s="238"/>
      <c r="N5494" s="236"/>
      <c r="O5494" s="236"/>
      <c r="P5494" s="234"/>
      <c r="Q5494" s="234"/>
      <c r="R5494" s="236"/>
      <c r="S5494" s="236"/>
      <c r="T5494" s="236"/>
      <c r="U5494" s="236"/>
    </row>
    <row r="5495" spans="13:21">
      <c r="M5495" s="238"/>
      <c r="N5495" s="236"/>
      <c r="O5495" s="236"/>
      <c r="P5495" s="234"/>
      <c r="Q5495" s="234"/>
      <c r="R5495" s="236"/>
      <c r="S5495" s="236"/>
      <c r="T5495" s="236"/>
      <c r="U5495" s="236"/>
    </row>
    <row r="5496" spans="13:21">
      <c r="M5496" s="238"/>
      <c r="N5496" s="236"/>
      <c r="O5496" s="236"/>
      <c r="P5496" s="234"/>
      <c r="Q5496" s="234"/>
      <c r="R5496" s="236"/>
      <c r="S5496" s="236"/>
      <c r="T5496" s="236"/>
      <c r="U5496" s="236"/>
    </row>
    <row r="5497" spans="13:21">
      <c r="M5497" s="238"/>
      <c r="N5497" s="236"/>
      <c r="O5497" s="236"/>
      <c r="P5497" s="234"/>
      <c r="Q5497" s="234"/>
      <c r="R5497" s="236"/>
      <c r="S5497" s="236"/>
      <c r="T5497" s="236"/>
      <c r="U5497" s="236"/>
    </row>
    <row r="5498" spans="13:21">
      <c r="M5498" s="238"/>
      <c r="N5498" s="236"/>
      <c r="O5498" s="236"/>
      <c r="P5498" s="234"/>
      <c r="Q5498" s="234"/>
      <c r="R5498" s="236"/>
      <c r="S5498" s="236"/>
      <c r="T5498" s="236"/>
      <c r="U5498" s="236"/>
    </row>
    <row r="5499" spans="13:21">
      <c r="M5499" s="238"/>
      <c r="N5499" s="236"/>
      <c r="O5499" s="236"/>
      <c r="P5499" s="234"/>
      <c r="Q5499" s="234"/>
      <c r="R5499" s="236"/>
      <c r="S5499" s="236"/>
      <c r="T5499" s="236"/>
      <c r="U5499" s="236"/>
    </row>
    <row r="5500" spans="13:21">
      <c r="M5500" s="238"/>
      <c r="N5500" s="236"/>
      <c r="O5500" s="236"/>
      <c r="P5500" s="234"/>
      <c r="Q5500" s="234"/>
      <c r="R5500" s="236"/>
      <c r="S5500" s="236"/>
      <c r="T5500" s="236"/>
      <c r="U5500" s="236"/>
    </row>
    <row r="5501" spans="13:21">
      <c r="M5501" s="238"/>
      <c r="N5501" s="236"/>
      <c r="O5501" s="236"/>
      <c r="P5501" s="234"/>
      <c r="Q5501" s="234"/>
      <c r="R5501" s="236"/>
      <c r="S5501" s="236"/>
      <c r="T5501" s="236"/>
      <c r="U5501" s="236"/>
    </row>
    <row r="5502" spans="13:21">
      <c r="M5502" s="238"/>
      <c r="N5502" s="236"/>
      <c r="O5502" s="236"/>
      <c r="P5502" s="234"/>
      <c r="Q5502" s="234"/>
      <c r="R5502" s="236"/>
      <c r="S5502" s="236"/>
      <c r="T5502" s="236"/>
      <c r="U5502" s="236"/>
    </row>
    <row r="5503" spans="13:21">
      <c r="M5503" s="238"/>
      <c r="N5503" s="236"/>
      <c r="O5503" s="236"/>
      <c r="P5503" s="234"/>
      <c r="Q5503" s="234"/>
      <c r="R5503" s="236"/>
      <c r="S5503" s="236"/>
      <c r="T5503" s="236"/>
      <c r="U5503" s="236"/>
    </row>
    <row r="5504" spans="13:21">
      <c r="M5504" s="238"/>
      <c r="N5504" s="236"/>
      <c r="O5504" s="236"/>
      <c r="P5504" s="234"/>
      <c r="Q5504" s="234"/>
      <c r="R5504" s="236"/>
      <c r="S5504" s="236"/>
      <c r="T5504" s="236"/>
      <c r="U5504" s="236"/>
    </row>
    <row r="5505" spans="13:21">
      <c r="M5505" s="238"/>
      <c r="N5505" s="236"/>
      <c r="O5505" s="236"/>
      <c r="P5505" s="234"/>
      <c r="Q5505" s="234"/>
      <c r="R5505" s="236"/>
      <c r="S5505" s="236"/>
      <c r="T5505" s="236"/>
      <c r="U5505" s="236"/>
    </row>
    <row r="5506" spans="13:21">
      <c r="M5506" s="238"/>
      <c r="N5506" s="236"/>
      <c r="O5506" s="236"/>
      <c r="P5506" s="234"/>
      <c r="Q5506" s="234"/>
      <c r="R5506" s="236"/>
      <c r="S5506" s="236"/>
      <c r="T5506" s="236"/>
      <c r="U5506" s="236"/>
    </row>
    <row r="5507" spans="13:21">
      <c r="M5507" s="238"/>
      <c r="N5507" s="236"/>
      <c r="O5507" s="236"/>
      <c r="P5507" s="234"/>
      <c r="Q5507" s="234"/>
      <c r="R5507" s="236"/>
      <c r="S5507" s="236"/>
      <c r="T5507" s="236"/>
      <c r="U5507" s="236"/>
    </row>
    <row r="5508" spans="13:21">
      <c r="M5508" s="238"/>
      <c r="N5508" s="236"/>
      <c r="O5508" s="236"/>
      <c r="P5508" s="234"/>
      <c r="Q5508" s="234"/>
      <c r="R5508" s="236"/>
      <c r="S5508" s="236"/>
      <c r="T5508" s="236"/>
      <c r="U5508" s="236"/>
    </row>
    <row r="5509" spans="13:21">
      <c r="M5509" s="238"/>
      <c r="N5509" s="236"/>
      <c r="O5509" s="236"/>
      <c r="P5509" s="234"/>
      <c r="Q5509" s="234"/>
      <c r="R5509" s="236"/>
      <c r="S5509" s="236"/>
      <c r="T5509" s="236"/>
      <c r="U5509" s="236"/>
    </row>
    <row r="5510" spans="13:21">
      <c r="M5510" s="238"/>
      <c r="N5510" s="236"/>
      <c r="O5510" s="236"/>
      <c r="P5510" s="234"/>
      <c r="Q5510" s="234"/>
      <c r="R5510" s="236"/>
      <c r="S5510" s="236"/>
      <c r="T5510" s="236"/>
      <c r="U5510" s="236"/>
    </row>
    <row r="5511" spans="13:21">
      <c r="M5511" s="238"/>
      <c r="N5511" s="236"/>
      <c r="O5511" s="236"/>
      <c r="P5511" s="234"/>
      <c r="Q5511" s="234"/>
      <c r="R5511" s="236"/>
      <c r="S5511" s="236"/>
      <c r="T5511" s="236"/>
      <c r="U5511" s="236"/>
    </row>
    <row r="5512" spans="13:21">
      <c r="M5512" s="238"/>
      <c r="N5512" s="236"/>
      <c r="O5512" s="236"/>
      <c r="P5512" s="234"/>
      <c r="Q5512" s="234"/>
      <c r="R5512" s="236"/>
      <c r="S5512" s="236"/>
      <c r="T5512" s="236"/>
      <c r="U5512" s="236"/>
    </row>
    <row r="5513" spans="13:21">
      <c r="M5513" s="238"/>
      <c r="N5513" s="236"/>
      <c r="O5513" s="236"/>
      <c r="P5513" s="234"/>
      <c r="Q5513" s="234"/>
      <c r="R5513" s="236"/>
      <c r="S5513" s="236"/>
      <c r="T5513" s="236"/>
      <c r="U5513" s="236"/>
    </row>
    <row r="5514" spans="13:21">
      <c r="M5514" s="238"/>
      <c r="N5514" s="236"/>
      <c r="O5514" s="236"/>
      <c r="P5514" s="234"/>
      <c r="Q5514" s="234"/>
      <c r="R5514" s="236"/>
      <c r="S5514" s="236"/>
      <c r="T5514" s="236"/>
      <c r="U5514" s="236"/>
    </row>
    <row r="5515" spans="13:21">
      <c r="M5515" s="238"/>
      <c r="N5515" s="236"/>
      <c r="O5515" s="236"/>
      <c r="P5515" s="234"/>
      <c r="Q5515" s="234"/>
      <c r="R5515" s="236"/>
      <c r="S5515" s="236"/>
      <c r="T5515" s="236"/>
      <c r="U5515" s="236"/>
    </row>
    <row r="5516" spans="13:21">
      <c r="M5516" s="238"/>
      <c r="N5516" s="236"/>
      <c r="O5516" s="236"/>
      <c r="P5516" s="234"/>
      <c r="Q5516" s="234"/>
      <c r="R5516" s="236"/>
      <c r="S5516" s="236"/>
      <c r="T5516" s="236"/>
      <c r="U5516" s="236"/>
    </row>
    <row r="5517" spans="13:21">
      <c r="M5517" s="238"/>
      <c r="N5517" s="236"/>
      <c r="O5517" s="236"/>
      <c r="P5517" s="234"/>
      <c r="Q5517" s="234"/>
      <c r="R5517" s="236"/>
      <c r="S5517" s="236"/>
      <c r="T5517" s="236"/>
      <c r="U5517" s="236"/>
    </row>
    <row r="5518" spans="13:21">
      <c r="M5518" s="238"/>
      <c r="N5518" s="236"/>
      <c r="O5518" s="236"/>
      <c r="P5518" s="234"/>
      <c r="Q5518" s="234"/>
      <c r="R5518" s="236"/>
      <c r="S5518" s="236"/>
      <c r="T5518" s="236"/>
      <c r="U5518" s="236"/>
    </row>
    <row r="5519" spans="13:21">
      <c r="M5519" s="238"/>
      <c r="N5519" s="236"/>
      <c r="O5519" s="236"/>
      <c r="P5519" s="234"/>
      <c r="Q5519" s="234"/>
      <c r="R5519" s="236"/>
      <c r="S5519" s="236"/>
      <c r="T5519" s="236"/>
      <c r="U5519" s="236"/>
    </row>
    <row r="5520" spans="13:21">
      <c r="M5520" s="238"/>
      <c r="N5520" s="236"/>
      <c r="O5520" s="236"/>
      <c r="P5520" s="234"/>
      <c r="Q5520" s="234"/>
      <c r="R5520" s="236"/>
      <c r="S5520" s="236"/>
      <c r="T5520" s="236"/>
      <c r="U5520" s="236"/>
    </row>
    <row r="5521" spans="13:21">
      <c r="M5521" s="238"/>
      <c r="N5521" s="236"/>
      <c r="O5521" s="236"/>
      <c r="P5521" s="234"/>
      <c r="Q5521" s="234"/>
      <c r="R5521" s="236"/>
      <c r="S5521" s="236"/>
      <c r="T5521" s="236"/>
      <c r="U5521" s="236"/>
    </row>
    <row r="5522" spans="13:21">
      <c r="M5522" s="238"/>
      <c r="N5522" s="236"/>
      <c r="O5522" s="236"/>
      <c r="P5522" s="234"/>
      <c r="Q5522" s="234"/>
      <c r="R5522" s="236"/>
      <c r="S5522" s="236"/>
      <c r="T5522" s="236"/>
      <c r="U5522" s="236"/>
    </row>
    <row r="5523" spans="13:21">
      <c r="M5523" s="238"/>
      <c r="N5523" s="236"/>
      <c r="O5523" s="236"/>
      <c r="P5523" s="234"/>
      <c r="Q5523" s="234"/>
      <c r="R5523" s="236"/>
      <c r="S5523" s="236"/>
      <c r="T5523" s="236"/>
      <c r="U5523" s="236"/>
    </row>
    <row r="5524" spans="13:21">
      <c r="M5524" s="238"/>
      <c r="N5524" s="236"/>
      <c r="O5524" s="236"/>
      <c r="P5524" s="234"/>
      <c r="Q5524" s="234"/>
      <c r="R5524" s="236"/>
      <c r="S5524" s="236"/>
      <c r="T5524" s="236"/>
      <c r="U5524" s="236"/>
    </row>
    <row r="5525" spans="13:21">
      <c r="M5525" s="238"/>
      <c r="N5525" s="236"/>
      <c r="O5525" s="236"/>
      <c r="P5525" s="234"/>
      <c r="Q5525" s="234"/>
      <c r="R5525" s="236"/>
      <c r="S5525" s="236"/>
      <c r="T5525" s="236"/>
      <c r="U5525" s="236"/>
    </row>
    <row r="5526" spans="13:21">
      <c r="M5526" s="238"/>
      <c r="N5526" s="236"/>
      <c r="O5526" s="236"/>
      <c r="P5526" s="234"/>
      <c r="Q5526" s="234"/>
      <c r="R5526" s="236"/>
      <c r="S5526" s="236"/>
      <c r="T5526" s="236"/>
      <c r="U5526" s="236"/>
    </row>
    <row r="5527" spans="13:21">
      <c r="M5527" s="238"/>
      <c r="N5527" s="236"/>
      <c r="O5527" s="236"/>
      <c r="P5527" s="234"/>
      <c r="Q5527" s="234"/>
      <c r="R5527" s="236"/>
      <c r="S5527" s="236"/>
      <c r="T5527" s="236"/>
      <c r="U5527" s="236"/>
    </row>
    <row r="5528" spans="13:21">
      <c r="M5528" s="238"/>
      <c r="N5528" s="236"/>
      <c r="O5528" s="236"/>
      <c r="P5528" s="234"/>
      <c r="Q5528" s="234"/>
      <c r="R5528" s="236"/>
      <c r="S5528" s="236"/>
      <c r="T5528" s="236"/>
      <c r="U5528" s="236"/>
    </row>
    <row r="5529" spans="13:21">
      <c r="M5529" s="238"/>
      <c r="N5529" s="236"/>
      <c r="O5529" s="236"/>
      <c r="P5529" s="234"/>
      <c r="Q5529" s="234"/>
      <c r="R5529" s="236"/>
      <c r="S5529" s="236"/>
      <c r="T5529" s="236"/>
      <c r="U5529" s="236"/>
    </row>
    <row r="5530" spans="13:21">
      <c r="M5530" s="238"/>
      <c r="N5530" s="236"/>
      <c r="O5530" s="236"/>
      <c r="P5530" s="234"/>
      <c r="Q5530" s="234"/>
      <c r="R5530" s="236"/>
      <c r="S5530" s="236"/>
      <c r="T5530" s="236"/>
      <c r="U5530" s="236"/>
    </row>
    <row r="5531" spans="13:21">
      <c r="M5531" s="238"/>
      <c r="N5531" s="236"/>
      <c r="O5531" s="236"/>
      <c r="P5531" s="234"/>
      <c r="Q5531" s="234"/>
      <c r="R5531" s="236"/>
      <c r="S5531" s="236"/>
      <c r="T5531" s="236"/>
      <c r="U5531" s="236"/>
    </row>
    <row r="5532" spans="13:21">
      <c r="M5532" s="238"/>
      <c r="N5532" s="236"/>
      <c r="O5532" s="236"/>
      <c r="P5532" s="234"/>
      <c r="Q5532" s="234"/>
      <c r="R5532" s="236"/>
      <c r="S5532" s="236"/>
      <c r="T5532" s="236"/>
      <c r="U5532" s="236"/>
    </row>
    <row r="5533" spans="13:21">
      <c r="M5533" s="238"/>
      <c r="N5533" s="236"/>
      <c r="O5533" s="236"/>
      <c r="P5533" s="234"/>
      <c r="Q5533" s="234"/>
      <c r="R5533" s="236"/>
      <c r="S5533" s="236"/>
      <c r="T5533" s="236"/>
      <c r="U5533" s="236"/>
    </row>
    <row r="5534" spans="13:21">
      <c r="M5534" s="238"/>
      <c r="N5534" s="236"/>
      <c r="O5534" s="236"/>
      <c r="P5534" s="234"/>
      <c r="Q5534" s="234"/>
      <c r="R5534" s="236"/>
      <c r="S5534" s="236"/>
      <c r="T5534" s="236"/>
      <c r="U5534" s="236"/>
    </row>
    <row r="5535" spans="13:21">
      <c r="M5535" s="238"/>
      <c r="N5535" s="236"/>
      <c r="O5535" s="236"/>
      <c r="P5535" s="234"/>
      <c r="Q5535" s="234"/>
      <c r="R5535" s="236"/>
      <c r="S5535" s="236"/>
      <c r="T5535" s="236"/>
      <c r="U5535" s="236"/>
    </row>
    <row r="5536" spans="13:21">
      <c r="M5536" s="238"/>
      <c r="N5536" s="236"/>
      <c r="O5536" s="236"/>
      <c r="P5536" s="234"/>
      <c r="Q5536" s="234"/>
      <c r="R5536" s="236"/>
      <c r="S5536" s="236"/>
      <c r="T5536" s="236"/>
      <c r="U5536" s="236"/>
    </row>
    <row r="5537" spans="13:21">
      <c r="M5537" s="238"/>
      <c r="N5537" s="236"/>
      <c r="O5537" s="236"/>
      <c r="P5537" s="234"/>
      <c r="Q5537" s="234"/>
      <c r="R5537" s="236"/>
      <c r="S5537" s="236"/>
      <c r="T5537" s="236"/>
      <c r="U5537" s="236"/>
    </row>
    <row r="5538" spans="13:21">
      <c r="M5538" s="238"/>
      <c r="N5538" s="236"/>
      <c r="O5538" s="236"/>
      <c r="P5538" s="234"/>
      <c r="Q5538" s="234"/>
      <c r="R5538" s="236"/>
      <c r="S5538" s="236"/>
      <c r="T5538" s="236"/>
      <c r="U5538" s="236"/>
    </row>
    <row r="5539" spans="13:21">
      <c r="M5539" s="238"/>
      <c r="N5539" s="236"/>
      <c r="O5539" s="236"/>
      <c r="P5539" s="234"/>
      <c r="Q5539" s="234"/>
      <c r="R5539" s="236"/>
      <c r="S5539" s="236"/>
      <c r="T5539" s="236"/>
      <c r="U5539" s="236"/>
    </row>
    <row r="5540" spans="13:21">
      <c r="M5540" s="238"/>
      <c r="N5540" s="236"/>
      <c r="O5540" s="236"/>
      <c r="P5540" s="234"/>
      <c r="Q5540" s="234"/>
      <c r="R5540" s="236"/>
      <c r="S5540" s="236"/>
      <c r="T5540" s="236"/>
      <c r="U5540" s="236"/>
    </row>
    <row r="5541" spans="13:21">
      <c r="M5541" s="238"/>
      <c r="N5541" s="236"/>
      <c r="O5541" s="236"/>
      <c r="P5541" s="234"/>
      <c r="Q5541" s="234"/>
      <c r="R5541" s="236"/>
      <c r="S5541" s="236"/>
      <c r="T5541" s="236"/>
      <c r="U5541" s="236"/>
    </row>
    <row r="5542" spans="13:21">
      <c r="M5542" s="238"/>
      <c r="N5542" s="236"/>
      <c r="O5542" s="236"/>
      <c r="P5542" s="234"/>
      <c r="Q5542" s="234"/>
      <c r="R5542" s="236"/>
      <c r="S5542" s="236"/>
      <c r="T5542" s="236"/>
      <c r="U5542" s="236"/>
    </row>
    <row r="5543" spans="13:21">
      <c r="M5543" s="238"/>
      <c r="N5543" s="236"/>
      <c r="O5543" s="236"/>
      <c r="P5543" s="234"/>
      <c r="Q5543" s="234"/>
      <c r="R5543" s="236"/>
      <c r="S5543" s="236"/>
      <c r="T5543" s="236"/>
      <c r="U5543" s="236"/>
    </row>
    <row r="5544" spans="13:21">
      <c r="M5544" s="238"/>
      <c r="N5544" s="236"/>
      <c r="O5544" s="236"/>
      <c r="P5544" s="234"/>
      <c r="Q5544" s="234"/>
      <c r="R5544" s="236"/>
      <c r="S5544" s="236"/>
      <c r="T5544" s="236"/>
      <c r="U5544" s="236"/>
    </row>
    <row r="5545" spans="13:21">
      <c r="M5545" s="238"/>
      <c r="N5545" s="236"/>
      <c r="O5545" s="236"/>
      <c r="P5545" s="234"/>
      <c r="Q5545" s="234"/>
      <c r="R5545" s="236"/>
      <c r="S5545" s="236"/>
      <c r="T5545" s="236"/>
      <c r="U5545" s="236"/>
    </row>
    <row r="5546" spans="13:21">
      <c r="M5546" s="238"/>
      <c r="N5546" s="236"/>
      <c r="O5546" s="236"/>
      <c r="P5546" s="234"/>
      <c r="Q5546" s="234"/>
      <c r="R5546" s="236"/>
      <c r="S5546" s="236"/>
      <c r="T5546" s="236"/>
      <c r="U5546" s="236"/>
    </row>
    <row r="5547" spans="13:21">
      <c r="M5547" s="238"/>
      <c r="N5547" s="236"/>
      <c r="O5547" s="236"/>
      <c r="P5547" s="234"/>
      <c r="Q5547" s="234"/>
      <c r="R5547" s="236"/>
      <c r="S5547" s="236"/>
      <c r="T5547" s="236"/>
      <c r="U5547" s="236"/>
    </row>
    <row r="5548" spans="13:21">
      <c r="M5548" s="238"/>
      <c r="N5548" s="236"/>
      <c r="O5548" s="236"/>
      <c r="P5548" s="234"/>
      <c r="Q5548" s="234"/>
      <c r="R5548" s="236"/>
      <c r="S5548" s="236"/>
      <c r="T5548" s="236"/>
      <c r="U5548" s="236"/>
    </row>
    <row r="5549" spans="13:21">
      <c r="M5549" s="238"/>
      <c r="N5549" s="236"/>
      <c r="O5549" s="236"/>
      <c r="P5549" s="234"/>
      <c r="Q5549" s="234"/>
      <c r="R5549" s="236"/>
      <c r="S5549" s="236"/>
      <c r="T5549" s="236"/>
      <c r="U5549" s="236"/>
    </row>
    <row r="5550" spans="13:21">
      <c r="M5550" s="238"/>
      <c r="N5550" s="236"/>
      <c r="O5550" s="236"/>
      <c r="P5550" s="234"/>
      <c r="Q5550" s="234"/>
      <c r="R5550" s="236"/>
      <c r="S5550" s="236"/>
      <c r="T5550" s="236"/>
      <c r="U5550" s="236"/>
    </row>
    <row r="5551" spans="13:21">
      <c r="M5551" s="238"/>
      <c r="N5551" s="236"/>
      <c r="O5551" s="236"/>
      <c r="P5551" s="234"/>
      <c r="Q5551" s="234"/>
      <c r="R5551" s="236"/>
      <c r="S5551" s="236"/>
      <c r="T5551" s="236"/>
      <c r="U5551" s="236"/>
    </row>
    <row r="5552" spans="13:21">
      <c r="M5552" s="238"/>
      <c r="N5552" s="236"/>
      <c r="O5552" s="236"/>
      <c r="P5552" s="234"/>
      <c r="Q5552" s="234"/>
      <c r="R5552" s="236"/>
      <c r="S5552" s="236"/>
      <c r="T5552" s="236"/>
      <c r="U5552" s="236"/>
    </row>
    <row r="5553" spans="13:21">
      <c r="M5553" s="238"/>
      <c r="N5553" s="236"/>
      <c r="O5553" s="236"/>
      <c r="P5553" s="234"/>
      <c r="Q5553" s="234"/>
      <c r="R5553" s="236"/>
      <c r="S5553" s="236"/>
      <c r="T5553" s="236"/>
      <c r="U5553" s="236"/>
    </row>
    <row r="5554" spans="13:21">
      <c r="M5554" s="238"/>
      <c r="N5554" s="236"/>
      <c r="O5554" s="236"/>
      <c r="P5554" s="234"/>
      <c r="Q5554" s="234"/>
      <c r="R5554" s="236"/>
      <c r="S5554" s="236"/>
      <c r="T5554" s="236"/>
      <c r="U5554" s="236"/>
    </row>
    <row r="5555" spans="13:21">
      <c r="M5555" s="238"/>
      <c r="N5555" s="236"/>
      <c r="O5555" s="236"/>
      <c r="P5555" s="234"/>
      <c r="Q5555" s="234"/>
      <c r="R5555" s="236"/>
      <c r="S5555" s="236"/>
      <c r="T5555" s="236"/>
      <c r="U5555" s="236"/>
    </row>
    <row r="5556" spans="13:21">
      <c r="M5556" s="238"/>
      <c r="N5556" s="236"/>
      <c r="O5556" s="236"/>
      <c r="P5556" s="234"/>
      <c r="Q5556" s="234"/>
      <c r="R5556" s="236"/>
      <c r="S5556" s="236"/>
      <c r="T5556" s="236"/>
      <c r="U5556" s="236"/>
    </row>
    <row r="5557" spans="13:21">
      <c r="M5557" s="238"/>
      <c r="N5557" s="236"/>
      <c r="O5557" s="236"/>
      <c r="P5557" s="234"/>
      <c r="Q5557" s="234"/>
      <c r="R5557" s="236"/>
      <c r="S5557" s="236"/>
      <c r="T5557" s="236"/>
      <c r="U5557" s="236"/>
    </row>
    <row r="5558" spans="13:21">
      <c r="M5558" s="238"/>
      <c r="N5558" s="236"/>
      <c r="O5558" s="236"/>
      <c r="P5558" s="234"/>
      <c r="Q5558" s="234"/>
      <c r="R5558" s="236"/>
      <c r="S5558" s="236"/>
      <c r="T5558" s="236"/>
      <c r="U5558" s="236"/>
    </row>
    <row r="5559" spans="13:21">
      <c r="M5559" s="238"/>
      <c r="N5559" s="236"/>
      <c r="O5559" s="236"/>
      <c r="P5559" s="234"/>
      <c r="Q5559" s="234"/>
      <c r="R5559" s="236"/>
      <c r="S5559" s="236"/>
      <c r="T5559" s="236"/>
      <c r="U5559" s="236"/>
    </row>
    <row r="5560" spans="13:21">
      <c r="M5560" s="238"/>
      <c r="N5560" s="236"/>
      <c r="O5560" s="236"/>
      <c r="P5560" s="234"/>
      <c r="Q5560" s="234"/>
      <c r="R5560" s="236"/>
      <c r="S5560" s="236"/>
      <c r="T5560" s="236"/>
      <c r="U5560" s="236"/>
    </row>
    <row r="5561" spans="13:21">
      <c r="M5561" s="238"/>
      <c r="N5561" s="236"/>
      <c r="O5561" s="236"/>
      <c r="P5561" s="234"/>
      <c r="Q5561" s="234"/>
      <c r="R5561" s="236"/>
      <c r="S5561" s="236"/>
      <c r="T5561" s="236"/>
      <c r="U5561" s="236"/>
    </row>
    <row r="5562" spans="13:21">
      <c r="M5562" s="238"/>
      <c r="N5562" s="236"/>
      <c r="O5562" s="236"/>
      <c r="P5562" s="234"/>
      <c r="Q5562" s="234"/>
      <c r="R5562" s="236"/>
      <c r="S5562" s="236"/>
      <c r="T5562" s="236"/>
      <c r="U5562" s="236"/>
    </row>
    <row r="5563" spans="13:21">
      <c r="M5563" s="238"/>
      <c r="N5563" s="236"/>
      <c r="O5563" s="236"/>
      <c r="P5563" s="234"/>
      <c r="Q5563" s="234"/>
      <c r="R5563" s="236"/>
      <c r="S5563" s="236"/>
      <c r="T5563" s="236"/>
      <c r="U5563" s="236"/>
    </row>
    <row r="5564" spans="13:21">
      <c r="M5564" s="238"/>
      <c r="N5564" s="236"/>
      <c r="O5564" s="236"/>
      <c r="P5564" s="234"/>
      <c r="Q5564" s="234"/>
      <c r="R5564" s="236"/>
      <c r="S5564" s="236"/>
      <c r="T5564" s="236"/>
      <c r="U5564" s="236"/>
    </row>
    <row r="5565" spans="13:21">
      <c r="M5565" s="238"/>
      <c r="N5565" s="236"/>
      <c r="O5565" s="236"/>
      <c r="P5565" s="234"/>
      <c r="Q5565" s="234"/>
      <c r="R5565" s="236"/>
      <c r="S5565" s="236"/>
      <c r="T5565" s="236"/>
      <c r="U5565" s="236"/>
    </row>
    <row r="5566" spans="13:21">
      <c r="M5566" s="238"/>
      <c r="N5566" s="236"/>
      <c r="O5566" s="236"/>
      <c r="P5566" s="234"/>
      <c r="Q5566" s="234"/>
      <c r="R5566" s="236"/>
      <c r="S5566" s="236"/>
      <c r="T5566" s="236"/>
      <c r="U5566" s="236"/>
    </row>
    <row r="5567" spans="13:21">
      <c r="M5567" s="238"/>
      <c r="N5567" s="236"/>
      <c r="O5567" s="236"/>
      <c r="P5567" s="234"/>
      <c r="Q5567" s="234"/>
      <c r="R5567" s="236"/>
      <c r="S5567" s="236"/>
      <c r="T5567" s="236"/>
      <c r="U5567" s="236"/>
    </row>
    <row r="5568" spans="13:21">
      <c r="M5568" s="238"/>
      <c r="N5568" s="236"/>
      <c r="O5568" s="236"/>
      <c r="P5568" s="234"/>
      <c r="Q5568" s="234"/>
      <c r="R5568" s="236"/>
      <c r="S5568" s="236"/>
      <c r="T5568" s="236"/>
      <c r="U5568" s="236"/>
    </row>
    <row r="5569" spans="13:21">
      <c r="M5569" s="238"/>
      <c r="N5569" s="236"/>
      <c r="O5569" s="236"/>
      <c r="P5569" s="234"/>
      <c r="Q5569" s="234"/>
      <c r="R5569" s="236"/>
      <c r="S5569" s="236"/>
      <c r="T5569" s="236"/>
      <c r="U5569" s="236"/>
    </row>
    <row r="5570" spans="13:21">
      <c r="M5570" s="238"/>
      <c r="N5570" s="236"/>
      <c r="O5570" s="236"/>
      <c r="P5570" s="234"/>
      <c r="Q5570" s="234"/>
      <c r="R5570" s="236"/>
      <c r="S5570" s="236"/>
      <c r="T5570" s="236"/>
      <c r="U5570" s="236"/>
    </row>
    <row r="5571" spans="13:21">
      <c r="M5571" s="238"/>
      <c r="N5571" s="236"/>
      <c r="O5571" s="236"/>
      <c r="P5571" s="234"/>
      <c r="Q5571" s="234"/>
      <c r="R5571" s="236"/>
      <c r="S5571" s="236"/>
      <c r="T5571" s="236"/>
      <c r="U5571" s="236"/>
    </row>
    <row r="5572" spans="13:21">
      <c r="M5572" s="238"/>
      <c r="N5572" s="236"/>
      <c r="O5572" s="236"/>
      <c r="P5572" s="234"/>
      <c r="Q5572" s="234"/>
      <c r="R5572" s="236"/>
      <c r="S5572" s="236"/>
      <c r="T5572" s="236"/>
      <c r="U5572" s="236"/>
    </row>
    <row r="5573" spans="13:21">
      <c r="M5573" s="238"/>
      <c r="N5573" s="236"/>
      <c r="O5573" s="236"/>
      <c r="P5573" s="234"/>
      <c r="Q5573" s="234"/>
      <c r="R5573" s="236"/>
      <c r="S5573" s="236"/>
      <c r="T5573" s="236"/>
      <c r="U5573" s="236"/>
    </row>
    <row r="5574" spans="13:21">
      <c r="M5574" s="238"/>
      <c r="N5574" s="236"/>
      <c r="O5574" s="236"/>
      <c r="P5574" s="234"/>
      <c r="Q5574" s="234"/>
      <c r="R5574" s="236"/>
      <c r="S5574" s="236"/>
      <c r="T5574" s="236"/>
      <c r="U5574" s="236"/>
    </row>
    <row r="5575" spans="13:21">
      <c r="M5575" s="238"/>
      <c r="N5575" s="236"/>
      <c r="O5575" s="236"/>
      <c r="P5575" s="234"/>
      <c r="Q5575" s="234"/>
      <c r="R5575" s="236"/>
      <c r="S5575" s="236"/>
      <c r="T5575" s="236"/>
      <c r="U5575" s="236"/>
    </row>
    <row r="5576" spans="13:21">
      <c r="M5576" s="238"/>
      <c r="N5576" s="236"/>
      <c r="O5576" s="236"/>
      <c r="P5576" s="234"/>
      <c r="Q5576" s="234"/>
      <c r="R5576" s="236"/>
      <c r="S5576" s="236"/>
      <c r="T5576" s="236"/>
      <c r="U5576" s="236"/>
    </row>
    <row r="5577" spans="13:21">
      <c r="M5577" s="238"/>
      <c r="N5577" s="236"/>
      <c r="O5577" s="236"/>
      <c r="P5577" s="234"/>
      <c r="Q5577" s="234"/>
      <c r="R5577" s="236"/>
      <c r="S5577" s="236"/>
      <c r="T5577" s="236"/>
      <c r="U5577" s="236"/>
    </row>
    <row r="5578" spans="13:21">
      <c r="M5578" s="238"/>
      <c r="N5578" s="236"/>
      <c r="O5578" s="236"/>
      <c r="P5578" s="234"/>
      <c r="Q5578" s="234"/>
      <c r="R5578" s="236"/>
      <c r="S5578" s="236"/>
      <c r="T5578" s="236"/>
      <c r="U5578" s="236"/>
    </row>
    <row r="5579" spans="13:21">
      <c r="M5579" s="238"/>
      <c r="N5579" s="236"/>
      <c r="O5579" s="236"/>
      <c r="P5579" s="234"/>
      <c r="Q5579" s="234"/>
      <c r="R5579" s="236"/>
      <c r="S5579" s="236"/>
      <c r="T5579" s="236"/>
      <c r="U5579" s="236"/>
    </row>
    <row r="5580" spans="13:21">
      <c r="M5580" s="238"/>
      <c r="N5580" s="236"/>
      <c r="O5580" s="236"/>
      <c r="P5580" s="234"/>
      <c r="Q5580" s="234"/>
      <c r="R5580" s="236"/>
      <c r="S5580" s="236"/>
      <c r="T5580" s="236"/>
      <c r="U5580" s="236"/>
    </row>
    <row r="5581" spans="13:21">
      <c r="M5581" s="238"/>
      <c r="N5581" s="236"/>
      <c r="O5581" s="236"/>
      <c r="P5581" s="234"/>
      <c r="Q5581" s="234"/>
      <c r="R5581" s="236"/>
      <c r="S5581" s="236"/>
      <c r="T5581" s="236"/>
      <c r="U5581" s="236"/>
    </row>
    <row r="5582" spans="13:21">
      <c r="M5582" s="238"/>
      <c r="N5582" s="236"/>
      <c r="O5582" s="236"/>
      <c r="P5582" s="234"/>
      <c r="Q5582" s="234"/>
      <c r="R5582" s="236"/>
      <c r="S5582" s="236"/>
      <c r="T5582" s="236"/>
      <c r="U5582" s="236"/>
    </row>
    <row r="5583" spans="13:21">
      <c r="M5583" s="238"/>
      <c r="N5583" s="236"/>
      <c r="O5583" s="236"/>
      <c r="P5583" s="234"/>
      <c r="Q5583" s="234"/>
      <c r="R5583" s="236"/>
      <c r="S5583" s="236"/>
      <c r="T5583" s="236"/>
      <c r="U5583" s="236"/>
    </row>
    <row r="5584" spans="13:21">
      <c r="M5584" s="238"/>
      <c r="N5584" s="236"/>
      <c r="O5584" s="236"/>
      <c r="P5584" s="234"/>
      <c r="Q5584" s="234"/>
      <c r="R5584" s="236"/>
      <c r="S5584" s="236"/>
      <c r="T5584" s="236"/>
      <c r="U5584" s="236"/>
    </row>
    <row r="5585" spans="13:21">
      <c r="M5585" s="238"/>
      <c r="N5585" s="236"/>
      <c r="O5585" s="236"/>
      <c r="P5585" s="234"/>
      <c r="Q5585" s="234"/>
      <c r="R5585" s="236"/>
      <c r="S5585" s="236"/>
      <c r="T5585" s="236"/>
      <c r="U5585" s="236"/>
    </row>
    <row r="5586" spans="13:21">
      <c r="M5586" s="238"/>
      <c r="N5586" s="236"/>
      <c r="O5586" s="236"/>
      <c r="P5586" s="234"/>
      <c r="Q5586" s="234"/>
      <c r="R5586" s="236"/>
      <c r="S5586" s="236"/>
      <c r="T5586" s="236"/>
      <c r="U5586" s="236"/>
    </row>
    <row r="5587" spans="13:21">
      <c r="M5587" s="238"/>
      <c r="N5587" s="236"/>
      <c r="O5587" s="236"/>
      <c r="P5587" s="234"/>
      <c r="Q5587" s="234"/>
      <c r="R5587" s="236"/>
      <c r="S5587" s="236"/>
      <c r="T5587" s="236"/>
      <c r="U5587" s="236"/>
    </row>
    <row r="5588" spans="13:21">
      <c r="M5588" s="238"/>
      <c r="N5588" s="236"/>
      <c r="O5588" s="236"/>
      <c r="P5588" s="234"/>
      <c r="Q5588" s="234"/>
      <c r="R5588" s="236"/>
      <c r="S5588" s="236"/>
      <c r="T5588" s="236"/>
      <c r="U5588" s="236"/>
    </row>
    <row r="5589" spans="13:21">
      <c r="M5589" s="238"/>
      <c r="N5589" s="236"/>
      <c r="O5589" s="236"/>
      <c r="P5589" s="234"/>
      <c r="Q5589" s="234"/>
      <c r="R5589" s="236"/>
      <c r="S5589" s="236"/>
      <c r="T5589" s="236"/>
      <c r="U5589" s="236"/>
    </row>
    <row r="5590" spans="13:21">
      <c r="M5590" s="238"/>
      <c r="N5590" s="236"/>
      <c r="O5590" s="236"/>
      <c r="P5590" s="234"/>
      <c r="Q5590" s="234"/>
      <c r="R5590" s="236"/>
      <c r="S5590" s="236"/>
      <c r="T5590" s="236"/>
      <c r="U5590" s="236"/>
    </row>
    <row r="5591" spans="13:21">
      <c r="M5591" s="238"/>
      <c r="N5591" s="236"/>
      <c r="O5591" s="236"/>
      <c r="P5591" s="234"/>
      <c r="Q5591" s="234"/>
      <c r="R5591" s="236"/>
      <c r="S5591" s="236"/>
      <c r="T5591" s="236"/>
      <c r="U5591" s="236"/>
    </row>
    <row r="5592" spans="13:21">
      <c r="M5592" s="238"/>
      <c r="N5592" s="236"/>
      <c r="O5592" s="236"/>
      <c r="P5592" s="234"/>
      <c r="Q5592" s="234"/>
      <c r="R5592" s="236"/>
      <c r="S5592" s="236"/>
      <c r="T5592" s="236"/>
      <c r="U5592" s="236"/>
    </row>
    <row r="5593" spans="13:21">
      <c r="M5593" s="238"/>
      <c r="N5593" s="236"/>
      <c r="O5593" s="236"/>
      <c r="P5593" s="234"/>
      <c r="Q5593" s="234"/>
      <c r="R5593" s="236"/>
      <c r="S5593" s="236"/>
      <c r="T5593" s="236"/>
      <c r="U5593" s="236"/>
    </row>
    <row r="5594" spans="13:21">
      <c r="M5594" s="238"/>
      <c r="N5594" s="236"/>
      <c r="O5594" s="236"/>
      <c r="P5594" s="234"/>
      <c r="Q5594" s="234"/>
      <c r="R5594" s="236"/>
      <c r="S5594" s="236"/>
      <c r="T5594" s="236"/>
      <c r="U5594" s="236"/>
    </row>
    <row r="5595" spans="13:21">
      <c r="M5595" s="238"/>
      <c r="N5595" s="236"/>
      <c r="O5595" s="236"/>
      <c r="P5595" s="234"/>
      <c r="Q5595" s="234"/>
      <c r="R5595" s="236"/>
      <c r="S5595" s="236"/>
      <c r="T5595" s="236"/>
      <c r="U5595" s="236"/>
    </row>
    <row r="5596" spans="13:21">
      <c r="M5596" s="238"/>
      <c r="N5596" s="236"/>
      <c r="O5596" s="236"/>
      <c r="P5596" s="234"/>
      <c r="Q5596" s="234"/>
      <c r="R5596" s="236"/>
      <c r="S5596" s="236"/>
      <c r="T5596" s="236"/>
      <c r="U5596" s="236"/>
    </row>
    <row r="5597" spans="13:21">
      <c r="M5597" s="238"/>
      <c r="N5597" s="236"/>
      <c r="O5597" s="236"/>
      <c r="P5597" s="234"/>
      <c r="Q5597" s="234"/>
      <c r="R5597" s="236"/>
      <c r="S5597" s="236"/>
      <c r="T5597" s="236"/>
      <c r="U5597" s="236"/>
    </row>
    <row r="5598" spans="13:21">
      <c r="M5598" s="238"/>
      <c r="N5598" s="236"/>
      <c r="O5598" s="236"/>
      <c r="P5598" s="234"/>
      <c r="Q5598" s="234"/>
      <c r="R5598" s="236"/>
      <c r="S5598" s="236"/>
      <c r="T5598" s="236"/>
      <c r="U5598" s="236"/>
    </row>
    <row r="5599" spans="13:21">
      <c r="M5599" s="238"/>
      <c r="N5599" s="236"/>
      <c r="O5599" s="236"/>
      <c r="P5599" s="234"/>
      <c r="Q5599" s="234"/>
      <c r="R5599" s="236"/>
      <c r="S5599" s="236"/>
      <c r="T5599" s="236"/>
      <c r="U5599" s="236"/>
    </row>
    <row r="5600" spans="13:21">
      <c r="M5600" s="238"/>
      <c r="N5600" s="236"/>
      <c r="O5600" s="236"/>
      <c r="P5600" s="234"/>
      <c r="Q5600" s="234"/>
      <c r="R5600" s="236"/>
      <c r="S5600" s="236"/>
      <c r="T5600" s="236"/>
      <c r="U5600" s="236"/>
    </row>
    <row r="5601" spans="13:21">
      <c r="M5601" s="238"/>
      <c r="N5601" s="236"/>
      <c r="O5601" s="236"/>
      <c r="P5601" s="234"/>
      <c r="Q5601" s="234"/>
      <c r="R5601" s="236"/>
      <c r="S5601" s="236"/>
      <c r="T5601" s="236"/>
      <c r="U5601" s="236"/>
    </row>
    <row r="5602" spans="13:21">
      <c r="M5602" s="238"/>
      <c r="N5602" s="236"/>
      <c r="O5602" s="236"/>
      <c r="P5602" s="234"/>
      <c r="Q5602" s="234"/>
      <c r="R5602" s="236"/>
      <c r="S5602" s="236"/>
      <c r="T5602" s="236"/>
      <c r="U5602" s="236"/>
    </row>
    <row r="5603" spans="13:21">
      <c r="M5603" s="238"/>
      <c r="N5603" s="236"/>
      <c r="O5603" s="236"/>
      <c r="P5603" s="234"/>
      <c r="Q5603" s="234"/>
      <c r="R5603" s="236"/>
      <c r="S5603" s="236"/>
      <c r="T5603" s="236"/>
      <c r="U5603" s="236"/>
    </row>
    <row r="5604" spans="13:21">
      <c r="M5604" s="238"/>
      <c r="N5604" s="236"/>
      <c r="O5604" s="236"/>
      <c r="P5604" s="234"/>
      <c r="Q5604" s="234"/>
      <c r="R5604" s="236"/>
      <c r="S5604" s="236"/>
      <c r="T5604" s="236"/>
      <c r="U5604" s="236"/>
    </row>
    <row r="5605" spans="13:21">
      <c r="M5605" s="238"/>
      <c r="N5605" s="236"/>
      <c r="O5605" s="236"/>
      <c r="P5605" s="234"/>
      <c r="Q5605" s="234"/>
      <c r="R5605" s="236"/>
      <c r="S5605" s="236"/>
      <c r="T5605" s="236"/>
      <c r="U5605" s="236"/>
    </row>
    <row r="5606" spans="13:21">
      <c r="M5606" s="238"/>
      <c r="N5606" s="236"/>
      <c r="O5606" s="236"/>
      <c r="P5606" s="234"/>
      <c r="Q5606" s="234"/>
      <c r="R5606" s="236"/>
      <c r="S5606" s="236"/>
      <c r="T5606" s="236"/>
      <c r="U5606" s="236"/>
    </row>
    <row r="5607" spans="13:21">
      <c r="M5607" s="238"/>
      <c r="N5607" s="236"/>
      <c r="O5607" s="236"/>
      <c r="P5607" s="234"/>
      <c r="Q5607" s="234"/>
      <c r="R5607" s="236"/>
      <c r="S5607" s="236"/>
      <c r="T5607" s="236"/>
      <c r="U5607" s="236"/>
    </row>
    <row r="5608" spans="13:21">
      <c r="M5608" s="238"/>
      <c r="N5608" s="236"/>
      <c r="O5608" s="236"/>
      <c r="P5608" s="234"/>
      <c r="Q5608" s="234"/>
      <c r="R5608" s="236"/>
      <c r="S5608" s="236"/>
      <c r="T5608" s="236"/>
      <c r="U5608" s="236"/>
    </row>
    <row r="5609" spans="13:21">
      <c r="M5609" s="238"/>
      <c r="N5609" s="236"/>
      <c r="O5609" s="236"/>
      <c r="P5609" s="234"/>
      <c r="Q5609" s="234"/>
      <c r="R5609" s="236"/>
      <c r="S5609" s="236"/>
      <c r="T5609" s="236"/>
      <c r="U5609" s="236"/>
    </row>
    <row r="5610" spans="13:21">
      <c r="M5610" s="238"/>
      <c r="N5610" s="236"/>
      <c r="O5610" s="236"/>
      <c r="P5610" s="234"/>
      <c r="Q5610" s="234"/>
      <c r="R5610" s="236"/>
      <c r="S5610" s="236"/>
      <c r="T5610" s="236"/>
      <c r="U5610" s="236"/>
    </row>
    <row r="5611" spans="13:21">
      <c r="M5611" s="238"/>
      <c r="N5611" s="236"/>
      <c r="O5611" s="236"/>
      <c r="P5611" s="234"/>
      <c r="Q5611" s="234"/>
      <c r="R5611" s="236"/>
      <c r="S5611" s="236"/>
      <c r="T5611" s="236"/>
      <c r="U5611" s="236"/>
    </row>
    <row r="5612" spans="13:21">
      <c r="M5612" s="238"/>
      <c r="N5612" s="236"/>
      <c r="O5612" s="236"/>
      <c r="P5612" s="234"/>
      <c r="Q5612" s="234"/>
      <c r="R5612" s="236"/>
      <c r="S5612" s="236"/>
      <c r="T5612" s="236"/>
      <c r="U5612" s="236"/>
    </row>
    <row r="5613" spans="13:21">
      <c r="M5613" s="238"/>
      <c r="N5613" s="236"/>
      <c r="O5613" s="236"/>
      <c r="P5613" s="234"/>
      <c r="Q5613" s="234"/>
      <c r="R5613" s="236"/>
      <c r="S5613" s="236"/>
      <c r="T5613" s="236"/>
      <c r="U5613" s="236"/>
    </row>
    <row r="5614" spans="13:21">
      <c r="M5614" s="238"/>
      <c r="N5614" s="236"/>
      <c r="O5614" s="236"/>
      <c r="P5614" s="234"/>
      <c r="Q5614" s="234"/>
      <c r="R5614" s="236"/>
      <c r="S5614" s="236"/>
      <c r="T5614" s="236"/>
      <c r="U5614" s="236"/>
    </row>
    <row r="5615" spans="13:21">
      <c r="M5615" s="238"/>
      <c r="N5615" s="236"/>
      <c r="O5615" s="236"/>
      <c r="P5615" s="234"/>
      <c r="Q5615" s="234"/>
      <c r="R5615" s="236"/>
      <c r="S5615" s="236"/>
      <c r="T5615" s="236"/>
      <c r="U5615" s="236"/>
    </row>
    <row r="5616" spans="13:21">
      <c r="M5616" s="238"/>
      <c r="N5616" s="236"/>
      <c r="O5616" s="236"/>
      <c r="P5616" s="234"/>
      <c r="Q5616" s="234"/>
      <c r="R5616" s="236"/>
      <c r="S5616" s="236"/>
      <c r="T5616" s="236"/>
      <c r="U5616" s="236"/>
    </row>
    <row r="5617" spans="13:21">
      <c r="M5617" s="238"/>
      <c r="N5617" s="236"/>
      <c r="O5617" s="236"/>
      <c r="P5617" s="234"/>
      <c r="Q5617" s="234"/>
      <c r="R5617" s="236"/>
      <c r="S5617" s="236"/>
      <c r="T5617" s="236"/>
      <c r="U5617" s="236"/>
    </row>
    <row r="5618" spans="13:21">
      <c r="M5618" s="238"/>
      <c r="N5618" s="236"/>
      <c r="O5618" s="236"/>
      <c r="P5618" s="234"/>
      <c r="Q5618" s="234"/>
      <c r="R5618" s="236"/>
      <c r="S5618" s="236"/>
      <c r="T5618" s="236"/>
      <c r="U5618" s="236"/>
    </row>
    <row r="5619" spans="13:21">
      <c r="M5619" s="238"/>
      <c r="N5619" s="236"/>
      <c r="O5619" s="236"/>
      <c r="P5619" s="234"/>
      <c r="Q5619" s="234"/>
      <c r="R5619" s="236"/>
      <c r="S5619" s="236"/>
      <c r="T5619" s="236"/>
      <c r="U5619" s="236"/>
    </row>
    <row r="5620" spans="13:21">
      <c r="M5620" s="238"/>
      <c r="N5620" s="236"/>
      <c r="O5620" s="236"/>
      <c r="P5620" s="234"/>
      <c r="Q5620" s="234"/>
      <c r="R5620" s="236"/>
      <c r="S5620" s="236"/>
      <c r="T5620" s="236"/>
      <c r="U5620" s="236"/>
    </row>
    <row r="5621" spans="13:21">
      <c r="M5621" s="238"/>
      <c r="N5621" s="236"/>
      <c r="O5621" s="236"/>
      <c r="P5621" s="234"/>
      <c r="Q5621" s="234"/>
      <c r="R5621" s="236"/>
      <c r="S5621" s="236"/>
      <c r="T5621" s="236"/>
      <c r="U5621" s="236"/>
    </row>
    <row r="5622" spans="13:21">
      <c r="M5622" s="238"/>
      <c r="N5622" s="236"/>
      <c r="O5622" s="236"/>
      <c r="P5622" s="234"/>
      <c r="Q5622" s="234"/>
      <c r="R5622" s="236"/>
      <c r="S5622" s="236"/>
      <c r="T5622" s="236"/>
      <c r="U5622" s="236"/>
    </row>
    <row r="5623" spans="13:21">
      <c r="M5623" s="238"/>
      <c r="N5623" s="236"/>
      <c r="O5623" s="236"/>
      <c r="P5623" s="234"/>
      <c r="Q5623" s="234"/>
      <c r="R5623" s="236"/>
      <c r="S5623" s="236"/>
      <c r="T5623" s="236"/>
      <c r="U5623" s="236"/>
    </row>
    <row r="5624" spans="13:21">
      <c r="M5624" s="238"/>
      <c r="N5624" s="236"/>
      <c r="O5624" s="236"/>
      <c r="P5624" s="234"/>
      <c r="Q5624" s="234"/>
      <c r="R5624" s="236"/>
      <c r="S5624" s="236"/>
      <c r="T5624" s="236"/>
      <c r="U5624" s="236"/>
    </row>
    <row r="5625" spans="13:21">
      <c r="M5625" s="238"/>
      <c r="N5625" s="236"/>
      <c r="O5625" s="236"/>
      <c r="P5625" s="234"/>
      <c r="Q5625" s="234"/>
      <c r="R5625" s="236"/>
      <c r="S5625" s="236"/>
      <c r="T5625" s="236"/>
      <c r="U5625" s="236"/>
    </row>
    <row r="5626" spans="13:21">
      <c r="M5626" s="238"/>
      <c r="N5626" s="236"/>
      <c r="O5626" s="236"/>
      <c r="P5626" s="234"/>
      <c r="Q5626" s="234"/>
      <c r="R5626" s="236"/>
      <c r="S5626" s="236"/>
      <c r="T5626" s="236"/>
      <c r="U5626" s="236"/>
    </row>
    <row r="5627" spans="13:21">
      <c r="M5627" s="238"/>
      <c r="N5627" s="236"/>
      <c r="O5627" s="236"/>
      <c r="P5627" s="234"/>
      <c r="Q5627" s="234"/>
      <c r="R5627" s="236"/>
      <c r="S5627" s="236"/>
      <c r="T5627" s="236"/>
      <c r="U5627" s="236"/>
    </row>
    <row r="5628" spans="13:21">
      <c r="M5628" s="238"/>
      <c r="N5628" s="236"/>
      <c r="O5628" s="236"/>
      <c r="P5628" s="234"/>
      <c r="Q5628" s="234"/>
      <c r="R5628" s="236"/>
      <c r="S5628" s="236"/>
      <c r="T5628" s="236"/>
      <c r="U5628" s="236"/>
    </row>
    <row r="5629" spans="13:21">
      <c r="M5629" s="238"/>
      <c r="N5629" s="236"/>
      <c r="O5629" s="236"/>
      <c r="P5629" s="234"/>
      <c r="Q5629" s="234"/>
      <c r="R5629" s="236"/>
      <c r="S5629" s="236"/>
      <c r="T5629" s="236"/>
      <c r="U5629" s="236"/>
    </row>
    <row r="5630" spans="13:21">
      <c r="M5630" s="238"/>
      <c r="N5630" s="236"/>
      <c r="O5630" s="236"/>
      <c r="P5630" s="234"/>
      <c r="Q5630" s="234"/>
      <c r="R5630" s="236"/>
      <c r="S5630" s="236"/>
      <c r="T5630" s="236"/>
      <c r="U5630" s="236"/>
    </row>
    <row r="5631" spans="13:21">
      <c r="M5631" s="238"/>
      <c r="N5631" s="236"/>
      <c r="O5631" s="236"/>
      <c r="P5631" s="234"/>
      <c r="Q5631" s="234"/>
      <c r="R5631" s="236"/>
      <c r="S5631" s="236"/>
      <c r="T5631" s="236"/>
      <c r="U5631" s="236"/>
    </row>
    <row r="5632" spans="13:21">
      <c r="M5632" s="238"/>
      <c r="N5632" s="236"/>
      <c r="O5632" s="236"/>
      <c r="P5632" s="234"/>
      <c r="Q5632" s="234"/>
      <c r="R5632" s="236"/>
      <c r="S5632" s="236"/>
      <c r="T5632" s="236"/>
      <c r="U5632" s="236"/>
    </row>
    <row r="5633" spans="13:21">
      <c r="M5633" s="238"/>
      <c r="N5633" s="236"/>
      <c r="O5633" s="236"/>
      <c r="P5633" s="234"/>
      <c r="Q5633" s="234"/>
      <c r="R5633" s="236"/>
      <c r="S5633" s="236"/>
      <c r="T5633" s="236"/>
      <c r="U5633" s="236"/>
    </row>
    <row r="5634" spans="13:21">
      <c r="M5634" s="238"/>
      <c r="N5634" s="236"/>
      <c r="O5634" s="236"/>
      <c r="P5634" s="234"/>
      <c r="Q5634" s="234"/>
      <c r="R5634" s="236"/>
      <c r="S5634" s="236"/>
      <c r="T5634" s="236"/>
      <c r="U5634" s="236"/>
    </row>
    <row r="5635" spans="13:21">
      <c r="M5635" s="238"/>
      <c r="N5635" s="236"/>
      <c r="O5635" s="236"/>
      <c r="P5635" s="234"/>
      <c r="Q5635" s="234"/>
      <c r="R5635" s="236"/>
      <c r="S5635" s="236"/>
      <c r="T5635" s="236"/>
      <c r="U5635" s="236"/>
    </row>
    <row r="5636" spans="13:21">
      <c r="M5636" s="238"/>
      <c r="N5636" s="236"/>
      <c r="O5636" s="236"/>
      <c r="P5636" s="234"/>
      <c r="Q5636" s="234"/>
      <c r="R5636" s="236"/>
      <c r="S5636" s="236"/>
      <c r="T5636" s="236"/>
      <c r="U5636" s="236"/>
    </row>
    <row r="5637" spans="13:21">
      <c r="M5637" s="238"/>
      <c r="N5637" s="236"/>
      <c r="O5637" s="236"/>
      <c r="P5637" s="234"/>
      <c r="Q5637" s="234"/>
      <c r="R5637" s="236"/>
      <c r="S5637" s="236"/>
      <c r="T5637" s="236"/>
      <c r="U5637" s="236"/>
    </row>
    <row r="5638" spans="13:21">
      <c r="M5638" s="238"/>
      <c r="N5638" s="236"/>
      <c r="O5638" s="236"/>
      <c r="P5638" s="234"/>
      <c r="Q5638" s="234"/>
      <c r="R5638" s="236"/>
      <c r="S5638" s="236"/>
      <c r="T5638" s="236"/>
      <c r="U5638" s="236"/>
    </row>
    <row r="5639" spans="13:21">
      <c r="M5639" s="238"/>
      <c r="N5639" s="236"/>
      <c r="O5639" s="236"/>
      <c r="P5639" s="234"/>
      <c r="Q5639" s="234"/>
      <c r="R5639" s="236"/>
      <c r="S5639" s="236"/>
      <c r="T5639" s="236"/>
      <c r="U5639" s="236"/>
    </row>
    <row r="5640" spans="13:21">
      <c r="M5640" s="238"/>
      <c r="N5640" s="236"/>
      <c r="O5640" s="236"/>
      <c r="P5640" s="234"/>
      <c r="Q5640" s="234"/>
      <c r="R5640" s="236"/>
      <c r="S5640" s="236"/>
      <c r="T5640" s="236"/>
      <c r="U5640" s="236"/>
    </row>
    <row r="5641" spans="13:21">
      <c r="M5641" s="238"/>
      <c r="N5641" s="236"/>
      <c r="O5641" s="236"/>
      <c r="P5641" s="234"/>
      <c r="Q5641" s="234"/>
      <c r="R5641" s="236"/>
      <c r="S5641" s="236"/>
      <c r="T5641" s="236"/>
      <c r="U5641" s="236"/>
    </row>
    <row r="5642" spans="13:21">
      <c r="M5642" s="238"/>
      <c r="N5642" s="236"/>
      <c r="O5642" s="236"/>
      <c r="P5642" s="234"/>
      <c r="Q5642" s="234"/>
      <c r="R5642" s="236"/>
      <c r="S5642" s="236"/>
      <c r="T5642" s="236"/>
      <c r="U5642" s="236"/>
    </row>
    <row r="5643" spans="13:21">
      <c r="M5643" s="238"/>
      <c r="N5643" s="236"/>
      <c r="O5643" s="236"/>
      <c r="P5643" s="234"/>
      <c r="Q5643" s="234"/>
      <c r="R5643" s="236"/>
      <c r="S5643" s="236"/>
      <c r="T5643" s="236"/>
      <c r="U5643" s="236"/>
    </row>
    <row r="5644" spans="13:21">
      <c r="M5644" s="238"/>
      <c r="N5644" s="236"/>
      <c r="O5644" s="236"/>
      <c r="P5644" s="234"/>
      <c r="Q5644" s="234"/>
      <c r="R5644" s="236"/>
      <c r="S5644" s="236"/>
      <c r="T5644" s="236"/>
      <c r="U5644" s="236"/>
    </row>
    <row r="5645" spans="13:21">
      <c r="M5645" s="238"/>
      <c r="N5645" s="236"/>
      <c r="O5645" s="236"/>
      <c r="P5645" s="234"/>
      <c r="Q5645" s="234"/>
      <c r="R5645" s="236"/>
      <c r="S5645" s="236"/>
      <c r="T5645" s="236"/>
      <c r="U5645" s="236"/>
    </row>
    <row r="5646" spans="13:21">
      <c r="M5646" s="238"/>
      <c r="N5646" s="236"/>
      <c r="O5646" s="236"/>
      <c r="P5646" s="234"/>
      <c r="Q5646" s="234"/>
      <c r="R5646" s="236"/>
      <c r="S5646" s="236"/>
      <c r="T5646" s="236"/>
      <c r="U5646" s="236"/>
    </row>
    <row r="5647" spans="13:21">
      <c r="M5647" s="238"/>
      <c r="N5647" s="236"/>
      <c r="O5647" s="236"/>
      <c r="P5647" s="234"/>
      <c r="Q5647" s="234"/>
      <c r="R5647" s="236"/>
      <c r="S5647" s="236"/>
      <c r="T5647" s="236"/>
      <c r="U5647" s="236"/>
    </row>
    <row r="5648" spans="13:21">
      <c r="M5648" s="238"/>
      <c r="N5648" s="236"/>
      <c r="O5648" s="236"/>
      <c r="P5648" s="234"/>
      <c r="Q5648" s="234"/>
      <c r="R5648" s="236"/>
      <c r="S5648" s="236"/>
      <c r="T5648" s="236"/>
      <c r="U5648" s="236"/>
    </row>
    <row r="5649" spans="13:21">
      <c r="M5649" s="238"/>
      <c r="N5649" s="236"/>
      <c r="O5649" s="236"/>
      <c r="P5649" s="234"/>
      <c r="Q5649" s="234"/>
      <c r="R5649" s="236"/>
      <c r="S5649" s="236"/>
      <c r="T5649" s="236"/>
      <c r="U5649" s="236"/>
    </row>
    <row r="5650" spans="13:21">
      <c r="M5650" s="238"/>
      <c r="N5650" s="236"/>
      <c r="O5650" s="236"/>
      <c r="P5650" s="234"/>
      <c r="Q5650" s="234"/>
      <c r="R5650" s="236"/>
      <c r="S5650" s="236"/>
      <c r="T5650" s="236"/>
      <c r="U5650" s="236"/>
    </row>
    <row r="5651" spans="13:21">
      <c r="M5651" s="238"/>
      <c r="N5651" s="236"/>
      <c r="O5651" s="236"/>
      <c r="P5651" s="234"/>
      <c r="Q5651" s="234"/>
      <c r="R5651" s="236"/>
      <c r="S5651" s="236"/>
      <c r="T5651" s="236"/>
      <c r="U5651" s="236"/>
    </row>
    <row r="5652" spans="13:21">
      <c r="M5652" s="238"/>
      <c r="N5652" s="236"/>
      <c r="O5652" s="236"/>
      <c r="P5652" s="234"/>
      <c r="Q5652" s="234"/>
      <c r="R5652" s="236"/>
      <c r="S5652" s="236"/>
      <c r="T5652" s="236"/>
      <c r="U5652" s="236"/>
    </row>
    <row r="5653" spans="13:21">
      <c r="M5653" s="238"/>
      <c r="N5653" s="236"/>
      <c r="O5653" s="236"/>
      <c r="P5653" s="234"/>
      <c r="Q5653" s="234"/>
      <c r="R5653" s="236"/>
      <c r="S5653" s="236"/>
      <c r="T5653" s="236"/>
      <c r="U5653" s="236"/>
    </row>
    <row r="5654" spans="13:21">
      <c r="M5654" s="238"/>
      <c r="N5654" s="236"/>
      <c r="O5654" s="236"/>
      <c r="P5654" s="234"/>
      <c r="Q5654" s="234"/>
      <c r="R5654" s="236"/>
      <c r="S5654" s="236"/>
      <c r="T5654" s="236"/>
      <c r="U5654" s="236"/>
    </row>
    <row r="5655" spans="13:21">
      <c r="M5655" s="238"/>
      <c r="N5655" s="236"/>
      <c r="O5655" s="236"/>
      <c r="P5655" s="234"/>
      <c r="Q5655" s="234"/>
      <c r="R5655" s="236"/>
      <c r="S5655" s="236"/>
      <c r="T5655" s="236"/>
      <c r="U5655" s="236"/>
    </row>
    <row r="5656" spans="13:21">
      <c r="M5656" s="238"/>
      <c r="N5656" s="236"/>
      <c r="O5656" s="236"/>
      <c r="P5656" s="234"/>
      <c r="Q5656" s="234"/>
      <c r="R5656" s="236"/>
      <c r="S5656" s="236"/>
      <c r="T5656" s="236"/>
      <c r="U5656" s="236"/>
    </row>
    <row r="5657" spans="13:21">
      <c r="M5657" s="238"/>
      <c r="N5657" s="236"/>
      <c r="O5657" s="236"/>
      <c r="P5657" s="234"/>
      <c r="Q5657" s="234"/>
      <c r="R5657" s="236"/>
      <c r="S5657" s="236"/>
      <c r="T5657" s="236"/>
      <c r="U5657" s="236"/>
    </row>
    <row r="5658" spans="13:21">
      <c r="M5658" s="238"/>
      <c r="N5658" s="236"/>
      <c r="O5658" s="236"/>
      <c r="P5658" s="234"/>
      <c r="Q5658" s="234"/>
      <c r="R5658" s="236"/>
      <c r="S5658" s="236"/>
      <c r="T5658" s="236"/>
      <c r="U5658" s="236"/>
    </row>
    <row r="5659" spans="13:21">
      <c r="M5659" s="238"/>
      <c r="N5659" s="236"/>
      <c r="O5659" s="236"/>
      <c r="P5659" s="234"/>
      <c r="Q5659" s="234"/>
      <c r="R5659" s="236"/>
      <c r="S5659" s="236"/>
      <c r="T5659" s="236"/>
      <c r="U5659" s="236"/>
    </row>
    <row r="5660" spans="13:21">
      <c r="M5660" s="238"/>
      <c r="N5660" s="236"/>
      <c r="O5660" s="236"/>
      <c r="P5660" s="234"/>
      <c r="Q5660" s="234"/>
      <c r="R5660" s="236"/>
      <c r="S5660" s="236"/>
      <c r="T5660" s="236"/>
      <c r="U5660" s="236"/>
    </row>
    <row r="5661" spans="13:21">
      <c r="M5661" s="238"/>
      <c r="N5661" s="236"/>
      <c r="O5661" s="236"/>
      <c r="P5661" s="234"/>
      <c r="Q5661" s="234"/>
      <c r="R5661" s="236"/>
      <c r="S5661" s="236"/>
      <c r="T5661" s="236"/>
      <c r="U5661" s="236"/>
    </row>
    <row r="5662" spans="13:21">
      <c r="M5662" s="238"/>
      <c r="N5662" s="236"/>
      <c r="O5662" s="236"/>
      <c r="P5662" s="234"/>
      <c r="Q5662" s="234"/>
      <c r="R5662" s="236"/>
      <c r="S5662" s="236"/>
      <c r="T5662" s="236"/>
      <c r="U5662" s="236"/>
    </row>
    <row r="5663" spans="13:21">
      <c r="M5663" s="238"/>
      <c r="N5663" s="236"/>
      <c r="O5663" s="236"/>
      <c r="P5663" s="234"/>
      <c r="Q5663" s="234"/>
      <c r="R5663" s="236"/>
      <c r="S5663" s="236"/>
      <c r="T5663" s="236"/>
      <c r="U5663" s="236"/>
    </row>
    <row r="5664" spans="13:21">
      <c r="M5664" s="238"/>
      <c r="N5664" s="236"/>
      <c r="O5664" s="236"/>
      <c r="P5664" s="234"/>
      <c r="Q5664" s="234"/>
      <c r="R5664" s="236"/>
      <c r="S5664" s="236"/>
      <c r="T5664" s="236"/>
      <c r="U5664" s="236"/>
    </row>
    <row r="5665" spans="13:21">
      <c r="M5665" s="238"/>
      <c r="N5665" s="236"/>
      <c r="O5665" s="236"/>
      <c r="P5665" s="234"/>
      <c r="Q5665" s="234"/>
      <c r="R5665" s="236"/>
      <c r="S5665" s="236"/>
      <c r="T5665" s="236"/>
      <c r="U5665" s="236"/>
    </row>
    <row r="5666" spans="13:21">
      <c r="M5666" s="238"/>
      <c r="N5666" s="236"/>
      <c r="O5666" s="236"/>
      <c r="P5666" s="234"/>
      <c r="Q5666" s="234"/>
      <c r="R5666" s="236"/>
      <c r="S5666" s="236"/>
      <c r="T5666" s="236"/>
      <c r="U5666" s="236"/>
    </row>
    <row r="5667" spans="13:21">
      <c r="M5667" s="238"/>
      <c r="N5667" s="236"/>
      <c r="O5667" s="236"/>
      <c r="P5667" s="234"/>
      <c r="Q5667" s="234"/>
      <c r="R5667" s="236"/>
      <c r="S5667" s="236"/>
      <c r="T5667" s="236"/>
      <c r="U5667" s="236"/>
    </row>
    <row r="5668" spans="13:21">
      <c r="M5668" s="238"/>
      <c r="N5668" s="236"/>
      <c r="O5668" s="236"/>
      <c r="P5668" s="234"/>
      <c r="Q5668" s="234"/>
      <c r="R5668" s="236"/>
      <c r="S5668" s="236"/>
      <c r="T5668" s="236"/>
      <c r="U5668" s="236"/>
    </row>
    <row r="5669" spans="13:21">
      <c r="M5669" s="238"/>
      <c r="N5669" s="236"/>
      <c r="O5669" s="236"/>
      <c r="P5669" s="234"/>
      <c r="Q5669" s="234"/>
      <c r="R5669" s="236"/>
      <c r="S5669" s="236"/>
      <c r="T5669" s="236"/>
      <c r="U5669" s="236"/>
    </row>
    <row r="5670" spans="13:21">
      <c r="M5670" s="238"/>
      <c r="N5670" s="236"/>
      <c r="O5670" s="236"/>
      <c r="P5670" s="234"/>
      <c r="Q5670" s="234"/>
      <c r="R5670" s="236"/>
      <c r="S5670" s="236"/>
      <c r="T5670" s="236"/>
      <c r="U5670" s="236"/>
    </row>
    <row r="5671" spans="13:21">
      <c r="M5671" s="238"/>
      <c r="N5671" s="236"/>
      <c r="O5671" s="236"/>
      <c r="P5671" s="234"/>
      <c r="Q5671" s="234"/>
      <c r="R5671" s="236"/>
      <c r="S5671" s="236"/>
      <c r="T5671" s="236"/>
      <c r="U5671" s="236"/>
    </row>
    <row r="5672" spans="13:21">
      <c r="M5672" s="238"/>
      <c r="N5672" s="236"/>
      <c r="O5672" s="236"/>
      <c r="P5672" s="234"/>
      <c r="Q5672" s="234"/>
      <c r="R5672" s="236"/>
      <c r="S5672" s="236"/>
      <c r="T5672" s="236"/>
      <c r="U5672" s="236"/>
    </row>
    <row r="5673" spans="13:21">
      <c r="M5673" s="238"/>
      <c r="N5673" s="236"/>
      <c r="O5673" s="236"/>
      <c r="P5673" s="234"/>
      <c r="Q5673" s="234"/>
      <c r="R5673" s="236"/>
      <c r="S5673" s="236"/>
      <c r="T5673" s="236"/>
      <c r="U5673" s="236"/>
    </row>
    <row r="5674" spans="13:21">
      <c r="M5674" s="238"/>
      <c r="N5674" s="236"/>
      <c r="O5674" s="236"/>
      <c r="P5674" s="234"/>
      <c r="Q5674" s="234"/>
      <c r="R5674" s="236"/>
      <c r="S5674" s="236"/>
      <c r="T5674" s="236"/>
      <c r="U5674" s="236"/>
    </row>
    <row r="5675" spans="13:21">
      <c r="M5675" s="238"/>
      <c r="N5675" s="236"/>
      <c r="O5675" s="236"/>
      <c r="P5675" s="234"/>
      <c r="Q5675" s="234"/>
      <c r="R5675" s="236"/>
      <c r="S5675" s="236"/>
      <c r="T5675" s="236"/>
      <c r="U5675" s="236"/>
    </row>
    <row r="5676" spans="13:21">
      <c r="M5676" s="238"/>
      <c r="N5676" s="236"/>
      <c r="O5676" s="236"/>
      <c r="P5676" s="234"/>
      <c r="Q5676" s="234"/>
      <c r="R5676" s="236"/>
      <c r="S5676" s="236"/>
      <c r="T5676" s="236"/>
      <c r="U5676" s="236"/>
    </row>
    <row r="5677" spans="13:21">
      <c r="M5677" s="238"/>
      <c r="N5677" s="236"/>
      <c r="O5677" s="236"/>
      <c r="P5677" s="234"/>
      <c r="Q5677" s="234"/>
      <c r="R5677" s="236"/>
      <c r="S5677" s="236"/>
      <c r="T5677" s="236"/>
      <c r="U5677" s="236"/>
    </row>
    <row r="5678" spans="13:21">
      <c r="M5678" s="238"/>
      <c r="N5678" s="236"/>
      <c r="O5678" s="236"/>
      <c r="P5678" s="234"/>
      <c r="Q5678" s="234"/>
      <c r="R5678" s="236"/>
      <c r="S5678" s="236"/>
      <c r="T5678" s="236"/>
      <c r="U5678" s="236"/>
    </row>
    <row r="5679" spans="13:21">
      <c r="M5679" s="238"/>
      <c r="N5679" s="236"/>
      <c r="O5679" s="236"/>
      <c r="P5679" s="234"/>
      <c r="Q5679" s="234"/>
      <c r="R5679" s="236"/>
      <c r="S5679" s="236"/>
      <c r="T5679" s="236"/>
      <c r="U5679" s="236"/>
    </row>
    <row r="5680" spans="13:21">
      <c r="M5680" s="238"/>
      <c r="N5680" s="236"/>
      <c r="O5680" s="236"/>
      <c r="P5680" s="234"/>
      <c r="Q5680" s="234"/>
      <c r="R5680" s="236"/>
      <c r="S5680" s="236"/>
      <c r="T5680" s="236"/>
      <c r="U5680" s="236"/>
    </row>
    <row r="5681" spans="13:21">
      <c r="M5681" s="238"/>
      <c r="N5681" s="236"/>
      <c r="O5681" s="236"/>
      <c r="P5681" s="234"/>
      <c r="Q5681" s="234"/>
      <c r="R5681" s="236"/>
      <c r="S5681" s="236"/>
      <c r="T5681" s="236"/>
      <c r="U5681" s="236"/>
    </row>
    <row r="5682" spans="13:21">
      <c r="M5682" s="238"/>
      <c r="N5682" s="236"/>
      <c r="O5682" s="236"/>
      <c r="P5682" s="234"/>
      <c r="Q5682" s="234"/>
      <c r="R5682" s="236"/>
      <c r="S5682" s="236"/>
      <c r="T5682" s="236"/>
      <c r="U5682" s="236"/>
    </row>
    <row r="5683" spans="13:21">
      <c r="M5683" s="238"/>
      <c r="N5683" s="236"/>
      <c r="O5683" s="236"/>
      <c r="P5683" s="234"/>
      <c r="Q5683" s="234"/>
      <c r="R5683" s="236"/>
      <c r="S5683" s="236"/>
      <c r="T5683" s="236"/>
      <c r="U5683" s="236"/>
    </row>
    <row r="5684" spans="13:21">
      <c r="M5684" s="238"/>
      <c r="N5684" s="236"/>
      <c r="O5684" s="236"/>
      <c r="P5684" s="234"/>
      <c r="Q5684" s="234"/>
      <c r="R5684" s="236"/>
      <c r="S5684" s="236"/>
      <c r="T5684" s="236"/>
      <c r="U5684" s="236"/>
    </row>
    <row r="5685" spans="13:21">
      <c r="M5685" s="238"/>
      <c r="N5685" s="236"/>
      <c r="O5685" s="236"/>
      <c r="P5685" s="234"/>
      <c r="Q5685" s="234"/>
      <c r="R5685" s="236"/>
      <c r="S5685" s="236"/>
      <c r="T5685" s="236"/>
      <c r="U5685" s="236"/>
    </row>
    <row r="5686" spans="13:21">
      <c r="M5686" s="238"/>
      <c r="N5686" s="236"/>
      <c r="O5686" s="236"/>
      <c r="P5686" s="234"/>
      <c r="Q5686" s="234"/>
      <c r="R5686" s="236"/>
      <c r="S5686" s="236"/>
      <c r="T5686" s="236"/>
      <c r="U5686" s="236"/>
    </row>
    <row r="5687" spans="13:21">
      <c r="M5687" s="238"/>
      <c r="N5687" s="236"/>
      <c r="O5687" s="236"/>
      <c r="P5687" s="234"/>
      <c r="Q5687" s="234"/>
      <c r="R5687" s="236"/>
      <c r="S5687" s="236"/>
      <c r="T5687" s="236"/>
      <c r="U5687" s="236"/>
    </row>
    <row r="5688" spans="13:21">
      <c r="M5688" s="238"/>
      <c r="N5688" s="236"/>
      <c r="O5688" s="236"/>
      <c r="P5688" s="234"/>
      <c r="Q5688" s="234"/>
      <c r="R5688" s="236"/>
      <c r="S5688" s="236"/>
      <c r="T5688" s="236"/>
      <c r="U5688" s="236"/>
    </row>
    <row r="5689" spans="13:21">
      <c r="M5689" s="238"/>
      <c r="N5689" s="236"/>
      <c r="O5689" s="236"/>
      <c r="P5689" s="234"/>
      <c r="Q5689" s="234"/>
      <c r="R5689" s="236"/>
      <c r="S5689" s="236"/>
      <c r="T5689" s="236"/>
      <c r="U5689" s="236"/>
    </row>
    <row r="5690" spans="13:21">
      <c r="M5690" s="238"/>
      <c r="N5690" s="236"/>
      <c r="O5690" s="236"/>
      <c r="P5690" s="234"/>
      <c r="Q5690" s="234"/>
      <c r="R5690" s="236"/>
      <c r="S5690" s="236"/>
      <c r="T5690" s="236"/>
      <c r="U5690" s="236"/>
    </row>
    <row r="5691" spans="13:21">
      <c r="M5691" s="238"/>
      <c r="N5691" s="236"/>
      <c r="O5691" s="236"/>
      <c r="P5691" s="234"/>
      <c r="Q5691" s="234"/>
      <c r="R5691" s="236"/>
      <c r="S5691" s="236"/>
      <c r="T5691" s="236"/>
      <c r="U5691" s="236"/>
    </row>
    <row r="5692" spans="13:21">
      <c r="M5692" s="238"/>
      <c r="N5692" s="236"/>
      <c r="O5692" s="236"/>
      <c r="P5692" s="234"/>
      <c r="Q5692" s="234"/>
      <c r="R5692" s="236"/>
      <c r="S5692" s="236"/>
      <c r="T5692" s="236"/>
      <c r="U5692" s="236"/>
    </row>
    <row r="5693" spans="13:21">
      <c r="M5693" s="238"/>
      <c r="N5693" s="236"/>
      <c r="O5693" s="236"/>
      <c r="P5693" s="234"/>
      <c r="Q5693" s="234"/>
      <c r="R5693" s="236"/>
      <c r="S5693" s="236"/>
      <c r="T5693" s="236"/>
      <c r="U5693" s="236"/>
    </row>
    <row r="5694" spans="13:21">
      <c r="M5694" s="238"/>
      <c r="N5694" s="236"/>
      <c r="O5694" s="236"/>
      <c r="P5694" s="234"/>
      <c r="Q5694" s="234"/>
      <c r="R5694" s="236"/>
      <c r="S5694" s="236"/>
      <c r="T5694" s="236"/>
      <c r="U5694" s="236"/>
    </row>
    <row r="5695" spans="13:21">
      <c r="M5695" s="238"/>
      <c r="N5695" s="236"/>
      <c r="O5695" s="236"/>
      <c r="P5695" s="234"/>
      <c r="Q5695" s="234"/>
      <c r="R5695" s="236"/>
      <c r="S5695" s="236"/>
      <c r="T5695" s="236"/>
      <c r="U5695" s="236"/>
    </row>
    <row r="5696" spans="13:21">
      <c r="M5696" s="238"/>
      <c r="N5696" s="236"/>
      <c r="O5696" s="236"/>
      <c r="P5696" s="234"/>
      <c r="Q5696" s="234"/>
      <c r="R5696" s="236"/>
      <c r="S5696" s="236"/>
      <c r="T5696" s="236"/>
      <c r="U5696" s="236"/>
    </row>
    <row r="5697" spans="13:21">
      <c r="M5697" s="238"/>
      <c r="N5697" s="236"/>
      <c r="O5697" s="236"/>
      <c r="P5697" s="234"/>
      <c r="Q5697" s="234"/>
      <c r="R5697" s="236"/>
      <c r="S5697" s="236"/>
      <c r="T5697" s="236"/>
      <c r="U5697" s="236"/>
    </row>
    <row r="5698" spans="13:21">
      <c r="M5698" s="238"/>
      <c r="N5698" s="236"/>
      <c r="O5698" s="236"/>
      <c r="P5698" s="234"/>
      <c r="Q5698" s="234"/>
      <c r="R5698" s="236"/>
      <c r="S5698" s="236"/>
      <c r="T5698" s="236"/>
      <c r="U5698" s="236"/>
    </row>
    <row r="5699" spans="13:21">
      <c r="M5699" s="238"/>
      <c r="N5699" s="236"/>
      <c r="O5699" s="236"/>
      <c r="P5699" s="234"/>
      <c r="Q5699" s="234"/>
      <c r="R5699" s="236"/>
      <c r="S5699" s="236"/>
      <c r="T5699" s="236"/>
      <c r="U5699" s="236"/>
    </row>
    <row r="5700" spans="13:21">
      <c r="M5700" s="238"/>
      <c r="N5700" s="236"/>
      <c r="O5700" s="236"/>
      <c r="P5700" s="234"/>
      <c r="Q5700" s="234"/>
      <c r="R5700" s="236"/>
      <c r="S5700" s="236"/>
      <c r="T5700" s="236"/>
      <c r="U5700" s="236"/>
    </row>
    <row r="5701" spans="13:21">
      <c r="M5701" s="238"/>
      <c r="N5701" s="236"/>
      <c r="O5701" s="236"/>
      <c r="P5701" s="234"/>
      <c r="Q5701" s="234"/>
      <c r="R5701" s="236"/>
      <c r="S5701" s="236"/>
      <c r="T5701" s="236"/>
      <c r="U5701" s="236"/>
    </row>
    <row r="5702" spans="13:21">
      <c r="M5702" s="238"/>
      <c r="N5702" s="236"/>
      <c r="O5702" s="236"/>
      <c r="P5702" s="234"/>
      <c r="Q5702" s="234"/>
      <c r="R5702" s="236"/>
      <c r="S5702" s="236"/>
      <c r="T5702" s="236"/>
      <c r="U5702" s="236"/>
    </row>
    <row r="5703" spans="13:21">
      <c r="M5703" s="238"/>
      <c r="N5703" s="236"/>
      <c r="O5703" s="236"/>
      <c r="P5703" s="234"/>
      <c r="Q5703" s="234"/>
      <c r="R5703" s="236"/>
      <c r="S5703" s="236"/>
      <c r="T5703" s="236"/>
      <c r="U5703" s="236"/>
    </row>
    <row r="5704" spans="13:21">
      <c r="M5704" s="238"/>
      <c r="N5704" s="236"/>
      <c r="O5704" s="236"/>
      <c r="P5704" s="234"/>
      <c r="Q5704" s="234"/>
      <c r="R5704" s="236"/>
      <c r="S5704" s="236"/>
      <c r="T5704" s="236"/>
      <c r="U5704" s="236"/>
    </row>
    <row r="5705" spans="13:21">
      <c r="M5705" s="238"/>
      <c r="N5705" s="236"/>
      <c r="O5705" s="236"/>
      <c r="P5705" s="234"/>
      <c r="Q5705" s="234"/>
      <c r="R5705" s="236"/>
      <c r="S5705" s="236"/>
      <c r="T5705" s="236"/>
      <c r="U5705" s="236"/>
    </row>
    <row r="5706" spans="13:21">
      <c r="M5706" s="238"/>
      <c r="N5706" s="236"/>
      <c r="O5706" s="236"/>
      <c r="P5706" s="234"/>
      <c r="Q5706" s="234"/>
      <c r="R5706" s="236"/>
      <c r="S5706" s="236"/>
      <c r="T5706" s="236"/>
      <c r="U5706" s="236"/>
    </row>
    <row r="5707" spans="13:21">
      <c r="M5707" s="238"/>
      <c r="N5707" s="236"/>
      <c r="O5707" s="236"/>
      <c r="P5707" s="234"/>
      <c r="Q5707" s="234"/>
      <c r="R5707" s="236"/>
      <c r="S5707" s="236"/>
      <c r="T5707" s="236"/>
      <c r="U5707" s="236"/>
    </row>
    <row r="5708" spans="13:21">
      <c r="M5708" s="238"/>
      <c r="N5708" s="236"/>
      <c r="O5708" s="236"/>
      <c r="P5708" s="234"/>
      <c r="Q5708" s="234"/>
      <c r="R5708" s="236"/>
      <c r="S5708" s="236"/>
      <c r="T5708" s="236"/>
      <c r="U5708" s="236"/>
    </row>
    <row r="5709" spans="13:21">
      <c r="M5709" s="238"/>
      <c r="N5709" s="236"/>
      <c r="O5709" s="236"/>
      <c r="P5709" s="234"/>
      <c r="Q5709" s="234"/>
      <c r="R5709" s="236"/>
      <c r="S5709" s="236"/>
      <c r="T5709" s="236"/>
      <c r="U5709" s="236"/>
    </row>
    <row r="5710" spans="13:21">
      <c r="M5710" s="238"/>
      <c r="N5710" s="236"/>
      <c r="O5710" s="236"/>
      <c r="P5710" s="234"/>
      <c r="Q5710" s="234"/>
      <c r="R5710" s="236"/>
      <c r="S5710" s="236"/>
      <c r="T5710" s="236"/>
      <c r="U5710" s="236"/>
    </row>
    <row r="5711" spans="13:21">
      <c r="M5711" s="238"/>
      <c r="N5711" s="236"/>
      <c r="O5711" s="236"/>
      <c r="P5711" s="234"/>
      <c r="Q5711" s="234"/>
      <c r="R5711" s="236"/>
      <c r="S5711" s="236"/>
      <c r="T5711" s="236"/>
      <c r="U5711" s="236"/>
    </row>
    <row r="5712" spans="13:21">
      <c r="M5712" s="238"/>
      <c r="N5712" s="236"/>
      <c r="O5712" s="236"/>
      <c r="P5712" s="234"/>
      <c r="Q5712" s="234"/>
      <c r="R5712" s="236"/>
      <c r="S5712" s="236"/>
      <c r="T5712" s="236"/>
      <c r="U5712" s="236"/>
    </row>
    <row r="5713" spans="13:21">
      <c r="M5713" s="238"/>
      <c r="N5713" s="236"/>
      <c r="O5713" s="236"/>
      <c r="P5713" s="234"/>
      <c r="Q5713" s="234"/>
      <c r="R5713" s="236"/>
      <c r="S5713" s="236"/>
      <c r="T5713" s="236"/>
      <c r="U5713" s="236"/>
    </row>
    <row r="5714" spans="13:21">
      <c r="M5714" s="238"/>
      <c r="N5714" s="236"/>
      <c r="O5714" s="236"/>
      <c r="P5714" s="234"/>
      <c r="Q5714" s="234"/>
      <c r="R5714" s="236"/>
      <c r="S5714" s="236"/>
      <c r="T5714" s="236"/>
      <c r="U5714" s="236"/>
    </row>
    <row r="5715" spans="13:21">
      <c r="M5715" s="238"/>
      <c r="N5715" s="236"/>
      <c r="O5715" s="236"/>
      <c r="P5715" s="234"/>
      <c r="Q5715" s="234"/>
      <c r="R5715" s="236"/>
      <c r="S5715" s="236"/>
      <c r="T5715" s="236"/>
      <c r="U5715" s="236"/>
    </row>
    <row r="5716" spans="13:21">
      <c r="M5716" s="238"/>
      <c r="N5716" s="236"/>
      <c r="O5716" s="236"/>
      <c r="P5716" s="234"/>
      <c r="Q5716" s="234"/>
      <c r="R5716" s="236"/>
      <c r="S5716" s="236"/>
      <c r="T5716" s="236"/>
      <c r="U5716" s="236"/>
    </row>
    <row r="5717" spans="13:21">
      <c r="M5717" s="238"/>
      <c r="N5717" s="236"/>
      <c r="O5717" s="236"/>
      <c r="P5717" s="234"/>
      <c r="Q5717" s="234"/>
      <c r="R5717" s="236"/>
      <c r="S5717" s="236"/>
      <c r="T5717" s="236"/>
      <c r="U5717" s="236"/>
    </row>
    <row r="5718" spans="13:21">
      <c r="M5718" s="238"/>
      <c r="N5718" s="236"/>
      <c r="O5718" s="236"/>
      <c r="P5718" s="234"/>
      <c r="Q5718" s="234"/>
      <c r="R5718" s="236"/>
      <c r="S5718" s="236"/>
      <c r="T5718" s="236"/>
      <c r="U5718" s="236"/>
    </row>
    <row r="5719" spans="13:21">
      <c r="M5719" s="238"/>
      <c r="N5719" s="236"/>
      <c r="O5719" s="236"/>
      <c r="P5719" s="234"/>
      <c r="Q5719" s="234"/>
      <c r="R5719" s="236"/>
      <c r="S5719" s="236"/>
      <c r="T5719" s="236"/>
      <c r="U5719" s="236"/>
    </row>
    <row r="5720" spans="13:21">
      <c r="M5720" s="238"/>
      <c r="N5720" s="236"/>
      <c r="O5720" s="236"/>
      <c r="P5720" s="234"/>
      <c r="Q5720" s="234"/>
      <c r="R5720" s="236"/>
      <c r="S5720" s="236"/>
      <c r="T5720" s="236"/>
      <c r="U5720" s="236"/>
    </row>
    <row r="5721" spans="13:21">
      <c r="M5721" s="238"/>
      <c r="N5721" s="236"/>
      <c r="O5721" s="236"/>
      <c r="P5721" s="234"/>
      <c r="Q5721" s="234"/>
      <c r="R5721" s="236"/>
      <c r="S5721" s="236"/>
      <c r="T5721" s="236"/>
      <c r="U5721" s="236"/>
    </row>
    <row r="5722" spans="13:21">
      <c r="M5722" s="238"/>
      <c r="N5722" s="236"/>
      <c r="O5722" s="236"/>
      <c r="P5722" s="234"/>
      <c r="Q5722" s="234"/>
      <c r="R5722" s="236"/>
      <c r="S5722" s="236"/>
      <c r="T5722" s="236"/>
      <c r="U5722" s="236"/>
    </row>
    <row r="5723" spans="13:21">
      <c r="M5723" s="238"/>
      <c r="N5723" s="236"/>
      <c r="O5723" s="236"/>
      <c r="P5723" s="234"/>
      <c r="Q5723" s="234"/>
      <c r="R5723" s="236"/>
      <c r="S5723" s="236"/>
      <c r="T5723" s="236"/>
      <c r="U5723" s="236"/>
    </row>
    <row r="5724" spans="13:21">
      <c r="M5724" s="238"/>
      <c r="N5724" s="236"/>
      <c r="O5724" s="236"/>
      <c r="P5724" s="234"/>
      <c r="Q5724" s="234"/>
      <c r="R5724" s="236"/>
      <c r="S5724" s="236"/>
      <c r="T5724" s="236"/>
      <c r="U5724" s="236"/>
    </row>
    <row r="5725" spans="13:21">
      <c r="M5725" s="238"/>
      <c r="N5725" s="236"/>
      <c r="O5725" s="236"/>
      <c r="P5725" s="234"/>
      <c r="Q5725" s="234"/>
      <c r="R5725" s="236"/>
      <c r="S5725" s="236"/>
      <c r="T5725" s="236"/>
      <c r="U5725" s="236"/>
    </row>
    <row r="5726" spans="13:21">
      <c r="M5726" s="238"/>
      <c r="N5726" s="236"/>
      <c r="O5726" s="236"/>
      <c r="P5726" s="234"/>
      <c r="Q5726" s="234"/>
      <c r="R5726" s="236"/>
      <c r="S5726" s="236"/>
      <c r="T5726" s="236"/>
      <c r="U5726" s="236"/>
    </row>
    <row r="5727" spans="13:21">
      <c r="M5727" s="238"/>
      <c r="N5727" s="236"/>
      <c r="O5727" s="236"/>
      <c r="P5727" s="234"/>
      <c r="Q5727" s="234"/>
      <c r="R5727" s="236"/>
      <c r="S5727" s="236"/>
      <c r="T5727" s="236"/>
      <c r="U5727" s="236"/>
    </row>
    <row r="5728" spans="13:21">
      <c r="M5728" s="238"/>
      <c r="N5728" s="236"/>
      <c r="O5728" s="236"/>
      <c r="P5728" s="234"/>
      <c r="Q5728" s="234"/>
      <c r="R5728" s="236"/>
      <c r="S5728" s="236"/>
      <c r="T5728" s="236"/>
      <c r="U5728" s="236"/>
    </row>
    <row r="5729" spans="13:21">
      <c r="M5729" s="238"/>
      <c r="N5729" s="236"/>
      <c r="O5729" s="236"/>
      <c r="P5729" s="234"/>
      <c r="Q5729" s="234"/>
      <c r="R5729" s="236"/>
      <c r="S5729" s="236"/>
      <c r="T5729" s="236"/>
      <c r="U5729" s="236"/>
    </row>
    <row r="5730" spans="13:21">
      <c r="M5730" s="238"/>
      <c r="N5730" s="236"/>
      <c r="O5730" s="236"/>
      <c r="P5730" s="234"/>
      <c r="Q5730" s="234"/>
      <c r="R5730" s="236"/>
      <c r="S5730" s="236"/>
      <c r="T5730" s="236"/>
      <c r="U5730" s="236"/>
    </row>
  </sheetData>
  <phoneticPr fontId="2"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D2:DO750"/>
  <sheetViews>
    <sheetView workbookViewId="0">
      <selection activeCell="E1" sqref="E1:E1048576"/>
    </sheetView>
  </sheetViews>
  <sheetFormatPr defaultRowHeight="16.5"/>
  <cols>
    <col min="8" max="8" width="14.25" customWidth="1"/>
    <col min="9" max="118" width="5" customWidth="1"/>
    <col min="119" max="119" width="3.875" customWidth="1"/>
  </cols>
  <sheetData>
    <row r="2" spans="4:119">
      <c r="D2" t="s">
        <v>227</v>
      </c>
    </row>
    <row r="3" spans="4:119">
      <c r="D3" s="300" t="s">
        <v>118</v>
      </c>
      <c r="E3" s="300"/>
      <c r="F3" s="300" t="s">
        <v>113</v>
      </c>
      <c r="G3" s="300" t="s">
        <v>120</v>
      </c>
      <c r="H3" s="276"/>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c r="BF3" s="300"/>
      <c r="BG3" s="300"/>
      <c r="BH3" s="300"/>
      <c r="BI3" s="300"/>
      <c r="BJ3" s="300"/>
      <c r="BK3" s="300"/>
      <c r="BL3" s="300"/>
      <c r="BM3" s="300"/>
      <c r="BN3" s="300"/>
      <c r="BO3" s="300"/>
      <c r="BP3" s="300"/>
      <c r="BQ3" s="300"/>
      <c r="BR3" s="300"/>
      <c r="BS3" s="300"/>
      <c r="BT3" s="300"/>
      <c r="BU3" s="300"/>
      <c r="BV3" s="300"/>
      <c r="BW3" s="300"/>
      <c r="BX3" s="300"/>
      <c r="BY3" s="300"/>
      <c r="BZ3" s="300"/>
      <c r="CA3" s="300"/>
      <c r="CB3" s="300"/>
      <c r="CC3" s="300"/>
      <c r="CD3" s="300"/>
      <c r="CE3" s="300"/>
      <c r="CF3" s="300"/>
      <c r="CG3" s="300"/>
      <c r="CH3" s="300"/>
      <c r="CI3" s="300"/>
      <c r="CJ3" s="300"/>
      <c r="CK3" s="300"/>
      <c r="CL3" s="300"/>
      <c r="CM3" s="300"/>
      <c r="CN3" s="300"/>
      <c r="CO3" s="300"/>
      <c r="CP3" s="300"/>
      <c r="CQ3" s="300"/>
      <c r="CR3" s="300"/>
      <c r="CS3" s="300"/>
      <c r="CT3" s="300"/>
      <c r="CU3" s="300"/>
      <c r="CV3" s="300"/>
      <c r="CW3" s="300"/>
      <c r="CX3" s="300"/>
      <c r="CY3" s="300"/>
      <c r="CZ3" s="300"/>
      <c r="DA3" s="300"/>
      <c r="DB3" s="300"/>
      <c r="DC3" s="300"/>
      <c r="DD3" s="300"/>
      <c r="DE3" s="300"/>
      <c r="DF3" s="300"/>
      <c r="DG3" s="300"/>
      <c r="DH3" s="300"/>
      <c r="DI3" s="300"/>
      <c r="DJ3" s="300"/>
      <c r="DK3" s="300"/>
      <c r="DL3" s="300"/>
      <c r="DM3" s="300"/>
      <c r="DN3" s="300"/>
      <c r="DO3" s="300"/>
    </row>
    <row r="4" spans="4:119">
      <c r="D4" s="301" t="s">
        <v>121</v>
      </c>
      <c r="E4" s="301"/>
      <c r="F4" s="301" t="s">
        <v>122</v>
      </c>
      <c r="G4" s="302">
        <v>0</v>
      </c>
      <c r="H4" s="277" t="str">
        <f>E4&amp;TEXT(F4,"00")&amp;TEXT(G4,"00")</f>
        <v>0100</v>
      </c>
      <c r="I4" s="302"/>
      <c r="J4" s="302"/>
      <c r="K4" s="302"/>
      <c r="L4" s="302"/>
      <c r="M4" s="302"/>
      <c r="N4" s="302"/>
      <c r="O4" s="302"/>
      <c r="P4" s="302"/>
      <c r="Q4" s="302"/>
      <c r="R4" s="302"/>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c r="AW4" s="302"/>
      <c r="AX4" s="302"/>
      <c r="AY4" s="302"/>
      <c r="AZ4" s="302"/>
      <c r="BA4" s="302"/>
      <c r="BB4" s="302"/>
      <c r="BC4" s="302"/>
      <c r="BD4" s="302"/>
      <c r="BE4" s="302"/>
      <c r="BF4" s="302"/>
      <c r="BG4" s="302"/>
      <c r="BH4" s="302"/>
      <c r="BI4" s="302"/>
      <c r="BJ4" s="302"/>
      <c r="BK4" s="302"/>
      <c r="BL4" s="302"/>
      <c r="BM4" s="302"/>
      <c r="BN4" s="302"/>
      <c r="BO4" s="302"/>
      <c r="BP4" s="302"/>
      <c r="BQ4" s="302"/>
      <c r="BR4" s="302"/>
      <c r="BS4" s="302"/>
      <c r="BT4" s="302"/>
      <c r="BU4" s="302"/>
      <c r="BV4" s="302"/>
      <c r="BW4" s="302"/>
      <c r="BX4" s="302"/>
      <c r="BY4" s="302"/>
      <c r="BZ4" s="302"/>
      <c r="CA4" s="302"/>
      <c r="CB4" s="302"/>
      <c r="CC4" s="302"/>
      <c r="CD4" s="302"/>
      <c r="CE4" s="302"/>
      <c r="CF4" s="302"/>
      <c r="CG4" s="302"/>
      <c r="CH4" s="302"/>
      <c r="CI4" s="302"/>
      <c r="CJ4" s="302"/>
      <c r="CK4" s="302"/>
      <c r="CL4" s="302"/>
      <c r="CM4" s="302"/>
      <c r="CN4" s="302"/>
      <c r="CO4" s="302"/>
      <c r="CP4" s="302"/>
      <c r="CQ4" s="302"/>
      <c r="CR4" s="302"/>
      <c r="CS4" s="302"/>
      <c r="CT4" s="302"/>
      <c r="CU4" s="302"/>
      <c r="CV4" s="302"/>
      <c r="CW4" s="302"/>
      <c r="CX4" s="302"/>
      <c r="CY4" s="302"/>
      <c r="CZ4" s="302"/>
      <c r="DA4" s="302"/>
      <c r="DB4" s="302"/>
      <c r="DC4" s="302"/>
      <c r="DD4" s="302"/>
      <c r="DE4" s="302"/>
      <c r="DF4" s="302"/>
      <c r="DG4" s="302"/>
      <c r="DH4" s="302"/>
      <c r="DI4" s="302"/>
      <c r="DJ4" s="302"/>
      <c r="DK4" s="302"/>
      <c r="DL4" s="302"/>
      <c r="DM4" s="302"/>
      <c r="DN4" s="302"/>
      <c r="DO4" s="302"/>
    </row>
    <row r="5" spans="4:119">
      <c r="D5" s="301" t="s">
        <v>121</v>
      </c>
      <c r="E5" s="301"/>
      <c r="F5" s="301" t="s">
        <v>122</v>
      </c>
      <c r="G5" s="302">
        <v>1</v>
      </c>
      <c r="H5" s="277" t="str">
        <f t="shared" ref="H5:H68" si="0">E5&amp;TEXT(F5,"00")&amp;TEXT(G5,"00")</f>
        <v>0101</v>
      </c>
      <c r="I5" s="302"/>
      <c r="J5" s="302"/>
      <c r="K5" s="302"/>
      <c r="L5" s="302"/>
      <c r="M5" s="302"/>
      <c r="N5" s="302"/>
      <c r="O5" s="302"/>
      <c r="P5" s="302"/>
      <c r="Q5" s="302"/>
      <c r="R5" s="302"/>
      <c r="S5" s="302"/>
      <c r="T5" s="302"/>
      <c r="U5" s="302"/>
      <c r="V5" s="302"/>
      <c r="W5" s="302"/>
      <c r="X5" s="302"/>
      <c r="Y5" s="302"/>
      <c r="Z5" s="302"/>
      <c r="AA5" s="302"/>
      <c r="AB5" s="302"/>
      <c r="AC5" s="302"/>
      <c r="AD5" s="302"/>
      <c r="AE5" s="302"/>
      <c r="AF5" s="302"/>
      <c r="AG5" s="302"/>
      <c r="AH5" s="302"/>
      <c r="AI5" s="302"/>
      <c r="AJ5" s="302"/>
      <c r="AK5" s="302"/>
      <c r="AL5" s="302"/>
      <c r="AM5" s="302"/>
      <c r="AN5" s="302"/>
      <c r="AO5" s="302"/>
      <c r="AP5" s="302"/>
      <c r="AQ5" s="302"/>
      <c r="AR5" s="302"/>
      <c r="AS5" s="302"/>
      <c r="AT5" s="302"/>
      <c r="AU5" s="302"/>
      <c r="AV5" s="302"/>
      <c r="AW5" s="302"/>
      <c r="AX5" s="302"/>
      <c r="AY5" s="302"/>
      <c r="AZ5" s="302"/>
      <c r="BA5" s="302"/>
      <c r="BB5" s="302"/>
      <c r="BC5" s="302"/>
      <c r="BD5" s="302"/>
      <c r="BE5" s="302"/>
      <c r="BF5" s="302"/>
      <c r="BG5" s="302"/>
      <c r="BH5" s="302"/>
      <c r="BI5" s="302"/>
      <c r="BJ5" s="302"/>
      <c r="BK5" s="302"/>
      <c r="BL5" s="302"/>
      <c r="BM5" s="302"/>
      <c r="BN5" s="302"/>
      <c r="BO5" s="302"/>
      <c r="BP5" s="302"/>
      <c r="BQ5" s="302"/>
      <c r="BR5" s="302"/>
      <c r="BS5" s="302"/>
      <c r="BT5" s="302"/>
      <c r="BU5" s="302"/>
      <c r="BV5" s="302"/>
      <c r="BW5" s="302"/>
      <c r="BX5" s="302"/>
      <c r="BY5" s="302"/>
      <c r="BZ5" s="302"/>
      <c r="CA5" s="302"/>
      <c r="CB5" s="302"/>
      <c r="CC5" s="302"/>
      <c r="CD5" s="302"/>
      <c r="CE5" s="302"/>
      <c r="CF5" s="302"/>
      <c r="CG5" s="302"/>
      <c r="CH5" s="302"/>
      <c r="CI5" s="302"/>
      <c r="CJ5" s="302"/>
      <c r="CK5" s="302"/>
      <c r="CL5" s="302"/>
      <c r="CM5" s="302"/>
      <c r="CN5" s="302"/>
      <c r="CO5" s="302"/>
      <c r="CP5" s="302"/>
      <c r="CQ5" s="302"/>
      <c r="CR5" s="302"/>
      <c r="CS5" s="302"/>
      <c r="CT5" s="302"/>
      <c r="CU5" s="302"/>
      <c r="CV5" s="302"/>
      <c r="CW5" s="302"/>
      <c r="CX5" s="302"/>
      <c r="CY5" s="302"/>
      <c r="CZ5" s="302"/>
      <c r="DA5" s="302"/>
      <c r="DB5" s="302"/>
      <c r="DC5" s="302"/>
      <c r="DD5" s="302"/>
      <c r="DE5" s="302"/>
      <c r="DF5" s="302"/>
      <c r="DG5" s="302"/>
      <c r="DH5" s="302"/>
      <c r="DI5" s="302"/>
      <c r="DJ5" s="302"/>
      <c r="DK5" s="302"/>
      <c r="DL5" s="302"/>
      <c r="DM5" s="302"/>
      <c r="DN5" s="302"/>
      <c r="DO5" s="302"/>
    </row>
    <row r="6" spans="4:119">
      <c r="D6" s="301" t="s">
        <v>121</v>
      </c>
      <c r="E6" s="301"/>
      <c r="F6" s="301" t="s">
        <v>122</v>
      </c>
      <c r="G6" s="302">
        <v>2</v>
      </c>
      <c r="H6" s="277" t="str">
        <f t="shared" si="0"/>
        <v>0102</v>
      </c>
      <c r="I6" s="302"/>
      <c r="J6" s="302"/>
      <c r="K6" s="302"/>
      <c r="L6" s="302"/>
      <c r="M6" s="302"/>
      <c r="N6" s="302"/>
      <c r="O6" s="302"/>
      <c r="P6" s="302"/>
      <c r="Q6" s="302"/>
      <c r="R6" s="302"/>
      <c r="S6" s="302"/>
      <c r="T6" s="302"/>
      <c r="U6" s="302"/>
      <c r="V6" s="302"/>
      <c r="W6" s="302"/>
      <c r="X6" s="302"/>
      <c r="Y6" s="302"/>
      <c r="Z6" s="302"/>
      <c r="AA6" s="302"/>
      <c r="AB6" s="302"/>
      <c r="AC6" s="302"/>
      <c r="AD6" s="302"/>
      <c r="AE6" s="302"/>
      <c r="AF6" s="302"/>
      <c r="AG6" s="302"/>
      <c r="AH6" s="302"/>
      <c r="AI6" s="302"/>
      <c r="AJ6" s="302"/>
      <c r="AK6" s="302"/>
      <c r="AL6" s="302"/>
      <c r="AM6" s="302"/>
      <c r="AN6" s="302"/>
      <c r="AO6" s="302"/>
      <c r="AP6" s="302"/>
      <c r="AQ6" s="302"/>
      <c r="AR6" s="302"/>
      <c r="AS6" s="302"/>
      <c r="AT6" s="302"/>
      <c r="AU6" s="302"/>
      <c r="AV6" s="302"/>
      <c r="AW6" s="302"/>
      <c r="AX6" s="302"/>
      <c r="AY6" s="302"/>
      <c r="AZ6" s="302"/>
      <c r="BA6" s="302"/>
      <c r="BB6" s="302"/>
      <c r="BC6" s="302"/>
      <c r="BD6" s="302"/>
      <c r="BE6" s="302"/>
      <c r="BF6" s="302"/>
      <c r="BG6" s="302"/>
      <c r="BH6" s="302"/>
      <c r="BI6" s="302"/>
      <c r="BJ6" s="302"/>
      <c r="BK6" s="302"/>
      <c r="BL6" s="302"/>
      <c r="BM6" s="302"/>
      <c r="BN6" s="302"/>
      <c r="BO6" s="302"/>
      <c r="BP6" s="302"/>
      <c r="BQ6" s="302"/>
      <c r="BR6" s="302"/>
      <c r="BS6" s="302"/>
      <c r="BT6" s="302"/>
      <c r="BU6" s="302"/>
      <c r="BV6" s="302"/>
      <c r="BW6" s="302"/>
      <c r="BX6" s="302"/>
      <c r="BY6" s="302"/>
      <c r="BZ6" s="302"/>
      <c r="CA6" s="302"/>
      <c r="CB6" s="302"/>
      <c r="CC6" s="302"/>
      <c r="CD6" s="302"/>
      <c r="CE6" s="302"/>
      <c r="CF6" s="302"/>
      <c r="CG6" s="302"/>
      <c r="CH6" s="302"/>
      <c r="CI6" s="302"/>
      <c r="CJ6" s="302"/>
      <c r="CK6" s="302"/>
      <c r="CL6" s="302"/>
      <c r="CM6" s="302"/>
      <c r="CN6" s="302"/>
      <c r="CO6" s="302"/>
      <c r="CP6" s="302"/>
      <c r="CQ6" s="302"/>
      <c r="CR6" s="302"/>
      <c r="CS6" s="302"/>
      <c r="CT6" s="302"/>
      <c r="CU6" s="302"/>
      <c r="CV6" s="302"/>
      <c r="CW6" s="302"/>
      <c r="CX6" s="302"/>
      <c r="CY6" s="302"/>
      <c r="CZ6" s="302"/>
      <c r="DA6" s="302"/>
      <c r="DB6" s="302"/>
      <c r="DC6" s="302"/>
      <c r="DD6" s="302"/>
      <c r="DE6" s="302"/>
      <c r="DF6" s="302"/>
      <c r="DG6" s="302"/>
      <c r="DH6" s="302"/>
      <c r="DI6" s="302"/>
      <c r="DJ6" s="302"/>
      <c r="DK6" s="302"/>
      <c r="DL6" s="302"/>
      <c r="DM6" s="302"/>
      <c r="DN6" s="302"/>
      <c r="DO6" s="302"/>
    </row>
    <row r="7" spans="4:119">
      <c r="D7" s="301" t="s">
        <v>121</v>
      </c>
      <c r="E7" s="301"/>
      <c r="F7" s="301" t="s">
        <v>122</v>
      </c>
      <c r="G7" s="302">
        <v>3</v>
      </c>
      <c r="H7" s="277" t="str">
        <f t="shared" si="0"/>
        <v>0103</v>
      </c>
      <c r="I7" s="302"/>
      <c r="J7" s="302"/>
      <c r="K7" s="302"/>
      <c r="L7" s="302"/>
      <c r="M7" s="302"/>
      <c r="N7" s="302"/>
      <c r="O7" s="302"/>
      <c r="P7" s="302"/>
      <c r="Q7" s="302"/>
      <c r="R7" s="302"/>
      <c r="S7" s="302"/>
      <c r="T7" s="302"/>
      <c r="U7" s="302"/>
      <c r="V7" s="302"/>
      <c r="W7" s="302"/>
      <c r="X7" s="302"/>
      <c r="Y7" s="302"/>
      <c r="Z7" s="302"/>
      <c r="AA7" s="302"/>
      <c r="AB7" s="302"/>
      <c r="AC7" s="302"/>
      <c r="AD7" s="302"/>
      <c r="AE7" s="302"/>
      <c r="AF7" s="302"/>
      <c r="AG7" s="302"/>
      <c r="AH7" s="302"/>
      <c r="AI7" s="302"/>
      <c r="AJ7" s="302"/>
      <c r="AK7" s="302"/>
      <c r="AL7" s="302"/>
      <c r="AM7" s="302"/>
      <c r="AN7" s="302"/>
      <c r="AO7" s="302"/>
      <c r="AP7" s="302"/>
      <c r="AQ7" s="302"/>
      <c r="AR7" s="302"/>
      <c r="AS7" s="302"/>
      <c r="AT7" s="302"/>
      <c r="AU7" s="302"/>
      <c r="AV7" s="302"/>
      <c r="AW7" s="302"/>
      <c r="AX7" s="302"/>
      <c r="AY7" s="302"/>
      <c r="AZ7" s="302"/>
      <c r="BA7" s="302"/>
      <c r="BB7" s="302"/>
      <c r="BC7" s="302"/>
      <c r="BD7" s="302"/>
      <c r="BE7" s="302"/>
      <c r="BF7" s="302"/>
      <c r="BG7" s="302"/>
      <c r="BH7" s="302"/>
      <c r="BI7" s="302"/>
      <c r="BJ7" s="302"/>
      <c r="BK7" s="302"/>
      <c r="BL7" s="302"/>
      <c r="BM7" s="302"/>
      <c r="BN7" s="302"/>
      <c r="BO7" s="302"/>
      <c r="BP7" s="302"/>
      <c r="BQ7" s="302"/>
      <c r="BR7" s="302"/>
      <c r="BS7" s="302"/>
      <c r="BT7" s="302"/>
      <c r="BU7" s="302"/>
      <c r="BV7" s="302"/>
      <c r="BW7" s="302"/>
      <c r="BX7" s="302"/>
      <c r="BY7" s="302"/>
      <c r="BZ7" s="302"/>
      <c r="CA7" s="302"/>
      <c r="CB7" s="302"/>
      <c r="CC7" s="302"/>
      <c r="CD7" s="302"/>
      <c r="CE7" s="302"/>
      <c r="CF7" s="302"/>
      <c r="CG7" s="302"/>
      <c r="CH7" s="302"/>
      <c r="CI7" s="302"/>
      <c r="CJ7" s="302"/>
      <c r="CK7" s="302"/>
      <c r="CL7" s="302"/>
      <c r="CM7" s="302"/>
      <c r="CN7" s="302"/>
      <c r="CO7" s="302"/>
      <c r="CP7" s="302"/>
      <c r="CQ7" s="302"/>
      <c r="CR7" s="302"/>
      <c r="CS7" s="302"/>
      <c r="CT7" s="302"/>
      <c r="CU7" s="302"/>
      <c r="CV7" s="302"/>
      <c r="CW7" s="302"/>
      <c r="CX7" s="302"/>
      <c r="CY7" s="302"/>
      <c r="CZ7" s="302"/>
      <c r="DA7" s="302"/>
      <c r="DB7" s="302"/>
      <c r="DC7" s="302"/>
      <c r="DD7" s="302"/>
      <c r="DE7" s="302"/>
      <c r="DF7" s="302"/>
      <c r="DG7" s="302"/>
      <c r="DH7" s="302"/>
      <c r="DI7" s="302"/>
      <c r="DJ7" s="302"/>
      <c r="DK7" s="302"/>
      <c r="DL7" s="302"/>
      <c r="DM7" s="302"/>
      <c r="DN7" s="302"/>
      <c r="DO7" s="302"/>
    </row>
    <row r="8" spans="4:119">
      <c r="D8" s="301" t="s">
        <v>121</v>
      </c>
      <c r="E8" s="301"/>
      <c r="F8" s="301" t="s">
        <v>122</v>
      </c>
      <c r="G8" s="302">
        <v>4</v>
      </c>
      <c r="H8" s="277" t="str">
        <f t="shared" si="0"/>
        <v>0104</v>
      </c>
      <c r="I8" s="302"/>
      <c r="J8" s="302"/>
      <c r="K8" s="302"/>
      <c r="L8" s="302"/>
      <c r="M8" s="302"/>
      <c r="N8" s="302"/>
      <c r="O8" s="302"/>
      <c r="P8" s="302"/>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2"/>
      <c r="AT8" s="302"/>
      <c r="AU8" s="302"/>
      <c r="AV8" s="302"/>
      <c r="AW8" s="302"/>
      <c r="AX8" s="302"/>
      <c r="AY8" s="302"/>
      <c r="AZ8" s="302"/>
      <c r="BA8" s="302"/>
      <c r="BB8" s="302"/>
      <c r="BC8" s="302"/>
      <c r="BD8" s="302"/>
      <c r="BE8" s="302"/>
      <c r="BF8" s="302"/>
      <c r="BG8" s="302"/>
      <c r="BH8" s="302"/>
      <c r="BI8" s="302"/>
      <c r="BJ8" s="302"/>
      <c r="BK8" s="302"/>
      <c r="BL8" s="302"/>
      <c r="BM8" s="302"/>
      <c r="BN8" s="302"/>
      <c r="BO8" s="302"/>
      <c r="BP8" s="302"/>
      <c r="BQ8" s="302"/>
      <c r="BR8" s="302"/>
      <c r="BS8" s="302"/>
      <c r="BT8" s="302"/>
      <c r="BU8" s="302"/>
      <c r="BV8" s="302"/>
      <c r="BW8" s="302"/>
      <c r="BX8" s="302"/>
      <c r="BY8" s="302"/>
      <c r="BZ8" s="302"/>
      <c r="CA8" s="302"/>
      <c r="CB8" s="302"/>
      <c r="CC8" s="302"/>
      <c r="CD8" s="302"/>
      <c r="CE8" s="302"/>
      <c r="CF8" s="302"/>
      <c r="CG8" s="302"/>
      <c r="CH8" s="302"/>
      <c r="CI8" s="302"/>
      <c r="CJ8" s="302"/>
      <c r="CK8" s="302"/>
      <c r="CL8" s="302"/>
      <c r="CM8" s="302"/>
      <c r="CN8" s="302"/>
      <c r="CO8" s="302"/>
      <c r="CP8" s="302"/>
      <c r="CQ8" s="302"/>
      <c r="CR8" s="302"/>
      <c r="CS8" s="302"/>
      <c r="CT8" s="302"/>
      <c r="CU8" s="302"/>
      <c r="CV8" s="302"/>
      <c r="CW8" s="302"/>
      <c r="CX8" s="302"/>
      <c r="CY8" s="302"/>
      <c r="CZ8" s="302"/>
      <c r="DA8" s="302"/>
      <c r="DB8" s="302"/>
      <c r="DC8" s="302"/>
      <c r="DD8" s="302"/>
      <c r="DE8" s="302"/>
      <c r="DF8" s="302"/>
      <c r="DG8" s="302"/>
      <c r="DH8" s="302"/>
      <c r="DI8" s="302"/>
      <c r="DJ8" s="302"/>
      <c r="DK8" s="302"/>
      <c r="DL8" s="302"/>
      <c r="DM8" s="302"/>
      <c r="DN8" s="302"/>
      <c r="DO8" s="302"/>
    </row>
    <row r="9" spans="4:119">
      <c r="D9" s="301" t="s">
        <v>121</v>
      </c>
      <c r="E9" s="301"/>
      <c r="F9" s="301" t="s">
        <v>122</v>
      </c>
      <c r="G9" s="302">
        <v>5</v>
      </c>
      <c r="H9" s="277" t="str">
        <f t="shared" si="0"/>
        <v>0105</v>
      </c>
      <c r="I9" s="302"/>
      <c r="J9" s="302"/>
      <c r="K9" s="302"/>
      <c r="L9" s="302"/>
      <c r="M9" s="302"/>
      <c r="N9" s="302"/>
      <c r="O9" s="302"/>
      <c r="P9" s="302"/>
      <c r="Q9" s="302"/>
      <c r="R9" s="302"/>
      <c r="S9" s="302"/>
      <c r="T9" s="302"/>
      <c r="U9" s="302"/>
      <c r="V9" s="302"/>
      <c r="W9" s="302"/>
      <c r="X9" s="302"/>
      <c r="Y9" s="302"/>
      <c r="Z9" s="302"/>
      <c r="AA9" s="302"/>
      <c r="AB9" s="302"/>
      <c r="AC9" s="302"/>
      <c r="AD9" s="302"/>
      <c r="AE9" s="302"/>
      <c r="AF9" s="302"/>
      <c r="AG9" s="302"/>
      <c r="AH9" s="302"/>
      <c r="AI9" s="302"/>
      <c r="AJ9" s="302"/>
      <c r="AK9" s="302"/>
      <c r="AL9" s="302"/>
      <c r="AM9" s="302"/>
      <c r="AN9" s="302"/>
      <c r="AO9" s="302"/>
      <c r="AP9" s="302"/>
      <c r="AQ9" s="302"/>
      <c r="AR9" s="302"/>
      <c r="AS9" s="302"/>
      <c r="AT9" s="302"/>
      <c r="AU9" s="302"/>
      <c r="AV9" s="302"/>
      <c r="AW9" s="302"/>
      <c r="AX9" s="302"/>
      <c r="AY9" s="302"/>
      <c r="AZ9" s="302"/>
      <c r="BA9" s="302"/>
      <c r="BB9" s="302"/>
      <c r="BC9" s="302"/>
      <c r="BD9" s="302"/>
      <c r="BE9" s="302"/>
      <c r="BF9" s="302"/>
      <c r="BG9" s="302"/>
      <c r="BH9" s="302"/>
      <c r="BI9" s="302"/>
      <c r="BJ9" s="302"/>
      <c r="BK9" s="302"/>
      <c r="BL9" s="302"/>
      <c r="BM9" s="302"/>
      <c r="BN9" s="302"/>
      <c r="BO9" s="302"/>
      <c r="BP9" s="302"/>
      <c r="BQ9" s="302"/>
      <c r="BR9" s="302"/>
      <c r="BS9" s="302"/>
      <c r="BT9" s="302"/>
      <c r="BU9" s="302"/>
      <c r="BV9" s="302"/>
      <c r="BW9" s="302"/>
      <c r="BX9" s="302"/>
      <c r="BY9" s="302"/>
      <c r="BZ9" s="302"/>
      <c r="CA9" s="302"/>
      <c r="CB9" s="302"/>
      <c r="CC9" s="302"/>
      <c r="CD9" s="302"/>
      <c r="CE9" s="302"/>
      <c r="CF9" s="302"/>
      <c r="CG9" s="302"/>
      <c r="CH9" s="302"/>
      <c r="CI9" s="302"/>
      <c r="CJ9" s="302"/>
      <c r="CK9" s="302"/>
      <c r="CL9" s="302"/>
      <c r="CM9" s="302"/>
      <c r="CN9" s="302"/>
      <c r="CO9" s="302"/>
      <c r="CP9" s="302"/>
      <c r="CQ9" s="302"/>
      <c r="CR9" s="302"/>
      <c r="CS9" s="302"/>
      <c r="CT9" s="302"/>
      <c r="CU9" s="302"/>
      <c r="CV9" s="302"/>
      <c r="CW9" s="302"/>
      <c r="CX9" s="302"/>
      <c r="CY9" s="302"/>
      <c r="CZ9" s="302"/>
      <c r="DA9" s="302"/>
      <c r="DB9" s="302"/>
      <c r="DC9" s="302"/>
      <c r="DD9" s="302"/>
      <c r="DE9" s="302"/>
      <c r="DF9" s="302"/>
      <c r="DG9" s="302"/>
      <c r="DH9" s="302"/>
      <c r="DI9" s="302"/>
      <c r="DJ9" s="302"/>
      <c r="DK9" s="302"/>
      <c r="DL9" s="302"/>
      <c r="DM9" s="302"/>
      <c r="DN9" s="302"/>
      <c r="DO9" s="302"/>
    </row>
    <row r="10" spans="4:119">
      <c r="D10" s="301" t="s">
        <v>121</v>
      </c>
      <c r="E10" s="301"/>
      <c r="F10" s="301" t="s">
        <v>122</v>
      </c>
      <c r="G10" s="302">
        <v>6</v>
      </c>
      <c r="H10" s="277" t="str">
        <f t="shared" si="0"/>
        <v>0106</v>
      </c>
      <c r="I10" s="302"/>
      <c r="J10" s="302"/>
      <c r="K10" s="302"/>
      <c r="L10" s="302"/>
      <c r="M10" s="302"/>
      <c r="N10" s="302"/>
      <c r="O10" s="302"/>
      <c r="P10" s="302"/>
      <c r="Q10" s="302"/>
      <c r="R10" s="302"/>
      <c r="S10" s="302"/>
      <c r="T10" s="302"/>
      <c r="U10" s="302"/>
      <c r="V10" s="302"/>
      <c r="W10" s="302"/>
      <c r="X10" s="302"/>
      <c r="Y10" s="302"/>
      <c r="Z10" s="302"/>
      <c r="AA10" s="302"/>
      <c r="AB10" s="302"/>
      <c r="AC10" s="302"/>
      <c r="AD10" s="302"/>
      <c r="AE10" s="302"/>
      <c r="AF10" s="302"/>
      <c r="AG10" s="302"/>
      <c r="AH10" s="302"/>
      <c r="AI10" s="302"/>
      <c r="AJ10" s="302"/>
      <c r="AK10" s="302"/>
      <c r="AL10" s="302"/>
      <c r="AM10" s="302"/>
      <c r="AN10" s="302"/>
      <c r="AO10" s="302"/>
      <c r="AP10" s="302"/>
      <c r="AQ10" s="302"/>
      <c r="AR10" s="302"/>
      <c r="AS10" s="302"/>
      <c r="AT10" s="302"/>
      <c r="AU10" s="302"/>
      <c r="AV10" s="302"/>
      <c r="AW10" s="302"/>
      <c r="AX10" s="302"/>
      <c r="AY10" s="302"/>
      <c r="AZ10" s="302"/>
      <c r="BA10" s="302"/>
      <c r="BB10" s="302"/>
      <c r="BC10" s="302"/>
      <c r="BD10" s="302"/>
      <c r="BE10" s="302"/>
      <c r="BF10" s="302"/>
      <c r="BG10" s="302"/>
      <c r="BH10" s="302"/>
      <c r="BI10" s="302"/>
      <c r="BJ10" s="302"/>
      <c r="BK10" s="302"/>
      <c r="BL10" s="302"/>
      <c r="BM10" s="302"/>
      <c r="BN10" s="302"/>
      <c r="BO10" s="302"/>
      <c r="BP10" s="302"/>
      <c r="BQ10" s="302"/>
      <c r="BR10" s="302"/>
      <c r="BS10" s="302"/>
      <c r="BT10" s="302"/>
      <c r="BU10" s="302"/>
      <c r="BV10" s="302"/>
      <c r="BW10" s="302"/>
      <c r="BX10" s="302"/>
      <c r="BY10" s="302"/>
      <c r="BZ10" s="302"/>
      <c r="CA10" s="302"/>
      <c r="CB10" s="302"/>
      <c r="CC10" s="302"/>
      <c r="CD10" s="302"/>
      <c r="CE10" s="302"/>
      <c r="CF10" s="302"/>
      <c r="CG10" s="302"/>
      <c r="CH10" s="302"/>
      <c r="CI10" s="302"/>
      <c r="CJ10" s="302"/>
      <c r="CK10" s="302"/>
      <c r="CL10" s="302"/>
      <c r="CM10" s="302"/>
      <c r="CN10" s="302"/>
      <c r="CO10" s="302"/>
      <c r="CP10" s="302"/>
      <c r="CQ10" s="302"/>
      <c r="CR10" s="302"/>
      <c r="CS10" s="302"/>
      <c r="CT10" s="302"/>
      <c r="CU10" s="302"/>
      <c r="CV10" s="302"/>
      <c r="CW10" s="302"/>
      <c r="CX10" s="302"/>
      <c r="CY10" s="302"/>
      <c r="CZ10" s="302"/>
      <c r="DA10" s="302"/>
      <c r="DB10" s="302"/>
      <c r="DC10" s="302"/>
      <c r="DD10" s="302"/>
      <c r="DE10" s="302"/>
      <c r="DF10" s="302"/>
      <c r="DG10" s="302"/>
      <c r="DH10" s="302"/>
      <c r="DI10" s="302"/>
      <c r="DJ10" s="302"/>
      <c r="DK10" s="302"/>
      <c r="DL10" s="302"/>
      <c r="DM10" s="302"/>
      <c r="DN10" s="302"/>
      <c r="DO10" s="302"/>
    </row>
    <row r="11" spans="4:119">
      <c r="D11" s="301" t="s">
        <v>121</v>
      </c>
      <c r="E11" s="301"/>
      <c r="F11" s="301" t="s">
        <v>122</v>
      </c>
      <c r="G11" s="302">
        <v>7</v>
      </c>
      <c r="H11" s="277" t="str">
        <f t="shared" si="0"/>
        <v>0107</v>
      </c>
      <c r="I11" s="302"/>
      <c r="J11" s="302"/>
      <c r="K11" s="302"/>
      <c r="L11" s="302"/>
      <c r="M11" s="302"/>
      <c r="N11" s="302"/>
      <c r="O11" s="302"/>
      <c r="P11" s="302"/>
      <c r="Q11" s="302"/>
      <c r="R11" s="302"/>
      <c r="S11" s="302"/>
      <c r="T11" s="302"/>
      <c r="U11" s="302"/>
      <c r="V11" s="302"/>
      <c r="W11" s="302"/>
      <c r="X11" s="302"/>
      <c r="Y11" s="302"/>
      <c r="Z11" s="302"/>
      <c r="AA11" s="302"/>
      <c r="AB11" s="302"/>
      <c r="AC11" s="302"/>
      <c r="AD11" s="302"/>
      <c r="AE11" s="302"/>
      <c r="AF11" s="302"/>
      <c r="AG11" s="302"/>
      <c r="AH11" s="302"/>
      <c r="AI11" s="302"/>
      <c r="AJ11" s="302"/>
      <c r="AK11" s="302"/>
      <c r="AL11" s="302"/>
      <c r="AM11" s="302"/>
      <c r="AN11" s="302"/>
      <c r="AO11" s="302"/>
      <c r="AP11" s="302"/>
      <c r="AQ11" s="302"/>
      <c r="AR11" s="302"/>
      <c r="AS11" s="302"/>
      <c r="AT11" s="302"/>
      <c r="AU11" s="302"/>
      <c r="AV11" s="302"/>
      <c r="AW11" s="302"/>
      <c r="AX11" s="302"/>
      <c r="AY11" s="302"/>
      <c r="AZ11" s="302"/>
      <c r="BA11" s="302"/>
      <c r="BB11" s="302"/>
      <c r="BC11" s="302"/>
      <c r="BD11" s="302"/>
      <c r="BE11" s="302"/>
      <c r="BF11" s="302"/>
      <c r="BG11" s="302"/>
      <c r="BH11" s="302"/>
      <c r="BI11" s="302"/>
      <c r="BJ11" s="302"/>
      <c r="BK11" s="302"/>
      <c r="BL11" s="302"/>
      <c r="BM11" s="302"/>
      <c r="BN11" s="302"/>
      <c r="BO11" s="302"/>
      <c r="BP11" s="302"/>
      <c r="BQ11" s="302"/>
      <c r="BR11" s="302"/>
      <c r="BS11" s="302"/>
      <c r="BT11" s="302"/>
      <c r="BU11" s="302"/>
      <c r="BV11" s="302"/>
      <c r="BW11" s="302"/>
      <c r="BX11" s="302"/>
      <c r="BY11" s="302"/>
      <c r="BZ11" s="302"/>
      <c r="CA11" s="302"/>
      <c r="CB11" s="302"/>
      <c r="CC11" s="302"/>
      <c r="CD11" s="302"/>
      <c r="CE11" s="302"/>
      <c r="CF11" s="302"/>
      <c r="CG11" s="302"/>
      <c r="CH11" s="302"/>
      <c r="CI11" s="302"/>
      <c r="CJ11" s="302"/>
      <c r="CK11" s="302"/>
      <c r="CL11" s="302"/>
      <c r="CM11" s="302"/>
      <c r="CN11" s="302"/>
      <c r="CO11" s="302"/>
      <c r="CP11" s="302"/>
      <c r="CQ11" s="302"/>
      <c r="CR11" s="302"/>
      <c r="CS11" s="302"/>
      <c r="CT11" s="302"/>
      <c r="CU11" s="302"/>
      <c r="CV11" s="302"/>
      <c r="CW11" s="302"/>
      <c r="CX11" s="302"/>
      <c r="CY11" s="302"/>
      <c r="CZ11" s="302"/>
      <c r="DA11" s="302"/>
      <c r="DB11" s="302"/>
      <c r="DC11" s="302"/>
      <c r="DD11" s="302"/>
      <c r="DE11" s="302"/>
      <c r="DF11" s="302"/>
      <c r="DG11" s="302"/>
      <c r="DH11" s="302"/>
      <c r="DI11" s="302"/>
      <c r="DJ11" s="302"/>
      <c r="DK11" s="302"/>
      <c r="DL11" s="302"/>
      <c r="DM11" s="302"/>
      <c r="DN11" s="302"/>
      <c r="DO11" s="302"/>
    </row>
    <row r="12" spans="4:119">
      <c r="D12" s="301" t="s">
        <v>121</v>
      </c>
      <c r="E12" s="301"/>
      <c r="F12" s="301" t="s">
        <v>122</v>
      </c>
      <c r="G12" s="302">
        <v>8</v>
      </c>
      <c r="H12" s="277" t="str">
        <f t="shared" si="0"/>
        <v>0108</v>
      </c>
      <c r="I12" s="302"/>
      <c r="J12" s="302"/>
      <c r="K12" s="302"/>
      <c r="L12" s="302"/>
      <c r="M12" s="302"/>
      <c r="N12" s="302"/>
      <c r="O12" s="302"/>
      <c r="P12" s="302"/>
      <c r="Q12" s="302"/>
      <c r="R12" s="302"/>
      <c r="S12" s="302"/>
      <c r="T12" s="302"/>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c r="AW12" s="302"/>
      <c r="AX12" s="302"/>
      <c r="AY12" s="302"/>
      <c r="AZ12" s="302"/>
      <c r="BA12" s="302"/>
      <c r="BB12" s="302"/>
      <c r="BC12" s="302"/>
      <c r="BD12" s="302"/>
      <c r="BE12" s="302"/>
      <c r="BF12" s="302"/>
      <c r="BG12" s="302"/>
      <c r="BH12" s="302"/>
      <c r="BI12" s="302"/>
      <c r="BJ12" s="302"/>
      <c r="BK12" s="302"/>
      <c r="BL12" s="302"/>
      <c r="BM12" s="302"/>
      <c r="BN12" s="302"/>
      <c r="BO12" s="302"/>
      <c r="BP12" s="302"/>
      <c r="BQ12" s="302"/>
      <c r="BR12" s="302"/>
      <c r="BS12" s="302"/>
      <c r="BT12" s="302"/>
      <c r="BU12" s="302"/>
      <c r="BV12" s="302"/>
      <c r="BW12" s="302"/>
      <c r="BX12" s="302"/>
      <c r="BY12" s="302"/>
      <c r="BZ12" s="302"/>
      <c r="CA12" s="302"/>
      <c r="CB12" s="302"/>
      <c r="CC12" s="302"/>
      <c r="CD12" s="302"/>
      <c r="CE12" s="302"/>
      <c r="CF12" s="302"/>
      <c r="CG12" s="302"/>
      <c r="CH12" s="302"/>
      <c r="CI12" s="302"/>
      <c r="CJ12" s="302"/>
      <c r="CK12" s="302"/>
      <c r="CL12" s="302"/>
      <c r="CM12" s="302"/>
      <c r="CN12" s="302"/>
      <c r="CO12" s="302"/>
      <c r="CP12" s="302"/>
      <c r="CQ12" s="302"/>
      <c r="CR12" s="302"/>
      <c r="CS12" s="302"/>
      <c r="CT12" s="302"/>
      <c r="CU12" s="302"/>
      <c r="CV12" s="302"/>
      <c r="CW12" s="302"/>
      <c r="CX12" s="302"/>
      <c r="CY12" s="302"/>
      <c r="CZ12" s="302"/>
      <c r="DA12" s="302"/>
      <c r="DB12" s="302"/>
      <c r="DC12" s="302"/>
      <c r="DD12" s="302"/>
      <c r="DE12" s="302"/>
      <c r="DF12" s="302"/>
      <c r="DG12" s="302"/>
      <c r="DH12" s="302"/>
      <c r="DI12" s="302"/>
      <c r="DJ12" s="302"/>
      <c r="DK12" s="302"/>
      <c r="DL12" s="302"/>
      <c r="DM12" s="302"/>
      <c r="DN12" s="302"/>
      <c r="DO12" s="302"/>
    </row>
    <row r="13" spans="4:119">
      <c r="D13" s="301" t="s">
        <v>121</v>
      </c>
      <c r="E13" s="301"/>
      <c r="F13" s="301" t="s">
        <v>122</v>
      </c>
      <c r="G13" s="302">
        <v>9</v>
      </c>
      <c r="H13" s="277" t="str">
        <f t="shared" si="0"/>
        <v>0109</v>
      </c>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2"/>
      <c r="BE13" s="302"/>
      <c r="BF13" s="302"/>
      <c r="BG13" s="302"/>
      <c r="BH13" s="302"/>
      <c r="BI13" s="302"/>
      <c r="BJ13" s="302"/>
      <c r="BK13" s="302"/>
      <c r="BL13" s="302"/>
      <c r="BM13" s="302"/>
      <c r="BN13" s="302"/>
      <c r="BO13" s="302"/>
      <c r="BP13" s="302"/>
      <c r="BQ13" s="302"/>
      <c r="BR13" s="302"/>
      <c r="BS13" s="302"/>
      <c r="BT13" s="302"/>
      <c r="BU13" s="302"/>
      <c r="BV13" s="302"/>
      <c r="BW13" s="302"/>
      <c r="BX13" s="302"/>
      <c r="BY13" s="302"/>
      <c r="BZ13" s="302"/>
      <c r="CA13" s="302"/>
      <c r="CB13" s="302"/>
      <c r="CC13" s="302"/>
      <c r="CD13" s="302"/>
      <c r="CE13" s="302"/>
      <c r="CF13" s="302"/>
      <c r="CG13" s="302"/>
      <c r="CH13" s="302"/>
      <c r="CI13" s="302"/>
      <c r="CJ13" s="302"/>
      <c r="CK13" s="302"/>
      <c r="CL13" s="302"/>
      <c r="CM13" s="302"/>
      <c r="CN13" s="302"/>
      <c r="CO13" s="302"/>
      <c r="CP13" s="302"/>
      <c r="CQ13" s="302"/>
      <c r="CR13" s="302"/>
      <c r="CS13" s="302"/>
      <c r="CT13" s="302"/>
      <c r="CU13" s="302"/>
      <c r="CV13" s="302"/>
      <c r="CW13" s="302"/>
      <c r="CX13" s="302"/>
      <c r="CY13" s="302"/>
      <c r="CZ13" s="302"/>
      <c r="DA13" s="302"/>
      <c r="DB13" s="302"/>
      <c r="DC13" s="302"/>
      <c r="DD13" s="302"/>
      <c r="DE13" s="302"/>
      <c r="DF13" s="302"/>
      <c r="DG13" s="302"/>
      <c r="DH13" s="302"/>
      <c r="DI13" s="302"/>
      <c r="DJ13" s="302"/>
      <c r="DK13" s="302"/>
      <c r="DL13" s="302"/>
      <c r="DM13" s="302"/>
      <c r="DN13" s="302"/>
      <c r="DO13" s="302"/>
    </row>
    <row r="14" spans="4:119">
      <c r="D14" s="301" t="s">
        <v>121</v>
      </c>
      <c r="E14" s="301"/>
      <c r="F14" s="301" t="s">
        <v>122</v>
      </c>
      <c r="G14" s="302">
        <v>10</v>
      </c>
      <c r="H14" s="277" t="str">
        <f t="shared" si="0"/>
        <v>0110</v>
      </c>
      <c r="I14" s="302"/>
      <c r="J14" s="302"/>
      <c r="K14" s="302"/>
      <c r="L14" s="302"/>
      <c r="M14" s="302"/>
      <c r="N14" s="302"/>
      <c r="O14" s="302"/>
      <c r="P14" s="302"/>
      <c r="Q14" s="302"/>
      <c r="R14" s="302"/>
      <c r="S14" s="302"/>
      <c r="T14" s="302"/>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c r="AW14" s="302"/>
      <c r="AX14" s="302"/>
      <c r="AY14" s="302"/>
      <c r="AZ14" s="302"/>
      <c r="BA14" s="302"/>
      <c r="BB14" s="302"/>
      <c r="BC14" s="302"/>
      <c r="BD14" s="302"/>
      <c r="BE14" s="302"/>
      <c r="BF14" s="302"/>
      <c r="BG14" s="302"/>
      <c r="BH14" s="302"/>
      <c r="BI14" s="302"/>
      <c r="BJ14" s="302"/>
      <c r="BK14" s="302"/>
      <c r="BL14" s="302"/>
      <c r="BM14" s="302"/>
      <c r="BN14" s="302"/>
      <c r="BO14" s="302"/>
      <c r="BP14" s="302"/>
      <c r="BQ14" s="302"/>
      <c r="BR14" s="302"/>
      <c r="BS14" s="302"/>
      <c r="BT14" s="302"/>
      <c r="BU14" s="302"/>
      <c r="BV14" s="302"/>
      <c r="BW14" s="302"/>
      <c r="BX14" s="302"/>
      <c r="BY14" s="302"/>
      <c r="BZ14" s="302"/>
      <c r="CA14" s="302"/>
      <c r="CB14" s="302"/>
      <c r="CC14" s="302"/>
      <c r="CD14" s="302"/>
      <c r="CE14" s="302"/>
      <c r="CF14" s="302"/>
      <c r="CG14" s="302"/>
      <c r="CH14" s="302"/>
      <c r="CI14" s="302"/>
      <c r="CJ14" s="302"/>
      <c r="CK14" s="302"/>
      <c r="CL14" s="302"/>
      <c r="CM14" s="302"/>
      <c r="CN14" s="302"/>
      <c r="CO14" s="302"/>
      <c r="CP14" s="302"/>
      <c r="CQ14" s="302"/>
      <c r="CR14" s="302"/>
      <c r="CS14" s="302"/>
      <c r="CT14" s="302"/>
      <c r="CU14" s="302"/>
      <c r="CV14" s="302"/>
      <c r="CW14" s="302"/>
      <c r="CX14" s="302"/>
      <c r="CY14" s="302"/>
      <c r="CZ14" s="302"/>
      <c r="DA14" s="302"/>
      <c r="DB14" s="302"/>
      <c r="DC14" s="302"/>
      <c r="DD14" s="302"/>
      <c r="DE14" s="302"/>
      <c r="DF14" s="302"/>
      <c r="DG14" s="302"/>
      <c r="DH14" s="302"/>
      <c r="DI14" s="302"/>
      <c r="DJ14" s="302"/>
      <c r="DK14" s="302"/>
      <c r="DL14" s="302"/>
      <c r="DM14" s="302"/>
      <c r="DN14" s="302"/>
      <c r="DO14" s="302"/>
    </row>
    <row r="15" spans="4:119">
      <c r="D15" s="301" t="s">
        <v>121</v>
      </c>
      <c r="E15" s="301"/>
      <c r="F15" s="301" t="s">
        <v>122</v>
      </c>
      <c r="G15" s="302">
        <v>11</v>
      </c>
      <c r="H15" s="277" t="str">
        <f t="shared" si="0"/>
        <v>0111</v>
      </c>
      <c r="I15" s="302"/>
      <c r="J15" s="302"/>
      <c r="K15" s="302"/>
      <c r="L15" s="302"/>
      <c r="M15" s="302"/>
      <c r="N15" s="302"/>
      <c r="O15" s="302"/>
      <c r="P15" s="302"/>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2"/>
      <c r="AS15" s="302"/>
      <c r="AT15" s="302"/>
      <c r="AU15" s="302"/>
      <c r="AV15" s="302"/>
      <c r="AW15" s="302"/>
      <c r="AX15" s="302"/>
      <c r="AY15" s="302"/>
      <c r="AZ15" s="302"/>
      <c r="BA15" s="302"/>
      <c r="BB15" s="302"/>
      <c r="BC15" s="302"/>
      <c r="BD15" s="302"/>
      <c r="BE15" s="302"/>
      <c r="BF15" s="302"/>
      <c r="BG15" s="302"/>
      <c r="BH15" s="302"/>
      <c r="BI15" s="302"/>
      <c r="BJ15" s="302"/>
      <c r="BK15" s="302"/>
      <c r="BL15" s="302"/>
      <c r="BM15" s="302"/>
      <c r="BN15" s="302"/>
      <c r="BO15" s="302"/>
      <c r="BP15" s="302"/>
      <c r="BQ15" s="302"/>
      <c r="BR15" s="302"/>
      <c r="BS15" s="302"/>
      <c r="BT15" s="302"/>
      <c r="BU15" s="302"/>
      <c r="BV15" s="302"/>
      <c r="BW15" s="302"/>
      <c r="BX15" s="302"/>
      <c r="BY15" s="302"/>
      <c r="BZ15" s="302"/>
      <c r="CA15" s="302"/>
      <c r="CB15" s="302"/>
      <c r="CC15" s="302"/>
      <c r="CD15" s="302"/>
      <c r="CE15" s="302"/>
      <c r="CF15" s="302"/>
      <c r="CG15" s="302"/>
      <c r="CH15" s="302"/>
      <c r="CI15" s="302"/>
      <c r="CJ15" s="302"/>
      <c r="CK15" s="302"/>
      <c r="CL15" s="302"/>
      <c r="CM15" s="302"/>
      <c r="CN15" s="302"/>
      <c r="CO15" s="302"/>
      <c r="CP15" s="302"/>
      <c r="CQ15" s="302"/>
      <c r="CR15" s="302"/>
      <c r="CS15" s="302"/>
      <c r="CT15" s="302"/>
      <c r="CU15" s="302"/>
      <c r="CV15" s="302"/>
      <c r="CW15" s="302"/>
      <c r="CX15" s="302"/>
      <c r="CY15" s="302"/>
      <c r="CZ15" s="302"/>
      <c r="DA15" s="302"/>
      <c r="DB15" s="302"/>
      <c r="DC15" s="302"/>
      <c r="DD15" s="302"/>
      <c r="DE15" s="302"/>
      <c r="DF15" s="302"/>
      <c r="DG15" s="302"/>
      <c r="DH15" s="302"/>
      <c r="DI15" s="302"/>
      <c r="DJ15" s="302"/>
      <c r="DK15" s="302"/>
      <c r="DL15" s="302"/>
      <c r="DM15" s="302"/>
      <c r="DN15" s="302"/>
      <c r="DO15" s="302"/>
    </row>
    <row r="16" spans="4:119">
      <c r="D16" s="301" t="s">
        <v>121</v>
      </c>
      <c r="E16" s="301"/>
      <c r="F16" s="301" t="s">
        <v>122</v>
      </c>
      <c r="G16" s="302">
        <v>12</v>
      </c>
      <c r="H16" s="277" t="str">
        <f t="shared" si="0"/>
        <v>0112</v>
      </c>
      <c r="I16" s="302"/>
      <c r="J16" s="302"/>
      <c r="K16" s="302"/>
      <c r="L16" s="302"/>
      <c r="M16" s="302"/>
      <c r="N16" s="302"/>
      <c r="O16" s="302"/>
      <c r="P16" s="302"/>
      <c r="Q16" s="302"/>
      <c r="R16" s="302"/>
      <c r="S16" s="302"/>
      <c r="T16" s="302"/>
      <c r="U16" s="302"/>
      <c r="V16" s="302"/>
      <c r="W16" s="302"/>
      <c r="X16" s="302"/>
      <c r="Y16" s="302"/>
      <c r="Z16" s="302"/>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c r="AW16" s="302"/>
      <c r="AX16" s="302"/>
      <c r="AY16" s="302"/>
      <c r="AZ16" s="302"/>
      <c r="BA16" s="302"/>
      <c r="BB16" s="302"/>
      <c r="BC16" s="302"/>
      <c r="BD16" s="302"/>
      <c r="BE16" s="302"/>
      <c r="BF16" s="302"/>
      <c r="BG16" s="302"/>
      <c r="BH16" s="302"/>
      <c r="BI16" s="302"/>
      <c r="BJ16" s="302"/>
      <c r="BK16" s="302"/>
      <c r="BL16" s="302"/>
      <c r="BM16" s="302"/>
      <c r="BN16" s="302"/>
      <c r="BO16" s="302"/>
      <c r="BP16" s="302"/>
      <c r="BQ16" s="302"/>
      <c r="BR16" s="302"/>
      <c r="BS16" s="302"/>
      <c r="BT16" s="302"/>
      <c r="BU16" s="302"/>
      <c r="BV16" s="302"/>
      <c r="BW16" s="302"/>
      <c r="BX16" s="302"/>
      <c r="BY16" s="302"/>
      <c r="BZ16" s="302"/>
      <c r="CA16" s="302"/>
      <c r="CB16" s="302"/>
      <c r="CC16" s="302"/>
      <c r="CD16" s="302"/>
      <c r="CE16" s="302"/>
      <c r="CF16" s="302"/>
      <c r="CG16" s="302"/>
      <c r="CH16" s="302"/>
      <c r="CI16" s="302"/>
      <c r="CJ16" s="302"/>
      <c r="CK16" s="302"/>
      <c r="CL16" s="302"/>
      <c r="CM16" s="302"/>
      <c r="CN16" s="302"/>
      <c r="CO16" s="302"/>
      <c r="CP16" s="302"/>
      <c r="CQ16" s="302"/>
      <c r="CR16" s="302"/>
      <c r="CS16" s="302"/>
      <c r="CT16" s="302"/>
      <c r="CU16" s="302"/>
      <c r="CV16" s="302"/>
      <c r="CW16" s="302"/>
      <c r="CX16" s="302"/>
      <c r="CY16" s="302"/>
      <c r="CZ16" s="302"/>
      <c r="DA16" s="302"/>
      <c r="DB16" s="302"/>
      <c r="DC16" s="302"/>
      <c r="DD16" s="302"/>
      <c r="DE16" s="302"/>
      <c r="DF16" s="302"/>
      <c r="DG16" s="302"/>
      <c r="DH16" s="302"/>
      <c r="DI16" s="302"/>
      <c r="DJ16" s="302"/>
      <c r="DK16" s="302"/>
      <c r="DL16" s="302"/>
      <c r="DM16" s="302"/>
      <c r="DN16" s="302"/>
      <c r="DO16" s="302"/>
    </row>
    <row r="17" spans="4:119">
      <c r="D17" s="301" t="s">
        <v>121</v>
      </c>
      <c r="E17" s="301"/>
      <c r="F17" s="301" t="s">
        <v>122</v>
      </c>
      <c r="G17" s="302">
        <v>13</v>
      </c>
      <c r="H17" s="277" t="str">
        <f t="shared" si="0"/>
        <v>0113</v>
      </c>
      <c r="I17" s="302"/>
      <c r="J17" s="302"/>
      <c r="K17" s="302"/>
      <c r="L17" s="302"/>
      <c r="M17" s="302"/>
      <c r="N17" s="302"/>
      <c r="O17" s="302"/>
      <c r="P17" s="302"/>
      <c r="Q17" s="302"/>
      <c r="R17" s="302"/>
      <c r="S17" s="302"/>
      <c r="T17" s="302"/>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c r="AR17" s="302"/>
      <c r="AS17" s="302"/>
      <c r="AT17" s="302"/>
      <c r="AU17" s="302"/>
      <c r="AV17" s="302"/>
      <c r="AW17" s="302"/>
      <c r="AX17" s="302"/>
      <c r="AY17" s="302"/>
      <c r="AZ17" s="302"/>
      <c r="BA17" s="302"/>
      <c r="BB17" s="302"/>
      <c r="BC17" s="302"/>
      <c r="BD17" s="302"/>
      <c r="BE17" s="302"/>
      <c r="BF17" s="302"/>
      <c r="BG17" s="302"/>
      <c r="BH17" s="302"/>
      <c r="BI17" s="302"/>
      <c r="BJ17" s="302"/>
      <c r="BK17" s="302"/>
      <c r="BL17" s="302"/>
      <c r="BM17" s="302"/>
      <c r="BN17" s="302"/>
      <c r="BO17" s="302"/>
      <c r="BP17" s="302"/>
      <c r="BQ17" s="302"/>
      <c r="BR17" s="302"/>
      <c r="BS17" s="302"/>
      <c r="BT17" s="302"/>
      <c r="BU17" s="302"/>
      <c r="BV17" s="302"/>
      <c r="BW17" s="302"/>
      <c r="BX17" s="302"/>
      <c r="BY17" s="302"/>
      <c r="BZ17" s="302"/>
      <c r="CA17" s="302"/>
      <c r="CB17" s="302"/>
      <c r="CC17" s="302"/>
      <c r="CD17" s="302"/>
      <c r="CE17" s="302"/>
      <c r="CF17" s="302"/>
      <c r="CG17" s="302"/>
      <c r="CH17" s="302"/>
      <c r="CI17" s="302"/>
      <c r="CJ17" s="302"/>
      <c r="CK17" s="302"/>
      <c r="CL17" s="302"/>
      <c r="CM17" s="302"/>
      <c r="CN17" s="302"/>
      <c r="CO17" s="302"/>
      <c r="CP17" s="302"/>
      <c r="CQ17" s="302"/>
      <c r="CR17" s="302"/>
      <c r="CS17" s="302"/>
      <c r="CT17" s="302"/>
      <c r="CU17" s="302"/>
      <c r="CV17" s="302"/>
      <c r="CW17" s="302"/>
      <c r="CX17" s="302"/>
      <c r="CY17" s="302"/>
      <c r="CZ17" s="302"/>
      <c r="DA17" s="302"/>
      <c r="DB17" s="302"/>
      <c r="DC17" s="302"/>
      <c r="DD17" s="302"/>
      <c r="DE17" s="302"/>
      <c r="DF17" s="302"/>
      <c r="DG17" s="302"/>
      <c r="DH17" s="302"/>
      <c r="DI17" s="302"/>
      <c r="DJ17" s="302"/>
      <c r="DK17" s="302"/>
      <c r="DL17" s="302"/>
      <c r="DM17" s="302"/>
      <c r="DN17" s="302"/>
      <c r="DO17" s="302"/>
    </row>
    <row r="18" spans="4:119">
      <c r="D18" s="301" t="s">
        <v>121</v>
      </c>
      <c r="E18" s="301"/>
      <c r="F18" s="301" t="s">
        <v>122</v>
      </c>
      <c r="G18" s="302">
        <v>14</v>
      </c>
      <c r="H18" s="277" t="str">
        <f t="shared" si="0"/>
        <v>0114</v>
      </c>
      <c r="I18" s="302"/>
      <c r="J18" s="302"/>
      <c r="K18" s="302"/>
      <c r="L18" s="302"/>
      <c r="M18" s="302"/>
      <c r="N18" s="302"/>
      <c r="O18" s="302"/>
      <c r="P18" s="302"/>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c r="AW18" s="302"/>
      <c r="AX18" s="302"/>
      <c r="AY18" s="302"/>
      <c r="AZ18" s="302"/>
      <c r="BA18" s="302"/>
      <c r="BB18" s="302"/>
      <c r="BC18" s="302"/>
      <c r="BD18" s="302"/>
      <c r="BE18" s="302"/>
      <c r="BF18" s="302"/>
      <c r="BG18" s="302"/>
      <c r="BH18" s="302"/>
      <c r="BI18" s="302"/>
      <c r="BJ18" s="302"/>
      <c r="BK18" s="302"/>
      <c r="BL18" s="302"/>
      <c r="BM18" s="302"/>
      <c r="BN18" s="302"/>
      <c r="BO18" s="302"/>
      <c r="BP18" s="302"/>
      <c r="BQ18" s="302"/>
      <c r="BR18" s="302"/>
      <c r="BS18" s="302"/>
      <c r="BT18" s="302"/>
      <c r="BU18" s="302"/>
      <c r="BV18" s="302"/>
      <c r="BW18" s="302"/>
      <c r="BX18" s="302"/>
      <c r="BY18" s="302"/>
      <c r="BZ18" s="302"/>
      <c r="CA18" s="302"/>
      <c r="CB18" s="302"/>
      <c r="CC18" s="302"/>
      <c r="CD18" s="302"/>
      <c r="CE18" s="302"/>
      <c r="CF18" s="302"/>
      <c r="CG18" s="302"/>
      <c r="CH18" s="302"/>
      <c r="CI18" s="302"/>
      <c r="CJ18" s="302"/>
      <c r="CK18" s="302"/>
      <c r="CL18" s="302"/>
      <c r="CM18" s="302"/>
      <c r="CN18" s="302"/>
      <c r="CO18" s="302"/>
      <c r="CP18" s="302"/>
      <c r="CQ18" s="302"/>
      <c r="CR18" s="302"/>
      <c r="CS18" s="302"/>
      <c r="CT18" s="302"/>
      <c r="CU18" s="302"/>
      <c r="CV18" s="302"/>
      <c r="CW18" s="302"/>
      <c r="CX18" s="302"/>
      <c r="CY18" s="302"/>
      <c r="CZ18" s="302"/>
      <c r="DA18" s="302"/>
      <c r="DB18" s="302"/>
      <c r="DC18" s="302"/>
      <c r="DD18" s="302"/>
      <c r="DE18" s="302"/>
      <c r="DF18" s="302"/>
      <c r="DG18" s="302"/>
      <c r="DH18" s="302"/>
      <c r="DI18" s="302"/>
      <c r="DJ18" s="302"/>
      <c r="DK18" s="302"/>
      <c r="DL18" s="302"/>
      <c r="DM18" s="302"/>
      <c r="DN18" s="302"/>
      <c r="DO18" s="302"/>
    </row>
    <row r="19" spans="4:119">
      <c r="D19" s="301" t="s">
        <v>121</v>
      </c>
      <c r="E19" s="301"/>
      <c r="F19" s="301" t="s">
        <v>122</v>
      </c>
      <c r="G19" s="302">
        <v>15</v>
      </c>
      <c r="H19" s="277" t="str">
        <f t="shared" si="0"/>
        <v>0115</v>
      </c>
      <c r="I19" s="302"/>
      <c r="J19" s="302"/>
      <c r="K19" s="302"/>
      <c r="L19" s="302"/>
      <c r="M19" s="302"/>
      <c r="N19" s="302"/>
      <c r="O19" s="302"/>
      <c r="P19" s="302"/>
      <c r="Q19" s="302"/>
      <c r="R19" s="302"/>
      <c r="S19" s="302"/>
      <c r="T19" s="302"/>
      <c r="U19" s="302"/>
      <c r="V19" s="302"/>
      <c r="W19" s="302"/>
      <c r="X19" s="302"/>
      <c r="Y19" s="302"/>
      <c r="Z19" s="302"/>
      <c r="AA19" s="302"/>
      <c r="AB19" s="302"/>
      <c r="AC19" s="302"/>
      <c r="AD19" s="302"/>
      <c r="AE19" s="302"/>
      <c r="AF19" s="302"/>
      <c r="AG19" s="302"/>
      <c r="AH19" s="302"/>
      <c r="AI19" s="302"/>
      <c r="AJ19" s="302"/>
      <c r="AK19" s="302"/>
      <c r="AL19" s="302"/>
      <c r="AM19" s="302"/>
      <c r="AN19" s="302"/>
      <c r="AO19" s="302"/>
      <c r="AP19" s="302"/>
      <c r="AQ19" s="302"/>
      <c r="AR19" s="302"/>
      <c r="AS19" s="302"/>
      <c r="AT19" s="302"/>
      <c r="AU19" s="302"/>
      <c r="AV19" s="302"/>
      <c r="AW19" s="302"/>
      <c r="AX19" s="302"/>
      <c r="AY19" s="302"/>
      <c r="AZ19" s="302"/>
      <c r="BA19" s="302"/>
      <c r="BB19" s="302"/>
      <c r="BC19" s="302"/>
      <c r="BD19" s="302"/>
      <c r="BE19" s="302"/>
      <c r="BF19" s="302"/>
      <c r="BG19" s="302"/>
      <c r="BH19" s="302"/>
      <c r="BI19" s="302"/>
      <c r="BJ19" s="302"/>
      <c r="BK19" s="302"/>
      <c r="BL19" s="302"/>
      <c r="BM19" s="302"/>
      <c r="BN19" s="302"/>
      <c r="BO19" s="302"/>
      <c r="BP19" s="302"/>
      <c r="BQ19" s="302"/>
      <c r="BR19" s="302"/>
      <c r="BS19" s="302"/>
      <c r="BT19" s="302"/>
      <c r="BU19" s="302"/>
      <c r="BV19" s="302"/>
      <c r="BW19" s="302"/>
      <c r="BX19" s="302"/>
      <c r="BY19" s="302"/>
      <c r="BZ19" s="302"/>
      <c r="CA19" s="302"/>
      <c r="CB19" s="302"/>
      <c r="CC19" s="302"/>
      <c r="CD19" s="302"/>
      <c r="CE19" s="302"/>
      <c r="CF19" s="302"/>
      <c r="CG19" s="302"/>
      <c r="CH19" s="302"/>
      <c r="CI19" s="302"/>
      <c r="CJ19" s="302"/>
      <c r="CK19" s="302"/>
      <c r="CL19" s="302"/>
      <c r="CM19" s="302"/>
      <c r="CN19" s="302"/>
      <c r="CO19" s="302"/>
      <c r="CP19" s="302"/>
      <c r="CQ19" s="302"/>
      <c r="CR19" s="302"/>
      <c r="CS19" s="302"/>
      <c r="CT19" s="302"/>
      <c r="CU19" s="302"/>
      <c r="CV19" s="302"/>
      <c r="CW19" s="302"/>
      <c r="CX19" s="302"/>
      <c r="CY19" s="302"/>
      <c r="CZ19" s="302"/>
      <c r="DA19" s="302"/>
      <c r="DB19" s="302"/>
      <c r="DC19" s="302"/>
      <c r="DD19" s="302"/>
      <c r="DE19" s="302"/>
      <c r="DF19" s="302"/>
      <c r="DG19" s="302"/>
      <c r="DH19" s="302"/>
      <c r="DI19" s="302"/>
      <c r="DJ19" s="302"/>
      <c r="DK19" s="302"/>
      <c r="DL19" s="302"/>
      <c r="DM19" s="302"/>
      <c r="DN19" s="302"/>
      <c r="DO19" s="302"/>
    </row>
    <row r="20" spans="4:119">
      <c r="D20" s="301" t="s">
        <v>121</v>
      </c>
      <c r="E20" s="301"/>
      <c r="F20" s="301" t="s">
        <v>122</v>
      </c>
      <c r="G20" s="302">
        <v>16</v>
      </c>
      <c r="H20" s="277" t="str">
        <f t="shared" si="0"/>
        <v>0116</v>
      </c>
      <c r="I20" s="302"/>
      <c r="J20" s="302"/>
      <c r="K20" s="302"/>
      <c r="L20" s="302"/>
      <c r="M20" s="302"/>
      <c r="N20" s="302"/>
      <c r="O20" s="302"/>
      <c r="P20" s="302"/>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c r="AR20" s="302"/>
      <c r="AS20" s="302"/>
      <c r="AT20" s="302"/>
      <c r="AU20" s="302"/>
      <c r="AV20" s="302"/>
      <c r="AW20" s="302"/>
      <c r="AX20" s="302"/>
      <c r="AY20" s="302"/>
      <c r="AZ20" s="302"/>
      <c r="BA20" s="302"/>
      <c r="BB20" s="302"/>
      <c r="BC20" s="302"/>
      <c r="BD20" s="302"/>
      <c r="BE20" s="302"/>
      <c r="BF20" s="302"/>
      <c r="BG20" s="302"/>
      <c r="BH20" s="302"/>
      <c r="BI20" s="302"/>
      <c r="BJ20" s="302"/>
      <c r="BK20" s="302"/>
      <c r="BL20" s="302"/>
      <c r="BM20" s="302"/>
      <c r="BN20" s="302"/>
      <c r="BO20" s="302"/>
      <c r="BP20" s="302"/>
      <c r="BQ20" s="302"/>
      <c r="BR20" s="302"/>
      <c r="BS20" s="302"/>
      <c r="BT20" s="302"/>
      <c r="BU20" s="302"/>
      <c r="BV20" s="302"/>
      <c r="BW20" s="302"/>
      <c r="BX20" s="302"/>
      <c r="BY20" s="302"/>
      <c r="BZ20" s="302"/>
      <c r="CA20" s="302"/>
      <c r="CB20" s="302"/>
      <c r="CC20" s="302"/>
      <c r="CD20" s="302"/>
      <c r="CE20" s="302"/>
      <c r="CF20" s="302"/>
      <c r="CG20" s="302"/>
      <c r="CH20" s="302"/>
      <c r="CI20" s="302"/>
      <c r="CJ20" s="302"/>
      <c r="CK20" s="302"/>
      <c r="CL20" s="302"/>
      <c r="CM20" s="302"/>
      <c r="CN20" s="302"/>
      <c r="CO20" s="302"/>
      <c r="CP20" s="302"/>
      <c r="CQ20" s="302"/>
      <c r="CR20" s="302"/>
      <c r="CS20" s="302"/>
      <c r="CT20" s="302"/>
      <c r="CU20" s="302"/>
      <c r="CV20" s="302"/>
      <c r="CW20" s="302"/>
      <c r="CX20" s="302"/>
      <c r="CY20" s="302"/>
      <c r="CZ20" s="302"/>
      <c r="DA20" s="302"/>
      <c r="DB20" s="302"/>
      <c r="DC20" s="302"/>
      <c r="DD20" s="302"/>
      <c r="DE20" s="302"/>
      <c r="DF20" s="302"/>
      <c r="DG20" s="302"/>
      <c r="DH20" s="302"/>
      <c r="DI20" s="302"/>
      <c r="DJ20" s="302"/>
      <c r="DK20" s="302"/>
      <c r="DL20" s="302"/>
      <c r="DM20" s="302"/>
      <c r="DN20" s="302"/>
      <c r="DO20" s="302"/>
    </row>
    <row r="21" spans="4:119">
      <c r="D21" s="301" t="s">
        <v>121</v>
      </c>
      <c r="E21" s="301"/>
      <c r="F21" s="301" t="s">
        <v>122</v>
      </c>
      <c r="G21" s="302">
        <v>17</v>
      </c>
      <c r="H21" s="277" t="str">
        <f t="shared" si="0"/>
        <v>0117</v>
      </c>
      <c r="I21" s="302"/>
      <c r="J21" s="302"/>
      <c r="K21" s="302"/>
      <c r="L21" s="302"/>
      <c r="M21" s="302"/>
      <c r="N21" s="302"/>
      <c r="O21" s="302"/>
      <c r="P21" s="302"/>
      <c r="Q21" s="302"/>
      <c r="R21" s="302"/>
      <c r="S21" s="302"/>
      <c r="T21" s="302"/>
      <c r="U21" s="302"/>
      <c r="V21" s="302"/>
      <c r="W21" s="302"/>
      <c r="X21" s="302"/>
      <c r="Y21" s="302"/>
      <c r="Z21" s="302"/>
      <c r="AA21" s="302"/>
      <c r="AB21" s="302"/>
      <c r="AC21" s="302"/>
      <c r="AD21" s="302"/>
      <c r="AE21" s="302"/>
      <c r="AF21" s="302"/>
      <c r="AG21" s="302"/>
      <c r="AH21" s="302"/>
      <c r="AI21" s="302"/>
      <c r="AJ21" s="302"/>
      <c r="AK21" s="302"/>
      <c r="AL21" s="302"/>
      <c r="AM21" s="302"/>
      <c r="AN21" s="302"/>
      <c r="AO21" s="302"/>
      <c r="AP21" s="302"/>
      <c r="AQ21" s="302"/>
      <c r="AR21" s="302"/>
      <c r="AS21" s="302"/>
      <c r="AT21" s="302"/>
      <c r="AU21" s="302"/>
      <c r="AV21" s="302"/>
      <c r="AW21" s="302"/>
      <c r="AX21" s="302"/>
      <c r="AY21" s="302"/>
      <c r="AZ21" s="302"/>
      <c r="BA21" s="302"/>
      <c r="BB21" s="302"/>
      <c r="BC21" s="302"/>
      <c r="BD21" s="302"/>
      <c r="BE21" s="302"/>
      <c r="BF21" s="302"/>
      <c r="BG21" s="302"/>
      <c r="BH21" s="302"/>
      <c r="BI21" s="302"/>
      <c r="BJ21" s="302"/>
      <c r="BK21" s="302"/>
      <c r="BL21" s="302"/>
      <c r="BM21" s="302"/>
      <c r="BN21" s="302"/>
      <c r="BO21" s="302"/>
      <c r="BP21" s="302"/>
      <c r="BQ21" s="302"/>
      <c r="BR21" s="302"/>
      <c r="BS21" s="302"/>
      <c r="BT21" s="302"/>
      <c r="BU21" s="302"/>
      <c r="BV21" s="302"/>
      <c r="BW21" s="302"/>
      <c r="BX21" s="302"/>
      <c r="BY21" s="302"/>
      <c r="BZ21" s="302"/>
      <c r="CA21" s="302"/>
      <c r="CB21" s="302"/>
      <c r="CC21" s="302"/>
      <c r="CD21" s="302"/>
      <c r="CE21" s="302"/>
      <c r="CF21" s="302"/>
      <c r="CG21" s="302"/>
      <c r="CH21" s="302"/>
      <c r="CI21" s="302"/>
      <c r="CJ21" s="302"/>
      <c r="CK21" s="302"/>
      <c r="CL21" s="302"/>
      <c r="CM21" s="302"/>
      <c r="CN21" s="302"/>
      <c r="CO21" s="302"/>
      <c r="CP21" s="302"/>
      <c r="CQ21" s="302"/>
      <c r="CR21" s="302"/>
      <c r="CS21" s="302"/>
      <c r="CT21" s="302"/>
      <c r="CU21" s="302"/>
      <c r="CV21" s="302"/>
      <c r="CW21" s="302"/>
      <c r="CX21" s="302"/>
      <c r="CY21" s="302"/>
      <c r="CZ21" s="302"/>
      <c r="DA21" s="302"/>
      <c r="DB21" s="302"/>
      <c r="DC21" s="302"/>
      <c r="DD21" s="302"/>
      <c r="DE21" s="302"/>
      <c r="DF21" s="302"/>
      <c r="DG21" s="302"/>
      <c r="DH21" s="302"/>
      <c r="DI21" s="302"/>
      <c r="DJ21" s="302"/>
      <c r="DK21" s="302"/>
      <c r="DL21" s="302"/>
      <c r="DM21" s="302"/>
      <c r="DN21" s="302"/>
      <c r="DO21" s="302"/>
    </row>
    <row r="22" spans="4:119">
      <c r="D22" s="301" t="s">
        <v>121</v>
      </c>
      <c r="E22" s="301"/>
      <c r="F22" s="301" t="s">
        <v>122</v>
      </c>
      <c r="G22" s="302">
        <v>18</v>
      </c>
      <c r="H22" s="277" t="str">
        <f t="shared" si="0"/>
        <v>0118</v>
      </c>
      <c r="I22" s="302"/>
      <c r="J22" s="302"/>
      <c r="K22" s="302"/>
      <c r="L22" s="302"/>
      <c r="M22" s="302"/>
      <c r="N22" s="302"/>
      <c r="O22" s="302"/>
      <c r="P22" s="302"/>
      <c r="Q22" s="302"/>
      <c r="R22" s="302"/>
      <c r="S22" s="302"/>
      <c r="T22" s="302"/>
      <c r="U22" s="302"/>
      <c r="V22" s="302"/>
      <c r="W22" s="302"/>
      <c r="X22" s="302"/>
      <c r="Y22" s="302"/>
      <c r="Z22" s="302"/>
      <c r="AA22" s="302"/>
      <c r="AB22" s="302"/>
      <c r="AC22" s="302"/>
      <c r="AD22" s="302"/>
      <c r="AE22" s="302"/>
      <c r="AF22" s="302"/>
      <c r="AG22" s="302"/>
      <c r="AH22" s="302"/>
      <c r="AI22" s="302"/>
      <c r="AJ22" s="302"/>
      <c r="AK22" s="302"/>
      <c r="AL22" s="302"/>
      <c r="AM22" s="302"/>
      <c r="AN22" s="302"/>
      <c r="AO22" s="302"/>
      <c r="AP22" s="302"/>
      <c r="AQ22" s="302"/>
      <c r="AR22" s="302"/>
      <c r="AS22" s="302"/>
      <c r="AT22" s="302"/>
      <c r="AU22" s="302"/>
      <c r="AV22" s="302"/>
      <c r="AW22" s="302"/>
      <c r="AX22" s="302"/>
      <c r="AY22" s="302"/>
      <c r="AZ22" s="302"/>
      <c r="BA22" s="302"/>
      <c r="BB22" s="302"/>
      <c r="BC22" s="302"/>
      <c r="BD22" s="302"/>
      <c r="BE22" s="302"/>
      <c r="BF22" s="302"/>
      <c r="BG22" s="302"/>
      <c r="BH22" s="302"/>
      <c r="BI22" s="302"/>
      <c r="BJ22" s="302"/>
      <c r="BK22" s="302"/>
      <c r="BL22" s="302"/>
      <c r="BM22" s="302"/>
      <c r="BN22" s="302"/>
      <c r="BO22" s="302"/>
      <c r="BP22" s="302"/>
      <c r="BQ22" s="302"/>
      <c r="BR22" s="302"/>
      <c r="BS22" s="302"/>
      <c r="BT22" s="302"/>
      <c r="BU22" s="302"/>
      <c r="BV22" s="302"/>
      <c r="BW22" s="302"/>
      <c r="BX22" s="302"/>
      <c r="BY22" s="302"/>
      <c r="BZ22" s="302"/>
      <c r="CA22" s="302"/>
      <c r="CB22" s="302"/>
      <c r="CC22" s="302"/>
      <c r="CD22" s="302"/>
      <c r="CE22" s="302"/>
      <c r="CF22" s="302"/>
      <c r="CG22" s="302"/>
      <c r="CH22" s="302"/>
      <c r="CI22" s="302"/>
      <c r="CJ22" s="302"/>
      <c r="CK22" s="302"/>
      <c r="CL22" s="302"/>
      <c r="CM22" s="302"/>
      <c r="CN22" s="302"/>
      <c r="CO22" s="302"/>
      <c r="CP22" s="302"/>
      <c r="CQ22" s="302"/>
      <c r="CR22" s="302"/>
      <c r="CS22" s="302"/>
      <c r="CT22" s="302"/>
      <c r="CU22" s="302"/>
      <c r="CV22" s="302"/>
      <c r="CW22" s="302"/>
      <c r="CX22" s="302"/>
      <c r="CY22" s="302"/>
      <c r="CZ22" s="302"/>
      <c r="DA22" s="302"/>
      <c r="DB22" s="302"/>
      <c r="DC22" s="302"/>
      <c r="DD22" s="302"/>
      <c r="DE22" s="302"/>
      <c r="DF22" s="302"/>
      <c r="DG22" s="302"/>
      <c r="DH22" s="302"/>
      <c r="DI22" s="302"/>
      <c r="DJ22" s="302"/>
      <c r="DK22" s="302"/>
      <c r="DL22" s="302"/>
      <c r="DM22" s="302"/>
      <c r="DN22" s="302"/>
      <c r="DO22" s="302"/>
    </row>
    <row r="23" spans="4:119">
      <c r="D23" s="301" t="s">
        <v>121</v>
      </c>
      <c r="E23" s="301"/>
      <c r="F23" s="301" t="s">
        <v>122</v>
      </c>
      <c r="G23" s="302">
        <v>19</v>
      </c>
      <c r="H23" s="277" t="str">
        <f t="shared" si="0"/>
        <v>0119</v>
      </c>
      <c r="I23" s="302"/>
      <c r="J23" s="302"/>
      <c r="K23" s="302"/>
      <c r="L23" s="302"/>
      <c r="M23" s="302"/>
      <c r="N23" s="302"/>
      <c r="O23" s="302"/>
      <c r="P23" s="302"/>
      <c r="Q23" s="302"/>
      <c r="R23" s="302"/>
      <c r="S23" s="302"/>
      <c r="T23" s="302"/>
      <c r="U23" s="302"/>
      <c r="V23" s="302"/>
      <c r="W23" s="302"/>
      <c r="X23" s="302"/>
      <c r="Y23" s="302"/>
      <c r="Z23" s="302"/>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c r="AW23" s="302"/>
      <c r="AX23" s="302"/>
      <c r="AY23" s="302"/>
      <c r="AZ23" s="302"/>
      <c r="BA23" s="302"/>
      <c r="BB23" s="302"/>
      <c r="BC23" s="302"/>
      <c r="BD23" s="302"/>
      <c r="BE23" s="302"/>
      <c r="BF23" s="302"/>
      <c r="BG23" s="302"/>
      <c r="BH23" s="302"/>
      <c r="BI23" s="302"/>
      <c r="BJ23" s="302"/>
      <c r="BK23" s="302"/>
      <c r="BL23" s="302"/>
      <c r="BM23" s="302"/>
      <c r="BN23" s="302"/>
      <c r="BO23" s="302"/>
      <c r="BP23" s="302"/>
      <c r="BQ23" s="302"/>
      <c r="BR23" s="302"/>
      <c r="BS23" s="302"/>
      <c r="BT23" s="302"/>
      <c r="BU23" s="302"/>
      <c r="BV23" s="302"/>
      <c r="BW23" s="302"/>
      <c r="BX23" s="302"/>
      <c r="BY23" s="302"/>
      <c r="BZ23" s="302"/>
      <c r="CA23" s="302"/>
      <c r="CB23" s="302"/>
      <c r="CC23" s="302"/>
      <c r="CD23" s="302"/>
      <c r="CE23" s="302"/>
      <c r="CF23" s="302"/>
      <c r="CG23" s="302"/>
      <c r="CH23" s="302"/>
      <c r="CI23" s="302"/>
      <c r="CJ23" s="302"/>
      <c r="CK23" s="302"/>
      <c r="CL23" s="302"/>
      <c r="CM23" s="302"/>
      <c r="CN23" s="302"/>
      <c r="CO23" s="302"/>
      <c r="CP23" s="302"/>
      <c r="CQ23" s="302"/>
      <c r="CR23" s="302"/>
      <c r="CS23" s="302"/>
      <c r="CT23" s="302"/>
      <c r="CU23" s="302"/>
      <c r="CV23" s="302"/>
      <c r="CW23" s="302"/>
      <c r="CX23" s="302"/>
      <c r="CY23" s="302"/>
      <c r="CZ23" s="302"/>
      <c r="DA23" s="302"/>
      <c r="DB23" s="302"/>
      <c r="DC23" s="302"/>
      <c r="DD23" s="302"/>
      <c r="DE23" s="302"/>
      <c r="DF23" s="302"/>
      <c r="DG23" s="302"/>
      <c r="DH23" s="302"/>
      <c r="DI23" s="302"/>
      <c r="DJ23" s="302"/>
      <c r="DK23" s="302"/>
      <c r="DL23" s="302"/>
      <c r="DM23" s="302"/>
      <c r="DN23" s="302"/>
      <c r="DO23" s="302"/>
    </row>
    <row r="24" spans="4:119">
      <c r="D24" s="301" t="s">
        <v>121</v>
      </c>
      <c r="E24" s="301"/>
      <c r="F24" s="301" t="s">
        <v>122</v>
      </c>
      <c r="G24" s="302">
        <v>20</v>
      </c>
      <c r="H24" s="277" t="str">
        <f t="shared" si="0"/>
        <v>0120</v>
      </c>
      <c r="I24" s="302"/>
      <c r="J24" s="302"/>
      <c r="K24" s="302"/>
      <c r="L24" s="302"/>
      <c r="M24" s="302"/>
      <c r="N24" s="302"/>
      <c r="O24" s="302"/>
      <c r="P24" s="302"/>
      <c r="Q24" s="302"/>
      <c r="R24" s="302"/>
      <c r="S24" s="302"/>
      <c r="T24" s="302"/>
      <c r="U24" s="302"/>
      <c r="V24" s="302"/>
      <c r="W24" s="302"/>
      <c r="X24" s="302"/>
      <c r="Y24" s="302"/>
      <c r="Z24" s="302"/>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c r="AW24" s="302"/>
      <c r="AX24" s="302"/>
      <c r="AY24" s="302"/>
      <c r="AZ24" s="302"/>
      <c r="BA24" s="302"/>
      <c r="BB24" s="302"/>
      <c r="BC24" s="302"/>
      <c r="BD24" s="302"/>
      <c r="BE24" s="302"/>
      <c r="BF24" s="302"/>
      <c r="BG24" s="302"/>
      <c r="BH24" s="302"/>
      <c r="BI24" s="302"/>
      <c r="BJ24" s="302"/>
      <c r="BK24" s="302"/>
      <c r="BL24" s="302"/>
      <c r="BM24" s="302"/>
      <c r="BN24" s="302"/>
      <c r="BO24" s="302"/>
      <c r="BP24" s="302"/>
      <c r="BQ24" s="302"/>
      <c r="BR24" s="302"/>
      <c r="BS24" s="302"/>
      <c r="BT24" s="302"/>
      <c r="BU24" s="302"/>
      <c r="BV24" s="302"/>
      <c r="BW24" s="302"/>
      <c r="BX24" s="302"/>
      <c r="BY24" s="302"/>
      <c r="BZ24" s="302"/>
      <c r="CA24" s="302"/>
      <c r="CB24" s="302"/>
      <c r="CC24" s="302"/>
      <c r="CD24" s="302"/>
      <c r="CE24" s="302"/>
      <c r="CF24" s="302"/>
      <c r="CG24" s="302"/>
      <c r="CH24" s="302"/>
      <c r="CI24" s="302"/>
      <c r="CJ24" s="302"/>
      <c r="CK24" s="302"/>
      <c r="CL24" s="302"/>
      <c r="CM24" s="302"/>
      <c r="CN24" s="302"/>
      <c r="CO24" s="302"/>
      <c r="CP24" s="302"/>
      <c r="CQ24" s="302"/>
      <c r="CR24" s="302"/>
      <c r="CS24" s="302"/>
      <c r="CT24" s="302"/>
      <c r="CU24" s="302"/>
      <c r="CV24" s="302"/>
      <c r="CW24" s="302"/>
      <c r="CX24" s="302"/>
      <c r="CY24" s="302"/>
      <c r="CZ24" s="302"/>
      <c r="DA24" s="302"/>
      <c r="DB24" s="302"/>
      <c r="DC24" s="302"/>
      <c r="DD24" s="302"/>
      <c r="DE24" s="302"/>
      <c r="DF24" s="302"/>
      <c r="DG24" s="302"/>
      <c r="DH24" s="302"/>
      <c r="DI24" s="302"/>
      <c r="DJ24" s="302"/>
      <c r="DK24" s="302"/>
      <c r="DL24" s="302"/>
      <c r="DM24" s="302"/>
      <c r="DN24" s="302"/>
      <c r="DO24" s="302"/>
    </row>
    <row r="25" spans="4:119">
      <c r="D25" s="301" t="s">
        <v>121</v>
      </c>
      <c r="E25" s="301"/>
      <c r="F25" s="301" t="s">
        <v>122</v>
      </c>
      <c r="G25" s="302">
        <v>21</v>
      </c>
      <c r="H25" s="277" t="str">
        <f t="shared" si="0"/>
        <v>0121</v>
      </c>
      <c r="I25" s="302"/>
      <c r="J25" s="302"/>
      <c r="K25" s="302"/>
      <c r="L25" s="302"/>
      <c r="M25" s="302"/>
      <c r="N25" s="302"/>
      <c r="O25" s="302"/>
      <c r="P25" s="302"/>
      <c r="Q25" s="302"/>
      <c r="R25" s="302"/>
      <c r="S25" s="302"/>
      <c r="T25" s="302"/>
      <c r="U25" s="302"/>
      <c r="V25" s="302"/>
      <c r="W25" s="302"/>
      <c r="X25" s="302"/>
      <c r="Y25" s="302"/>
      <c r="Z25" s="302"/>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c r="AW25" s="302"/>
      <c r="AX25" s="302"/>
      <c r="AY25" s="302"/>
      <c r="AZ25" s="302"/>
      <c r="BA25" s="302"/>
      <c r="BB25" s="302"/>
      <c r="BC25" s="302"/>
      <c r="BD25" s="302"/>
      <c r="BE25" s="302"/>
      <c r="BF25" s="302"/>
      <c r="BG25" s="302"/>
      <c r="BH25" s="302"/>
      <c r="BI25" s="302"/>
      <c r="BJ25" s="302"/>
      <c r="BK25" s="302"/>
      <c r="BL25" s="302"/>
      <c r="BM25" s="302"/>
      <c r="BN25" s="302"/>
      <c r="BO25" s="302"/>
      <c r="BP25" s="302"/>
      <c r="BQ25" s="302"/>
      <c r="BR25" s="302"/>
      <c r="BS25" s="302"/>
      <c r="BT25" s="302"/>
      <c r="BU25" s="302"/>
      <c r="BV25" s="302"/>
      <c r="BW25" s="302"/>
      <c r="BX25" s="302"/>
      <c r="BY25" s="302"/>
      <c r="BZ25" s="302"/>
      <c r="CA25" s="302"/>
      <c r="CB25" s="302"/>
      <c r="CC25" s="302"/>
      <c r="CD25" s="302"/>
      <c r="CE25" s="302"/>
      <c r="CF25" s="302"/>
      <c r="CG25" s="302"/>
      <c r="CH25" s="302"/>
      <c r="CI25" s="302"/>
      <c r="CJ25" s="302"/>
      <c r="CK25" s="302"/>
      <c r="CL25" s="302"/>
      <c r="CM25" s="302"/>
      <c r="CN25" s="302"/>
      <c r="CO25" s="302"/>
      <c r="CP25" s="302"/>
      <c r="CQ25" s="302"/>
      <c r="CR25" s="302"/>
      <c r="CS25" s="302"/>
      <c r="CT25" s="302"/>
      <c r="CU25" s="302"/>
      <c r="CV25" s="302"/>
      <c r="CW25" s="302"/>
      <c r="CX25" s="302"/>
      <c r="CY25" s="302"/>
      <c r="CZ25" s="302"/>
      <c r="DA25" s="302"/>
      <c r="DB25" s="302"/>
      <c r="DC25" s="302"/>
      <c r="DD25" s="302"/>
      <c r="DE25" s="302"/>
      <c r="DF25" s="302"/>
      <c r="DG25" s="302"/>
      <c r="DH25" s="302"/>
      <c r="DI25" s="302"/>
      <c r="DJ25" s="302"/>
      <c r="DK25" s="302"/>
      <c r="DL25" s="302"/>
      <c r="DM25" s="302"/>
      <c r="DN25" s="302"/>
      <c r="DO25" s="302"/>
    </row>
    <row r="26" spans="4:119">
      <c r="D26" s="301" t="s">
        <v>121</v>
      </c>
      <c r="E26" s="301"/>
      <c r="F26" s="301" t="s">
        <v>122</v>
      </c>
      <c r="G26" s="302">
        <v>22</v>
      </c>
      <c r="H26" s="277" t="str">
        <f t="shared" si="0"/>
        <v>0122</v>
      </c>
      <c r="I26" s="302"/>
      <c r="J26" s="302"/>
      <c r="K26" s="302"/>
      <c r="L26" s="302"/>
      <c r="M26" s="302"/>
      <c r="N26" s="302"/>
      <c r="O26" s="302"/>
      <c r="P26" s="302"/>
      <c r="Q26" s="302"/>
      <c r="R26" s="302"/>
      <c r="S26" s="302"/>
      <c r="T26" s="302"/>
      <c r="U26" s="302"/>
      <c r="V26" s="302"/>
      <c r="W26" s="302"/>
      <c r="X26" s="302"/>
      <c r="Y26" s="302"/>
      <c r="Z26" s="302"/>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c r="AW26" s="302"/>
      <c r="AX26" s="302"/>
      <c r="AY26" s="302"/>
      <c r="AZ26" s="302"/>
      <c r="BA26" s="302"/>
      <c r="BB26" s="302"/>
      <c r="BC26" s="302"/>
      <c r="BD26" s="302"/>
      <c r="BE26" s="302"/>
      <c r="BF26" s="302"/>
      <c r="BG26" s="302"/>
      <c r="BH26" s="302"/>
      <c r="BI26" s="302"/>
      <c r="BJ26" s="302"/>
      <c r="BK26" s="302"/>
      <c r="BL26" s="302"/>
      <c r="BM26" s="302"/>
      <c r="BN26" s="302"/>
      <c r="BO26" s="302"/>
      <c r="BP26" s="302"/>
      <c r="BQ26" s="302"/>
      <c r="BR26" s="302"/>
      <c r="BS26" s="302"/>
      <c r="BT26" s="302"/>
      <c r="BU26" s="302"/>
      <c r="BV26" s="302"/>
      <c r="BW26" s="302"/>
      <c r="BX26" s="302"/>
      <c r="BY26" s="302"/>
      <c r="BZ26" s="302"/>
      <c r="CA26" s="302"/>
      <c r="CB26" s="302"/>
      <c r="CC26" s="302"/>
      <c r="CD26" s="302"/>
      <c r="CE26" s="302"/>
      <c r="CF26" s="302"/>
      <c r="CG26" s="302"/>
      <c r="CH26" s="302"/>
      <c r="CI26" s="302"/>
      <c r="CJ26" s="302"/>
      <c r="CK26" s="302"/>
      <c r="CL26" s="302"/>
      <c r="CM26" s="302"/>
      <c r="CN26" s="302"/>
      <c r="CO26" s="302"/>
      <c r="CP26" s="302"/>
      <c r="CQ26" s="302"/>
      <c r="CR26" s="302"/>
      <c r="CS26" s="302"/>
      <c r="CT26" s="302"/>
      <c r="CU26" s="302"/>
      <c r="CV26" s="302"/>
      <c r="CW26" s="302"/>
      <c r="CX26" s="302"/>
      <c r="CY26" s="302"/>
      <c r="CZ26" s="302"/>
      <c r="DA26" s="302"/>
      <c r="DB26" s="302"/>
      <c r="DC26" s="302"/>
      <c r="DD26" s="302"/>
      <c r="DE26" s="302"/>
      <c r="DF26" s="302"/>
      <c r="DG26" s="302"/>
      <c r="DH26" s="302"/>
      <c r="DI26" s="302"/>
      <c r="DJ26" s="302"/>
      <c r="DK26" s="302"/>
      <c r="DL26" s="302"/>
      <c r="DM26" s="302"/>
      <c r="DN26" s="302"/>
      <c r="DO26" s="302"/>
    </row>
    <row r="27" spans="4:119">
      <c r="D27" s="301" t="s">
        <v>121</v>
      </c>
      <c r="E27" s="301"/>
      <c r="F27" s="301" t="s">
        <v>122</v>
      </c>
      <c r="G27" s="302">
        <v>23</v>
      </c>
      <c r="H27" s="277" t="str">
        <f t="shared" si="0"/>
        <v>0123</v>
      </c>
      <c r="I27" s="302"/>
      <c r="J27" s="302"/>
      <c r="K27" s="302"/>
      <c r="L27" s="302"/>
      <c r="M27" s="302"/>
      <c r="N27" s="302"/>
      <c r="O27" s="302"/>
      <c r="P27" s="302"/>
      <c r="Q27" s="302"/>
      <c r="R27" s="302"/>
      <c r="S27" s="302"/>
      <c r="T27" s="302"/>
      <c r="U27" s="302"/>
      <c r="V27" s="302"/>
      <c r="W27" s="302"/>
      <c r="X27" s="302"/>
      <c r="Y27" s="302"/>
      <c r="Z27" s="302"/>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c r="AW27" s="302"/>
      <c r="AX27" s="302"/>
      <c r="AY27" s="302"/>
      <c r="AZ27" s="302"/>
      <c r="BA27" s="302"/>
      <c r="BB27" s="302"/>
      <c r="BC27" s="302"/>
      <c r="BD27" s="302"/>
      <c r="BE27" s="302"/>
      <c r="BF27" s="302"/>
      <c r="BG27" s="302"/>
      <c r="BH27" s="302"/>
      <c r="BI27" s="302"/>
      <c r="BJ27" s="302"/>
      <c r="BK27" s="302"/>
      <c r="BL27" s="302"/>
      <c r="BM27" s="302"/>
      <c r="BN27" s="302"/>
      <c r="BO27" s="302"/>
      <c r="BP27" s="302"/>
      <c r="BQ27" s="302"/>
      <c r="BR27" s="302"/>
      <c r="BS27" s="302"/>
      <c r="BT27" s="302"/>
      <c r="BU27" s="302"/>
      <c r="BV27" s="302"/>
      <c r="BW27" s="302"/>
      <c r="BX27" s="302"/>
      <c r="BY27" s="302"/>
      <c r="BZ27" s="302"/>
      <c r="CA27" s="302"/>
      <c r="CB27" s="302"/>
      <c r="CC27" s="302"/>
      <c r="CD27" s="302"/>
      <c r="CE27" s="302"/>
      <c r="CF27" s="302"/>
      <c r="CG27" s="302"/>
      <c r="CH27" s="302"/>
      <c r="CI27" s="302"/>
      <c r="CJ27" s="302"/>
      <c r="CK27" s="302"/>
      <c r="CL27" s="302"/>
      <c r="CM27" s="302"/>
      <c r="CN27" s="302"/>
      <c r="CO27" s="302"/>
      <c r="CP27" s="302"/>
      <c r="CQ27" s="302"/>
      <c r="CR27" s="302"/>
      <c r="CS27" s="302"/>
      <c r="CT27" s="302"/>
      <c r="CU27" s="302"/>
      <c r="CV27" s="302"/>
      <c r="CW27" s="302"/>
      <c r="CX27" s="302"/>
      <c r="CY27" s="302"/>
      <c r="CZ27" s="302"/>
      <c r="DA27" s="302"/>
      <c r="DB27" s="302"/>
      <c r="DC27" s="302"/>
      <c r="DD27" s="302"/>
      <c r="DE27" s="302"/>
      <c r="DF27" s="302"/>
      <c r="DG27" s="302"/>
      <c r="DH27" s="302"/>
      <c r="DI27" s="302"/>
      <c r="DJ27" s="302"/>
      <c r="DK27" s="302"/>
      <c r="DL27" s="302"/>
      <c r="DM27" s="302"/>
      <c r="DN27" s="302"/>
      <c r="DO27" s="302"/>
    </row>
    <row r="28" spans="4:119">
      <c r="D28" s="301" t="s">
        <v>121</v>
      </c>
      <c r="E28" s="301"/>
      <c r="F28" s="301" t="s">
        <v>122</v>
      </c>
      <c r="G28" s="302">
        <v>24</v>
      </c>
      <c r="H28" s="277" t="str">
        <f t="shared" si="0"/>
        <v>0124</v>
      </c>
      <c r="I28" s="302"/>
      <c r="J28" s="302"/>
      <c r="K28" s="302"/>
      <c r="L28" s="302"/>
      <c r="M28" s="302"/>
      <c r="N28" s="302"/>
      <c r="O28" s="302"/>
      <c r="P28" s="302"/>
      <c r="Q28" s="302"/>
      <c r="R28" s="302"/>
      <c r="S28" s="302"/>
      <c r="T28" s="302"/>
      <c r="U28" s="302"/>
      <c r="V28" s="302"/>
      <c r="W28" s="302"/>
      <c r="X28" s="302"/>
      <c r="Y28" s="302"/>
      <c r="Z28" s="302"/>
      <c r="AA28" s="302"/>
      <c r="AB28" s="302"/>
      <c r="AC28" s="302"/>
      <c r="AD28" s="302"/>
      <c r="AE28" s="302"/>
      <c r="AF28" s="302"/>
      <c r="AG28" s="302"/>
      <c r="AH28" s="302"/>
      <c r="AI28" s="302"/>
      <c r="AJ28" s="302"/>
      <c r="AK28" s="302"/>
      <c r="AL28" s="302"/>
      <c r="AM28" s="302"/>
      <c r="AN28" s="302"/>
      <c r="AO28" s="302"/>
      <c r="AP28" s="302"/>
      <c r="AQ28" s="302"/>
      <c r="AR28" s="302"/>
      <c r="AS28" s="302"/>
      <c r="AT28" s="302"/>
      <c r="AU28" s="302"/>
      <c r="AV28" s="302"/>
      <c r="AW28" s="302"/>
      <c r="AX28" s="302"/>
      <c r="AY28" s="302"/>
      <c r="AZ28" s="302"/>
      <c r="BA28" s="302"/>
      <c r="BB28" s="302"/>
      <c r="BC28" s="302"/>
      <c r="BD28" s="302"/>
      <c r="BE28" s="302"/>
      <c r="BF28" s="302"/>
      <c r="BG28" s="302"/>
      <c r="BH28" s="302"/>
      <c r="BI28" s="302"/>
      <c r="BJ28" s="302"/>
      <c r="BK28" s="302"/>
      <c r="BL28" s="302"/>
      <c r="BM28" s="302"/>
      <c r="BN28" s="302"/>
      <c r="BO28" s="302"/>
      <c r="BP28" s="302"/>
      <c r="BQ28" s="302"/>
      <c r="BR28" s="302"/>
      <c r="BS28" s="302"/>
      <c r="BT28" s="302"/>
      <c r="BU28" s="302"/>
      <c r="BV28" s="302"/>
      <c r="BW28" s="302"/>
      <c r="BX28" s="302"/>
      <c r="BY28" s="302"/>
      <c r="BZ28" s="302"/>
      <c r="CA28" s="302"/>
      <c r="CB28" s="302"/>
      <c r="CC28" s="302"/>
      <c r="CD28" s="302"/>
      <c r="CE28" s="302"/>
      <c r="CF28" s="302"/>
      <c r="CG28" s="302"/>
      <c r="CH28" s="302"/>
      <c r="CI28" s="302"/>
      <c r="CJ28" s="302"/>
      <c r="CK28" s="302"/>
      <c r="CL28" s="302"/>
      <c r="CM28" s="302"/>
      <c r="CN28" s="302"/>
      <c r="CO28" s="302"/>
      <c r="CP28" s="302"/>
      <c r="CQ28" s="302"/>
      <c r="CR28" s="302"/>
      <c r="CS28" s="302"/>
      <c r="CT28" s="302"/>
      <c r="CU28" s="302"/>
      <c r="CV28" s="302"/>
      <c r="CW28" s="302"/>
      <c r="CX28" s="302"/>
      <c r="CY28" s="302"/>
      <c r="CZ28" s="302"/>
      <c r="DA28" s="302"/>
      <c r="DB28" s="302"/>
      <c r="DC28" s="302"/>
      <c r="DD28" s="302"/>
      <c r="DE28" s="302"/>
      <c r="DF28" s="302"/>
      <c r="DG28" s="302"/>
      <c r="DH28" s="302"/>
      <c r="DI28" s="302"/>
      <c r="DJ28" s="302"/>
      <c r="DK28" s="302"/>
      <c r="DL28" s="302"/>
      <c r="DM28" s="302"/>
      <c r="DN28" s="302"/>
      <c r="DO28" s="302"/>
    </row>
    <row r="29" spans="4:119">
      <c r="D29" s="301" t="s">
        <v>121</v>
      </c>
      <c r="E29" s="301"/>
      <c r="F29" s="301" t="s">
        <v>122</v>
      </c>
      <c r="G29" s="302">
        <v>25</v>
      </c>
      <c r="H29" s="277" t="str">
        <f t="shared" si="0"/>
        <v>0125</v>
      </c>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2"/>
      <c r="AQ29" s="302"/>
      <c r="AR29" s="302"/>
      <c r="AS29" s="302"/>
      <c r="AT29" s="302"/>
      <c r="AU29" s="302"/>
      <c r="AV29" s="302"/>
      <c r="AW29" s="302"/>
      <c r="AX29" s="302"/>
      <c r="AY29" s="302"/>
      <c r="AZ29" s="302"/>
      <c r="BA29" s="302"/>
      <c r="BB29" s="302"/>
      <c r="BC29" s="302"/>
      <c r="BD29" s="302"/>
      <c r="BE29" s="302"/>
      <c r="BF29" s="302"/>
      <c r="BG29" s="302"/>
      <c r="BH29" s="302"/>
      <c r="BI29" s="302"/>
      <c r="BJ29" s="302"/>
      <c r="BK29" s="302"/>
      <c r="BL29" s="302"/>
      <c r="BM29" s="302"/>
      <c r="BN29" s="302"/>
      <c r="BO29" s="302"/>
      <c r="BP29" s="302"/>
      <c r="BQ29" s="302"/>
      <c r="BR29" s="302"/>
      <c r="BS29" s="302"/>
      <c r="BT29" s="302"/>
      <c r="BU29" s="302"/>
      <c r="BV29" s="302"/>
      <c r="BW29" s="302"/>
      <c r="BX29" s="302"/>
      <c r="BY29" s="302"/>
      <c r="BZ29" s="302"/>
      <c r="CA29" s="302"/>
      <c r="CB29" s="302"/>
      <c r="CC29" s="302"/>
      <c r="CD29" s="302"/>
      <c r="CE29" s="302"/>
      <c r="CF29" s="302"/>
      <c r="CG29" s="302"/>
      <c r="CH29" s="302"/>
      <c r="CI29" s="302"/>
      <c r="CJ29" s="302"/>
      <c r="CK29" s="302"/>
      <c r="CL29" s="302"/>
      <c r="CM29" s="302"/>
      <c r="CN29" s="302"/>
      <c r="CO29" s="302"/>
      <c r="CP29" s="302"/>
      <c r="CQ29" s="302"/>
      <c r="CR29" s="302"/>
      <c r="CS29" s="302"/>
      <c r="CT29" s="302"/>
      <c r="CU29" s="302"/>
      <c r="CV29" s="302"/>
      <c r="CW29" s="302"/>
      <c r="CX29" s="302"/>
      <c r="CY29" s="302"/>
      <c r="CZ29" s="302"/>
      <c r="DA29" s="302"/>
      <c r="DB29" s="302"/>
      <c r="DC29" s="302"/>
      <c r="DD29" s="302"/>
      <c r="DE29" s="302"/>
      <c r="DF29" s="302"/>
      <c r="DG29" s="302"/>
      <c r="DH29" s="302"/>
      <c r="DI29" s="302"/>
      <c r="DJ29" s="302"/>
      <c r="DK29" s="302"/>
      <c r="DL29" s="302"/>
      <c r="DM29" s="302"/>
      <c r="DN29" s="302"/>
      <c r="DO29" s="302"/>
    </row>
    <row r="30" spans="4:119">
      <c r="D30" s="301" t="s">
        <v>121</v>
      </c>
      <c r="E30" s="301"/>
      <c r="F30" s="301" t="s">
        <v>122</v>
      </c>
      <c r="G30" s="302">
        <v>26</v>
      </c>
      <c r="H30" s="277" t="str">
        <f t="shared" si="0"/>
        <v>0126</v>
      </c>
      <c r="I30" s="302"/>
      <c r="J30" s="302"/>
      <c r="K30" s="302"/>
      <c r="L30" s="302"/>
      <c r="M30" s="302"/>
      <c r="N30" s="302"/>
      <c r="O30" s="302"/>
      <c r="P30" s="302"/>
      <c r="Q30" s="302"/>
      <c r="R30" s="302"/>
      <c r="S30" s="302"/>
      <c r="T30" s="302"/>
      <c r="U30" s="302"/>
      <c r="V30" s="302"/>
      <c r="W30" s="302"/>
      <c r="X30" s="302"/>
      <c r="Y30" s="302"/>
      <c r="Z30" s="302"/>
      <c r="AA30" s="302"/>
      <c r="AB30" s="302"/>
      <c r="AC30" s="302"/>
      <c r="AD30" s="302"/>
      <c r="AE30" s="302"/>
      <c r="AF30" s="302"/>
      <c r="AG30" s="302"/>
      <c r="AH30" s="302"/>
      <c r="AI30" s="302"/>
      <c r="AJ30" s="302"/>
      <c r="AK30" s="302"/>
      <c r="AL30" s="302"/>
      <c r="AM30" s="302"/>
      <c r="AN30" s="302"/>
      <c r="AO30" s="302"/>
      <c r="AP30" s="302"/>
      <c r="AQ30" s="302"/>
      <c r="AR30" s="302"/>
      <c r="AS30" s="302"/>
      <c r="AT30" s="302"/>
      <c r="AU30" s="302"/>
      <c r="AV30" s="302"/>
      <c r="AW30" s="302"/>
      <c r="AX30" s="302"/>
      <c r="AY30" s="302"/>
      <c r="AZ30" s="302"/>
      <c r="BA30" s="302"/>
      <c r="BB30" s="302"/>
      <c r="BC30" s="302"/>
      <c r="BD30" s="302"/>
      <c r="BE30" s="302"/>
      <c r="BF30" s="302"/>
      <c r="BG30" s="302"/>
      <c r="BH30" s="302"/>
      <c r="BI30" s="302"/>
      <c r="BJ30" s="302"/>
      <c r="BK30" s="302"/>
      <c r="BL30" s="302"/>
      <c r="BM30" s="302"/>
      <c r="BN30" s="302"/>
      <c r="BO30" s="302"/>
      <c r="BP30" s="302"/>
      <c r="BQ30" s="302"/>
      <c r="BR30" s="302"/>
      <c r="BS30" s="302"/>
      <c r="BT30" s="302"/>
      <c r="BU30" s="302"/>
      <c r="BV30" s="302"/>
      <c r="BW30" s="302"/>
      <c r="BX30" s="302"/>
      <c r="BY30" s="302"/>
      <c r="BZ30" s="302"/>
      <c r="CA30" s="302"/>
      <c r="CB30" s="302"/>
      <c r="CC30" s="302"/>
      <c r="CD30" s="302"/>
      <c r="CE30" s="302"/>
      <c r="CF30" s="302"/>
      <c r="CG30" s="302"/>
      <c r="CH30" s="302"/>
      <c r="CI30" s="302"/>
      <c r="CJ30" s="302"/>
      <c r="CK30" s="302"/>
      <c r="CL30" s="302"/>
      <c r="CM30" s="302"/>
      <c r="CN30" s="302"/>
      <c r="CO30" s="302"/>
      <c r="CP30" s="302"/>
      <c r="CQ30" s="302"/>
      <c r="CR30" s="302"/>
      <c r="CS30" s="302"/>
      <c r="CT30" s="302"/>
      <c r="CU30" s="302"/>
      <c r="CV30" s="302"/>
      <c r="CW30" s="302"/>
      <c r="CX30" s="302"/>
      <c r="CY30" s="302"/>
      <c r="CZ30" s="302"/>
      <c r="DA30" s="302"/>
      <c r="DB30" s="302"/>
      <c r="DC30" s="302"/>
      <c r="DD30" s="302"/>
      <c r="DE30" s="302"/>
      <c r="DF30" s="302"/>
      <c r="DG30" s="302"/>
      <c r="DH30" s="302"/>
      <c r="DI30" s="302"/>
      <c r="DJ30" s="302"/>
      <c r="DK30" s="302"/>
      <c r="DL30" s="302"/>
      <c r="DM30" s="302"/>
      <c r="DN30" s="302"/>
      <c r="DO30" s="302"/>
    </row>
    <row r="31" spans="4:119">
      <c r="D31" s="301" t="s">
        <v>121</v>
      </c>
      <c r="E31" s="301"/>
      <c r="F31" s="301" t="s">
        <v>122</v>
      </c>
      <c r="G31" s="302">
        <v>27</v>
      </c>
      <c r="H31" s="277" t="str">
        <f t="shared" si="0"/>
        <v>0127</v>
      </c>
      <c r="I31" s="302"/>
      <c r="J31" s="302"/>
      <c r="K31" s="302"/>
      <c r="L31" s="302"/>
      <c r="M31" s="302"/>
      <c r="N31" s="302"/>
      <c r="O31" s="302"/>
      <c r="P31" s="302"/>
      <c r="Q31" s="302"/>
      <c r="R31" s="302"/>
      <c r="S31" s="302"/>
      <c r="T31" s="302"/>
      <c r="U31" s="302"/>
      <c r="V31" s="302"/>
      <c r="W31" s="302"/>
      <c r="X31" s="302"/>
      <c r="Y31" s="302"/>
      <c r="Z31" s="302"/>
      <c r="AA31" s="302"/>
      <c r="AB31" s="302"/>
      <c r="AC31" s="302"/>
      <c r="AD31" s="302"/>
      <c r="AE31" s="302"/>
      <c r="AF31" s="302"/>
      <c r="AG31" s="302"/>
      <c r="AH31" s="302"/>
      <c r="AI31" s="302"/>
      <c r="AJ31" s="302"/>
      <c r="AK31" s="302"/>
      <c r="AL31" s="302"/>
      <c r="AM31" s="302"/>
      <c r="AN31" s="302"/>
      <c r="AO31" s="302"/>
      <c r="AP31" s="302"/>
      <c r="AQ31" s="302"/>
      <c r="AR31" s="302"/>
      <c r="AS31" s="302"/>
      <c r="AT31" s="302"/>
      <c r="AU31" s="302"/>
      <c r="AV31" s="302"/>
      <c r="AW31" s="302"/>
      <c r="AX31" s="302"/>
      <c r="AY31" s="302"/>
      <c r="AZ31" s="302"/>
      <c r="BA31" s="302"/>
      <c r="BB31" s="302"/>
      <c r="BC31" s="302"/>
      <c r="BD31" s="302"/>
      <c r="BE31" s="302"/>
      <c r="BF31" s="302"/>
      <c r="BG31" s="302"/>
      <c r="BH31" s="302"/>
      <c r="BI31" s="302"/>
      <c r="BJ31" s="302"/>
      <c r="BK31" s="302"/>
      <c r="BL31" s="302"/>
      <c r="BM31" s="302"/>
      <c r="BN31" s="302"/>
      <c r="BO31" s="302"/>
      <c r="BP31" s="302"/>
      <c r="BQ31" s="302"/>
      <c r="BR31" s="302"/>
      <c r="BS31" s="302"/>
      <c r="BT31" s="302"/>
      <c r="BU31" s="302"/>
      <c r="BV31" s="302"/>
      <c r="BW31" s="302"/>
      <c r="BX31" s="302"/>
      <c r="BY31" s="302"/>
      <c r="BZ31" s="302"/>
      <c r="CA31" s="302"/>
      <c r="CB31" s="302"/>
      <c r="CC31" s="302"/>
      <c r="CD31" s="302"/>
      <c r="CE31" s="302"/>
      <c r="CF31" s="302"/>
      <c r="CG31" s="302"/>
      <c r="CH31" s="302"/>
      <c r="CI31" s="302"/>
      <c r="CJ31" s="302"/>
      <c r="CK31" s="302"/>
      <c r="CL31" s="302"/>
      <c r="CM31" s="302"/>
      <c r="CN31" s="302"/>
      <c r="CO31" s="302"/>
      <c r="CP31" s="302"/>
      <c r="CQ31" s="302"/>
      <c r="CR31" s="302"/>
      <c r="CS31" s="302"/>
      <c r="CT31" s="302"/>
      <c r="CU31" s="302"/>
      <c r="CV31" s="302"/>
      <c r="CW31" s="302"/>
      <c r="CX31" s="302"/>
      <c r="CY31" s="302"/>
      <c r="CZ31" s="302"/>
      <c r="DA31" s="302"/>
      <c r="DB31" s="302"/>
      <c r="DC31" s="302"/>
      <c r="DD31" s="302"/>
      <c r="DE31" s="302"/>
      <c r="DF31" s="302"/>
      <c r="DG31" s="302"/>
      <c r="DH31" s="302"/>
      <c r="DI31" s="302"/>
      <c r="DJ31" s="302"/>
      <c r="DK31" s="302"/>
      <c r="DL31" s="302"/>
      <c r="DM31" s="302"/>
      <c r="DN31" s="302"/>
      <c r="DO31" s="302"/>
    </row>
    <row r="32" spans="4:119">
      <c r="D32" s="301" t="s">
        <v>121</v>
      </c>
      <c r="E32" s="301"/>
      <c r="F32" s="301" t="s">
        <v>122</v>
      </c>
      <c r="G32" s="302">
        <v>28</v>
      </c>
      <c r="H32" s="277" t="str">
        <f t="shared" si="0"/>
        <v>0128</v>
      </c>
      <c r="I32" s="302"/>
      <c r="J32" s="302"/>
      <c r="K32" s="302"/>
      <c r="L32" s="302"/>
      <c r="M32" s="302"/>
      <c r="N32" s="302"/>
      <c r="O32" s="302"/>
      <c r="P32" s="302"/>
      <c r="Q32" s="302"/>
      <c r="R32" s="302"/>
      <c r="S32" s="302"/>
      <c r="T32" s="302"/>
      <c r="U32" s="302"/>
      <c r="V32" s="302"/>
      <c r="W32" s="302"/>
      <c r="X32" s="302"/>
      <c r="Y32" s="302"/>
      <c r="Z32" s="302"/>
      <c r="AA32" s="302"/>
      <c r="AB32" s="302"/>
      <c r="AC32" s="302"/>
      <c r="AD32" s="302"/>
      <c r="AE32" s="302"/>
      <c r="AF32" s="302"/>
      <c r="AG32" s="302"/>
      <c r="AH32" s="302"/>
      <c r="AI32" s="302"/>
      <c r="AJ32" s="302"/>
      <c r="AK32" s="302"/>
      <c r="AL32" s="302"/>
      <c r="AM32" s="302"/>
      <c r="AN32" s="302"/>
      <c r="AO32" s="302"/>
      <c r="AP32" s="302"/>
      <c r="AQ32" s="302"/>
      <c r="AR32" s="302"/>
      <c r="AS32" s="302"/>
      <c r="AT32" s="302"/>
      <c r="AU32" s="302"/>
      <c r="AV32" s="302"/>
      <c r="AW32" s="302"/>
      <c r="AX32" s="302"/>
      <c r="AY32" s="302"/>
      <c r="AZ32" s="302"/>
      <c r="BA32" s="302"/>
      <c r="BB32" s="302"/>
      <c r="BC32" s="302"/>
      <c r="BD32" s="302"/>
      <c r="BE32" s="302"/>
      <c r="BF32" s="302"/>
      <c r="BG32" s="302"/>
      <c r="BH32" s="302"/>
      <c r="BI32" s="302"/>
      <c r="BJ32" s="302"/>
      <c r="BK32" s="302"/>
      <c r="BL32" s="302"/>
      <c r="BM32" s="302"/>
      <c r="BN32" s="302"/>
      <c r="BO32" s="302"/>
      <c r="BP32" s="302"/>
      <c r="BQ32" s="302"/>
      <c r="BR32" s="302"/>
      <c r="BS32" s="302"/>
      <c r="BT32" s="302"/>
      <c r="BU32" s="302"/>
      <c r="BV32" s="302"/>
      <c r="BW32" s="302"/>
      <c r="BX32" s="302"/>
      <c r="BY32" s="302"/>
      <c r="BZ32" s="302"/>
      <c r="CA32" s="302"/>
      <c r="CB32" s="302"/>
      <c r="CC32" s="302"/>
      <c r="CD32" s="302"/>
      <c r="CE32" s="302"/>
      <c r="CF32" s="302"/>
      <c r="CG32" s="302"/>
      <c r="CH32" s="302"/>
      <c r="CI32" s="302"/>
      <c r="CJ32" s="302"/>
      <c r="CK32" s="302"/>
      <c r="CL32" s="302"/>
      <c r="CM32" s="302"/>
      <c r="CN32" s="302"/>
      <c r="CO32" s="302"/>
      <c r="CP32" s="302"/>
      <c r="CQ32" s="302"/>
      <c r="CR32" s="302"/>
      <c r="CS32" s="302"/>
      <c r="CT32" s="302"/>
      <c r="CU32" s="302"/>
      <c r="CV32" s="302"/>
      <c r="CW32" s="302"/>
      <c r="CX32" s="302"/>
      <c r="CY32" s="302"/>
      <c r="CZ32" s="302"/>
      <c r="DA32" s="302"/>
      <c r="DB32" s="302"/>
      <c r="DC32" s="302"/>
      <c r="DD32" s="302"/>
      <c r="DE32" s="302"/>
      <c r="DF32" s="302"/>
      <c r="DG32" s="302"/>
      <c r="DH32" s="302"/>
      <c r="DI32" s="302"/>
      <c r="DJ32" s="302"/>
      <c r="DK32" s="302"/>
      <c r="DL32" s="302"/>
      <c r="DM32" s="302"/>
      <c r="DN32" s="302"/>
      <c r="DO32" s="302"/>
    </row>
    <row r="33" spans="4:119">
      <c r="D33" s="301" t="s">
        <v>121</v>
      </c>
      <c r="E33" s="301"/>
      <c r="F33" s="301" t="s">
        <v>122</v>
      </c>
      <c r="G33" s="302">
        <v>29</v>
      </c>
      <c r="H33" s="277" t="str">
        <f t="shared" si="0"/>
        <v>0129</v>
      </c>
      <c r="I33" s="302"/>
      <c r="J33" s="302"/>
      <c r="K33" s="302"/>
      <c r="L33" s="302"/>
      <c r="M33" s="302"/>
      <c r="N33" s="302"/>
      <c r="O33" s="302"/>
      <c r="P33" s="302"/>
      <c r="Q33" s="302"/>
      <c r="R33" s="302"/>
      <c r="S33" s="302"/>
      <c r="T33" s="302"/>
      <c r="U33" s="302"/>
      <c r="V33" s="302"/>
      <c r="W33" s="302"/>
      <c r="X33" s="302"/>
      <c r="Y33" s="302"/>
      <c r="Z33" s="302"/>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c r="BP33" s="302"/>
      <c r="BQ33" s="302"/>
      <c r="BR33" s="302"/>
      <c r="BS33" s="302"/>
      <c r="BT33" s="302"/>
      <c r="BU33" s="302"/>
      <c r="BV33" s="302"/>
      <c r="BW33" s="302"/>
      <c r="BX33" s="302"/>
      <c r="BY33" s="302"/>
      <c r="BZ33" s="302"/>
      <c r="CA33" s="302"/>
      <c r="CB33" s="302"/>
      <c r="CC33" s="302"/>
      <c r="CD33" s="302"/>
      <c r="CE33" s="302"/>
      <c r="CF33" s="302"/>
      <c r="CG33" s="302"/>
      <c r="CH33" s="302"/>
      <c r="CI33" s="302"/>
      <c r="CJ33" s="302"/>
      <c r="CK33" s="302"/>
      <c r="CL33" s="302"/>
      <c r="CM33" s="302"/>
      <c r="CN33" s="302"/>
      <c r="CO33" s="302"/>
      <c r="CP33" s="302"/>
      <c r="CQ33" s="302"/>
      <c r="CR33" s="302"/>
      <c r="CS33" s="302"/>
      <c r="CT33" s="302"/>
      <c r="CU33" s="302"/>
      <c r="CV33" s="302"/>
      <c r="CW33" s="302"/>
      <c r="CX33" s="302"/>
      <c r="CY33" s="302"/>
      <c r="CZ33" s="302"/>
      <c r="DA33" s="302"/>
      <c r="DB33" s="302"/>
      <c r="DC33" s="302"/>
      <c r="DD33" s="302"/>
      <c r="DE33" s="302"/>
      <c r="DF33" s="302"/>
      <c r="DG33" s="302"/>
      <c r="DH33" s="302"/>
      <c r="DI33" s="302"/>
      <c r="DJ33" s="302"/>
      <c r="DK33" s="302"/>
      <c r="DL33" s="302"/>
      <c r="DM33" s="302"/>
      <c r="DN33" s="302"/>
      <c r="DO33" s="302"/>
    </row>
    <row r="34" spans="4:119">
      <c r="D34" s="301" t="s">
        <v>121</v>
      </c>
      <c r="E34" s="301"/>
      <c r="F34" s="301" t="s">
        <v>122</v>
      </c>
      <c r="G34" s="302">
        <v>30</v>
      </c>
      <c r="H34" s="277" t="str">
        <f t="shared" si="0"/>
        <v>0130</v>
      </c>
      <c r="I34" s="302"/>
      <c r="J34" s="302"/>
      <c r="K34" s="302"/>
      <c r="L34" s="302"/>
      <c r="M34" s="302"/>
      <c r="N34" s="302"/>
      <c r="O34" s="302"/>
      <c r="P34" s="302"/>
      <c r="Q34" s="302"/>
      <c r="R34" s="302"/>
      <c r="S34" s="302"/>
      <c r="T34" s="302"/>
      <c r="U34" s="302"/>
      <c r="V34" s="302"/>
      <c r="W34" s="302"/>
      <c r="X34" s="302"/>
      <c r="Y34" s="302"/>
      <c r="Z34" s="302"/>
      <c r="AA34" s="302"/>
      <c r="AB34" s="302"/>
      <c r="AC34" s="302"/>
      <c r="AD34" s="302"/>
      <c r="AE34" s="302"/>
      <c r="AF34" s="302"/>
      <c r="AG34" s="302"/>
      <c r="AH34" s="302"/>
      <c r="AI34" s="302"/>
      <c r="AJ34" s="302"/>
      <c r="AK34" s="302"/>
      <c r="AL34" s="302"/>
      <c r="AM34" s="302"/>
      <c r="AN34" s="302"/>
      <c r="AO34" s="302"/>
      <c r="AP34" s="302"/>
      <c r="AQ34" s="302"/>
      <c r="AR34" s="302"/>
      <c r="AS34" s="302"/>
      <c r="AT34" s="302"/>
      <c r="AU34" s="302"/>
      <c r="AV34" s="302"/>
      <c r="AW34" s="302"/>
      <c r="AX34" s="302"/>
      <c r="AY34" s="302"/>
      <c r="AZ34" s="302"/>
      <c r="BA34" s="302"/>
      <c r="BB34" s="302"/>
      <c r="BC34" s="302"/>
      <c r="BD34" s="302"/>
      <c r="BE34" s="302"/>
      <c r="BF34" s="302"/>
      <c r="BG34" s="302"/>
      <c r="BH34" s="302"/>
      <c r="BI34" s="302"/>
      <c r="BJ34" s="302"/>
      <c r="BK34" s="302"/>
      <c r="BL34" s="302"/>
      <c r="BM34" s="302"/>
      <c r="BN34" s="302"/>
      <c r="BO34" s="302"/>
      <c r="BP34" s="302"/>
      <c r="BQ34" s="302"/>
      <c r="BR34" s="302"/>
      <c r="BS34" s="302"/>
      <c r="BT34" s="302"/>
      <c r="BU34" s="302"/>
      <c r="BV34" s="302"/>
      <c r="BW34" s="302"/>
      <c r="BX34" s="302"/>
      <c r="BY34" s="302"/>
      <c r="BZ34" s="302"/>
      <c r="CA34" s="302"/>
      <c r="CB34" s="302"/>
      <c r="CC34" s="302"/>
      <c r="CD34" s="302"/>
      <c r="CE34" s="302"/>
      <c r="CF34" s="302"/>
      <c r="CG34" s="302"/>
      <c r="CH34" s="302"/>
      <c r="CI34" s="302"/>
      <c r="CJ34" s="302"/>
      <c r="CK34" s="302"/>
      <c r="CL34" s="302"/>
      <c r="CM34" s="302"/>
      <c r="CN34" s="302"/>
      <c r="CO34" s="302"/>
      <c r="CP34" s="302"/>
      <c r="CQ34" s="302"/>
      <c r="CR34" s="302"/>
      <c r="CS34" s="302"/>
      <c r="CT34" s="302"/>
      <c r="CU34" s="302"/>
      <c r="CV34" s="302"/>
      <c r="CW34" s="302"/>
      <c r="CX34" s="302"/>
      <c r="CY34" s="302"/>
      <c r="CZ34" s="302"/>
      <c r="DA34" s="302"/>
      <c r="DB34" s="302"/>
      <c r="DC34" s="302"/>
      <c r="DD34" s="302"/>
      <c r="DE34" s="302"/>
      <c r="DF34" s="302"/>
      <c r="DG34" s="302"/>
      <c r="DH34" s="302"/>
      <c r="DI34" s="302"/>
      <c r="DJ34" s="302"/>
      <c r="DK34" s="302"/>
      <c r="DL34" s="302"/>
      <c r="DM34" s="302"/>
      <c r="DN34" s="302"/>
      <c r="DO34" s="302"/>
    </row>
    <row r="35" spans="4:119">
      <c r="D35" s="301" t="s">
        <v>121</v>
      </c>
      <c r="E35" s="301"/>
      <c r="F35" s="301" t="s">
        <v>122</v>
      </c>
      <c r="G35" s="302">
        <v>31</v>
      </c>
      <c r="H35" s="277" t="str">
        <f t="shared" si="0"/>
        <v>0131</v>
      </c>
      <c r="I35" s="302"/>
      <c r="J35" s="302"/>
      <c r="K35" s="302"/>
      <c r="L35" s="302"/>
      <c r="M35" s="302"/>
      <c r="N35" s="302"/>
      <c r="O35" s="302"/>
      <c r="P35" s="302"/>
      <c r="Q35" s="302"/>
      <c r="R35" s="302"/>
      <c r="S35" s="302"/>
      <c r="T35" s="302"/>
      <c r="U35" s="302"/>
      <c r="V35" s="302"/>
      <c r="W35" s="302"/>
      <c r="X35" s="302"/>
      <c r="Y35" s="302"/>
      <c r="Z35" s="302"/>
      <c r="AA35" s="302"/>
      <c r="AB35" s="302"/>
      <c r="AC35" s="302"/>
      <c r="AD35" s="302"/>
      <c r="AE35" s="302"/>
      <c r="AF35" s="302"/>
      <c r="AG35" s="302"/>
      <c r="AH35" s="302"/>
      <c r="AI35" s="302"/>
      <c r="AJ35" s="302"/>
      <c r="AK35" s="302"/>
      <c r="AL35" s="302"/>
      <c r="AM35" s="302"/>
      <c r="AN35" s="302"/>
      <c r="AO35" s="302"/>
      <c r="AP35" s="302"/>
      <c r="AQ35" s="302"/>
      <c r="AR35" s="302"/>
      <c r="AS35" s="302"/>
      <c r="AT35" s="302"/>
      <c r="AU35" s="302"/>
      <c r="AV35" s="302"/>
      <c r="AW35" s="302"/>
      <c r="AX35" s="302"/>
      <c r="AY35" s="302"/>
      <c r="AZ35" s="302"/>
      <c r="BA35" s="302"/>
      <c r="BB35" s="302"/>
      <c r="BC35" s="302"/>
      <c r="BD35" s="302"/>
      <c r="BE35" s="302"/>
      <c r="BF35" s="302"/>
      <c r="BG35" s="302"/>
      <c r="BH35" s="302"/>
      <c r="BI35" s="302"/>
      <c r="BJ35" s="302"/>
      <c r="BK35" s="302"/>
      <c r="BL35" s="302"/>
      <c r="BM35" s="302"/>
      <c r="BN35" s="302"/>
      <c r="BO35" s="302"/>
      <c r="BP35" s="302"/>
      <c r="BQ35" s="302"/>
      <c r="BR35" s="302"/>
      <c r="BS35" s="302"/>
      <c r="BT35" s="302"/>
      <c r="BU35" s="302"/>
      <c r="BV35" s="302"/>
      <c r="BW35" s="302"/>
      <c r="BX35" s="302"/>
      <c r="BY35" s="302"/>
      <c r="BZ35" s="302"/>
      <c r="CA35" s="302"/>
      <c r="CB35" s="302"/>
      <c r="CC35" s="302"/>
      <c r="CD35" s="302"/>
      <c r="CE35" s="302"/>
      <c r="CF35" s="302"/>
      <c r="CG35" s="302"/>
      <c r="CH35" s="302"/>
      <c r="CI35" s="302"/>
      <c r="CJ35" s="302"/>
      <c r="CK35" s="302"/>
      <c r="CL35" s="302"/>
      <c r="CM35" s="302"/>
      <c r="CN35" s="302"/>
      <c r="CO35" s="302"/>
      <c r="CP35" s="302"/>
      <c r="CQ35" s="302"/>
      <c r="CR35" s="302"/>
      <c r="CS35" s="302"/>
      <c r="CT35" s="302"/>
      <c r="CU35" s="302"/>
      <c r="CV35" s="302"/>
      <c r="CW35" s="302"/>
      <c r="CX35" s="302"/>
      <c r="CY35" s="302"/>
      <c r="CZ35" s="302"/>
      <c r="DA35" s="302"/>
      <c r="DB35" s="302"/>
      <c r="DC35" s="302"/>
      <c r="DD35" s="302"/>
      <c r="DE35" s="302"/>
      <c r="DF35" s="302"/>
      <c r="DG35" s="302"/>
      <c r="DH35" s="302"/>
      <c r="DI35" s="302"/>
      <c r="DJ35" s="302"/>
      <c r="DK35" s="302"/>
      <c r="DL35" s="302"/>
      <c r="DM35" s="302"/>
      <c r="DN35" s="302"/>
      <c r="DO35" s="302"/>
    </row>
    <row r="36" spans="4:119">
      <c r="D36" s="301" t="s">
        <v>121</v>
      </c>
      <c r="E36" s="301"/>
      <c r="F36" s="301" t="s">
        <v>122</v>
      </c>
      <c r="G36" s="302">
        <v>32</v>
      </c>
      <c r="H36" s="277" t="str">
        <f t="shared" si="0"/>
        <v>0132</v>
      </c>
      <c r="I36" s="302"/>
      <c r="J36" s="302"/>
      <c r="K36" s="302"/>
      <c r="L36" s="302"/>
      <c r="M36" s="302"/>
      <c r="N36" s="302"/>
      <c r="O36" s="302"/>
      <c r="P36" s="302"/>
      <c r="Q36" s="302"/>
      <c r="R36" s="302"/>
      <c r="S36" s="302"/>
      <c r="T36" s="302"/>
      <c r="U36" s="302"/>
      <c r="V36" s="302"/>
      <c r="W36" s="302"/>
      <c r="X36" s="302"/>
      <c r="Y36" s="302"/>
      <c r="Z36" s="302"/>
      <c r="AA36" s="302"/>
      <c r="AB36" s="302"/>
      <c r="AC36" s="302"/>
      <c r="AD36" s="302"/>
      <c r="AE36" s="302"/>
      <c r="AF36" s="302"/>
      <c r="AG36" s="302"/>
      <c r="AH36" s="302"/>
      <c r="AI36" s="302"/>
      <c r="AJ36" s="302"/>
      <c r="AK36" s="302"/>
      <c r="AL36" s="302"/>
      <c r="AM36" s="302"/>
      <c r="AN36" s="302"/>
      <c r="AO36" s="302"/>
      <c r="AP36" s="302"/>
      <c r="AQ36" s="302"/>
      <c r="AR36" s="302"/>
      <c r="AS36" s="302"/>
      <c r="AT36" s="302"/>
      <c r="AU36" s="302"/>
      <c r="AV36" s="302"/>
      <c r="AW36" s="302"/>
      <c r="AX36" s="302"/>
      <c r="AY36" s="302"/>
      <c r="AZ36" s="302"/>
      <c r="BA36" s="302"/>
      <c r="BB36" s="302"/>
      <c r="BC36" s="302"/>
      <c r="BD36" s="302"/>
      <c r="BE36" s="302"/>
      <c r="BF36" s="302"/>
      <c r="BG36" s="302"/>
      <c r="BH36" s="302"/>
      <c r="BI36" s="302"/>
      <c r="BJ36" s="302"/>
      <c r="BK36" s="302"/>
      <c r="BL36" s="302"/>
      <c r="BM36" s="302"/>
      <c r="BN36" s="302"/>
      <c r="BO36" s="302"/>
      <c r="BP36" s="302"/>
      <c r="BQ36" s="302"/>
      <c r="BR36" s="302"/>
      <c r="BS36" s="302"/>
      <c r="BT36" s="302"/>
      <c r="BU36" s="302"/>
      <c r="BV36" s="302"/>
      <c r="BW36" s="302"/>
      <c r="BX36" s="302"/>
      <c r="BY36" s="302"/>
      <c r="BZ36" s="302"/>
      <c r="CA36" s="302"/>
      <c r="CB36" s="302"/>
      <c r="CC36" s="302"/>
      <c r="CD36" s="302"/>
      <c r="CE36" s="302"/>
      <c r="CF36" s="302"/>
      <c r="CG36" s="302"/>
      <c r="CH36" s="302"/>
      <c r="CI36" s="302"/>
      <c r="CJ36" s="302"/>
      <c r="CK36" s="302"/>
      <c r="CL36" s="302"/>
      <c r="CM36" s="302"/>
      <c r="CN36" s="302"/>
      <c r="CO36" s="302"/>
      <c r="CP36" s="302"/>
      <c r="CQ36" s="302"/>
      <c r="CR36" s="302"/>
      <c r="CS36" s="302"/>
      <c r="CT36" s="302"/>
      <c r="CU36" s="302"/>
      <c r="CV36" s="302"/>
      <c r="CW36" s="302"/>
      <c r="CX36" s="302"/>
      <c r="CY36" s="302"/>
      <c r="CZ36" s="302"/>
      <c r="DA36" s="302"/>
      <c r="DB36" s="302"/>
      <c r="DC36" s="302"/>
      <c r="DD36" s="302"/>
      <c r="DE36" s="302"/>
      <c r="DF36" s="302"/>
      <c r="DG36" s="302"/>
      <c r="DH36" s="302"/>
      <c r="DI36" s="302"/>
      <c r="DJ36" s="302"/>
      <c r="DK36" s="302"/>
      <c r="DL36" s="302"/>
      <c r="DM36" s="302"/>
      <c r="DN36" s="302"/>
      <c r="DO36" s="302"/>
    </row>
    <row r="37" spans="4:119">
      <c r="D37" s="301" t="s">
        <v>121</v>
      </c>
      <c r="E37" s="301"/>
      <c r="F37" s="301" t="s">
        <v>122</v>
      </c>
      <c r="G37" s="302">
        <v>33</v>
      </c>
      <c r="H37" s="277" t="str">
        <f t="shared" si="0"/>
        <v>0133</v>
      </c>
      <c r="I37" s="302"/>
      <c r="J37" s="302"/>
      <c r="K37" s="302"/>
      <c r="L37" s="302"/>
      <c r="M37" s="302"/>
      <c r="N37" s="302"/>
      <c r="O37" s="302"/>
      <c r="P37" s="302"/>
      <c r="Q37" s="302"/>
      <c r="R37" s="302"/>
      <c r="S37" s="302"/>
      <c r="T37" s="302"/>
      <c r="U37" s="302"/>
      <c r="V37" s="302"/>
      <c r="W37" s="302"/>
      <c r="X37" s="302"/>
      <c r="Y37" s="302"/>
      <c r="Z37" s="302"/>
      <c r="AA37" s="302"/>
      <c r="AB37" s="302"/>
      <c r="AC37" s="302"/>
      <c r="AD37" s="302"/>
      <c r="AE37" s="302"/>
      <c r="AF37" s="302"/>
      <c r="AG37" s="302"/>
      <c r="AH37" s="302"/>
      <c r="AI37" s="302"/>
      <c r="AJ37" s="302"/>
      <c r="AK37" s="302"/>
      <c r="AL37" s="302"/>
      <c r="AM37" s="302"/>
      <c r="AN37" s="302"/>
      <c r="AO37" s="302"/>
      <c r="AP37" s="302"/>
      <c r="AQ37" s="302"/>
      <c r="AR37" s="302"/>
      <c r="AS37" s="302"/>
      <c r="AT37" s="302"/>
      <c r="AU37" s="302"/>
      <c r="AV37" s="302"/>
      <c r="AW37" s="302"/>
      <c r="AX37" s="302"/>
      <c r="AY37" s="302"/>
      <c r="AZ37" s="302"/>
      <c r="BA37" s="302"/>
      <c r="BB37" s="302"/>
      <c r="BC37" s="302"/>
      <c r="BD37" s="302"/>
      <c r="BE37" s="302"/>
      <c r="BF37" s="302"/>
      <c r="BG37" s="302"/>
      <c r="BH37" s="302"/>
      <c r="BI37" s="302"/>
      <c r="BJ37" s="302"/>
      <c r="BK37" s="302"/>
      <c r="BL37" s="302"/>
      <c r="BM37" s="302"/>
      <c r="BN37" s="302"/>
      <c r="BO37" s="302"/>
      <c r="BP37" s="302"/>
      <c r="BQ37" s="302"/>
      <c r="BR37" s="302"/>
      <c r="BS37" s="302"/>
      <c r="BT37" s="302"/>
      <c r="BU37" s="302"/>
      <c r="BV37" s="302"/>
      <c r="BW37" s="302"/>
      <c r="BX37" s="302"/>
      <c r="BY37" s="302"/>
      <c r="BZ37" s="302"/>
      <c r="CA37" s="302"/>
      <c r="CB37" s="302"/>
      <c r="CC37" s="302"/>
      <c r="CD37" s="302"/>
      <c r="CE37" s="302"/>
      <c r="CF37" s="302"/>
      <c r="CG37" s="302"/>
      <c r="CH37" s="302"/>
      <c r="CI37" s="302"/>
      <c r="CJ37" s="302"/>
      <c r="CK37" s="302"/>
      <c r="CL37" s="302"/>
      <c r="CM37" s="302"/>
      <c r="CN37" s="302"/>
      <c r="CO37" s="302"/>
      <c r="CP37" s="302"/>
      <c r="CQ37" s="302"/>
      <c r="CR37" s="302"/>
      <c r="CS37" s="302"/>
      <c r="CT37" s="302"/>
      <c r="CU37" s="302"/>
      <c r="CV37" s="302"/>
      <c r="CW37" s="302"/>
      <c r="CX37" s="302"/>
      <c r="CY37" s="302"/>
      <c r="CZ37" s="302"/>
      <c r="DA37" s="302"/>
      <c r="DB37" s="302"/>
      <c r="DC37" s="302"/>
      <c r="DD37" s="302"/>
      <c r="DE37" s="302"/>
      <c r="DF37" s="302"/>
      <c r="DG37" s="302"/>
      <c r="DH37" s="302"/>
      <c r="DI37" s="302"/>
      <c r="DJ37" s="302"/>
      <c r="DK37" s="302"/>
      <c r="DL37" s="302"/>
      <c r="DM37" s="302"/>
      <c r="DN37" s="302"/>
      <c r="DO37" s="302"/>
    </row>
    <row r="38" spans="4:119">
      <c r="D38" s="301" t="s">
        <v>121</v>
      </c>
      <c r="E38" s="301"/>
      <c r="F38" s="301" t="s">
        <v>122</v>
      </c>
      <c r="G38" s="302">
        <v>34</v>
      </c>
      <c r="H38" s="277" t="str">
        <f t="shared" si="0"/>
        <v>0134</v>
      </c>
      <c r="I38" s="302"/>
      <c r="J38" s="302"/>
      <c r="K38" s="302"/>
      <c r="L38" s="302"/>
      <c r="M38" s="302"/>
      <c r="N38" s="302"/>
      <c r="O38" s="302"/>
      <c r="P38" s="302"/>
      <c r="Q38" s="302"/>
      <c r="R38" s="302"/>
      <c r="S38" s="302"/>
      <c r="T38" s="302"/>
      <c r="U38" s="302"/>
      <c r="V38" s="302"/>
      <c r="W38" s="302"/>
      <c r="X38" s="302"/>
      <c r="Y38" s="302"/>
      <c r="Z38" s="302"/>
      <c r="AA38" s="302"/>
      <c r="AB38" s="302"/>
      <c r="AC38" s="302"/>
      <c r="AD38" s="302"/>
      <c r="AE38" s="302"/>
      <c r="AF38" s="302"/>
      <c r="AG38" s="302"/>
      <c r="AH38" s="302"/>
      <c r="AI38" s="302"/>
      <c r="AJ38" s="302"/>
      <c r="AK38" s="302"/>
      <c r="AL38" s="302"/>
      <c r="AM38" s="302"/>
      <c r="AN38" s="302"/>
      <c r="AO38" s="302"/>
      <c r="AP38" s="302"/>
      <c r="AQ38" s="302"/>
      <c r="AR38" s="302"/>
      <c r="AS38" s="302"/>
      <c r="AT38" s="302"/>
      <c r="AU38" s="302"/>
      <c r="AV38" s="302"/>
      <c r="AW38" s="302"/>
      <c r="AX38" s="302"/>
      <c r="AY38" s="302"/>
      <c r="AZ38" s="302"/>
      <c r="BA38" s="302"/>
      <c r="BB38" s="302"/>
      <c r="BC38" s="302"/>
      <c r="BD38" s="302"/>
      <c r="BE38" s="302"/>
      <c r="BF38" s="302"/>
      <c r="BG38" s="302"/>
      <c r="BH38" s="302"/>
      <c r="BI38" s="302"/>
      <c r="BJ38" s="302"/>
      <c r="BK38" s="302"/>
      <c r="BL38" s="302"/>
      <c r="BM38" s="302"/>
      <c r="BN38" s="302"/>
      <c r="BO38" s="302"/>
      <c r="BP38" s="302"/>
      <c r="BQ38" s="302"/>
      <c r="BR38" s="302"/>
      <c r="BS38" s="302"/>
      <c r="BT38" s="302"/>
      <c r="BU38" s="302"/>
      <c r="BV38" s="302"/>
      <c r="BW38" s="302"/>
      <c r="BX38" s="302"/>
      <c r="BY38" s="302"/>
      <c r="BZ38" s="302"/>
      <c r="CA38" s="302"/>
      <c r="CB38" s="302"/>
      <c r="CC38" s="302"/>
      <c r="CD38" s="302"/>
      <c r="CE38" s="302"/>
      <c r="CF38" s="302"/>
      <c r="CG38" s="302"/>
      <c r="CH38" s="302"/>
      <c r="CI38" s="302"/>
      <c r="CJ38" s="302"/>
      <c r="CK38" s="302"/>
      <c r="CL38" s="302"/>
      <c r="CM38" s="302"/>
      <c r="CN38" s="302"/>
      <c r="CO38" s="302"/>
      <c r="CP38" s="302"/>
      <c r="CQ38" s="302"/>
      <c r="CR38" s="302"/>
      <c r="CS38" s="302"/>
      <c r="CT38" s="302"/>
      <c r="CU38" s="302"/>
      <c r="CV38" s="302"/>
      <c r="CW38" s="302"/>
      <c r="CX38" s="302"/>
      <c r="CY38" s="302"/>
      <c r="CZ38" s="302"/>
      <c r="DA38" s="302"/>
      <c r="DB38" s="302"/>
      <c r="DC38" s="302"/>
      <c r="DD38" s="302"/>
      <c r="DE38" s="302"/>
      <c r="DF38" s="302"/>
      <c r="DG38" s="302"/>
      <c r="DH38" s="302"/>
      <c r="DI38" s="302"/>
      <c r="DJ38" s="302"/>
      <c r="DK38" s="302"/>
      <c r="DL38" s="302"/>
      <c r="DM38" s="302"/>
      <c r="DN38" s="302"/>
      <c r="DO38" s="302"/>
    </row>
    <row r="39" spans="4:119">
      <c r="D39" s="301" t="s">
        <v>121</v>
      </c>
      <c r="E39" s="301"/>
      <c r="F39" s="301" t="s">
        <v>122</v>
      </c>
      <c r="G39" s="302">
        <v>35</v>
      </c>
      <c r="H39" s="277" t="str">
        <f t="shared" si="0"/>
        <v>0135</v>
      </c>
      <c r="I39" s="302"/>
      <c r="J39" s="302"/>
      <c r="K39" s="302"/>
      <c r="L39" s="302"/>
      <c r="M39" s="302"/>
      <c r="N39" s="302"/>
      <c r="O39" s="302"/>
      <c r="P39" s="302"/>
      <c r="Q39" s="302"/>
      <c r="R39" s="302"/>
      <c r="S39" s="302"/>
      <c r="T39" s="302"/>
      <c r="U39" s="302"/>
      <c r="V39" s="302"/>
      <c r="W39" s="302"/>
      <c r="X39" s="302"/>
      <c r="Y39" s="302"/>
      <c r="Z39" s="302"/>
      <c r="AA39" s="302"/>
      <c r="AB39" s="302"/>
      <c r="AC39" s="302"/>
      <c r="AD39" s="302"/>
      <c r="AE39" s="302"/>
      <c r="AF39" s="302"/>
      <c r="AG39" s="302"/>
      <c r="AH39" s="302"/>
      <c r="AI39" s="302"/>
      <c r="AJ39" s="302"/>
      <c r="AK39" s="302"/>
      <c r="AL39" s="302"/>
      <c r="AM39" s="302"/>
      <c r="AN39" s="302"/>
      <c r="AO39" s="302"/>
      <c r="AP39" s="302"/>
      <c r="AQ39" s="302"/>
      <c r="AR39" s="302"/>
      <c r="AS39" s="302"/>
      <c r="AT39" s="302"/>
      <c r="AU39" s="302"/>
      <c r="AV39" s="302"/>
      <c r="AW39" s="302"/>
      <c r="AX39" s="302"/>
      <c r="AY39" s="302"/>
      <c r="AZ39" s="302"/>
      <c r="BA39" s="302"/>
      <c r="BB39" s="302"/>
      <c r="BC39" s="302"/>
      <c r="BD39" s="302"/>
      <c r="BE39" s="302"/>
      <c r="BF39" s="302"/>
      <c r="BG39" s="302"/>
      <c r="BH39" s="302"/>
      <c r="BI39" s="302"/>
      <c r="BJ39" s="302"/>
      <c r="BK39" s="302"/>
      <c r="BL39" s="302"/>
      <c r="BM39" s="302"/>
      <c r="BN39" s="302"/>
      <c r="BO39" s="302"/>
      <c r="BP39" s="302"/>
      <c r="BQ39" s="302"/>
      <c r="BR39" s="302"/>
      <c r="BS39" s="302"/>
      <c r="BT39" s="302"/>
      <c r="BU39" s="302"/>
      <c r="BV39" s="302"/>
      <c r="BW39" s="302"/>
      <c r="BX39" s="302"/>
      <c r="BY39" s="302"/>
      <c r="BZ39" s="302"/>
      <c r="CA39" s="302"/>
      <c r="CB39" s="302"/>
      <c r="CC39" s="302"/>
      <c r="CD39" s="302"/>
      <c r="CE39" s="302"/>
      <c r="CF39" s="302"/>
      <c r="CG39" s="302"/>
      <c r="CH39" s="302"/>
      <c r="CI39" s="302"/>
      <c r="CJ39" s="302"/>
      <c r="CK39" s="302"/>
      <c r="CL39" s="302"/>
      <c r="CM39" s="302"/>
      <c r="CN39" s="302"/>
      <c r="CO39" s="302"/>
      <c r="CP39" s="302"/>
      <c r="CQ39" s="302"/>
      <c r="CR39" s="302"/>
      <c r="CS39" s="302"/>
      <c r="CT39" s="302"/>
      <c r="CU39" s="302"/>
      <c r="CV39" s="302"/>
      <c r="CW39" s="302"/>
      <c r="CX39" s="302"/>
      <c r="CY39" s="302"/>
      <c r="CZ39" s="302"/>
      <c r="DA39" s="302"/>
      <c r="DB39" s="302"/>
      <c r="DC39" s="302"/>
      <c r="DD39" s="302"/>
      <c r="DE39" s="302"/>
      <c r="DF39" s="302"/>
      <c r="DG39" s="302"/>
      <c r="DH39" s="302"/>
      <c r="DI39" s="302"/>
      <c r="DJ39" s="302"/>
      <c r="DK39" s="302"/>
      <c r="DL39" s="302"/>
      <c r="DM39" s="302"/>
      <c r="DN39" s="302"/>
      <c r="DO39" s="302"/>
    </row>
    <row r="40" spans="4:119">
      <c r="D40" s="301" t="s">
        <v>121</v>
      </c>
      <c r="E40" s="301"/>
      <c r="F40" s="301" t="s">
        <v>122</v>
      </c>
      <c r="G40" s="302">
        <v>36</v>
      </c>
      <c r="H40" s="277" t="str">
        <f t="shared" si="0"/>
        <v>0136</v>
      </c>
      <c r="I40" s="302"/>
      <c r="J40" s="302"/>
      <c r="K40" s="302"/>
      <c r="L40" s="302"/>
      <c r="M40" s="302"/>
      <c r="N40" s="302"/>
      <c r="O40" s="302"/>
      <c r="P40" s="302"/>
      <c r="Q40" s="302"/>
      <c r="R40" s="302"/>
      <c r="S40" s="302"/>
      <c r="T40" s="302"/>
      <c r="U40" s="302"/>
      <c r="V40" s="302"/>
      <c r="W40" s="302"/>
      <c r="X40" s="302"/>
      <c r="Y40" s="302"/>
      <c r="Z40" s="302"/>
      <c r="AA40" s="302"/>
      <c r="AB40" s="302"/>
      <c r="AC40" s="302"/>
      <c r="AD40" s="302"/>
      <c r="AE40" s="302"/>
      <c r="AF40" s="302"/>
      <c r="AG40" s="302"/>
      <c r="AH40" s="302"/>
      <c r="AI40" s="302"/>
      <c r="AJ40" s="302"/>
      <c r="AK40" s="302"/>
      <c r="AL40" s="302"/>
      <c r="AM40" s="302"/>
      <c r="AN40" s="302"/>
      <c r="AO40" s="302"/>
      <c r="AP40" s="302"/>
      <c r="AQ40" s="302"/>
      <c r="AR40" s="302"/>
      <c r="AS40" s="302"/>
      <c r="AT40" s="302"/>
      <c r="AU40" s="302"/>
      <c r="AV40" s="302"/>
      <c r="AW40" s="302"/>
      <c r="AX40" s="302"/>
      <c r="AY40" s="302"/>
      <c r="AZ40" s="302"/>
      <c r="BA40" s="302"/>
      <c r="BB40" s="302"/>
      <c r="BC40" s="302"/>
      <c r="BD40" s="302"/>
      <c r="BE40" s="302"/>
      <c r="BF40" s="302"/>
      <c r="BG40" s="302"/>
      <c r="BH40" s="302"/>
      <c r="BI40" s="302"/>
      <c r="BJ40" s="302"/>
      <c r="BK40" s="302"/>
      <c r="BL40" s="302"/>
      <c r="BM40" s="302"/>
      <c r="BN40" s="302"/>
      <c r="BO40" s="302"/>
      <c r="BP40" s="302"/>
      <c r="BQ40" s="302"/>
      <c r="BR40" s="302"/>
      <c r="BS40" s="302"/>
      <c r="BT40" s="302"/>
      <c r="BU40" s="302"/>
      <c r="BV40" s="302"/>
      <c r="BW40" s="302"/>
      <c r="BX40" s="302"/>
      <c r="BY40" s="302"/>
      <c r="BZ40" s="302"/>
      <c r="CA40" s="302"/>
      <c r="CB40" s="302"/>
      <c r="CC40" s="302"/>
      <c r="CD40" s="302"/>
      <c r="CE40" s="302"/>
      <c r="CF40" s="302"/>
      <c r="CG40" s="302"/>
      <c r="CH40" s="302"/>
      <c r="CI40" s="302"/>
      <c r="CJ40" s="302"/>
      <c r="CK40" s="302"/>
      <c r="CL40" s="302"/>
      <c r="CM40" s="302"/>
      <c r="CN40" s="302"/>
      <c r="CO40" s="302"/>
      <c r="CP40" s="302"/>
      <c r="CQ40" s="302"/>
      <c r="CR40" s="302"/>
      <c r="CS40" s="302"/>
      <c r="CT40" s="302"/>
      <c r="CU40" s="302"/>
      <c r="CV40" s="302"/>
      <c r="CW40" s="302"/>
      <c r="CX40" s="302"/>
      <c r="CY40" s="302"/>
      <c r="CZ40" s="302"/>
      <c r="DA40" s="302"/>
      <c r="DB40" s="302"/>
      <c r="DC40" s="302"/>
      <c r="DD40" s="302"/>
      <c r="DE40" s="302"/>
      <c r="DF40" s="302"/>
      <c r="DG40" s="302"/>
      <c r="DH40" s="302"/>
      <c r="DI40" s="302"/>
      <c r="DJ40" s="302"/>
      <c r="DK40" s="302"/>
      <c r="DL40" s="302"/>
      <c r="DM40" s="302"/>
      <c r="DN40" s="302"/>
      <c r="DO40" s="302"/>
    </row>
    <row r="41" spans="4:119">
      <c r="D41" s="301" t="s">
        <v>121</v>
      </c>
      <c r="E41" s="301"/>
      <c r="F41" s="301" t="s">
        <v>122</v>
      </c>
      <c r="G41" s="302">
        <v>37</v>
      </c>
      <c r="H41" s="277" t="str">
        <f t="shared" si="0"/>
        <v>0137</v>
      </c>
      <c r="I41" s="302"/>
      <c r="J41" s="302"/>
      <c r="K41" s="302"/>
      <c r="L41" s="302"/>
      <c r="M41" s="302"/>
      <c r="N41" s="302"/>
      <c r="O41" s="302"/>
      <c r="P41" s="302"/>
      <c r="Q41" s="302"/>
      <c r="R41" s="302"/>
      <c r="S41" s="302"/>
      <c r="T41" s="302"/>
      <c r="U41" s="302"/>
      <c r="V41" s="302"/>
      <c r="W41" s="302"/>
      <c r="X41" s="302"/>
      <c r="Y41" s="302"/>
      <c r="Z41" s="302"/>
      <c r="AA41" s="302"/>
      <c r="AB41" s="302"/>
      <c r="AC41" s="302"/>
      <c r="AD41" s="302"/>
      <c r="AE41" s="302"/>
      <c r="AF41" s="302"/>
      <c r="AG41" s="302"/>
      <c r="AH41" s="302"/>
      <c r="AI41" s="302"/>
      <c r="AJ41" s="302"/>
      <c r="AK41" s="302"/>
      <c r="AL41" s="302"/>
      <c r="AM41" s="302"/>
      <c r="AN41" s="302"/>
      <c r="AO41" s="302"/>
      <c r="AP41" s="302"/>
      <c r="AQ41" s="302"/>
      <c r="AR41" s="302"/>
      <c r="AS41" s="302"/>
      <c r="AT41" s="302"/>
      <c r="AU41" s="302"/>
      <c r="AV41" s="302"/>
      <c r="AW41" s="302"/>
      <c r="AX41" s="302"/>
      <c r="AY41" s="302"/>
      <c r="AZ41" s="302"/>
      <c r="BA41" s="302"/>
      <c r="BB41" s="302"/>
      <c r="BC41" s="302"/>
      <c r="BD41" s="302"/>
      <c r="BE41" s="302"/>
      <c r="BF41" s="302"/>
      <c r="BG41" s="302"/>
      <c r="BH41" s="302"/>
      <c r="BI41" s="302"/>
      <c r="BJ41" s="302"/>
      <c r="BK41" s="302"/>
      <c r="BL41" s="302"/>
      <c r="BM41" s="302"/>
      <c r="BN41" s="302"/>
      <c r="BO41" s="302"/>
      <c r="BP41" s="302"/>
      <c r="BQ41" s="302"/>
      <c r="BR41" s="302"/>
      <c r="BS41" s="302"/>
      <c r="BT41" s="302"/>
      <c r="BU41" s="302"/>
      <c r="BV41" s="302"/>
      <c r="BW41" s="302"/>
      <c r="BX41" s="302"/>
      <c r="BY41" s="302"/>
      <c r="BZ41" s="302"/>
      <c r="CA41" s="302"/>
      <c r="CB41" s="302"/>
      <c r="CC41" s="302"/>
      <c r="CD41" s="302"/>
      <c r="CE41" s="302"/>
      <c r="CF41" s="302"/>
      <c r="CG41" s="302"/>
      <c r="CH41" s="302"/>
      <c r="CI41" s="302"/>
      <c r="CJ41" s="302"/>
      <c r="CK41" s="302"/>
      <c r="CL41" s="302"/>
      <c r="CM41" s="302"/>
      <c r="CN41" s="302"/>
      <c r="CO41" s="302"/>
      <c r="CP41" s="302"/>
      <c r="CQ41" s="302"/>
      <c r="CR41" s="302"/>
      <c r="CS41" s="302"/>
      <c r="CT41" s="302"/>
      <c r="CU41" s="302"/>
      <c r="CV41" s="302"/>
      <c r="CW41" s="302"/>
      <c r="CX41" s="302"/>
      <c r="CY41" s="302"/>
      <c r="CZ41" s="302"/>
      <c r="DA41" s="302"/>
      <c r="DB41" s="302"/>
      <c r="DC41" s="302"/>
      <c r="DD41" s="302"/>
      <c r="DE41" s="302"/>
      <c r="DF41" s="302"/>
      <c r="DG41" s="302"/>
      <c r="DH41" s="302"/>
      <c r="DI41" s="302"/>
      <c r="DJ41" s="302"/>
      <c r="DK41" s="302"/>
      <c r="DL41" s="302"/>
      <c r="DM41" s="302"/>
      <c r="DN41" s="302"/>
      <c r="DO41" s="302"/>
    </row>
    <row r="42" spans="4:119">
      <c r="D42" s="301" t="s">
        <v>121</v>
      </c>
      <c r="E42" s="301"/>
      <c r="F42" s="301" t="s">
        <v>122</v>
      </c>
      <c r="G42" s="302">
        <v>38</v>
      </c>
      <c r="H42" s="277" t="str">
        <f t="shared" si="0"/>
        <v>0138</v>
      </c>
      <c r="I42" s="302"/>
      <c r="J42" s="302"/>
      <c r="K42" s="302"/>
      <c r="L42" s="302"/>
      <c r="M42" s="302"/>
      <c r="N42" s="302"/>
      <c r="O42" s="302"/>
      <c r="P42" s="302"/>
      <c r="Q42" s="302"/>
      <c r="R42" s="302"/>
      <c r="S42" s="302"/>
      <c r="T42" s="302"/>
      <c r="U42" s="302"/>
      <c r="V42" s="302"/>
      <c r="W42" s="302"/>
      <c r="X42" s="302"/>
      <c r="Y42" s="302"/>
      <c r="Z42" s="302"/>
      <c r="AA42" s="302"/>
      <c r="AB42" s="302"/>
      <c r="AC42" s="302"/>
      <c r="AD42" s="302"/>
      <c r="AE42" s="302"/>
      <c r="AF42" s="302"/>
      <c r="AG42" s="302"/>
      <c r="AH42" s="302"/>
      <c r="AI42" s="302"/>
      <c r="AJ42" s="302"/>
      <c r="AK42" s="302"/>
      <c r="AL42" s="302"/>
      <c r="AM42" s="302"/>
      <c r="AN42" s="302"/>
      <c r="AO42" s="302"/>
      <c r="AP42" s="302"/>
      <c r="AQ42" s="302"/>
      <c r="AR42" s="302"/>
      <c r="AS42" s="302"/>
      <c r="AT42" s="302"/>
      <c r="AU42" s="302"/>
      <c r="AV42" s="302"/>
      <c r="AW42" s="302"/>
      <c r="AX42" s="302"/>
      <c r="AY42" s="302"/>
      <c r="AZ42" s="302"/>
      <c r="BA42" s="302"/>
      <c r="BB42" s="302"/>
      <c r="BC42" s="302"/>
      <c r="BD42" s="302"/>
      <c r="BE42" s="302"/>
      <c r="BF42" s="302"/>
      <c r="BG42" s="302"/>
      <c r="BH42" s="302"/>
      <c r="BI42" s="302"/>
      <c r="BJ42" s="302"/>
      <c r="BK42" s="302"/>
      <c r="BL42" s="302"/>
      <c r="BM42" s="302"/>
      <c r="BN42" s="302"/>
      <c r="BO42" s="302"/>
      <c r="BP42" s="302"/>
      <c r="BQ42" s="302"/>
      <c r="BR42" s="302"/>
      <c r="BS42" s="302"/>
      <c r="BT42" s="302"/>
      <c r="BU42" s="302"/>
      <c r="BV42" s="302"/>
      <c r="BW42" s="302"/>
      <c r="BX42" s="302"/>
      <c r="BY42" s="302"/>
      <c r="BZ42" s="302"/>
      <c r="CA42" s="302"/>
      <c r="CB42" s="302"/>
      <c r="CC42" s="302"/>
      <c r="CD42" s="302"/>
      <c r="CE42" s="302"/>
      <c r="CF42" s="302"/>
      <c r="CG42" s="302"/>
      <c r="CH42" s="302"/>
      <c r="CI42" s="302"/>
      <c r="CJ42" s="302"/>
      <c r="CK42" s="302"/>
      <c r="CL42" s="302"/>
      <c r="CM42" s="302"/>
      <c r="CN42" s="302"/>
      <c r="CO42" s="302"/>
      <c r="CP42" s="302"/>
      <c r="CQ42" s="302"/>
      <c r="CR42" s="302"/>
      <c r="CS42" s="302"/>
      <c r="CT42" s="302"/>
      <c r="CU42" s="302"/>
      <c r="CV42" s="302"/>
      <c r="CW42" s="302"/>
      <c r="CX42" s="302"/>
      <c r="CY42" s="302"/>
      <c r="CZ42" s="302"/>
      <c r="DA42" s="302"/>
      <c r="DB42" s="302"/>
      <c r="DC42" s="302"/>
      <c r="DD42" s="302"/>
      <c r="DE42" s="302"/>
      <c r="DF42" s="302"/>
      <c r="DG42" s="302"/>
      <c r="DH42" s="302"/>
      <c r="DI42" s="302"/>
      <c r="DJ42" s="302"/>
      <c r="DK42" s="302"/>
      <c r="DL42" s="302"/>
      <c r="DM42" s="302"/>
      <c r="DN42" s="302"/>
      <c r="DO42" s="302"/>
    </row>
    <row r="43" spans="4:119">
      <c r="D43" s="301" t="s">
        <v>121</v>
      </c>
      <c r="E43" s="301"/>
      <c r="F43" s="301" t="s">
        <v>122</v>
      </c>
      <c r="G43" s="302">
        <v>39</v>
      </c>
      <c r="H43" s="277" t="str">
        <f t="shared" si="0"/>
        <v>0139</v>
      </c>
      <c r="I43" s="302"/>
      <c r="J43" s="302"/>
      <c r="K43" s="302"/>
      <c r="L43" s="302"/>
      <c r="M43" s="302"/>
      <c r="N43" s="302"/>
      <c r="O43" s="302"/>
      <c r="P43" s="302"/>
      <c r="Q43" s="302"/>
      <c r="R43" s="302"/>
      <c r="S43" s="302"/>
      <c r="T43" s="302"/>
      <c r="U43" s="302"/>
      <c r="V43" s="302"/>
      <c r="W43" s="302"/>
      <c r="X43" s="302"/>
      <c r="Y43" s="302"/>
      <c r="Z43" s="302"/>
      <c r="AA43" s="302"/>
      <c r="AB43" s="302"/>
      <c r="AC43" s="302"/>
      <c r="AD43" s="302"/>
      <c r="AE43" s="302"/>
      <c r="AF43" s="302"/>
      <c r="AG43" s="302"/>
      <c r="AH43" s="302"/>
      <c r="AI43" s="302"/>
      <c r="AJ43" s="302"/>
      <c r="AK43" s="302"/>
      <c r="AL43" s="302"/>
      <c r="AM43" s="302"/>
      <c r="AN43" s="302"/>
      <c r="AO43" s="302"/>
      <c r="AP43" s="302"/>
      <c r="AQ43" s="302"/>
      <c r="AR43" s="302"/>
      <c r="AS43" s="302"/>
      <c r="AT43" s="302"/>
      <c r="AU43" s="302"/>
      <c r="AV43" s="302"/>
      <c r="AW43" s="302"/>
      <c r="AX43" s="302"/>
      <c r="AY43" s="302"/>
      <c r="AZ43" s="302"/>
      <c r="BA43" s="302"/>
      <c r="BB43" s="302"/>
      <c r="BC43" s="302"/>
      <c r="BD43" s="302"/>
      <c r="BE43" s="302"/>
      <c r="BF43" s="302"/>
      <c r="BG43" s="302"/>
      <c r="BH43" s="302"/>
      <c r="BI43" s="302"/>
      <c r="BJ43" s="302"/>
      <c r="BK43" s="302"/>
      <c r="BL43" s="302"/>
      <c r="BM43" s="302"/>
      <c r="BN43" s="302"/>
      <c r="BO43" s="302"/>
      <c r="BP43" s="302"/>
      <c r="BQ43" s="302"/>
      <c r="BR43" s="302"/>
      <c r="BS43" s="302"/>
      <c r="BT43" s="302"/>
      <c r="BU43" s="302"/>
      <c r="BV43" s="302"/>
      <c r="BW43" s="302"/>
      <c r="BX43" s="302"/>
      <c r="BY43" s="302"/>
      <c r="BZ43" s="302"/>
      <c r="CA43" s="302"/>
      <c r="CB43" s="302"/>
      <c r="CC43" s="302"/>
      <c r="CD43" s="302"/>
      <c r="CE43" s="302"/>
      <c r="CF43" s="302"/>
      <c r="CG43" s="302"/>
      <c r="CH43" s="302"/>
      <c r="CI43" s="302"/>
      <c r="CJ43" s="302"/>
      <c r="CK43" s="302"/>
      <c r="CL43" s="302"/>
      <c r="CM43" s="302"/>
      <c r="CN43" s="302"/>
      <c r="CO43" s="302"/>
      <c r="CP43" s="302"/>
      <c r="CQ43" s="302"/>
      <c r="CR43" s="302"/>
      <c r="CS43" s="302"/>
      <c r="CT43" s="302"/>
      <c r="CU43" s="302"/>
      <c r="CV43" s="302"/>
      <c r="CW43" s="302"/>
      <c r="CX43" s="302"/>
      <c r="CY43" s="302"/>
      <c r="CZ43" s="302"/>
      <c r="DA43" s="302"/>
      <c r="DB43" s="302"/>
      <c r="DC43" s="302"/>
      <c r="DD43" s="302"/>
      <c r="DE43" s="302"/>
      <c r="DF43" s="302"/>
      <c r="DG43" s="302"/>
      <c r="DH43" s="302"/>
      <c r="DI43" s="302"/>
      <c r="DJ43" s="302"/>
      <c r="DK43" s="302"/>
      <c r="DL43" s="302"/>
      <c r="DM43" s="302"/>
      <c r="DN43" s="302"/>
      <c r="DO43" s="302"/>
    </row>
    <row r="44" spans="4:119">
      <c r="D44" s="301" t="s">
        <v>121</v>
      </c>
      <c r="E44" s="301"/>
      <c r="F44" s="301" t="s">
        <v>122</v>
      </c>
      <c r="G44" s="302">
        <v>40</v>
      </c>
      <c r="H44" s="277" t="str">
        <f t="shared" si="0"/>
        <v>0140</v>
      </c>
      <c r="I44" s="302"/>
      <c r="J44" s="302"/>
      <c r="K44" s="302"/>
      <c r="L44" s="302"/>
      <c r="M44" s="302"/>
      <c r="N44" s="302"/>
      <c r="O44" s="302"/>
      <c r="P44" s="302"/>
      <c r="Q44" s="302"/>
      <c r="R44" s="302"/>
      <c r="S44" s="302"/>
      <c r="T44" s="302"/>
      <c r="U44" s="302"/>
      <c r="V44" s="302"/>
      <c r="W44" s="302"/>
      <c r="X44" s="302"/>
      <c r="Y44" s="302"/>
      <c r="Z44" s="302"/>
      <c r="AA44" s="302"/>
      <c r="AB44" s="302"/>
      <c r="AC44" s="302"/>
      <c r="AD44" s="302"/>
      <c r="AE44" s="302"/>
      <c r="AF44" s="302"/>
      <c r="AG44" s="302"/>
      <c r="AH44" s="302"/>
      <c r="AI44" s="302"/>
      <c r="AJ44" s="302"/>
      <c r="AK44" s="302"/>
      <c r="AL44" s="302"/>
      <c r="AM44" s="302"/>
      <c r="AN44" s="302"/>
      <c r="AO44" s="302"/>
      <c r="AP44" s="302"/>
      <c r="AQ44" s="302"/>
      <c r="AR44" s="302"/>
      <c r="AS44" s="302"/>
      <c r="AT44" s="302"/>
      <c r="AU44" s="302"/>
      <c r="AV44" s="302"/>
      <c r="AW44" s="302"/>
      <c r="AX44" s="302"/>
      <c r="AY44" s="302"/>
      <c r="AZ44" s="302"/>
      <c r="BA44" s="302"/>
      <c r="BB44" s="302"/>
      <c r="BC44" s="302"/>
      <c r="BD44" s="302"/>
      <c r="BE44" s="302"/>
      <c r="BF44" s="302"/>
      <c r="BG44" s="302"/>
      <c r="BH44" s="302"/>
      <c r="BI44" s="302"/>
      <c r="BJ44" s="302"/>
      <c r="BK44" s="302"/>
      <c r="BL44" s="302"/>
      <c r="BM44" s="302"/>
      <c r="BN44" s="302"/>
      <c r="BO44" s="302"/>
      <c r="BP44" s="302"/>
      <c r="BQ44" s="302"/>
      <c r="BR44" s="302"/>
      <c r="BS44" s="302"/>
      <c r="BT44" s="302"/>
      <c r="BU44" s="302"/>
      <c r="BV44" s="302"/>
      <c r="BW44" s="302"/>
      <c r="BX44" s="302"/>
      <c r="BY44" s="302"/>
      <c r="BZ44" s="302"/>
      <c r="CA44" s="302"/>
      <c r="CB44" s="302"/>
      <c r="CC44" s="302"/>
      <c r="CD44" s="302"/>
      <c r="CE44" s="302"/>
      <c r="CF44" s="302"/>
      <c r="CG44" s="302"/>
      <c r="CH44" s="302"/>
      <c r="CI44" s="302"/>
      <c r="CJ44" s="302"/>
      <c r="CK44" s="302"/>
      <c r="CL44" s="302"/>
      <c r="CM44" s="302"/>
      <c r="CN44" s="302"/>
      <c r="CO44" s="302"/>
      <c r="CP44" s="302"/>
      <c r="CQ44" s="302"/>
      <c r="CR44" s="302"/>
      <c r="CS44" s="302"/>
      <c r="CT44" s="302"/>
      <c r="CU44" s="302"/>
      <c r="CV44" s="302"/>
      <c r="CW44" s="302"/>
      <c r="CX44" s="302"/>
      <c r="CY44" s="302"/>
      <c r="CZ44" s="302"/>
      <c r="DA44" s="302"/>
      <c r="DB44" s="302"/>
      <c r="DC44" s="302"/>
      <c r="DD44" s="302"/>
      <c r="DE44" s="302"/>
      <c r="DF44" s="302"/>
      <c r="DG44" s="302"/>
      <c r="DH44" s="302"/>
      <c r="DI44" s="302"/>
      <c r="DJ44" s="302"/>
      <c r="DK44" s="302"/>
      <c r="DL44" s="302"/>
      <c r="DM44" s="302"/>
      <c r="DN44" s="302"/>
      <c r="DO44" s="302"/>
    </row>
    <row r="45" spans="4:119">
      <c r="D45" s="301" t="s">
        <v>121</v>
      </c>
      <c r="E45" s="301"/>
      <c r="F45" s="301" t="s">
        <v>122</v>
      </c>
      <c r="G45" s="302">
        <v>41</v>
      </c>
      <c r="H45" s="277" t="str">
        <f t="shared" si="0"/>
        <v>0141</v>
      </c>
      <c r="I45" s="302"/>
      <c r="J45" s="302"/>
      <c r="K45" s="302"/>
      <c r="L45" s="302"/>
      <c r="M45" s="302"/>
      <c r="N45" s="302"/>
      <c r="O45" s="302"/>
      <c r="P45" s="302"/>
      <c r="Q45" s="302"/>
      <c r="R45" s="302"/>
      <c r="S45" s="302"/>
      <c r="T45" s="302"/>
      <c r="U45" s="302"/>
      <c r="V45" s="302"/>
      <c r="W45" s="302"/>
      <c r="X45" s="302"/>
      <c r="Y45" s="302"/>
      <c r="Z45" s="302"/>
      <c r="AA45" s="302"/>
      <c r="AB45" s="302"/>
      <c r="AC45" s="302"/>
      <c r="AD45" s="302"/>
      <c r="AE45" s="302"/>
      <c r="AF45" s="302"/>
      <c r="AG45" s="302"/>
      <c r="AH45" s="302"/>
      <c r="AI45" s="302"/>
      <c r="AJ45" s="302"/>
      <c r="AK45" s="302"/>
      <c r="AL45" s="302"/>
      <c r="AM45" s="302"/>
      <c r="AN45" s="302"/>
      <c r="AO45" s="302"/>
      <c r="AP45" s="302"/>
      <c r="AQ45" s="302"/>
      <c r="AR45" s="302"/>
      <c r="AS45" s="302"/>
      <c r="AT45" s="302"/>
      <c r="AU45" s="302"/>
      <c r="AV45" s="302"/>
      <c r="AW45" s="302"/>
      <c r="AX45" s="302"/>
      <c r="AY45" s="302"/>
      <c r="AZ45" s="302"/>
      <c r="BA45" s="302"/>
      <c r="BB45" s="302"/>
      <c r="BC45" s="302"/>
      <c r="BD45" s="302"/>
      <c r="BE45" s="302"/>
      <c r="BF45" s="302"/>
      <c r="BG45" s="302"/>
      <c r="BH45" s="302"/>
      <c r="BI45" s="302"/>
      <c r="BJ45" s="302"/>
      <c r="BK45" s="302"/>
      <c r="BL45" s="302"/>
      <c r="BM45" s="302"/>
      <c r="BN45" s="302"/>
      <c r="BO45" s="302"/>
      <c r="BP45" s="302"/>
      <c r="BQ45" s="302"/>
      <c r="BR45" s="302"/>
      <c r="BS45" s="302"/>
      <c r="BT45" s="302"/>
      <c r="BU45" s="302"/>
      <c r="BV45" s="302"/>
      <c r="BW45" s="302"/>
      <c r="BX45" s="302"/>
      <c r="BY45" s="302"/>
      <c r="BZ45" s="302"/>
      <c r="CA45" s="302"/>
      <c r="CB45" s="302"/>
      <c r="CC45" s="302"/>
      <c r="CD45" s="302"/>
      <c r="CE45" s="302"/>
      <c r="CF45" s="302"/>
      <c r="CG45" s="302"/>
      <c r="CH45" s="302"/>
      <c r="CI45" s="302"/>
      <c r="CJ45" s="302"/>
      <c r="CK45" s="302"/>
      <c r="CL45" s="302"/>
      <c r="CM45" s="302"/>
      <c r="CN45" s="302"/>
      <c r="CO45" s="302"/>
      <c r="CP45" s="302"/>
      <c r="CQ45" s="302"/>
      <c r="CR45" s="302"/>
      <c r="CS45" s="302"/>
      <c r="CT45" s="302"/>
      <c r="CU45" s="302"/>
      <c r="CV45" s="302"/>
      <c r="CW45" s="302"/>
      <c r="CX45" s="302"/>
      <c r="CY45" s="302"/>
      <c r="CZ45" s="302"/>
      <c r="DA45" s="302"/>
      <c r="DB45" s="302"/>
      <c r="DC45" s="302"/>
      <c r="DD45" s="302"/>
      <c r="DE45" s="302"/>
      <c r="DF45" s="302"/>
      <c r="DG45" s="302"/>
      <c r="DH45" s="302"/>
      <c r="DI45" s="302"/>
      <c r="DJ45" s="302"/>
      <c r="DK45" s="302"/>
      <c r="DL45" s="302"/>
      <c r="DM45" s="302"/>
      <c r="DN45" s="302"/>
      <c r="DO45" s="302"/>
    </row>
    <row r="46" spans="4:119">
      <c r="D46" s="301" t="s">
        <v>121</v>
      </c>
      <c r="E46" s="301"/>
      <c r="F46" s="301" t="s">
        <v>122</v>
      </c>
      <c r="G46" s="302">
        <v>42</v>
      </c>
      <c r="H46" s="277" t="str">
        <f t="shared" si="0"/>
        <v>0142</v>
      </c>
      <c r="I46" s="302"/>
      <c r="J46" s="302"/>
      <c r="K46" s="302"/>
      <c r="L46" s="302"/>
      <c r="M46" s="302"/>
      <c r="N46" s="302"/>
      <c r="O46" s="302"/>
      <c r="P46" s="302"/>
      <c r="Q46" s="302"/>
      <c r="R46" s="302"/>
      <c r="S46" s="302"/>
      <c r="T46" s="302"/>
      <c r="U46" s="302"/>
      <c r="V46" s="302"/>
      <c r="W46" s="302"/>
      <c r="X46" s="302"/>
      <c r="Y46" s="302"/>
      <c r="Z46" s="302"/>
      <c r="AA46" s="302"/>
      <c r="AB46" s="302"/>
      <c r="AC46" s="302"/>
      <c r="AD46" s="302"/>
      <c r="AE46" s="302"/>
      <c r="AF46" s="302"/>
      <c r="AG46" s="302"/>
      <c r="AH46" s="302"/>
      <c r="AI46" s="302"/>
      <c r="AJ46" s="302"/>
      <c r="AK46" s="302"/>
      <c r="AL46" s="302"/>
      <c r="AM46" s="302"/>
      <c r="AN46" s="302"/>
      <c r="AO46" s="302"/>
      <c r="AP46" s="302"/>
      <c r="AQ46" s="302"/>
      <c r="AR46" s="302"/>
      <c r="AS46" s="302"/>
      <c r="AT46" s="302"/>
      <c r="AU46" s="302"/>
      <c r="AV46" s="302"/>
      <c r="AW46" s="302"/>
      <c r="AX46" s="302"/>
      <c r="AY46" s="302"/>
      <c r="AZ46" s="302"/>
      <c r="BA46" s="302"/>
      <c r="BB46" s="302"/>
      <c r="BC46" s="302"/>
      <c r="BD46" s="302"/>
      <c r="BE46" s="302"/>
      <c r="BF46" s="302"/>
      <c r="BG46" s="302"/>
      <c r="BH46" s="302"/>
      <c r="BI46" s="302"/>
      <c r="BJ46" s="302"/>
      <c r="BK46" s="302"/>
      <c r="BL46" s="302"/>
      <c r="BM46" s="302"/>
      <c r="BN46" s="302"/>
      <c r="BO46" s="302"/>
      <c r="BP46" s="302"/>
      <c r="BQ46" s="302"/>
      <c r="BR46" s="302"/>
      <c r="BS46" s="302"/>
      <c r="BT46" s="302"/>
      <c r="BU46" s="302"/>
      <c r="BV46" s="302"/>
      <c r="BW46" s="302"/>
      <c r="BX46" s="302"/>
      <c r="BY46" s="302"/>
      <c r="BZ46" s="302"/>
      <c r="CA46" s="302"/>
      <c r="CB46" s="302"/>
      <c r="CC46" s="302"/>
      <c r="CD46" s="302"/>
      <c r="CE46" s="302"/>
      <c r="CF46" s="302"/>
      <c r="CG46" s="302"/>
      <c r="CH46" s="302"/>
      <c r="CI46" s="302"/>
      <c r="CJ46" s="302"/>
      <c r="CK46" s="302"/>
      <c r="CL46" s="302"/>
      <c r="CM46" s="302"/>
      <c r="CN46" s="302"/>
      <c r="CO46" s="302"/>
      <c r="CP46" s="302"/>
      <c r="CQ46" s="302"/>
      <c r="CR46" s="302"/>
      <c r="CS46" s="302"/>
      <c r="CT46" s="302"/>
      <c r="CU46" s="302"/>
      <c r="CV46" s="302"/>
      <c r="CW46" s="302"/>
      <c r="CX46" s="302"/>
      <c r="CY46" s="302"/>
      <c r="CZ46" s="302"/>
      <c r="DA46" s="302"/>
      <c r="DB46" s="302"/>
      <c r="DC46" s="302"/>
      <c r="DD46" s="302"/>
      <c r="DE46" s="302"/>
      <c r="DF46" s="302"/>
      <c r="DG46" s="302"/>
      <c r="DH46" s="302"/>
      <c r="DI46" s="302"/>
      <c r="DJ46" s="302"/>
      <c r="DK46" s="302"/>
      <c r="DL46" s="302"/>
      <c r="DM46" s="302"/>
      <c r="DN46" s="302"/>
      <c r="DO46" s="302"/>
    </row>
    <row r="47" spans="4:119">
      <c r="D47" s="301" t="s">
        <v>121</v>
      </c>
      <c r="E47" s="301"/>
      <c r="F47" s="301" t="s">
        <v>122</v>
      </c>
      <c r="G47" s="302">
        <v>43</v>
      </c>
      <c r="H47" s="277" t="str">
        <f t="shared" si="0"/>
        <v>0143</v>
      </c>
      <c r="I47" s="302"/>
      <c r="J47" s="302"/>
      <c r="K47" s="302"/>
      <c r="L47" s="302"/>
      <c r="M47" s="302"/>
      <c r="N47" s="302"/>
      <c r="O47" s="302"/>
      <c r="P47" s="302"/>
      <c r="Q47" s="302"/>
      <c r="R47" s="302"/>
      <c r="S47" s="302"/>
      <c r="T47" s="302"/>
      <c r="U47" s="302"/>
      <c r="V47" s="302"/>
      <c r="W47" s="302"/>
      <c r="X47" s="302"/>
      <c r="Y47" s="302"/>
      <c r="Z47" s="302"/>
      <c r="AA47" s="302"/>
      <c r="AB47" s="302"/>
      <c r="AC47" s="302"/>
      <c r="AD47" s="302"/>
      <c r="AE47" s="302"/>
      <c r="AF47" s="302"/>
      <c r="AG47" s="302"/>
      <c r="AH47" s="302"/>
      <c r="AI47" s="302"/>
      <c r="AJ47" s="302"/>
      <c r="AK47" s="302"/>
      <c r="AL47" s="302"/>
      <c r="AM47" s="302"/>
      <c r="AN47" s="302"/>
      <c r="AO47" s="302"/>
      <c r="AP47" s="302"/>
      <c r="AQ47" s="302"/>
      <c r="AR47" s="302"/>
      <c r="AS47" s="302"/>
      <c r="AT47" s="302"/>
      <c r="AU47" s="302"/>
      <c r="AV47" s="302"/>
      <c r="AW47" s="302"/>
      <c r="AX47" s="302"/>
      <c r="AY47" s="302"/>
      <c r="AZ47" s="302"/>
      <c r="BA47" s="302"/>
      <c r="BB47" s="302"/>
      <c r="BC47" s="302"/>
      <c r="BD47" s="302"/>
      <c r="BE47" s="302"/>
      <c r="BF47" s="302"/>
      <c r="BG47" s="302"/>
      <c r="BH47" s="302"/>
      <c r="BI47" s="302"/>
      <c r="BJ47" s="302"/>
      <c r="BK47" s="302"/>
      <c r="BL47" s="302"/>
      <c r="BM47" s="302"/>
      <c r="BN47" s="302"/>
      <c r="BO47" s="302"/>
      <c r="BP47" s="302"/>
      <c r="BQ47" s="302"/>
      <c r="BR47" s="302"/>
      <c r="BS47" s="302"/>
      <c r="BT47" s="302"/>
      <c r="BU47" s="302"/>
      <c r="BV47" s="302"/>
      <c r="BW47" s="302"/>
      <c r="BX47" s="302"/>
      <c r="BY47" s="302"/>
      <c r="BZ47" s="302"/>
      <c r="CA47" s="302"/>
      <c r="CB47" s="302"/>
      <c r="CC47" s="302"/>
      <c r="CD47" s="302"/>
      <c r="CE47" s="302"/>
      <c r="CF47" s="302"/>
      <c r="CG47" s="302"/>
      <c r="CH47" s="302"/>
      <c r="CI47" s="302"/>
      <c r="CJ47" s="302"/>
      <c r="CK47" s="302"/>
      <c r="CL47" s="302"/>
      <c r="CM47" s="302"/>
      <c r="CN47" s="302"/>
      <c r="CO47" s="302"/>
      <c r="CP47" s="302"/>
      <c r="CQ47" s="302"/>
      <c r="CR47" s="302"/>
      <c r="CS47" s="302"/>
      <c r="CT47" s="302"/>
      <c r="CU47" s="302"/>
      <c r="CV47" s="302"/>
      <c r="CW47" s="302"/>
      <c r="CX47" s="302"/>
      <c r="CY47" s="302"/>
      <c r="CZ47" s="302"/>
      <c r="DA47" s="302"/>
      <c r="DB47" s="302"/>
      <c r="DC47" s="302"/>
      <c r="DD47" s="302"/>
      <c r="DE47" s="302"/>
      <c r="DF47" s="302"/>
      <c r="DG47" s="302"/>
      <c r="DH47" s="302"/>
      <c r="DI47" s="302"/>
      <c r="DJ47" s="302"/>
      <c r="DK47" s="302"/>
      <c r="DL47" s="302"/>
      <c r="DM47" s="302"/>
      <c r="DN47" s="302"/>
      <c r="DO47" s="302"/>
    </row>
    <row r="48" spans="4:119">
      <c r="D48" s="301" t="s">
        <v>121</v>
      </c>
      <c r="E48" s="301"/>
      <c r="F48" s="301" t="s">
        <v>122</v>
      </c>
      <c r="G48" s="302">
        <v>44</v>
      </c>
      <c r="H48" s="277" t="str">
        <f t="shared" si="0"/>
        <v>0144</v>
      </c>
      <c r="I48" s="302"/>
      <c r="J48" s="302"/>
      <c r="K48" s="302"/>
      <c r="L48" s="302"/>
      <c r="M48" s="302"/>
      <c r="N48" s="302"/>
      <c r="O48" s="302"/>
      <c r="P48" s="302"/>
      <c r="Q48" s="302"/>
      <c r="R48" s="302"/>
      <c r="S48" s="302"/>
      <c r="T48" s="302"/>
      <c r="U48" s="302"/>
      <c r="V48" s="302"/>
      <c r="W48" s="302"/>
      <c r="X48" s="302"/>
      <c r="Y48" s="302"/>
      <c r="Z48" s="302"/>
      <c r="AA48" s="302"/>
      <c r="AB48" s="302"/>
      <c r="AC48" s="302"/>
      <c r="AD48" s="302"/>
      <c r="AE48" s="302"/>
      <c r="AF48" s="302"/>
      <c r="AG48" s="302"/>
      <c r="AH48" s="302"/>
      <c r="AI48" s="302"/>
      <c r="AJ48" s="302"/>
      <c r="AK48" s="302"/>
      <c r="AL48" s="302"/>
      <c r="AM48" s="302"/>
      <c r="AN48" s="302"/>
      <c r="AO48" s="302"/>
      <c r="AP48" s="302"/>
      <c r="AQ48" s="302"/>
      <c r="AR48" s="302"/>
      <c r="AS48" s="302"/>
      <c r="AT48" s="302"/>
      <c r="AU48" s="302"/>
      <c r="AV48" s="302"/>
      <c r="AW48" s="302"/>
      <c r="AX48" s="302"/>
      <c r="AY48" s="302"/>
      <c r="AZ48" s="302"/>
      <c r="BA48" s="302"/>
      <c r="BB48" s="302"/>
      <c r="BC48" s="302"/>
      <c r="BD48" s="302"/>
      <c r="BE48" s="302"/>
      <c r="BF48" s="302"/>
      <c r="BG48" s="302"/>
      <c r="BH48" s="302"/>
      <c r="BI48" s="302"/>
      <c r="BJ48" s="302"/>
      <c r="BK48" s="302"/>
      <c r="BL48" s="302"/>
      <c r="BM48" s="302"/>
      <c r="BN48" s="302"/>
      <c r="BO48" s="302"/>
      <c r="BP48" s="302"/>
      <c r="BQ48" s="302"/>
      <c r="BR48" s="302"/>
      <c r="BS48" s="302"/>
      <c r="BT48" s="302"/>
      <c r="BU48" s="302"/>
      <c r="BV48" s="302"/>
      <c r="BW48" s="302"/>
      <c r="BX48" s="302"/>
      <c r="BY48" s="302"/>
      <c r="BZ48" s="302"/>
      <c r="CA48" s="302"/>
      <c r="CB48" s="302"/>
      <c r="CC48" s="302"/>
      <c r="CD48" s="302"/>
      <c r="CE48" s="302"/>
      <c r="CF48" s="302"/>
      <c r="CG48" s="302"/>
      <c r="CH48" s="302"/>
      <c r="CI48" s="302"/>
      <c r="CJ48" s="302"/>
      <c r="CK48" s="302"/>
      <c r="CL48" s="302"/>
      <c r="CM48" s="302"/>
      <c r="CN48" s="302"/>
      <c r="CO48" s="302"/>
      <c r="CP48" s="302"/>
      <c r="CQ48" s="302"/>
      <c r="CR48" s="302"/>
      <c r="CS48" s="302"/>
      <c r="CT48" s="302"/>
      <c r="CU48" s="302"/>
      <c r="CV48" s="302"/>
      <c r="CW48" s="302"/>
      <c r="CX48" s="302"/>
      <c r="CY48" s="302"/>
      <c r="CZ48" s="302"/>
      <c r="DA48" s="302"/>
      <c r="DB48" s="302"/>
      <c r="DC48" s="302"/>
      <c r="DD48" s="302"/>
      <c r="DE48" s="302"/>
      <c r="DF48" s="302"/>
      <c r="DG48" s="302"/>
      <c r="DH48" s="302"/>
      <c r="DI48" s="302"/>
      <c r="DJ48" s="302"/>
      <c r="DK48" s="302"/>
      <c r="DL48" s="302"/>
      <c r="DM48" s="302"/>
      <c r="DN48" s="302"/>
      <c r="DO48" s="302"/>
    </row>
    <row r="49" spans="4:119">
      <c r="D49" s="301" t="s">
        <v>121</v>
      </c>
      <c r="E49" s="301"/>
      <c r="F49" s="301" t="s">
        <v>122</v>
      </c>
      <c r="G49" s="302">
        <v>45</v>
      </c>
      <c r="H49" s="277" t="str">
        <f t="shared" si="0"/>
        <v>0145</v>
      </c>
      <c r="I49" s="302"/>
      <c r="J49" s="302"/>
      <c r="K49" s="302"/>
      <c r="L49" s="302"/>
      <c r="M49" s="302"/>
      <c r="N49" s="302"/>
      <c r="O49" s="302"/>
      <c r="P49" s="302"/>
      <c r="Q49" s="302"/>
      <c r="R49" s="302"/>
      <c r="S49" s="302"/>
      <c r="T49" s="302"/>
      <c r="U49" s="302"/>
      <c r="V49" s="302"/>
      <c r="W49" s="302"/>
      <c r="X49" s="302"/>
      <c r="Y49" s="302"/>
      <c r="Z49" s="302"/>
      <c r="AA49" s="302"/>
      <c r="AB49" s="302"/>
      <c r="AC49" s="302"/>
      <c r="AD49" s="302"/>
      <c r="AE49" s="302"/>
      <c r="AF49" s="302"/>
      <c r="AG49" s="302"/>
      <c r="AH49" s="302"/>
      <c r="AI49" s="302"/>
      <c r="AJ49" s="302"/>
      <c r="AK49" s="302"/>
      <c r="AL49" s="302"/>
      <c r="AM49" s="302"/>
      <c r="AN49" s="302"/>
      <c r="AO49" s="302"/>
      <c r="AP49" s="302"/>
      <c r="AQ49" s="302"/>
      <c r="AR49" s="302"/>
      <c r="AS49" s="302"/>
      <c r="AT49" s="302"/>
      <c r="AU49" s="302"/>
      <c r="AV49" s="302"/>
      <c r="AW49" s="302"/>
      <c r="AX49" s="302"/>
      <c r="AY49" s="302"/>
      <c r="AZ49" s="302"/>
      <c r="BA49" s="302"/>
      <c r="BB49" s="302"/>
      <c r="BC49" s="302"/>
      <c r="BD49" s="302"/>
      <c r="BE49" s="302"/>
      <c r="BF49" s="302"/>
      <c r="BG49" s="302"/>
      <c r="BH49" s="302"/>
      <c r="BI49" s="302"/>
      <c r="BJ49" s="302"/>
      <c r="BK49" s="302"/>
      <c r="BL49" s="302"/>
      <c r="BM49" s="302"/>
      <c r="BN49" s="302"/>
      <c r="BO49" s="302"/>
      <c r="BP49" s="302"/>
      <c r="BQ49" s="302"/>
      <c r="BR49" s="302"/>
      <c r="BS49" s="302"/>
      <c r="BT49" s="302"/>
      <c r="BU49" s="302"/>
      <c r="BV49" s="302"/>
      <c r="BW49" s="302"/>
      <c r="BX49" s="302"/>
      <c r="BY49" s="302"/>
      <c r="BZ49" s="302"/>
      <c r="CA49" s="302"/>
      <c r="CB49" s="302"/>
      <c r="CC49" s="302"/>
      <c r="CD49" s="302"/>
      <c r="CE49" s="302"/>
      <c r="CF49" s="302"/>
      <c r="CG49" s="302"/>
      <c r="CH49" s="302"/>
      <c r="CI49" s="302"/>
      <c r="CJ49" s="302"/>
      <c r="CK49" s="302"/>
      <c r="CL49" s="302"/>
      <c r="CM49" s="302"/>
      <c r="CN49" s="302"/>
      <c r="CO49" s="302"/>
      <c r="CP49" s="302"/>
      <c r="CQ49" s="302"/>
      <c r="CR49" s="302"/>
      <c r="CS49" s="302"/>
      <c r="CT49" s="302"/>
      <c r="CU49" s="302"/>
      <c r="CV49" s="302"/>
      <c r="CW49" s="302"/>
      <c r="CX49" s="302"/>
      <c r="CY49" s="302"/>
      <c r="CZ49" s="302"/>
      <c r="DA49" s="302"/>
      <c r="DB49" s="302"/>
      <c r="DC49" s="302"/>
      <c r="DD49" s="302"/>
      <c r="DE49" s="302"/>
      <c r="DF49" s="302"/>
      <c r="DG49" s="302"/>
      <c r="DH49" s="302"/>
      <c r="DI49" s="302"/>
      <c r="DJ49" s="302"/>
      <c r="DK49" s="302"/>
      <c r="DL49" s="302"/>
      <c r="DM49" s="302"/>
      <c r="DN49" s="302"/>
      <c r="DO49" s="302"/>
    </row>
    <row r="50" spans="4:119">
      <c r="D50" s="301" t="s">
        <v>121</v>
      </c>
      <c r="E50" s="301"/>
      <c r="F50" s="301" t="s">
        <v>122</v>
      </c>
      <c r="G50" s="302">
        <v>46</v>
      </c>
      <c r="H50" s="277" t="str">
        <f t="shared" si="0"/>
        <v>0146</v>
      </c>
      <c r="I50" s="302"/>
      <c r="J50" s="302"/>
      <c r="K50" s="302"/>
      <c r="L50" s="302"/>
      <c r="M50" s="302"/>
      <c r="N50" s="302"/>
      <c r="O50" s="302"/>
      <c r="P50" s="302"/>
      <c r="Q50" s="302"/>
      <c r="R50" s="302"/>
      <c r="S50" s="302"/>
      <c r="T50" s="302"/>
      <c r="U50" s="302"/>
      <c r="V50" s="302"/>
      <c r="W50" s="302"/>
      <c r="X50" s="302"/>
      <c r="Y50" s="302"/>
      <c r="Z50" s="302"/>
      <c r="AA50" s="302"/>
      <c r="AB50" s="302"/>
      <c r="AC50" s="302"/>
      <c r="AD50" s="302"/>
      <c r="AE50" s="302"/>
      <c r="AF50" s="302"/>
      <c r="AG50" s="302"/>
      <c r="AH50" s="302"/>
      <c r="AI50" s="302"/>
      <c r="AJ50" s="302"/>
      <c r="AK50" s="302"/>
      <c r="AL50" s="302"/>
      <c r="AM50" s="302"/>
      <c r="AN50" s="302"/>
      <c r="AO50" s="302"/>
      <c r="AP50" s="302"/>
      <c r="AQ50" s="302"/>
      <c r="AR50" s="302"/>
      <c r="AS50" s="302"/>
      <c r="AT50" s="302"/>
      <c r="AU50" s="302"/>
      <c r="AV50" s="302"/>
      <c r="AW50" s="302"/>
      <c r="AX50" s="302"/>
      <c r="AY50" s="302"/>
      <c r="AZ50" s="302"/>
      <c r="BA50" s="302"/>
      <c r="BB50" s="302"/>
      <c r="BC50" s="302"/>
      <c r="BD50" s="302"/>
      <c r="BE50" s="302"/>
      <c r="BF50" s="302"/>
      <c r="BG50" s="302"/>
      <c r="BH50" s="302"/>
      <c r="BI50" s="302"/>
      <c r="BJ50" s="302"/>
      <c r="BK50" s="302"/>
      <c r="BL50" s="302"/>
      <c r="BM50" s="302"/>
      <c r="BN50" s="302"/>
      <c r="BO50" s="302"/>
      <c r="BP50" s="302"/>
      <c r="BQ50" s="302"/>
      <c r="BR50" s="302"/>
      <c r="BS50" s="302"/>
      <c r="BT50" s="302"/>
      <c r="BU50" s="302"/>
      <c r="BV50" s="302"/>
      <c r="BW50" s="302"/>
      <c r="BX50" s="302"/>
      <c r="BY50" s="302"/>
      <c r="BZ50" s="302"/>
      <c r="CA50" s="302"/>
      <c r="CB50" s="302"/>
      <c r="CC50" s="302"/>
      <c r="CD50" s="302"/>
      <c r="CE50" s="302"/>
      <c r="CF50" s="302"/>
      <c r="CG50" s="302"/>
      <c r="CH50" s="302"/>
      <c r="CI50" s="302"/>
      <c r="CJ50" s="302"/>
      <c r="CK50" s="302"/>
      <c r="CL50" s="302"/>
      <c r="CM50" s="302"/>
      <c r="CN50" s="302"/>
      <c r="CO50" s="302"/>
      <c r="CP50" s="302"/>
      <c r="CQ50" s="302"/>
      <c r="CR50" s="302"/>
      <c r="CS50" s="302"/>
      <c r="CT50" s="302"/>
      <c r="CU50" s="302"/>
      <c r="CV50" s="302"/>
      <c r="CW50" s="302"/>
      <c r="CX50" s="302"/>
      <c r="CY50" s="302"/>
      <c r="CZ50" s="302"/>
      <c r="DA50" s="302"/>
      <c r="DB50" s="302"/>
      <c r="DC50" s="302"/>
      <c r="DD50" s="302"/>
      <c r="DE50" s="302"/>
      <c r="DF50" s="302"/>
      <c r="DG50" s="302"/>
      <c r="DH50" s="302"/>
      <c r="DI50" s="302"/>
      <c r="DJ50" s="302"/>
      <c r="DK50" s="302"/>
      <c r="DL50" s="302"/>
      <c r="DM50" s="302"/>
      <c r="DN50" s="302"/>
      <c r="DO50" s="302"/>
    </row>
    <row r="51" spans="4:119">
      <c r="D51" s="301" t="s">
        <v>121</v>
      </c>
      <c r="E51" s="301"/>
      <c r="F51" s="301" t="s">
        <v>122</v>
      </c>
      <c r="G51" s="302">
        <v>47</v>
      </c>
      <c r="H51" s="277" t="str">
        <f t="shared" si="0"/>
        <v>0147</v>
      </c>
      <c r="I51" s="302"/>
      <c r="J51" s="302"/>
      <c r="K51" s="302"/>
      <c r="L51" s="302"/>
      <c r="M51" s="302"/>
      <c r="N51" s="302"/>
      <c r="O51" s="302"/>
      <c r="P51" s="302"/>
      <c r="Q51" s="302"/>
      <c r="R51" s="302"/>
      <c r="S51" s="302"/>
      <c r="T51" s="302"/>
      <c r="U51" s="302"/>
      <c r="V51" s="302"/>
      <c r="W51" s="302"/>
      <c r="X51" s="302"/>
      <c r="Y51" s="302"/>
      <c r="Z51" s="302"/>
      <c r="AA51" s="302"/>
      <c r="AB51" s="302"/>
      <c r="AC51" s="302"/>
      <c r="AD51" s="302"/>
      <c r="AE51" s="302"/>
      <c r="AF51" s="302"/>
      <c r="AG51" s="302"/>
      <c r="AH51" s="302"/>
      <c r="AI51" s="302"/>
      <c r="AJ51" s="302"/>
      <c r="AK51" s="302"/>
      <c r="AL51" s="302"/>
      <c r="AM51" s="302"/>
      <c r="AN51" s="302"/>
      <c r="AO51" s="302"/>
      <c r="AP51" s="302"/>
      <c r="AQ51" s="302"/>
      <c r="AR51" s="302"/>
      <c r="AS51" s="302"/>
      <c r="AT51" s="302"/>
      <c r="AU51" s="302"/>
      <c r="AV51" s="302"/>
      <c r="AW51" s="302"/>
      <c r="AX51" s="302"/>
      <c r="AY51" s="302"/>
      <c r="AZ51" s="302"/>
      <c r="BA51" s="302"/>
      <c r="BB51" s="302"/>
      <c r="BC51" s="302"/>
      <c r="BD51" s="302"/>
      <c r="BE51" s="302"/>
      <c r="BF51" s="302"/>
      <c r="BG51" s="302"/>
      <c r="BH51" s="302"/>
      <c r="BI51" s="302"/>
      <c r="BJ51" s="302"/>
      <c r="BK51" s="302"/>
      <c r="BL51" s="302"/>
      <c r="BM51" s="302"/>
      <c r="BN51" s="302"/>
      <c r="BO51" s="302"/>
      <c r="BP51" s="302"/>
      <c r="BQ51" s="302"/>
      <c r="BR51" s="302"/>
      <c r="BS51" s="302"/>
      <c r="BT51" s="302"/>
      <c r="BU51" s="302"/>
      <c r="BV51" s="302"/>
      <c r="BW51" s="302"/>
      <c r="BX51" s="302"/>
      <c r="BY51" s="302"/>
      <c r="BZ51" s="302"/>
      <c r="CA51" s="302"/>
      <c r="CB51" s="302"/>
      <c r="CC51" s="302"/>
      <c r="CD51" s="302"/>
      <c r="CE51" s="302"/>
      <c r="CF51" s="302"/>
      <c r="CG51" s="302"/>
      <c r="CH51" s="302"/>
      <c r="CI51" s="302"/>
      <c r="CJ51" s="302"/>
      <c r="CK51" s="302"/>
      <c r="CL51" s="302"/>
      <c r="CM51" s="302"/>
      <c r="CN51" s="302"/>
      <c r="CO51" s="302"/>
      <c r="CP51" s="302"/>
      <c r="CQ51" s="302"/>
      <c r="CR51" s="302"/>
      <c r="CS51" s="302"/>
      <c r="CT51" s="302"/>
      <c r="CU51" s="302"/>
      <c r="CV51" s="302"/>
      <c r="CW51" s="302"/>
      <c r="CX51" s="302"/>
      <c r="CY51" s="302"/>
      <c r="CZ51" s="302"/>
      <c r="DA51" s="302"/>
      <c r="DB51" s="302"/>
      <c r="DC51" s="302"/>
      <c r="DD51" s="302"/>
      <c r="DE51" s="302"/>
      <c r="DF51" s="302"/>
      <c r="DG51" s="302"/>
      <c r="DH51" s="302"/>
      <c r="DI51" s="302"/>
      <c r="DJ51" s="302"/>
      <c r="DK51" s="302"/>
      <c r="DL51" s="302"/>
      <c r="DM51" s="302"/>
      <c r="DN51" s="302"/>
      <c r="DO51" s="302"/>
    </row>
    <row r="52" spans="4:119">
      <c r="D52" s="301" t="s">
        <v>121</v>
      </c>
      <c r="E52" s="301"/>
      <c r="F52" s="301" t="s">
        <v>122</v>
      </c>
      <c r="G52" s="302">
        <v>48</v>
      </c>
      <c r="H52" s="277" t="str">
        <f t="shared" si="0"/>
        <v>0148</v>
      </c>
      <c r="I52" s="302"/>
      <c r="J52" s="302"/>
      <c r="K52" s="302"/>
      <c r="L52" s="302"/>
      <c r="M52" s="302"/>
      <c r="N52" s="302"/>
      <c r="O52" s="302"/>
      <c r="P52" s="302"/>
      <c r="Q52" s="302"/>
      <c r="R52" s="302"/>
      <c r="S52" s="302"/>
      <c r="T52" s="302"/>
      <c r="U52" s="302"/>
      <c r="V52" s="302"/>
      <c r="W52" s="302"/>
      <c r="X52" s="302"/>
      <c r="Y52" s="302"/>
      <c r="Z52" s="302"/>
      <c r="AA52" s="302"/>
      <c r="AB52" s="302"/>
      <c r="AC52" s="302"/>
      <c r="AD52" s="302"/>
      <c r="AE52" s="302"/>
      <c r="AF52" s="302"/>
      <c r="AG52" s="302"/>
      <c r="AH52" s="302"/>
      <c r="AI52" s="302"/>
      <c r="AJ52" s="302"/>
      <c r="AK52" s="302"/>
      <c r="AL52" s="302"/>
      <c r="AM52" s="302"/>
      <c r="AN52" s="302"/>
      <c r="AO52" s="302"/>
      <c r="AP52" s="302"/>
      <c r="AQ52" s="302"/>
      <c r="AR52" s="302"/>
      <c r="AS52" s="302"/>
      <c r="AT52" s="302"/>
      <c r="AU52" s="302"/>
      <c r="AV52" s="302"/>
      <c r="AW52" s="302"/>
      <c r="AX52" s="302"/>
      <c r="AY52" s="302"/>
      <c r="AZ52" s="302"/>
      <c r="BA52" s="302"/>
      <c r="BB52" s="302"/>
      <c r="BC52" s="302"/>
      <c r="BD52" s="302"/>
      <c r="BE52" s="302"/>
      <c r="BF52" s="302"/>
      <c r="BG52" s="302"/>
      <c r="BH52" s="302"/>
      <c r="BI52" s="302"/>
      <c r="BJ52" s="302"/>
      <c r="BK52" s="302"/>
      <c r="BL52" s="302"/>
      <c r="BM52" s="302"/>
      <c r="BN52" s="302"/>
      <c r="BO52" s="302"/>
      <c r="BP52" s="302"/>
      <c r="BQ52" s="302"/>
      <c r="BR52" s="302"/>
      <c r="BS52" s="302"/>
      <c r="BT52" s="302"/>
      <c r="BU52" s="302"/>
      <c r="BV52" s="302"/>
      <c r="BW52" s="302"/>
      <c r="BX52" s="302"/>
      <c r="BY52" s="302"/>
      <c r="BZ52" s="302"/>
      <c r="CA52" s="302"/>
      <c r="CB52" s="302"/>
      <c r="CC52" s="302"/>
      <c r="CD52" s="302"/>
      <c r="CE52" s="302"/>
      <c r="CF52" s="302"/>
      <c r="CG52" s="302"/>
      <c r="CH52" s="302"/>
      <c r="CI52" s="302"/>
      <c r="CJ52" s="302"/>
      <c r="CK52" s="302"/>
      <c r="CL52" s="302"/>
      <c r="CM52" s="302"/>
      <c r="CN52" s="302"/>
      <c r="CO52" s="302"/>
      <c r="CP52" s="302"/>
      <c r="CQ52" s="302"/>
      <c r="CR52" s="302"/>
      <c r="CS52" s="302"/>
      <c r="CT52" s="302"/>
      <c r="CU52" s="302"/>
      <c r="CV52" s="302"/>
      <c r="CW52" s="302"/>
      <c r="CX52" s="302"/>
      <c r="CY52" s="302"/>
      <c r="CZ52" s="302"/>
      <c r="DA52" s="302"/>
      <c r="DB52" s="302"/>
      <c r="DC52" s="302"/>
      <c r="DD52" s="302"/>
      <c r="DE52" s="302"/>
      <c r="DF52" s="302"/>
      <c r="DG52" s="302"/>
      <c r="DH52" s="302"/>
      <c r="DI52" s="302"/>
      <c r="DJ52" s="302"/>
      <c r="DK52" s="302"/>
      <c r="DL52" s="302"/>
      <c r="DM52" s="302"/>
      <c r="DN52" s="302"/>
      <c r="DO52" s="302"/>
    </row>
    <row r="53" spans="4:119">
      <c r="D53" s="301" t="s">
        <v>121</v>
      </c>
      <c r="E53" s="301"/>
      <c r="F53" s="301" t="s">
        <v>122</v>
      </c>
      <c r="G53" s="302">
        <v>49</v>
      </c>
      <c r="H53" s="277" t="str">
        <f t="shared" si="0"/>
        <v>0149</v>
      </c>
      <c r="I53" s="302"/>
      <c r="J53" s="302"/>
      <c r="K53" s="302"/>
      <c r="L53" s="302"/>
      <c r="M53" s="302"/>
      <c r="N53" s="302"/>
      <c r="O53" s="302"/>
      <c r="P53" s="302"/>
      <c r="Q53" s="302"/>
      <c r="R53" s="302"/>
      <c r="S53" s="302"/>
      <c r="T53" s="302"/>
      <c r="U53" s="302"/>
      <c r="V53" s="302"/>
      <c r="W53" s="302"/>
      <c r="X53" s="302"/>
      <c r="Y53" s="302"/>
      <c r="Z53" s="302"/>
      <c r="AA53" s="302"/>
      <c r="AB53" s="302"/>
      <c r="AC53" s="302"/>
      <c r="AD53" s="302"/>
      <c r="AE53" s="302"/>
      <c r="AF53" s="302"/>
      <c r="AG53" s="302"/>
      <c r="AH53" s="302"/>
      <c r="AI53" s="302"/>
      <c r="AJ53" s="302"/>
      <c r="AK53" s="302"/>
      <c r="AL53" s="302"/>
      <c r="AM53" s="302"/>
      <c r="AN53" s="302"/>
      <c r="AO53" s="302"/>
      <c r="AP53" s="302"/>
      <c r="AQ53" s="302"/>
      <c r="AR53" s="302"/>
      <c r="AS53" s="302"/>
      <c r="AT53" s="302"/>
      <c r="AU53" s="302"/>
      <c r="AV53" s="302"/>
      <c r="AW53" s="302"/>
      <c r="AX53" s="302"/>
      <c r="AY53" s="302"/>
      <c r="AZ53" s="302"/>
      <c r="BA53" s="302"/>
      <c r="BB53" s="302"/>
      <c r="BC53" s="302"/>
      <c r="BD53" s="302"/>
      <c r="BE53" s="302"/>
      <c r="BF53" s="302"/>
      <c r="BG53" s="302"/>
      <c r="BH53" s="302"/>
      <c r="BI53" s="302"/>
      <c r="BJ53" s="302"/>
      <c r="BK53" s="302"/>
      <c r="BL53" s="302"/>
      <c r="BM53" s="302"/>
      <c r="BN53" s="302"/>
      <c r="BO53" s="302"/>
      <c r="BP53" s="302"/>
      <c r="BQ53" s="302"/>
      <c r="BR53" s="302"/>
      <c r="BS53" s="302"/>
      <c r="BT53" s="302"/>
      <c r="BU53" s="302"/>
      <c r="BV53" s="302"/>
      <c r="BW53" s="302"/>
      <c r="BX53" s="302"/>
      <c r="BY53" s="302"/>
      <c r="BZ53" s="302"/>
      <c r="CA53" s="302"/>
      <c r="CB53" s="302"/>
      <c r="CC53" s="302"/>
      <c r="CD53" s="302"/>
      <c r="CE53" s="302"/>
      <c r="CF53" s="302"/>
      <c r="CG53" s="302"/>
      <c r="CH53" s="302"/>
      <c r="CI53" s="302"/>
      <c r="CJ53" s="302"/>
      <c r="CK53" s="302"/>
      <c r="CL53" s="302"/>
      <c r="CM53" s="302"/>
      <c r="CN53" s="302"/>
      <c r="CO53" s="302"/>
      <c r="CP53" s="302"/>
      <c r="CQ53" s="302"/>
      <c r="CR53" s="302"/>
      <c r="CS53" s="302"/>
      <c r="CT53" s="302"/>
      <c r="CU53" s="302"/>
      <c r="CV53" s="302"/>
      <c r="CW53" s="302"/>
      <c r="CX53" s="302"/>
      <c r="CY53" s="302"/>
      <c r="CZ53" s="302"/>
      <c r="DA53" s="302"/>
      <c r="DB53" s="302"/>
      <c r="DC53" s="302"/>
      <c r="DD53" s="302"/>
      <c r="DE53" s="302"/>
      <c r="DF53" s="302"/>
      <c r="DG53" s="302"/>
      <c r="DH53" s="302"/>
      <c r="DI53" s="302"/>
      <c r="DJ53" s="302"/>
      <c r="DK53" s="302"/>
      <c r="DL53" s="302"/>
      <c r="DM53" s="302"/>
      <c r="DN53" s="302"/>
      <c r="DO53" s="302"/>
    </row>
    <row r="54" spans="4:119">
      <c r="D54" s="301" t="s">
        <v>121</v>
      </c>
      <c r="E54" s="301"/>
      <c r="F54" s="301" t="s">
        <v>122</v>
      </c>
      <c r="G54" s="302">
        <v>50</v>
      </c>
      <c r="H54" s="277" t="str">
        <f t="shared" si="0"/>
        <v>0150</v>
      </c>
      <c r="I54" s="302"/>
      <c r="J54" s="302"/>
      <c r="K54" s="302"/>
      <c r="L54" s="302"/>
      <c r="M54" s="302"/>
      <c r="N54" s="302"/>
      <c r="O54" s="302"/>
      <c r="P54" s="302"/>
      <c r="Q54" s="302"/>
      <c r="R54" s="302"/>
      <c r="S54" s="302"/>
      <c r="T54" s="302"/>
      <c r="U54" s="302"/>
      <c r="V54" s="302"/>
      <c r="W54" s="302"/>
      <c r="X54" s="302"/>
      <c r="Y54" s="302"/>
      <c r="Z54" s="302"/>
      <c r="AA54" s="302"/>
      <c r="AB54" s="302"/>
      <c r="AC54" s="302"/>
      <c r="AD54" s="302"/>
      <c r="AE54" s="302"/>
      <c r="AF54" s="302"/>
      <c r="AG54" s="302"/>
      <c r="AH54" s="302"/>
      <c r="AI54" s="302"/>
      <c r="AJ54" s="302"/>
      <c r="AK54" s="302"/>
      <c r="AL54" s="302"/>
      <c r="AM54" s="302"/>
      <c r="AN54" s="302"/>
      <c r="AO54" s="302"/>
      <c r="AP54" s="302"/>
      <c r="AQ54" s="302"/>
      <c r="AR54" s="302"/>
      <c r="AS54" s="302"/>
      <c r="AT54" s="302"/>
      <c r="AU54" s="302"/>
      <c r="AV54" s="302"/>
      <c r="AW54" s="302"/>
      <c r="AX54" s="302"/>
      <c r="AY54" s="302"/>
      <c r="AZ54" s="302"/>
      <c r="BA54" s="302"/>
      <c r="BB54" s="302"/>
      <c r="BC54" s="302"/>
      <c r="BD54" s="302"/>
      <c r="BE54" s="302"/>
      <c r="BF54" s="302"/>
      <c r="BG54" s="302"/>
      <c r="BH54" s="302"/>
      <c r="BI54" s="302"/>
      <c r="BJ54" s="302"/>
      <c r="BK54" s="302"/>
      <c r="BL54" s="302"/>
      <c r="BM54" s="302"/>
      <c r="BN54" s="302"/>
      <c r="BO54" s="302"/>
      <c r="BP54" s="302"/>
      <c r="BQ54" s="302"/>
      <c r="BR54" s="302"/>
      <c r="BS54" s="302"/>
      <c r="BT54" s="302"/>
      <c r="BU54" s="302"/>
      <c r="BV54" s="302"/>
      <c r="BW54" s="302"/>
      <c r="BX54" s="302"/>
      <c r="BY54" s="302"/>
      <c r="BZ54" s="302"/>
      <c r="CA54" s="302"/>
      <c r="CB54" s="302"/>
      <c r="CC54" s="302"/>
      <c r="CD54" s="302"/>
      <c r="CE54" s="302"/>
      <c r="CF54" s="302"/>
      <c r="CG54" s="302"/>
      <c r="CH54" s="302"/>
      <c r="CI54" s="302"/>
      <c r="CJ54" s="302"/>
      <c r="CK54" s="302"/>
      <c r="CL54" s="302"/>
      <c r="CM54" s="302"/>
      <c r="CN54" s="302"/>
      <c r="CO54" s="302"/>
      <c r="CP54" s="302"/>
      <c r="CQ54" s="302"/>
      <c r="CR54" s="302"/>
      <c r="CS54" s="302"/>
      <c r="CT54" s="302"/>
      <c r="CU54" s="302"/>
      <c r="CV54" s="302"/>
      <c r="CW54" s="302"/>
      <c r="CX54" s="302"/>
      <c r="CY54" s="302"/>
      <c r="CZ54" s="302"/>
      <c r="DA54" s="302"/>
      <c r="DB54" s="302"/>
      <c r="DC54" s="302"/>
      <c r="DD54" s="302"/>
      <c r="DE54" s="302"/>
      <c r="DF54" s="302"/>
      <c r="DG54" s="302"/>
      <c r="DH54" s="302"/>
      <c r="DI54" s="302"/>
      <c r="DJ54" s="302"/>
      <c r="DK54" s="302"/>
      <c r="DL54" s="302"/>
      <c r="DM54" s="302"/>
      <c r="DN54" s="302"/>
      <c r="DO54" s="302"/>
    </row>
    <row r="55" spans="4:119">
      <c r="D55" s="301" t="s">
        <v>121</v>
      </c>
      <c r="E55" s="301"/>
      <c r="F55" s="301" t="s">
        <v>122</v>
      </c>
      <c r="G55" s="302">
        <v>51</v>
      </c>
      <c r="H55" s="277" t="str">
        <f t="shared" si="0"/>
        <v>0151</v>
      </c>
      <c r="I55" s="302"/>
      <c r="J55" s="302"/>
      <c r="K55" s="302"/>
      <c r="L55" s="302"/>
      <c r="M55" s="302"/>
      <c r="N55" s="302"/>
      <c r="O55" s="302"/>
      <c r="P55" s="302"/>
      <c r="Q55" s="302"/>
      <c r="R55" s="302"/>
      <c r="S55" s="302"/>
      <c r="T55" s="302"/>
      <c r="U55" s="302"/>
      <c r="V55" s="302"/>
      <c r="W55" s="302"/>
      <c r="X55" s="302"/>
      <c r="Y55" s="302"/>
      <c r="Z55" s="302"/>
      <c r="AA55" s="302"/>
      <c r="AB55" s="302"/>
      <c r="AC55" s="302"/>
      <c r="AD55" s="302"/>
      <c r="AE55" s="302"/>
      <c r="AF55" s="302"/>
      <c r="AG55" s="302"/>
      <c r="AH55" s="302"/>
      <c r="AI55" s="302"/>
      <c r="AJ55" s="302"/>
      <c r="AK55" s="302"/>
      <c r="AL55" s="302"/>
      <c r="AM55" s="302"/>
      <c r="AN55" s="302"/>
      <c r="AO55" s="302"/>
      <c r="AP55" s="302"/>
      <c r="AQ55" s="302"/>
      <c r="AR55" s="302"/>
      <c r="AS55" s="302"/>
      <c r="AT55" s="302"/>
      <c r="AU55" s="302"/>
      <c r="AV55" s="302"/>
      <c r="AW55" s="302"/>
      <c r="AX55" s="302"/>
      <c r="AY55" s="302"/>
      <c r="AZ55" s="302"/>
      <c r="BA55" s="302"/>
      <c r="BB55" s="302"/>
      <c r="BC55" s="302"/>
      <c r="BD55" s="302"/>
      <c r="BE55" s="302"/>
      <c r="BF55" s="302"/>
      <c r="BG55" s="302"/>
      <c r="BH55" s="302"/>
      <c r="BI55" s="302"/>
      <c r="BJ55" s="302"/>
      <c r="BK55" s="302"/>
      <c r="BL55" s="302"/>
      <c r="BM55" s="302"/>
      <c r="BN55" s="302"/>
      <c r="BO55" s="302"/>
      <c r="BP55" s="302"/>
      <c r="BQ55" s="302"/>
      <c r="BR55" s="302"/>
      <c r="BS55" s="302"/>
      <c r="BT55" s="302"/>
      <c r="BU55" s="302"/>
      <c r="BV55" s="302"/>
      <c r="BW55" s="302"/>
      <c r="BX55" s="302"/>
      <c r="BY55" s="302"/>
      <c r="BZ55" s="302"/>
      <c r="CA55" s="302"/>
      <c r="CB55" s="302"/>
      <c r="CC55" s="302"/>
      <c r="CD55" s="302"/>
      <c r="CE55" s="302"/>
      <c r="CF55" s="302"/>
      <c r="CG55" s="302"/>
      <c r="CH55" s="302"/>
      <c r="CI55" s="302"/>
      <c r="CJ55" s="302"/>
      <c r="CK55" s="302"/>
      <c r="CL55" s="302"/>
      <c r="CM55" s="302"/>
      <c r="CN55" s="302"/>
      <c r="CO55" s="302"/>
      <c r="CP55" s="302"/>
      <c r="CQ55" s="302"/>
      <c r="CR55" s="302"/>
      <c r="CS55" s="302"/>
      <c r="CT55" s="302"/>
      <c r="CU55" s="302"/>
      <c r="CV55" s="302"/>
      <c r="CW55" s="302"/>
      <c r="CX55" s="302"/>
      <c r="CY55" s="302"/>
      <c r="CZ55" s="302"/>
      <c r="DA55" s="302"/>
      <c r="DB55" s="302"/>
      <c r="DC55" s="302"/>
      <c r="DD55" s="302"/>
      <c r="DE55" s="302"/>
      <c r="DF55" s="302"/>
      <c r="DG55" s="302"/>
      <c r="DH55" s="302"/>
      <c r="DI55" s="302"/>
      <c r="DJ55" s="302"/>
      <c r="DK55" s="302"/>
      <c r="DL55" s="302"/>
      <c r="DM55" s="302"/>
      <c r="DN55" s="302"/>
      <c r="DO55" s="302"/>
    </row>
    <row r="56" spans="4:119">
      <c r="D56" s="301" t="s">
        <v>121</v>
      </c>
      <c r="E56" s="301"/>
      <c r="F56" s="301" t="s">
        <v>122</v>
      </c>
      <c r="G56" s="302">
        <v>52</v>
      </c>
      <c r="H56" s="277" t="str">
        <f t="shared" si="0"/>
        <v>0152</v>
      </c>
      <c r="I56" s="302"/>
      <c r="J56" s="302"/>
      <c r="K56" s="302"/>
      <c r="L56" s="302"/>
      <c r="M56" s="302"/>
      <c r="N56" s="302"/>
      <c r="O56" s="302"/>
      <c r="P56" s="302"/>
      <c r="Q56" s="302"/>
      <c r="R56" s="302"/>
      <c r="S56" s="302"/>
      <c r="T56" s="302"/>
      <c r="U56" s="302"/>
      <c r="V56" s="302"/>
      <c r="W56" s="302"/>
      <c r="X56" s="302"/>
      <c r="Y56" s="302"/>
      <c r="Z56" s="302"/>
      <c r="AA56" s="302"/>
      <c r="AB56" s="302"/>
      <c r="AC56" s="302"/>
      <c r="AD56" s="302"/>
      <c r="AE56" s="302"/>
      <c r="AF56" s="302"/>
      <c r="AG56" s="302"/>
      <c r="AH56" s="302"/>
      <c r="AI56" s="302"/>
      <c r="AJ56" s="302"/>
      <c r="AK56" s="302"/>
      <c r="AL56" s="302"/>
      <c r="AM56" s="302"/>
      <c r="AN56" s="302"/>
      <c r="AO56" s="302"/>
      <c r="AP56" s="302"/>
      <c r="AQ56" s="302"/>
      <c r="AR56" s="302"/>
      <c r="AS56" s="302"/>
      <c r="AT56" s="302"/>
      <c r="AU56" s="302"/>
      <c r="AV56" s="302"/>
      <c r="AW56" s="302"/>
      <c r="AX56" s="302"/>
      <c r="AY56" s="302"/>
      <c r="AZ56" s="302"/>
      <c r="BA56" s="302"/>
      <c r="BB56" s="302"/>
      <c r="BC56" s="302"/>
      <c r="BD56" s="302"/>
      <c r="BE56" s="302"/>
      <c r="BF56" s="302"/>
      <c r="BG56" s="302"/>
      <c r="BH56" s="302"/>
      <c r="BI56" s="302"/>
      <c r="BJ56" s="302"/>
      <c r="BK56" s="302"/>
      <c r="BL56" s="302"/>
      <c r="BM56" s="302"/>
      <c r="BN56" s="302"/>
      <c r="BO56" s="302"/>
      <c r="BP56" s="302"/>
      <c r="BQ56" s="302"/>
      <c r="BR56" s="302"/>
      <c r="BS56" s="302"/>
      <c r="BT56" s="302"/>
      <c r="BU56" s="302"/>
      <c r="BV56" s="302"/>
      <c r="BW56" s="302"/>
      <c r="BX56" s="302"/>
      <c r="BY56" s="302"/>
      <c r="BZ56" s="302"/>
      <c r="CA56" s="302"/>
      <c r="CB56" s="302"/>
      <c r="CC56" s="302"/>
      <c r="CD56" s="302"/>
      <c r="CE56" s="302"/>
      <c r="CF56" s="302"/>
      <c r="CG56" s="302"/>
      <c r="CH56" s="302"/>
      <c r="CI56" s="302"/>
      <c r="CJ56" s="302"/>
      <c r="CK56" s="302"/>
      <c r="CL56" s="302"/>
      <c r="CM56" s="302"/>
      <c r="CN56" s="302"/>
      <c r="CO56" s="302"/>
      <c r="CP56" s="302"/>
      <c r="CQ56" s="302"/>
      <c r="CR56" s="302"/>
      <c r="CS56" s="302"/>
      <c r="CT56" s="302"/>
      <c r="CU56" s="302"/>
      <c r="CV56" s="302"/>
      <c r="CW56" s="302"/>
      <c r="CX56" s="302"/>
      <c r="CY56" s="302"/>
      <c r="CZ56" s="302"/>
      <c r="DA56" s="302"/>
      <c r="DB56" s="302"/>
      <c r="DC56" s="302"/>
      <c r="DD56" s="302"/>
      <c r="DE56" s="302"/>
      <c r="DF56" s="302"/>
      <c r="DG56" s="302"/>
      <c r="DH56" s="302"/>
      <c r="DI56" s="302"/>
      <c r="DJ56" s="302"/>
      <c r="DK56" s="302"/>
      <c r="DL56" s="302"/>
      <c r="DM56" s="302"/>
      <c r="DN56" s="302"/>
      <c r="DO56" s="302"/>
    </row>
    <row r="57" spans="4:119">
      <c r="D57" s="301" t="s">
        <v>121</v>
      </c>
      <c r="E57" s="301"/>
      <c r="F57" s="301" t="s">
        <v>122</v>
      </c>
      <c r="G57" s="302">
        <v>53</v>
      </c>
      <c r="H57" s="277" t="str">
        <f t="shared" si="0"/>
        <v>0153</v>
      </c>
      <c r="I57" s="302"/>
      <c r="J57" s="302"/>
      <c r="K57" s="302"/>
      <c r="L57" s="302"/>
      <c r="M57" s="302"/>
      <c r="N57" s="302"/>
      <c r="O57" s="302"/>
      <c r="P57" s="302"/>
      <c r="Q57" s="302"/>
      <c r="R57" s="302"/>
      <c r="S57" s="302"/>
      <c r="T57" s="302"/>
      <c r="U57" s="302"/>
      <c r="V57" s="302"/>
      <c r="W57" s="302"/>
      <c r="X57" s="302"/>
      <c r="Y57" s="302"/>
      <c r="Z57" s="302"/>
      <c r="AA57" s="302"/>
      <c r="AB57" s="302"/>
      <c r="AC57" s="302"/>
      <c r="AD57" s="302"/>
      <c r="AE57" s="302"/>
      <c r="AF57" s="302"/>
      <c r="AG57" s="302"/>
      <c r="AH57" s="302"/>
      <c r="AI57" s="302"/>
      <c r="AJ57" s="302"/>
      <c r="AK57" s="302"/>
      <c r="AL57" s="302"/>
      <c r="AM57" s="302"/>
      <c r="AN57" s="302"/>
      <c r="AO57" s="302"/>
      <c r="AP57" s="302"/>
      <c r="AQ57" s="302"/>
      <c r="AR57" s="302"/>
      <c r="AS57" s="302"/>
      <c r="AT57" s="302"/>
      <c r="AU57" s="302"/>
      <c r="AV57" s="302"/>
      <c r="AW57" s="302"/>
      <c r="AX57" s="302"/>
      <c r="AY57" s="302"/>
      <c r="AZ57" s="302"/>
      <c r="BA57" s="302"/>
      <c r="BB57" s="302"/>
      <c r="BC57" s="302"/>
      <c r="BD57" s="302"/>
      <c r="BE57" s="302"/>
      <c r="BF57" s="302"/>
      <c r="BG57" s="302"/>
      <c r="BH57" s="302"/>
      <c r="BI57" s="302"/>
      <c r="BJ57" s="302"/>
      <c r="BK57" s="302"/>
      <c r="BL57" s="302"/>
      <c r="BM57" s="302"/>
      <c r="BN57" s="302"/>
      <c r="BO57" s="302"/>
      <c r="BP57" s="302"/>
      <c r="BQ57" s="302"/>
      <c r="BR57" s="302"/>
      <c r="BS57" s="302"/>
      <c r="BT57" s="302"/>
      <c r="BU57" s="302"/>
      <c r="BV57" s="302"/>
      <c r="BW57" s="302"/>
      <c r="BX57" s="302"/>
      <c r="BY57" s="302"/>
      <c r="BZ57" s="302"/>
      <c r="CA57" s="302"/>
      <c r="CB57" s="302"/>
      <c r="CC57" s="302"/>
      <c r="CD57" s="302"/>
      <c r="CE57" s="302"/>
      <c r="CF57" s="302"/>
      <c r="CG57" s="302"/>
      <c r="CH57" s="302"/>
      <c r="CI57" s="302"/>
      <c r="CJ57" s="302"/>
      <c r="CK57" s="302"/>
      <c r="CL57" s="302"/>
      <c r="CM57" s="302"/>
      <c r="CN57" s="302"/>
      <c r="CO57" s="302"/>
      <c r="CP57" s="302"/>
      <c r="CQ57" s="302"/>
      <c r="CR57" s="302"/>
      <c r="CS57" s="302"/>
      <c r="CT57" s="302"/>
      <c r="CU57" s="302"/>
      <c r="CV57" s="302"/>
      <c r="CW57" s="302"/>
      <c r="CX57" s="302"/>
      <c r="CY57" s="302"/>
      <c r="CZ57" s="302"/>
      <c r="DA57" s="302"/>
      <c r="DB57" s="302"/>
      <c r="DC57" s="302"/>
      <c r="DD57" s="302"/>
      <c r="DE57" s="302"/>
      <c r="DF57" s="302"/>
      <c r="DG57" s="302"/>
      <c r="DH57" s="302"/>
      <c r="DI57" s="302"/>
      <c r="DJ57" s="302"/>
      <c r="DK57" s="302"/>
      <c r="DL57" s="302"/>
      <c r="DM57" s="302"/>
      <c r="DN57" s="302"/>
      <c r="DO57" s="302"/>
    </row>
    <row r="58" spans="4:119">
      <c r="D58" s="301" t="s">
        <v>121</v>
      </c>
      <c r="E58" s="301"/>
      <c r="F58" s="301" t="s">
        <v>122</v>
      </c>
      <c r="G58" s="302">
        <v>54</v>
      </c>
      <c r="H58" s="277" t="str">
        <f t="shared" si="0"/>
        <v>0154</v>
      </c>
      <c r="I58" s="302"/>
      <c r="J58" s="302"/>
      <c r="K58" s="302"/>
      <c r="L58" s="302"/>
      <c r="M58" s="302"/>
      <c r="N58" s="302"/>
      <c r="O58" s="302"/>
      <c r="P58" s="302"/>
      <c r="Q58" s="302"/>
      <c r="R58" s="302"/>
      <c r="S58" s="302"/>
      <c r="T58" s="302"/>
      <c r="U58" s="302"/>
      <c r="V58" s="302"/>
      <c r="W58" s="302"/>
      <c r="X58" s="302"/>
      <c r="Y58" s="302"/>
      <c r="Z58" s="302"/>
      <c r="AA58" s="302"/>
      <c r="AB58" s="302"/>
      <c r="AC58" s="302"/>
      <c r="AD58" s="302"/>
      <c r="AE58" s="302"/>
      <c r="AF58" s="302"/>
      <c r="AG58" s="302"/>
      <c r="AH58" s="302"/>
      <c r="AI58" s="302"/>
      <c r="AJ58" s="302"/>
      <c r="AK58" s="302"/>
      <c r="AL58" s="302"/>
      <c r="AM58" s="302"/>
      <c r="AN58" s="302"/>
      <c r="AO58" s="302"/>
      <c r="AP58" s="302"/>
      <c r="AQ58" s="302"/>
      <c r="AR58" s="302"/>
      <c r="AS58" s="302"/>
      <c r="AT58" s="302"/>
      <c r="AU58" s="302"/>
      <c r="AV58" s="302"/>
      <c r="AW58" s="302"/>
      <c r="AX58" s="302"/>
      <c r="AY58" s="302"/>
      <c r="AZ58" s="302"/>
      <c r="BA58" s="302"/>
      <c r="BB58" s="302"/>
      <c r="BC58" s="302"/>
      <c r="BD58" s="302"/>
      <c r="BE58" s="302"/>
      <c r="BF58" s="302"/>
      <c r="BG58" s="302"/>
      <c r="BH58" s="302"/>
      <c r="BI58" s="302"/>
      <c r="BJ58" s="302"/>
      <c r="BK58" s="302"/>
      <c r="BL58" s="302"/>
      <c r="BM58" s="302"/>
      <c r="BN58" s="302"/>
      <c r="BO58" s="302"/>
      <c r="BP58" s="302"/>
      <c r="BQ58" s="302"/>
      <c r="BR58" s="302"/>
      <c r="BS58" s="302"/>
      <c r="BT58" s="302"/>
      <c r="BU58" s="302"/>
      <c r="BV58" s="302"/>
      <c r="BW58" s="302"/>
      <c r="BX58" s="302"/>
      <c r="BY58" s="302"/>
      <c r="BZ58" s="302"/>
      <c r="CA58" s="302"/>
      <c r="CB58" s="302"/>
      <c r="CC58" s="302"/>
      <c r="CD58" s="302"/>
      <c r="CE58" s="302"/>
      <c r="CF58" s="302"/>
      <c r="CG58" s="302"/>
      <c r="CH58" s="302"/>
      <c r="CI58" s="302"/>
      <c r="CJ58" s="302"/>
      <c r="CK58" s="302"/>
      <c r="CL58" s="302"/>
      <c r="CM58" s="302"/>
      <c r="CN58" s="302"/>
      <c r="CO58" s="302"/>
      <c r="CP58" s="302"/>
      <c r="CQ58" s="302"/>
      <c r="CR58" s="302"/>
      <c r="CS58" s="302"/>
      <c r="CT58" s="302"/>
      <c r="CU58" s="302"/>
      <c r="CV58" s="302"/>
      <c r="CW58" s="302"/>
      <c r="CX58" s="302"/>
      <c r="CY58" s="302"/>
      <c r="CZ58" s="302"/>
      <c r="DA58" s="302"/>
      <c r="DB58" s="302"/>
      <c r="DC58" s="302"/>
      <c r="DD58" s="302"/>
      <c r="DE58" s="302"/>
      <c r="DF58" s="302"/>
      <c r="DG58" s="302"/>
      <c r="DH58" s="302"/>
      <c r="DI58" s="302"/>
      <c r="DJ58" s="302"/>
      <c r="DK58" s="302"/>
      <c r="DL58" s="302"/>
      <c r="DM58" s="302"/>
      <c r="DN58" s="302"/>
      <c r="DO58" s="302"/>
    </row>
    <row r="59" spans="4:119">
      <c r="D59" s="301" t="s">
        <v>121</v>
      </c>
      <c r="E59" s="301"/>
      <c r="F59" s="301" t="s">
        <v>122</v>
      </c>
      <c r="G59" s="302">
        <v>55</v>
      </c>
      <c r="H59" s="277" t="str">
        <f t="shared" si="0"/>
        <v>0155</v>
      </c>
      <c r="I59" s="302"/>
      <c r="J59" s="302"/>
      <c r="K59" s="302"/>
      <c r="L59" s="302"/>
      <c r="M59" s="302"/>
      <c r="N59" s="302"/>
      <c r="O59" s="302"/>
      <c r="P59" s="302"/>
      <c r="Q59" s="302"/>
      <c r="R59" s="302"/>
      <c r="S59" s="302"/>
      <c r="T59" s="302"/>
      <c r="U59" s="302"/>
      <c r="V59" s="302"/>
      <c r="W59" s="302"/>
      <c r="X59" s="302"/>
      <c r="Y59" s="302"/>
      <c r="Z59" s="302"/>
      <c r="AA59" s="302"/>
      <c r="AB59" s="302"/>
      <c r="AC59" s="302"/>
      <c r="AD59" s="302"/>
      <c r="AE59" s="302"/>
      <c r="AF59" s="302"/>
      <c r="AG59" s="302"/>
      <c r="AH59" s="302"/>
      <c r="AI59" s="302"/>
      <c r="AJ59" s="302"/>
      <c r="AK59" s="302"/>
      <c r="AL59" s="302"/>
      <c r="AM59" s="302"/>
      <c r="AN59" s="302"/>
      <c r="AO59" s="302"/>
      <c r="AP59" s="302"/>
      <c r="AQ59" s="302"/>
      <c r="AR59" s="302"/>
      <c r="AS59" s="302"/>
      <c r="AT59" s="302"/>
      <c r="AU59" s="302"/>
      <c r="AV59" s="302"/>
      <c r="AW59" s="302"/>
      <c r="AX59" s="302"/>
      <c r="AY59" s="302"/>
      <c r="AZ59" s="302"/>
      <c r="BA59" s="302"/>
      <c r="BB59" s="302"/>
      <c r="BC59" s="302"/>
      <c r="BD59" s="302"/>
      <c r="BE59" s="302"/>
      <c r="BF59" s="302"/>
      <c r="BG59" s="302"/>
      <c r="BH59" s="302"/>
      <c r="BI59" s="302"/>
      <c r="BJ59" s="302"/>
      <c r="BK59" s="302"/>
      <c r="BL59" s="302"/>
      <c r="BM59" s="302"/>
      <c r="BN59" s="302"/>
      <c r="BO59" s="302"/>
      <c r="BP59" s="302"/>
      <c r="BQ59" s="302"/>
      <c r="BR59" s="302"/>
      <c r="BS59" s="302"/>
      <c r="BT59" s="302"/>
      <c r="BU59" s="302"/>
      <c r="BV59" s="302"/>
      <c r="BW59" s="302"/>
      <c r="BX59" s="302"/>
      <c r="BY59" s="302"/>
      <c r="BZ59" s="302"/>
      <c r="CA59" s="302"/>
      <c r="CB59" s="302"/>
      <c r="CC59" s="302"/>
      <c r="CD59" s="302"/>
      <c r="CE59" s="302"/>
      <c r="CF59" s="302"/>
      <c r="CG59" s="302"/>
      <c r="CH59" s="302"/>
      <c r="CI59" s="302"/>
      <c r="CJ59" s="302"/>
      <c r="CK59" s="302"/>
      <c r="CL59" s="302"/>
      <c r="CM59" s="302"/>
      <c r="CN59" s="302"/>
      <c r="CO59" s="302"/>
      <c r="CP59" s="302"/>
      <c r="CQ59" s="302"/>
      <c r="CR59" s="302"/>
      <c r="CS59" s="302"/>
      <c r="CT59" s="302"/>
      <c r="CU59" s="302"/>
      <c r="CV59" s="302"/>
      <c r="CW59" s="302"/>
      <c r="CX59" s="302"/>
      <c r="CY59" s="302"/>
      <c r="CZ59" s="302"/>
      <c r="DA59" s="302"/>
      <c r="DB59" s="302"/>
      <c r="DC59" s="302"/>
      <c r="DD59" s="302"/>
      <c r="DE59" s="302"/>
      <c r="DF59" s="302"/>
      <c r="DG59" s="302"/>
      <c r="DH59" s="302"/>
      <c r="DI59" s="302"/>
      <c r="DJ59" s="302"/>
      <c r="DK59" s="302"/>
      <c r="DL59" s="302"/>
      <c r="DM59" s="302"/>
      <c r="DN59" s="302"/>
      <c r="DO59" s="302"/>
    </row>
    <row r="60" spans="4:119">
      <c r="D60" s="301" t="s">
        <v>121</v>
      </c>
      <c r="E60" s="301"/>
      <c r="F60" s="301" t="s">
        <v>122</v>
      </c>
      <c r="G60" s="302">
        <v>56</v>
      </c>
      <c r="H60" s="277" t="str">
        <f t="shared" si="0"/>
        <v>0156</v>
      </c>
      <c r="I60" s="302"/>
      <c r="J60" s="302"/>
      <c r="K60" s="302"/>
      <c r="L60" s="302"/>
      <c r="M60" s="302"/>
      <c r="N60" s="302"/>
      <c r="O60" s="302"/>
      <c r="P60" s="302"/>
      <c r="Q60" s="302"/>
      <c r="R60" s="302"/>
      <c r="S60" s="302"/>
      <c r="T60" s="302"/>
      <c r="U60" s="302"/>
      <c r="V60" s="302"/>
      <c r="W60" s="302"/>
      <c r="X60" s="302"/>
      <c r="Y60" s="302"/>
      <c r="Z60" s="302"/>
      <c r="AA60" s="302"/>
      <c r="AB60" s="302"/>
      <c r="AC60" s="302"/>
      <c r="AD60" s="302"/>
      <c r="AE60" s="302"/>
      <c r="AF60" s="302"/>
      <c r="AG60" s="302"/>
      <c r="AH60" s="302"/>
      <c r="AI60" s="302"/>
      <c r="AJ60" s="302"/>
      <c r="AK60" s="302"/>
      <c r="AL60" s="302"/>
      <c r="AM60" s="302"/>
      <c r="AN60" s="302"/>
      <c r="AO60" s="302"/>
      <c r="AP60" s="302"/>
      <c r="AQ60" s="302"/>
      <c r="AR60" s="302"/>
      <c r="AS60" s="302"/>
      <c r="AT60" s="302"/>
      <c r="AU60" s="302"/>
      <c r="AV60" s="302"/>
      <c r="AW60" s="302"/>
      <c r="AX60" s="302"/>
      <c r="AY60" s="302"/>
      <c r="AZ60" s="302"/>
      <c r="BA60" s="302"/>
      <c r="BB60" s="302"/>
      <c r="BC60" s="302"/>
      <c r="BD60" s="302"/>
      <c r="BE60" s="302"/>
      <c r="BF60" s="302"/>
      <c r="BG60" s="302"/>
      <c r="BH60" s="302"/>
      <c r="BI60" s="302"/>
      <c r="BJ60" s="302"/>
      <c r="BK60" s="302"/>
      <c r="BL60" s="302"/>
      <c r="BM60" s="302"/>
      <c r="BN60" s="302"/>
      <c r="BO60" s="302"/>
      <c r="BP60" s="302"/>
      <c r="BQ60" s="302"/>
      <c r="BR60" s="302"/>
      <c r="BS60" s="302"/>
      <c r="BT60" s="302"/>
      <c r="BU60" s="302"/>
      <c r="BV60" s="302"/>
      <c r="BW60" s="302"/>
      <c r="BX60" s="302"/>
      <c r="BY60" s="302"/>
      <c r="BZ60" s="302"/>
      <c r="CA60" s="302"/>
      <c r="CB60" s="302"/>
      <c r="CC60" s="302"/>
      <c r="CD60" s="302"/>
      <c r="CE60" s="302"/>
      <c r="CF60" s="302"/>
      <c r="CG60" s="302"/>
      <c r="CH60" s="302"/>
      <c r="CI60" s="302"/>
      <c r="CJ60" s="302"/>
      <c r="CK60" s="302"/>
      <c r="CL60" s="302"/>
      <c r="CM60" s="302"/>
      <c r="CN60" s="302"/>
      <c r="CO60" s="302"/>
      <c r="CP60" s="302"/>
      <c r="CQ60" s="302"/>
      <c r="CR60" s="302"/>
      <c r="CS60" s="302"/>
      <c r="CT60" s="302"/>
      <c r="CU60" s="302"/>
      <c r="CV60" s="302"/>
      <c r="CW60" s="302"/>
      <c r="CX60" s="302"/>
      <c r="CY60" s="302"/>
      <c r="CZ60" s="302"/>
      <c r="DA60" s="302"/>
      <c r="DB60" s="302"/>
      <c r="DC60" s="302"/>
      <c r="DD60" s="302"/>
      <c r="DE60" s="302"/>
      <c r="DF60" s="302"/>
      <c r="DG60" s="302"/>
      <c r="DH60" s="302"/>
      <c r="DI60" s="302"/>
      <c r="DJ60" s="302"/>
      <c r="DK60" s="302"/>
      <c r="DL60" s="302"/>
      <c r="DM60" s="302"/>
      <c r="DN60" s="302"/>
      <c r="DO60" s="302"/>
    </row>
    <row r="61" spans="4:119">
      <c r="D61" s="301" t="s">
        <v>121</v>
      </c>
      <c r="E61" s="301"/>
      <c r="F61" s="301" t="s">
        <v>122</v>
      </c>
      <c r="G61" s="302">
        <v>57</v>
      </c>
      <c r="H61" s="277" t="str">
        <f t="shared" si="0"/>
        <v>0157</v>
      </c>
      <c r="I61" s="302"/>
      <c r="J61" s="302"/>
      <c r="K61" s="302"/>
      <c r="L61" s="302"/>
      <c r="M61" s="302"/>
      <c r="N61" s="302"/>
      <c r="O61" s="302"/>
      <c r="P61" s="302"/>
      <c r="Q61" s="302"/>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02"/>
      <c r="AR61" s="302"/>
      <c r="AS61" s="302"/>
      <c r="AT61" s="302"/>
      <c r="AU61" s="302"/>
      <c r="AV61" s="302"/>
      <c r="AW61" s="302"/>
      <c r="AX61" s="302"/>
      <c r="AY61" s="302"/>
      <c r="AZ61" s="302"/>
      <c r="BA61" s="302"/>
      <c r="BB61" s="302"/>
      <c r="BC61" s="302"/>
      <c r="BD61" s="302"/>
      <c r="BE61" s="302"/>
      <c r="BF61" s="302"/>
      <c r="BG61" s="302"/>
      <c r="BH61" s="302"/>
      <c r="BI61" s="302"/>
      <c r="BJ61" s="302"/>
      <c r="BK61" s="302"/>
      <c r="BL61" s="302"/>
      <c r="BM61" s="302"/>
      <c r="BN61" s="302"/>
      <c r="BO61" s="302"/>
      <c r="BP61" s="302"/>
      <c r="BQ61" s="302"/>
      <c r="BR61" s="302"/>
      <c r="BS61" s="302"/>
      <c r="BT61" s="302"/>
      <c r="BU61" s="302"/>
      <c r="BV61" s="302"/>
      <c r="BW61" s="302"/>
      <c r="BX61" s="302"/>
      <c r="BY61" s="302"/>
      <c r="BZ61" s="302"/>
      <c r="CA61" s="302"/>
      <c r="CB61" s="302"/>
      <c r="CC61" s="302"/>
      <c r="CD61" s="302"/>
      <c r="CE61" s="302"/>
      <c r="CF61" s="302"/>
      <c r="CG61" s="302"/>
      <c r="CH61" s="302"/>
      <c r="CI61" s="302"/>
      <c r="CJ61" s="302"/>
      <c r="CK61" s="302"/>
      <c r="CL61" s="302"/>
      <c r="CM61" s="302"/>
      <c r="CN61" s="302"/>
      <c r="CO61" s="302"/>
      <c r="CP61" s="302"/>
      <c r="CQ61" s="302"/>
      <c r="CR61" s="302"/>
      <c r="CS61" s="302"/>
      <c r="CT61" s="302"/>
      <c r="CU61" s="302"/>
      <c r="CV61" s="302"/>
      <c r="CW61" s="302"/>
      <c r="CX61" s="302"/>
      <c r="CY61" s="302"/>
      <c r="CZ61" s="302"/>
      <c r="DA61" s="302"/>
      <c r="DB61" s="302"/>
      <c r="DC61" s="302"/>
      <c r="DD61" s="302"/>
      <c r="DE61" s="302"/>
      <c r="DF61" s="302"/>
      <c r="DG61" s="302"/>
      <c r="DH61" s="302"/>
      <c r="DI61" s="302"/>
      <c r="DJ61" s="302"/>
      <c r="DK61" s="302"/>
      <c r="DL61" s="302"/>
      <c r="DM61" s="302"/>
      <c r="DN61" s="302"/>
      <c r="DO61" s="302"/>
    </row>
    <row r="62" spans="4:119">
      <c r="D62" s="301" t="s">
        <v>121</v>
      </c>
      <c r="E62" s="301"/>
      <c r="F62" s="301" t="s">
        <v>122</v>
      </c>
      <c r="G62" s="302">
        <v>58</v>
      </c>
      <c r="H62" s="277" t="str">
        <f t="shared" si="0"/>
        <v>0158</v>
      </c>
      <c r="I62" s="302"/>
      <c r="J62" s="302"/>
      <c r="K62" s="302"/>
      <c r="L62" s="302"/>
      <c r="M62" s="302"/>
      <c r="N62" s="302"/>
      <c r="O62" s="302"/>
      <c r="P62" s="302"/>
      <c r="Q62" s="302"/>
      <c r="R62" s="302"/>
      <c r="S62" s="302"/>
      <c r="T62" s="302"/>
      <c r="U62" s="302"/>
      <c r="V62" s="302"/>
      <c r="W62" s="302"/>
      <c r="X62" s="302"/>
      <c r="Y62" s="302"/>
      <c r="Z62" s="302"/>
      <c r="AA62" s="302"/>
      <c r="AB62" s="302"/>
      <c r="AC62" s="302"/>
      <c r="AD62" s="302"/>
      <c r="AE62" s="302"/>
      <c r="AF62" s="302"/>
      <c r="AG62" s="302"/>
      <c r="AH62" s="302"/>
      <c r="AI62" s="302"/>
      <c r="AJ62" s="302"/>
      <c r="AK62" s="302"/>
      <c r="AL62" s="302"/>
      <c r="AM62" s="302"/>
      <c r="AN62" s="302"/>
      <c r="AO62" s="302"/>
      <c r="AP62" s="302"/>
      <c r="AQ62" s="302"/>
      <c r="AR62" s="302"/>
      <c r="AS62" s="302"/>
      <c r="AT62" s="302"/>
      <c r="AU62" s="302"/>
      <c r="AV62" s="302"/>
      <c r="AW62" s="302"/>
      <c r="AX62" s="302"/>
      <c r="AY62" s="302"/>
      <c r="AZ62" s="302"/>
      <c r="BA62" s="302"/>
      <c r="BB62" s="302"/>
      <c r="BC62" s="302"/>
      <c r="BD62" s="302"/>
      <c r="BE62" s="302"/>
      <c r="BF62" s="302"/>
      <c r="BG62" s="302"/>
      <c r="BH62" s="302"/>
      <c r="BI62" s="302"/>
      <c r="BJ62" s="302"/>
      <c r="BK62" s="302"/>
      <c r="BL62" s="302"/>
      <c r="BM62" s="302"/>
      <c r="BN62" s="302"/>
      <c r="BO62" s="302"/>
      <c r="BP62" s="302"/>
      <c r="BQ62" s="302"/>
      <c r="BR62" s="302"/>
      <c r="BS62" s="302"/>
      <c r="BT62" s="302"/>
      <c r="BU62" s="302"/>
      <c r="BV62" s="302"/>
      <c r="BW62" s="302"/>
      <c r="BX62" s="302"/>
      <c r="BY62" s="302"/>
      <c r="BZ62" s="302"/>
      <c r="CA62" s="302"/>
      <c r="CB62" s="302"/>
      <c r="CC62" s="302"/>
      <c r="CD62" s="302"/>
      <c r="CE62" s="302"/>
      <c r="CF62" s="302"/>
      <c r="CG62" s="302"/>
      <c r="CH62" s="302"/>
      <c r="CI62" s="302"/>
      <c r="CJ62" s="302"/>
      <c r="CK62" s="302"/>
      <c r="CL62" s="302"/>
      <c r="CM62" s="302"/>
      <c r="CN62" s="302"/>
      <c r="CO62" s="302"/>
      <c r="CP62" s="302"/>
      <c r="CQ62" s="302"/>
      <c r="CR62" s="302"/>
      <c r="CS62" s="302"/>
      <c r="CT62" s="302"/>
      <c r="CU62" s="302"/>
      <c r="CV62" s="302"/>
      <c r="CW62" s="302"/>
      <c r="CX62" s="302"/>
      <c r="CY62" s="302"/>
      <c r="CZ62" s="302"/>
      <c r="DA62" s="302"/>
      <c r="DB62" s="302"/>
      <c r="DC62" s="302"/>
      <c r="DD62" s="302"/>
      <c r="DE62" s="302"/>
      <c r="DF62" s="302"/>
      <c r="DG62" s="302"/>
      <c r="DH62" s="302"/>
      <c r="DI62" s="302"/>
      <c r="DJ62" s="302"/>
      <c r="DK62" s="302"/>
      <c r="DL62" s="302"/>
      <c r="DM62" s="302"/>
      <c r="DN62" s="302"/>
      <c r="DO62" s="302"/>
    </row>
    <row r="63" spans="4:119">
      <c r="D63" s="301" t="s">
        <v>121</v>
      </c>
      <c r="E63" s="301"/>
      <c r="F63" s="301" t="s">
        <v>122</v>
      </c>
      <c r="G63" s="302">
        <v>59</v>
      </c>
      <c r="H63" s="277" t="str">
        <f t="shared" si="0"/>
        <v>0159</v>
      </c>
      <c r="I63" s="302"/>
      <c r="J63" s="302"/>
      <c r="K63" s="302"/>
      <c r="L63" s="302"/>
      <c r="M63" s="302"/>
      <c r="N63" s="302"/>
      <c r="O63" s="302"/>
      <c r="P63" s="302"/>
      <c r="Q63" s="302"/>
      <c r="R63" s="302"/>
      <c r="S63" s="302"/>
      <c r="T63" s="302"/>
      <c r="U63" s="302"/>
      <c r="V63" s="302"/>
      <c r="W63" s="302"/>
      <c r="X63" s="302"/>
      <c r="Y63" s="302"/>
      <c r="Z63" s="302"/>
      <c r="AA63" s="302"/>
      <c r="AB63" s="302"/>
      <c r="AC63" s="302"/>
      <c r="AD63" s="302"/>
      <c r="AE63" s="302"/>
      <c r="AF63" s="302"/>
      <c r="AG63" s="302"/>
      <c r="AH63" s="302"/>
      <c r="AI63" s="302"/>
      <c r="AJ63" s="302"/>
      <c r="AK63" s="302"/>
      <c r="AL63" s="302"/>
      <c r="AM63" s="302"/>
      <c r="AN63" s="302"/>
      <c r="AO63" s="302"/>
      <c r="AP63" s="302"/>
      <c r="AQ63" s="302"/>
      <c r="AR63" s="302"/>
      <c r="AS63" s="302"/>
      <c r="AT63" s="302"/>
      <c r="AU63" s="302"/>
      <c r="AV63" s="302"/>
      <c r="AW63" s="302"/>
      <c r="AX63" s="302"/>
      <c r="AY63" s="302"/>
      <c r="AZ63" s="302"/>
      <c r="BA63" s="302"/>
      <c r="BB63" s="302"/>
      <c r="BC63" s="302"/>
      <c r="BD63" s="302"/>
      <c r="BE63" s="302"/>
      <c r="BF63" s="302"/>
      <c r="BG63" s="302"/>
      <c r="BH63" s="302"/>
      <c r="BI63" s="302"/>
      <c r="BJ63" s="302"/>
      <c r="BK63" s="302"/>
      <c r="BL63" s="302"/>
      <c r="BM63" s="302"/>
      <c r="BN63" s="302"/>
      <c r="BO63" s="302"/>
      <c r="BP63" s="302"/>
      <c r="BQ63" s="302"/>
      <c r="BR63" s="302"/>
      <c r="BS63" s="302"/>
      <c r="BT63" s="302"/>
      <c r="BU63" s="302"/>
      <c r="BV63" s="302"/>
      <c r="BW63" s="302"/>
      <c r="BX63" s="302"/>
      <c r="BY63" s="302"/>
      <c r="BZ63" s="302"/>
      <c r="CA63" s="302"/>
      <c r="CB63" s="302"/>
      <c r="CC63" s="302"/>
      <c r="CD63" s="302"/>
      <c r="CE63" s="302"/>
      <c r="CF63" s="302"/>
      <c r="CG63" s="302"/>
      <c r="CH63" s="302"/>
      <c r="CI63" s="302"/>
      <c r="CJ63" s="302"/>
      <c r="CK63" s="302"/>
      <c r="CL63" s="302"/>
      <c r="CM63" s="302"/>
      <c r="CN63" s="302"/>
      <c r="CO63" s="302"/>
      <c r="CP63" s="302"/>
      <c r="CQ63" s="302"/>
      <c r="CR63" s="302"/>
      <c r="CS63" s="302"/>
      <c r="CT63" s="302"/>
      <c r="CU63" s="302"/>
      <c r="CV63" s="302"/>
      <c r="CW63" s="302"/>
      <c r="CX63" s="302"/>
      <c r="CY63" s="302"/>
      <c r="CZ63" s="302"/>
      <c r="DA63" s="302"/>
      <c r="DB63" s="302"/>
      <c r="DC63" s="302"/>
      <c r="DD63" s="302"/>
      <c r="DE63" s="302"/>
      <c r="DF63" s="302"/>
      <c r="DG63" s="302"/>
      <c r="DH63" s="302"/>
      <c r="DI63" s="302"/>
      <c r="DJ63" s="302"/>
      <c r="DK63" s="302"/>
      <c r="DL63" s="302"/>
      <c r="DM63" s="302"/>
      <c r="DN63" s="302"/>
      <c r="DO63" s="302"/>
    </row>
    <row r="64" spans="4:119">
      <c r="D64" s="301" t="s">
        <v>121</v>
      </c>
      <c r="E64" s="301"/>
      <c r="F64" s="301" t="s">
        <v>122</v>
      </c>
      <c r="G64" s="302">
        <v>60</v>
      </c>
      <c r="H64" s="277" t="str">
        <f t="shared" si="0"/>
        <v>0160</v>
      </c>
      <c r="I64" s="302"/>
      <c r="J64" s="302"/>
      <c r="K64" s="302"/>
      <c r="L64" s="302"/>
      <c r="M64" s="302"/>
      <c r="N64" s="302"/>
      <c r="O64" s="302"/>
      <c r="P64" s="302"/>
      <c r="Q64" s="302"/>
      <c r="R64" s="302"/>
      <c r="S64" s="302"/>
      <c r="T64" s="302"/>
      <c r="U64" s="302"/>
      <c r="V64" s="302"/>
      <c r="W64" s="302"/>
      <c r="X64" s="302"/>
      <c r="Y64" s="302"/>
      <c r="Z64" s="302"/>
      <c r="AA64" s="302"/>
      <c r="AB64" s="302"/>
      <c r="AC64" s="302"/>
      <c r="AD64" s="302"/>
      <c r="AE64" s="302"/>
      <c r="AF64" s="302"/>
      <c r="AG64" s="302"/>
      <c r="AH64" s="302"/>
      <c r="AI64" s="302"/>
      <c r="AJ64" s="302"/>
      <c r="AK64" s="302"/>
      <c r="AL64" s="302"/>
      <c r="AM64" s="302"/>
      <c r="AN64" s="302"/>
      <c r="AO64" s="302"/>
      <c r="AP64" s="302"/>
      <c r="AQ64" s="302"/>
      <c r="AR64" s="302"/>
      <c r="AS64" s="302"/>
      <c r="AT64" s="302"/>
      <c r="AU64" s="302"/>
      <c r="AV64" s="302"/>
      <c r="AW64" s="302"/>
      <c r="AX64" s="302"/>
      <c r="AY64" s="302"/>
      <c r="AZ64" s="302"/>
      <c r="BA64" s="302"/>
      <c r="BB64" s="302"/>
      <c r="BC64" s="302"/>
      <c r="BD64" s="302"/>
      <c r="BE64" s="302"/>
      <c r="BF64" s="302"/>
      <c r="BG64" s="302"/>
      <c r="BH64" s="302"/>
      <c r="BI64" s="302"/>
      <c r="BJ64" s="302"/>
      <c r="BK64" s="302"/>
      <c r="BL64" s="302"/>
      <c r="BM64" s="302"/>
      <c r="BN64" s="302"/>
      <c r="BO64" s="302"/>
      <c r="BP64" s="302"/>
      <c r="BQ64" s="302"/>
      <c r="BR64" s="302"/>
      <c r="BS64" s="302"/>
      <c r="BT64" s="302"/>
      <c r="BU64" s="302"/>
      <c r="BV64" s="302"/>
      <c r="BW64" s="302"/>
      <c r="BX64" s="302"/>
      <c r="BY64" s="302"/>
      <c r="BZ64" s="302"/>
      <c r="CA64" s="302"/>
      <c r="CB64" s="302"/>
      <c r="CC64" s="302"/>
      <c r="CD64" s="302"/>
      <c r="CE64" s="302"/>
      <c r="CF64" s="302"/>
      <c r="CG64" s="302"/>
      <c r="CH64" s="302"/>
      <c r="CI64" s="302"/>
      <c r="CJ64" s="302"/>
      <c r="CK64" s="302"/>
      <c r="CL64" s="302"/>
      <c r="CM64" s="302"/>
      <c r="CN64" s="302"/>
      <c r="CO64" s="302"/>
      <c r="CP64" s="302"/>
      <c r="CQ64" s="302"/>
      <c r="CR64" s="302"/>
      <c r="CS64" s="302"/>
      <c r="CT64" s="302"/>
      <c r="CU64" s="302"/>
      <c r="CV64" s="302"/>
      <c r="CW64" s="302"/>
      <c r="CX64" s="302"/>
      <c r="CY64" s="302"/>
      <c r="CZ64" s="302"/>
      <c r="DA64" s="302"/>
      <c r="DB64" s="302"/>
      <c r="DC64" s="302"/>
      <c r="DD64" s="302"/>
      <c r="DE64" s="302"/>
      <c r="DF64" s="302"/>
      <c r="DG64" s="302"/>
      <c r="DH64" s="302"/>
      <c r="DI64" s="302"/>
      <c r="DJ64" s="302"/>
      <c r="DK64" s="302"/>
      <c r="DL64" s="302"/>
      <c r="DM64" s="302"/>
      <c r="DN64" s="302"/>
      <c r="DO64" s="302"/>
    </row>
    <row r="65" spans="4:119">
      <c r="D65" s="301" t="s">
        <v>121</v>
      </c>
      <c r="E65" s="301"/>
      <c r="F65" s="301" t="s">
        <v>123</v>
      </c>
      <c r="G65" s="302">
        <v>0</v>
      </c>
      <c r="H65" s="277" t="str">
        <f t="shared" si="0"/>
        <v>0200</v>
      </c>
      <c r="I65" s="302"/>
      <c r="J65" s="302"/>
      <c r="K65" s="302"/>
      <c r="L65" s="302"/>
      <c r="M65" s="302"/>
      <c r="N65" s="302"/>
      <c r="O65" s="302"/>
      <c r="P65" s="302"/>
      <c r="Q65" s="302"/>
      <c r="R65" s="302"/>
      <c r="S65" s="302"/>
      <c r="T65" s="302"/>
      <c r="U65" s="302"/>
      <c r="V65" s="302"/>
      <c r="W65" s="302"/>
      <c r="X65" s="302"/>
      <c r="Y65" s="302"/>
      <c r="Z65" s="302"/>
      <c r="AA65" s="302"/>
      <c r="AB65" s="302"/>
      <c r="AC65" s="302"/>
      <c r="AD65" s="302"/>
      <c r="AE65" s="302"/>
      <c r="AF65" s="302"/>
      <c r="AG65" s="302"/>
      <c r="AH65" s="302"/>
      <c r="AI65" s="302"/>
      <c r="AJ65" s="302"/>
      <c r="AK65" s="302"/>
      <c r="AL65" s="302"/>
      <c r="AM65" s="302"/>
      <c r="AN65" s="302"/>
      <c r="AO65" s="302"/>
      <c r="AP65" s="302"/>
      <c r="AQ65" s="302"/>
      <c r="AR65" s="302"/>
      <c r="AS65" s="302"/>
      <c r="AT65" s="302"/>
      <c r="AU65" s="302"/>
      <c r="AV65" s="302"/>
      <c r="AW65" s="302"/>
      <c r="AX65" s="302"/>
      <c r="AY65" s="302"/>
      <c r="AZ65" s="302"/>
      <c r="BA65" s="302"/>
      <c r="BB65" s="302"/>
      <c r="BC65" s="302"/>
      <c r="BD65" s="302"/>
      <c r="BE65" s="302"/>
      <c r="BF65" s="302"/>
      <c r="BG65" s="302"/>
      <c r="BH65" s="302"/>
      <c r="BI65" s="302"/>
      <c r="BJ65" s="302"/>
      <c r="BK65" s="302"/>
      <c r="BL65" s="302"/>
      <c r="BM65" s="302"/>
      <c r="BN65" s="302"/>
      <c r="BO65" s="302"/>
      <c r="BP65" s="302"/>
      <c r="BQ65" s="302"/>
      <c r="BR65" s="302"/>
      <c r="BS65" s="302"/>
      <c r="BT65" s="302"/>
      <c r="BU65" s="302"/>
      <c r="BV65" s="302"/>
      <c r="BW65" s="302"/>
      <c r="BX65" s="302"/>
      <c r="BY65" s="302"/>
      <c r="BZ65" s="302"/>
      <c r="CA65" s="302"/>
      <c r="CB65" s="302"/>
      <c r="CC65" s="302"/>
      <c r="CD65" s="302"/>
      <c r="CE65" s="302"/>
      <c r="CF65" s="302"/>
      <c r="CG65" s="302"/>
      <c r="CH65" s="302"/>
      <c r="CI65" s="302"/>
      <c r="CJ65" s="302"/>
      <c r="CK65" s="302"/>
      <c r="CL65" s="302"/>
      <c r="CM65" s="302"/>
      <c r="CN65" s="302"/>
      <c r="CO65" s="302"/>
      <c r="CP65" s="302"/>
      <c r="CQ65" s="302"/>
      <c r="CR65" s="302"/>
      <c r="CS65" s="302"/>
      <c r="CT65" s="302"/>
      <c r="CU65" s="302"/>
      <c r="CV65" s="302"/>
      <c r="CW65" s="302"/>
      <c r="CX65" s="302"/>
      <c r="CY65" s="302"/>
      <c r="CZ65" s="302"/>
      <c r="DA65" s="302"/>
      <c r="DB65" s="302"/>
      <c r="DC65" s="302"/>
      <c r="DD65" s="302"/>
      <c r="DE65" s="302"/>
      <c r="DF65" s="302"/>
      <c r="DG65" s="302"/>
      <c r="DH65" s="302"/>
      <c r="DI65" s="302"/>
      <c r="DJ65" s="302"/>
      <c r="DK65" s="302"/>
      <c r="DL65" s="302"/>
      <c r="DM65" s="302"/>
      <c r="DN65" s="302"/>
      <c r="DO65" s="302"/>
    </row>
    <row r="66" spans="4:119">
      <c r="D66" s="301" t="s">
        <v>121</v>
      </c>
      <c r="E66" s="301"/>
      <c r="F66" s="301" t="s">
        <v>123</v>
      </c>
      <c r="G66" s="302">
        <v>1</v>
      </c>
      <c r="H66" s="277" t="str">
        <f t="shared" si="0"/>
        <v>0201</v>
      </c>
      <c r="I66" s="302"/>
      <c r="J66" s="302"/>
      <c r="K66" s="302"/>
      <c r="L66" s="302"/>
      <c r="M66" s="302"/>
      <c r="N66" s="302"/>
      <c r="O66" s="302"/>
      <c r="P66" s="302"/>
      <c r="Q66" s="302"/>
      <c r="R66" s="302"/>
      <c r="S66" s="302"/>
      <c r="T66" s="302"/>
      <c r="U66" s="302"/>
      <c r="V66" s="302"/>
      <c r="W66" s="302"/>
      <c r="X66" s="302"/>
      <c r="Y66" s="302"/>
      <c r="Z66" s="302"/>
      <c r="AA66" s="302"/>
      <c r="AB66" s="302"/>
      <c r="AC66" s="302"/>
      <c r="AD66" s="302"/>
      <c r="AE66" s="302"/>
      <c r="AF66" s="302"/>
      <c r="AG66" s="302"/>
      <c r="AH66" s="302"/>
      <c r="AI66" s="302"/>
      <c r="AJ66" s="302"/>
      <c r="AK66" s="302"/>
      <c r="AL66" s="302"/>
      <c r="AM66" s="302"/>
      <c r="AN66" s="302"/>
      <c r="AO66" s="302"/>
      <c r="AP66" s="302"/>
      <c r="AQ66" s="302"/>
      <c r="AR66" s="302"/>
      <c r="AS66" s="302"/>
      <c r="AT66" s="302"/>
      <c r="AU66" s="302"/>
      <c r="AV66" s="302"/>
      <c r="AW66" s="302"/>
      <c r="AX66" s="302"/>
      <c r="AY66" s="302"/>
      <c r="AZ66" s="302"/>
      <c r="BA66" s="302"/>
      <c r="BB66" s="302"/>
      <c r="BC66" s="302"/>
      <c r="BD66" s="302"/>
      <c r="BE66" s="302"/>
      <c r="BF66" s="302"/>
      <c r="BG66" s="302"/>
      <c r="BH66" s="302"/>
      <c r="BI66" s="302"/>
      <c r="BJ66" s="302"/>
      <c r="BK66" s="302"/>
      <c r="BL66" s="302"/>
      <c r="BM66" s="302"/>
      <c r="BN66" s="302"/>
      <c r="BO66" s="302"/>
      <c r="BP66" s="302"/>
      <c r="BQ66" s="302"/>
      <c r="BR66" s="302"/>
      <c r="BS66" s="302"/>
      <c r="BT66" s="302"/>
      <c r="BU66" s="302"/>
      <c r="BV66" s="302"/>
      <c r="BW66" s="302"/>
      <c r="BX66" s="302"/>
      <c r="BY66" s="302"/>
      <c r="BZ66" s="302"/>
      <c r="CA66" s="302"/>
      <c r="CB66" s="302"/>
      <c r="CC66" s="302"/>
      <c r="CD66" s="302"/>
      <c r="CE66" s="302"/>
      <c r="CF66" s="302"/>
      <c r="CG66" s="302"/>
      <c r="CH66" s="302"/>
      <c r="CI66" s="302"/>
      <c r="CJ66" s="302"/>
      <c r="CK66" s="302"/>
      <c r="CL66" s="302"/>
      <c r="CM66" s="302"/>
      <c r="CN66" s="302"/>
      <c r="CO66" s="302"/>
      <c r="CP66" s="302"/>
      <c r="CQ66" s="302"/>
      <c r="CR66" s="302"/>
      <c r="CS66" s="302"/>
      <c r="CT66" s="302"/>
      <c r="CU66" s="302"/>
      <c r="CV66" s="302"/>
      <c r="CW66" s="302"/>
      <c r="CX66" s="302"/>
      <c r="CY66" s="302"/>
      <c r="CZ66" s="302"/>
      <c r="DA66" s="302"/>
      <c r="DB66" s="302"/>
      <c r="DC66" s="302"/>
      <c r="DD66" s="302"/>
      <c r="DE66" s="302"/>
      <c r="DF66" s="302"/>
      <c r="DG66" s="302"/>
      <c r="DH66" s="302"/>
      <c r="DI66" s="302"/>
      <c r="DJ66" s="302"/>
      <c r="DK66" s="302"/>
      <c r="DL66" s="302"/>
      <c r="DM66" s="302"/>
      <c r="DN66" s="302"/>
      <c r="DO66" s="302"/>
    </row>
    <row r="67" spans="4:119">
      <c r="D67" s="301" t="s">
        <v>121</v>
      </c>
      <c r="E67" s="301"/>
      <c r="F67" s="301" t="s">
        <v>123</v>
      </c>
      <c r="G67" s="302">
        <v>2</v>
      </c>
      <c r="H67" s="277" t="str">
        <f t="shared" si="0"/>
        <v>0202</v>
      </c>
      <c r="I67" s="302"/>
      <c r="J67" s="302"/>
      <c r="K67" s="302"/>
      <c r="L67" s="302"/>
      <c r="M67" s="302"/>
      <c r="N67" s="302"/>
      <c r="O67" s="302"/>
      <c r="P67" s="302"/>
      <c r="Q67" s="302"/>
      <c r="R67" s="302"/>
      <c r="S67" s="302"/>
      <c r="T67" s="302"/>
      <c r="U67" s="302"/>
      <c r="V67" s="302"/>
      <c r="W67" s="302"/>
      <c r="X67" s="302"/>
      <c r="Y67" s="302"/>
      <c r="Z67" s="302"/>
      <c r="AA67" s="302"/>
      <c r="AB67" s="302"/>
      <c r="AC67" s="302"/>
      <c r="AD67" s="302"/>
      <c r="AE67" s="302"/>
      <c r="AF67" s="302"/>
      <c r="AG67" s="302"/>
      <c r="AH67" s="302"/>
      <c r="AI67" s="302"/>
      <c r="AJ67" s="302"/>
      <c r="AK67" s="302"/>
      <c r="AL67" s="302"/>
      <c r="AM67" s="302"/>
      <c r="AN67" s="302"/>
      <c r="AO67" s="302"/>
      <c r="AP67" s="302"/>
      <c r="AQ67" s="302"/>
      <c r="AR67" s="302"/>
      <c r="AS67" s="302"/>
      <c r="AT67" s="302"/>
      <c r="AU67" s="302"/>
      <c r="AV67" s="302"/>
      <c r="AW67" s="302"/>
      <c r="AX67" s="302"/>
      <c r="AY67" s="302"/>
      <c r="AZ67" s="302"/>
      <c r="BA67" s="302"/>
      <c r="BB67" s="302"/>
      <c r="BC67" s="302"/>
      <c r="BD67" s="302"/>
      <c r="BE67" s="302"/>
      <c r="BF67" s="302"/>
      <c r="BG67" s="302"/>
      <c r="BH67" s="302"/>
      <c r="BI67" s="302"/>
      <c r="BJ67" s="302"/>
      <c r="BK67" s="302"/>
      <c r="BL67" s="302"/>
      <c r="BM67" s="302"/>
      <c r="BN67" s="302"/>
      <c r="BO67" s="302"/>
      <c r="BP67" s="302"/>
      <c r="BQ67" s="302"/>
      <c r="BR67" s="302"/>
      <c r="BS67" s="302"/>
      <c r="BT67" s="302"/>
      <c r="BU67" s="302"/>
      <c r="BV67" s="302"/>
      <c r="BW67" s="302"/>
      <c r="BX67" s="302"/>
      <c r="BY67" s="302"/>
      <c r="BZ67" s="302"/>
      <c r="CA67" s="302"/>
      <c r="CB67" s="302"/>
      <c r="CC67" s="302"/>
      <c r="CD67" s="302"/>
      <c r="CE67" s="302"/>
      <c r="CF67" s="302"/>
      <c r="CG67" s="302"/>
      <c r="CH67" s="302"/>
      <c r="CI67" s="302"/>
      <c r="CJ67" s="302"/>
      <c r="CK67" s="302"/>
      <c r="CL67" s="302"/>
      <c r="CM67" s="302"/>
      <c r="CN67" s="302"/>
      <c r="CO67" s="302"/>
      <c r="CP67" s="302"/>
      <c r="CQ67" s="302"/>
      <c r="CR67" s="302"/>
      <c r="CS67" s="302"/>
      <c r="CT67" s="302"/>
      <c r="CU67" s="302"/>
      <c r="CV67" s="302"/>
      <c r="CW67" s="302"/>
      <c r="CX67" s="302"/>
      <c r="CY67" s="302"/>
      <c r="CZ67" s="302"/>
      <c r="DA67" s="302"/>
      <c r="DB67" s="302"/>
      <c r="DC67" s="302"/>
      <c r="DD67" s="302"/>
      <c r="DE67" s="302"/>
      <c r="DF67" s="302"/>
      <c r="DG67" s="302"/>
      <c r="DH67" s="302"/>
      <c r="DI67" s="302"/>
      <c r="DJ67" s="302"/>
      <c r="DK67" s="302"/>
      <c r="DL67" s="302"/>
      <c r="DM67" s="302"/>
      <c r="DN67" s="302"/>
      <c r="DO67" s="302"/>
    </row>
    <row r="68" spans="4:119">
      <c r="D68" s="301" t="s">
        <v>121</v>
      </c>
      <c r="E68" s="301"/>
      <c r="F68" s="301" t="s">
        <v>123</v>
      </c>
      <c r="G68" s="302">
        <v>3</v>
      </c>
      <c r="H68" s="277" t="str">
        <f t="shared" si="0"/>
        <v>0203</v>
      </c>
      <c r="I68" s="302"/>
      <c r="J68" s="302"/>
      <c r="K68" s="302"/>
      <c r="L68" s="302"/>
      <c r="M68" s="302"/>
      <c r="N68" s="302"/>
      <c r="O68" s="302"/>
      <c r="P68" s="302"/>
      <c r="Q68" s="302"/>
      <c r="R68" s="302"/>
      <c r="S68" s="302"/>
      <c r="T68" s="302"/>
      <c r="U68" s="302"/>
      <c r="V68" s="302"/>
      <c r="W68" s="302"/>
      <c r="X68" s="302"/>
      <c r="Y68" s="302"/>
      <c r="Z68" s="302"/>
      <c r="AA68" s="302"/>
      <c r="AB68" s="302"/>
      <c r="AC68" s="302"/>
      <c r="AD68" s="302"/>
      <c r="AE68" s="302"/>
      <c r="AF68" s="302"/>
      <c r="AG68" s="302"/>
      <c r="AH68" s="302"/>
      <c r="AI68" s="302"/>
      <c r="AJ68" s="302"/>
      <c r="AK68" s="302"/>
      <c r="AL68" s="302"/>
      <c r="AM68" s="302"/>
      <c r="AN68" s="302"/>
      <c r="AO68" s="302"/>
      <c r="AP68" s="302"/>
      <c r="AQ68" s="302"/>
      <c r="AR68" s="302"/>
      <c r="AS68" s="302"/>
      <c r="AT68" s="302"/>
      <c r="AU68" s="302"/>
      <c r="AV68" s="302"/>
      <c r="AW68" s="302"/>
      <c r="AX68" s="302"/>
      <c r="AY68" s="302"/>
      <c r="AZ68" s="302"/>
      <c r="BA68" s="302"/>
      <c r="BB68" s="302"/>
      <c r="BC68" s="302"/>
      <c r="BD68" s="302"/>
      <c r="BE68" s="302"/>
      <c r="BF68" s="302"/>
      <c r="BG68" s="302"/>
      <c r="BH68" s="302"/>
      <c r="BI68" s="302"/>
      <c r="BJ68" s="302"/>
      <c r="BK68" s="302"/>
      <c r="BL68" s="302"/>
      <c r="BM68" s="302"/>
      <c r="BN68" s="302"/>
      <c r="BO68" s="302"/>
      <c r="BP68" s="302"/>
      <c r="BQ68" s="302"/>
      <c r="BR68" s="302"/>
      <c r="BS68" s="302"/>
      <c r="BT68" s="302"/>
      <c r="BU68" s="302"/>
      <c r="BV68" s="302"/>
      <c r="BW68" s="302"/>
      <c r="BX68" s="302"/>
      <c r="BY68" s="302"/>
      <c r="BZ68" s="302"/>
      <c r="CA68" s="302"/>
      <c r="CB68" s="302"/>
      <c r="CC68" s="302"/>
      <c r="CD68" s="302"/>
      <c r="CE68" s="302"/>
      <c r="CF68" s="302"/>
      <c r="CG68" s="302"/>
      <c r="CH68" s="302"/>
      <c r="CI68" s="302"/>
      <c r="CJ68" s="302"/>
      <c r="CK68" s="302"/>
      <c r="CL68" s="302"/>
      <c r="CM68" s="302"/>
      <c r="CN68" s="302"/>
      <c r="CO68" s="302"/>
      <c r="CP68" s="302"/>
      <c r="CQ68" s="302"/>
      <c r="CR68" s="302"/>
      <c r="CS68" s="302"/>
      <c r="CT68" s="302"/>
      <c r="CU68" s="302"/>
      <c r="CV68" s="302"/>
      <c r="CW68" s="302"/>
      <c r="CX68" s="302"/>
      <c r="CY68" s="302"/>
      <c r="CZ68" s="302"/>
      <c r="DA68" s="302"/>
      <c r="DB68" s="302"/>
      <c r="DC68" s="302"/>
      <c r="DD68" s="302"/>
      <c r="DE68" s="302"/>
      <c r="DF68" s="302"/>
      <c r="DG68" s="302"/>
      <c r="DH68" s="302"/>
      <c r="DI68" s="302"/>
      <c r="DJ68" s="302"/>
      <c r="DK68" s="302"/>
      <c r="DL68" s="302"/>
      <c r="DM68" s="302"/>
      <c r="DN68" s="302"/>
      <c r="DO68" s="302"/>
    </row>
    <row r="69" spans="4:119">
      <c r="D69" s="301" t="s">
        <v>121</v>
      </c>
      <c r="E69" s="301"/>
      <c r="F69" s="301" t="s">
        <v>123</v>
      </c>
      <c r="G69" s="302">
        <v>4</v>
      </c>
      <c r="H69" s="277" t="str">
        <f t="shared" ref="H69:H125" si="1">E69&amp;TEXT(F69,"00")&amp;TEXT(G69,"00")</f>
        <v>0204</v>
      </c>
      <c r="I69" s="302"/>
      <c r="J69" s="302"/>
      <c r="K69" s="302"/>
      <c r="L69" s="302"/>
      <c r="M69" s="302"/>
      <c r="N69" s="302"/>
      <c r="O69" s="302"/>
      <c r="P69" s="302"/>
      <c r="Q69" s="302"/>
      <c r="R69" s="302"/>
      <c r="S69" s="302"/>
      <c r="T69" s="302"/>
      <c r="U69" s="302"/>
      <c r="V69" s="302"/>
      <c r="W69" s="302"/>
      <c r="X69" s="302"/>
      <c r="Y69" s="302"/>
      <c r="Z69" s="302"/>
      <c r="AA69" s="302"/>
      <c r="AB69" s="302"/>
      <c r="AC69" s="302"/>
      <c r="AD69" s="302"/>
      <c r="AE69" s="302"/>
      <c r="AF69" s="302"/>
      <c r="AG69" s="302"/>
      <c r="AH69" s="302"/>
      <c r="AI69" s="302"/>
      <c r="AJ69" s="302"/>
      <c r="AK69" s="302"/>
      <c r="AL69" s="302"/>
      <c r="AM69" s="302"/>
      <c r="AN69" s="302"/>
      <c r="AO69" s="302"/>
      <c r="AP69" s="302"/>
      <c r="AQ69" s="302"/>
      <c r="AR69" s="302"/>
      <c r="AS69" s="302"/>
      <c r="AT69" s="302"/>
      <c r="AU69" s="302"/>
      <c r="AV69" s="302"/>
      <c r="AW69" s="302"/>
      <c r="AX69" s="302"/>
      <c r="AY69" s="302"/>
      <c r="AZ69" s="302"/>
      <c r="BA69" s="302"/>
      <c r="BB69" s="302"/>
      <c r="BC69" s="302"/>
      <c r="BD69" s="302"/>
      <c r="BE69" s="302"/>
      <c r="BF69" s="302"/>
      <c r="BG69" s="302"/>
      <c r="BH69" s="302"/>
      <c r="BI69" s="302"/>
      <c r="BJ69" s="302"/>
      <c r="BK69" s="302"/>
      <c r="BL69" s="302"/>
      <c r="BM69" s="302"/>
      <c r="BN69" s="302"/>
      <c r="BO69" s="302"/>
      <c r="BP69" s="302"/>
      <c r="BQ69" s="302"/>
      <c r="BR69" s="302"/>
      <c r="BS69" s="302"/>
      <c r="BT69" s="302"/>
      <c r="BU69" s="302"/>
      <c r="BV69" s="302"/>
      <c r="BW69" s="302"/>
      <c r="BX69" s="302"/>
      <c r="BY69" s="302"/>
      <c r="BZ69" s="302"/>
      <c r="CA69" s="302"/>
      <c r="CB69" s="302"/>
      <c r="CC69" s="302"/>
      <c r="CD69" s="302"/>
      <c r="CE69" s="302"/>
      <c r="CF69" s="302"/>
      <c r="CG69" s="302"/>
      <c r="CH69" s="302"/>
      <c r="CI69" s="302"/>
      <c r="CJ69" s="302"/>
      <c r="CK69" s="302"/>
      <c r="CL69" s="302"/>
      <c r="CM69" s="302"/>
      <c r="CN69" s="302"/>
      <c r="CO69" s="302"/>
      <c r="CP69" s="302"/>
      <c r="CQ69" s="302"/>
      <c r="CR69" s="302"/>
      <c r="CS69" s="302"/>
      <c r="CT69" s="302"/>
      <c r="CU69" s="302"/>
      <c r="CV69" s="302"/>
      <c r="CW69" s="302"/>
      <c r="CX69" s="302"/>
      <c r="CY69" s="302"/>
      <c r="CZ69" s="302"/>
      <c r="DA69" s="302"/>
      <c r="DB69" s="302"/>
      <c r="DC69" s="302"/>
      <c r="DD69" s="302"/>
      <c r="DE69" s="302"/>
      <c r="DF69" s="302"/>
      <c r="DG69" s="302"/>
      <c r="DH69" s="302"/>
      <c r="DI69" s="302"/>
      <c r="DJ69" s="302"/>
      <c r="DK69" s="302"/>
      <c r="DL69" s="302"/>
      <c r="DM69" s="302"/>
      <c r="DN69" s="302"/>
      <c r="DO69" s="302"/>
    </row>
    <row r="70" spans="4:119">
      <c r="D70" s="301" t="s">
        <v>121</v>
      </c>
      <c r="E70" s="301"/>
      <c r="F70" s="301" t="s">
        <v>123</v>
      </c>
      <c r="G70" s="302">
        <v>5</v>
      </c>
      <c r="H70" s="277" t="str">
        <f t="shared" si="1"/>
        <v>0205</v>
      </c>
      <c r="I70" s="302"/>
      <c r="J70" s="302"/>
      <c r="K70" s="302"/>
      <c r="L70" s="302"/>
      <c r="M70" s="302"/>
      <c r="N70" s="302"/>
      <c r="O70" s="302"/>
      <c r="P70" s="302"/>
      <c r="Q70" s="302"/>
      <c r="R70" s="302"/>
      <c r="S70" s="302"/>
      <c r="T70" s="302"/>
      <c r="U70" s="302"/>
      <c r="V70" s="302"/>
      <c r="W70" s="302"/>
      <c r="X70" s="302"/>
      <c r="Y70" s="302"/>
      <c r="Z70" s="302"/>
      <c r="AA70" s="302"/>
      <c r="AB70" s="302"/>
      <c r="AC70" s="302"/>
      <c r="AD70" s="302"/>
      <c r="AE70" s="302"/>
      <c r="AF70" s="302"/>
      <c r="AG70" s="302"/>
      <c r="AH70" s="302"/>
      <c r="AI70" s="302"/>
      <c r="AJ70" s="302"/>
      <c r="AK70" s="302"/>
      <c r="AL70" s="302"/>
      <c r="AM70" s="302"/>
      <c r="AN70" s="302"/>
      <c r="AO70" s="302"/>
      <c r="AP70" s="302"/>
      <c r="AQ70" s="302"/>
      <c r="AR70" s="302"/>
      <c r="AS70" s="302"/>
      <c r="AT70" s="302"/>
      <c r="AU70" s="302"/>
      <c r="AV70" s="302"/>
      <c r="AW70" s="302"/>
      <c r="AX70" s="302"/>
      <c r="AY70" s="302"/>
      <c r="AZ70" s="302"/>
      <c r="BA70" s="302"/>
      <c r="BB70" s="302"/>
      <c r="BC70" s="302"/>
      <c r="BD70" s="302"/>
      <c r="BE70" s="302"/>
      <c r="BF70" s="302"/>
      <c r="BG70" s="302"/>
      <c r="BH70" s="302"/>
      <c r="BI70" s="302"/>
      <c r="BJ70" s="302"/>
      <c r="BK70" s="302"/>
      <c r="BL70" s="302"/>
      <c r="BM70" s="302"/>
      <c r="BN70" s="302"/>
      <c r="BO70" s="302"/>
      <c r="BP70" s="302"/>
      <c r="BQ70" s="302"/>
      <c r="BR70" s="302"/>
      <c r="BS70" s="302"/>
      <c r="BT70" s="302"/>
      <c r="BU70" s="302"/>
      <c r="BV70" s="302"/>
      <c r="BW70" s="302"/>
      <c r="BX70" s="302"/>
      <c r="BY70" s="302"/>
      <c r="BZ70" s="302"/>
      <c r="CA70" s="302"/>
      <c r="CB70" s="302"/>
      <c r="CC70" s="302"/>
      <c r="CD70" s="302"/>
      <c r="CE70" s="302"/>
      <c r="CF70" s="302"/>
      <c r="CG70" s="302"/>
      <c r="CH70" s="302"/>
      <c r="CI70" s="302"/>
      <c r="CJ70" s="302"/>
      <c r="CK70" s="302"/>
      <c r="CL70" s="302"/>
      <c r="CM70" s="302"/>
      <c r="CN70" s="302"/>
      <c r="CO70" s="302"/>
      <c r="CP70" s="302"/>
      <c r="CQ70" s="302"/>
      <c r="CR70" s="302"/>
      <c r="CS70" s="302"/>
      <c r="CT70" s="302"/>
      <c r="CU70" s="302"/>
      <c r="CV70" s="302"/>
      <c r="CW70" s="302"/>
      <c r="CX70" s="302"/>
      <c r="CY70" s="302"/>
      <c r="CZ70" s="302"/>
      <c r="DA70" s="302"/>
      <c r="DB70" s="302"/>
      <c r="DC70" s="302"/>
      <c r="DD70" s="302"/>
      <c r="DE70" s="302"/>
      <c r="DF70" s="302"/>
      <c r="DG70" s="302"/>
      <c r="DH70" s="302"/>
      <c r="DI70" s="302"/>
      <c r="DJ70" s="302"/>
      <c r="DK70" s="302"/>
      <c r="DL70" s="302"/>
      <c r="DM70" s="302"/>
      <c r="DN70" s="302"/>
      <c r="DO70" s="302"/>
    </row>
    <row r="71" spans="4:119">
      <c r="D71" s="301" t="s">
        <v>121</v>
      </c>
      <c r="E71" s="301"/>
      <c r="F71" s="301" t="s">
        <v>123</v>
      </c>
      <c r="G71" s="302">
        <v>6</v>
      </c>
      <c r="H71" s="277" t="str">
        <f t="shared" si="1"/>
        <v>0206</v>
      </c>
      <c r="I71" s="302"/>
      <c r="J71" s="302"/>
      <c r="K71" s="302"/>
      <c r="L71" s="302"/>
      <c r="M71" s="302"/>
      <c r="N71" s="302"/>
      <c r="O71" s="302"/>
      <c r="P71" s="302"/>
      <c r="Q71" s="302"/>
      <c r="R71" s="302"/>
      <c r="S71" s="302"/>
      <c r="T71" s="302"/>
      <c r="U71" s="302"/>
      <c r="V71" s="302"/>
      <c r="W71" s="302"/>
      <c r="X71" s="302"/>
      <c r="Y71" s="302"/>
      <c r="Z71" s="302"/>
      <c r="AA71" s="302"/>
      <c r="AB71" s="302"/>
      <c r="AC71" s="302"/>
      <c r="AD71" s="302"/>
      <c r="AE71" s="302"/>
      <c r="AF71" s="302"/>
      <c r="AG71" s="302"/>
      <c r="AH71" s="302"/>
      <c r="AI71" s="302"/>
      <c r="AJ71" s="302"/>
      <c r="AK71" s="302"/>
      <c r="AL71" s="302"/>
      <c r="AM71" s="302"/>
      <c r="AN71" s="302"/>
      <c r="AO71" s="302"/>
      <c r="AP71" s="302"/>
      <c r="AQ71" s="302"/>
      <c r="AR71" s="302"/>
      <c r="AS71" s="302"/>
      <c r="AT71" s="302"/>
      <c r="AU71" s="302"/>
      <c r="AV71" s="302"/>
      <c r="AW71" s="302"/>
      <c r="AX71" s="302"/>
      <c r="AY71" s="302"/>
      <c r="AZ71" s="302"/>
      <c r="BA71" s="302"/>
      <c r="BB71" s="302"/>
      <c r="BC71" s="302"/>
      <c r="BD71" s="302"/>
      <c r="BE71" s="302"/>
      <c r="BF71" s="302"/>
      <c r="BG71" s="302"/>
      <c r="BH71" s="302"/>
      <c r="BI71" s="302"/>
      <c r="BJ71" s="302"/>
      <c r="BK71" s="302"/>
      <c r="BL71" s="302"/>
      <c r="BM71" s="302"/>
      <c r="BN71" s="302"/>
      <c r="BO71" s="302"/>
      <c r="BP71" s="302"/>
      <c r="BQ71" s="302"/>
      <c r="BR71" s="302"/>
      <c r="BS71" s="302"/>
      <c r="BT71" s="302"/>
      <c r="BU71" s="302"/>
      <c r="BV71" s="302"/>
      <c r="BW71" s="302"/>
      <c r="BX71" s="302"/>
      <c r="BY71" s="302"/>
      <c r="BZ71" s="302"/>
      <c r="CA71" s="302"/>
      <c r="CB71" s="302"/>
      <c r="CC71" s="302"/>
      <c r="CD71" s="302"/>
      <c r="CE71" s="302"/>
      <c r="CF71" s="302"/>
      <c r="CG71" s="302"/>
      <c r="CH71" s="302"/>
      <c r="CI71" s="302"/>
      <c r="CJ71" s="302"/>
      <c r="CK71" s="302"/>
      <c r="CL71" s="302"/>
      <c r="CM71" s="302"/>
      <c r="CN71" s="302"/>
      <c r="CO71" s="302"/>
      <c r="CP71" s="302"/>
      <c r="CQ71" s="302"/>
      <c r="CR71" s="302"/>
      <c r="CS71" s="302"/>
      <c r="CT71" s="302"/>
      <c r="CU71" s="302"/>
      <c r="CV71" s="302"/>
      <c r="CW71" s="302"/>
      <c r="CX71" s="302"/>
      <c r="CY71" s="302"/>
      <c r="CZ71" s="302"/>
      <c r="DA71" s="302"/>
      <c r="DB71" s="302"/>
      <c r="DC71" s="302"/>
      <c r="DD71" s="302"/>
      <c r="DE71" s="302"/>
      <c r="DF71" s="302"/>
      <c r="DG71" s="302"/>
      <c r="DH71" s="302"/>
      <c r="DI71" s="302"/>
      <c r="DJ71" s="302"/>
      <c r="DK71" s="302"/>
      <c r="DL71" s="302"/>
      <c r="DM71" s="302"/>
      <c r="DN71" s="302"/>
      <c r="DO71" s="302"/>
    </row>
    <row r="72" spans="4:119">
      <c r="D72" s="301" t="s">
        <v>121</v>
      </c>
      <c r="E72" s="301"/>
      <c r="F72" s="301" t="s">
        <v>123</v>
      </c>
      <c r="G72" s="302">
        <v>7</v>
      </c>
      <c r="H72" s="277" t="str">
        <f t="shared" si="1"/>
        <v>0207</v>
      </c>
      <c r="I72" s="302"/>
      <c r="J72" s="302"/>
      <c r="K72" s="302"/>
      <c r="L72" s="302"/>
      <c r="M72" s="302"/>
      <c r="N72" s="302"/>
      <c r="O72" s="302"/>
      <c r="P72" s="302"/>
      <c r="Q72" s="302"/>
      <c r="R72" s="302"/>
      <c r="S72" s="302"/>
      <c r="T72" s="302"/>
      <c r="U72" s="302"/>
      <c r="V72" s="302"/>
      <c r="W72" s="302"/>
      <c r="X72" s="302"/>
      <c r="Y72" s="302"/>
      <c r="Z72" s="302"/>
      <c r="AA72" s="302"/>
      <c r="AB72" s="302"/>
      <c r="AC72" s="302"/>
      <c r="AD72" s="302"/>
      <c r="AE72" s="302"/>
      <c r="AF72" s="302"/>
      <c r="AG72" s="302"/>
      <c r="AH72" s="302"/>
      <c r="AI72" s="302"/>
      <c r="AJ72" s="302"/>
      <c r="AK72" s="302"/>
      <c r="AL72" s="302"/>
      <c r="AM72" s="302"/>
      <c r="AN72" s="302"/>
      <c r="AO72" s="302"/>
      <c r="AP72" s="302"/>
      <c r="AQ72" s="302"/>
      <c r="AR72" s="302"/>
      <c r="AS72" s="302"/>
      <c r="AT72" s="302"/>
      <c r="AU72" s="302"/>
      <c r="AV72" s="302"/>
      <c r="AW72" s="302"/>
      <c r="AX72" s="302"/>
      <c r="AY72" s="302"/>
      <c r="AZ72" s="302"/>
      <c r="BA72" s="302"/>
      <c r="BB72" s="302"/>
      <c r="BC72" s="302"/>
      <c r="BD72" s="302"/>
      <c r="BE72" s="302"/>
      <c r="BF72" s="302"/>
      <c r="BG72" s="302"/>
      <c r="BH72" s="302"/>
      <c r="BI72" s="302"/>
      <c r="BJ72" s="302"/>
      <c r="BK72" s="302"/>
      <c r="BL72" s="302"/>
      <c r="BM72" s="302"/>
      <c r="BN72" s="302"/>
      <c r="BO72" s="302"/>
      <c r="BP72" s="302"/>
      <c r="BQ72" s="302"/>
      <c r="BR72" s="302"/>
      <c r="BS72" s="302"/>
      <c r="BT72" s="302"/>
      <c r="BU72" s="302"/>
      <c r="BV72" s="302"/>
      <c r="BW72" s="302"/>
      <c r="BX72" s="302"/>
      <c r="BY72" s="302"/>
      <c r="BZ72" s="302"/>
      <c r="CA72" s="302"/>
      <c r="CB72" s="302"/>
      <c r="CC72" s="302"/>
      <c r="CD72" s="302"/>
      <c r="CE72" s="302"/>
      <c r="CF72" s="302"/>
      <c r="CG72" s="302"/>
      <c r="CH72" s="302"/>
      <c r="CI72" s="302"/>
      <c r="CJ72" s="302"/>
      <c r="CK72" s="302"/>
      <c r="CL72" s="302"/>
      <c r="CM72" s="302"/>
      <c r="CN72" s="302"/>
      <c r="CO72" s="302"/>
      <c r="CP72" s="302"/>
      <c r="CQ72" s="302"/>
      <c r="CR72" s="302"/>
      <c r="CS72" s="302"/>
      <c r="CT72" s="302"/>
      <c r="CU72" s="302"/>
      <c r="CV72" s="302"/>
      <c r="CW72" s="302"/>
      <c r="CX72" s="302"/>
      <c r="CY72" s="302"/>
      <c r="CZ72" s="302"/>
      <c r="DA72" s="302"/>
      <c r="DB72" s="302"/>
      <c r="DC72" s="302"/>
      <c r="DD72" s="302"/>
      <c r="DE72" s="302"/>
      <c r="DF72" s="302"/>
      <c r="DG72" s="302"/>
      <c r="DH72" s="302"/>
      <c r="DI72" s="302"/>
      <c r="DJ72" s="302"/>
      <c r="DK72" s="302"/>
      <c r="DL72" s="302"/>
      <c r="DM72" s="302"/>
      <c r="DN72" s="302"/>
      <c r="DO72" s="302"/>
    </row>
    <row r="73" spans="4:119">
      <c r="D73" s="301" t="s">
        <v>121</v>
      </c>
      <c r="E73" s="301"/>
      <c r="F73" s="301" t="s">
        <v>123</v>
      </c>
      <c r="G73" s="302">
        <v>8</v>
      </c>
      <c r="H73" s="277" t="str">
        <f t="shared" si="1"/>
        <v>0208</v>
      </c>
      <c r="I73" s="302"/>
      <c r="J73" s="302"/>
      <c r="K73" s="302"/>
      <c r="L73" s="302"/>
      <c r="M73" s="302"/>
      <c r="N73" s="302"/>
      <c r="O73" s="302"/>
      <c r="P73" s="302"/>
      <c r="Q73" s="302"/>
      <c r="R73" s="302"/>
      <c r="S73" s="302"/>
      <c r="T73" s="302"/>
      <c r="U73" s="302"/>
      <c r="V73" s="302"/>
      <c r="W73" s="302"/>
      <c r="X73" s="302"/>
      <c r="Y73" s="302"/>
      <c r="Z73" s="302"/>
      <c r="AA73" s="302"/>
      <c r="AB73" s="302"/>
      <c r="AC73" s="302"/>
      <c r="AD73" s="302"/>
      <c r="AE73" s="302"/>
      <c r="AF73" s="302"/>
      <c r="AG73" s="302"/>
      <c r="AH73" s="302"/>
      <c r="AI73" s="302"/>
      <c r="AJ73" s="302"/>
      <c r="AK73" s="302"/>
      <c r="AL73" s="302"/>
      <c r="AM73" s="302"/>
      <c r="AN73" s="302"/>
      <c r="AO73" s="302"/>
      <c r="AP73" s="302"/>
      <c r="AQ73" s="302"/>
      <c r="AR73" s="302"/>
      <c r="AS73" s="302"/>
      <c r="AT73" s="302"/>
      <c r="AU73" s="302"/>
      <c r="AV73" s="302"/>
      <c r="AW73" s="302"/>
      <c r="AX73" s="302"/>
      <c r="AY73" s="302"/>
      <c r="AZ73" s="302"/>
      <c r="BA73" s="302"/>
      <c r="BB73" s="302"/>
      <c r="BC73" s="302"/>
      <c r="BD73" s="302"/>
      <c r="BE73" s="302"/>
      <c r="BF73" s="302"/>
      <c r="BG73" s="302"/>
      <c r="BH73" s="302"/>
      <c r="BI73" s="302"/>
      <c r="BJ73" s="302"/>
      <c r="BK73" s="302"/>
      <c r="BL73" s="302"/>
      <c r="BM73" s="302"/>
      <c r="BN73" s="302"/>
      <c r="BO73" s="302"/>
      <c r="BP73" s="302"/>
      <c r="BQ73" s="302"/>
      <c r="BR73" s="302"/>
      <c r="BS73" s="302"/>
      <c r="BT73" s="302"/>
      <c r="BU73" s="302"/>
      <c r="BV73" s="302"/>
      <c r="BW73" s="302"/>
      <c r="BX73" s="302"/>
      <c r="BY73" s="302"/>
      <c r="BZ73" s="302"/>
      <c r="CA73" s="302"/>
      <c r="CB73" s="302"/>
      <c r="CC73" s="302"/>
      <c r="CD73" s="302"/>
      <c r="CE73" s="302"/>
      <c r="CF73" s="302"/>
      <c r="CG73" s="302"/>
      <c r="CH73" s="302"/>
      <c r="CI73" s="302"/>
      <c r="CJ73" s="302"/>
      <c r="CK73" s="302"/>
      <c r="CL73" s="302"/>
      <c r="CM73" s="302"/>
      <c r="CN73" s="302"/>
      <c r="CO73" s="302"/>
      <c r="CP73" s="302"/>
      <c r="CQ73" s="302"/>
      <c r="CR73" s="302"/>
      <c r="CS73" s="302"/>
      <c r="CT73" s="302"/>
      <c r="CU73" s="302"/>
      <c r="CV73" s="302"/>
      <c r="CW73" s="302"/>
      <c r="CX73" s="302"/>
      <c r="CY73" s="302"/>
      <c r="CZ73" s="302"/>
      <c r="DA73" s="302"/>
      <c r="DB73" s="302"/>
      <c r="DC73" s="302"/>
      <c r="DD73" s="302"/>
      <c r="DE73" s="302"/>
      <c r="DF73" s="302"/>
      <c r="DG73" s="302"/>
      <c r="DH73" s="302"/>
      <c r="DI73" s="302"/>
      <c r="DJ73" s="302"/>
      <c r="DK73" s="302"/>
      <c r="DL73" s="302"/>
      <c r="DM73" s="302"/>
      <c r="DN73" s="302"/>
      <c r="DO73" s="302"/>
    </row>
    <row r="74" spans="4:119">
      <c r="D74" s="301" t="s">
        <v>121</v>
      </c>
      <c r="E74" s="301"/>
      <c r="F74" s="301" t="s">
        <v>123</v>
      </c>
      <c r="G74" s="302">
        <v>9</v>
      </c>
      <c r="H74" s="277" t="str">
        <f t="shared" si="1"/>
        <v>0209</v>
      </c>
      <c r="I74" s="302"/>
      <c r="J74" s="302"/>
      <c r="K74" s="302"/>
      <c r="L74" s="302"/>
      <c r="M74" s="302"/>
      <c r="N74" s="302"/>
      <c r="O74" s="302"/>
      <c r="P74" s="302"/>
      <c r="Q74" s="302"/>
      <c r="R74" s="302"/>
      <c r="S74" s="302"/>
      <c r="T74" s="302"/>
      <c r="U74" s="302"/>
      <c r="V74" s="302"/>
      <c r="W74" s="302"/>
      <c r="X74" s="302"/>
      <c r="Y74" s="302"/>
      <c r="Z74" s="302"/>
      <c r="AA74" s="302"/>
      <c r="AB74" s="302"/>
      <c r="AC74" s="302"/>
      <c r="AD74" s="302"/>
      <c r="AE74" s="302"/>
      <c r="AF74" s="302"/>
      <c r="AG74" s="302"/>
      <c r="AH74" s="302"/>
      <c r="AI74" s="302"/>
      <c r="AJ74" s="302"/>
      <c r="AK74" s="302"/>
      <c r="AL74" s="302"/>
      <c r="AM74" s="302"/>
      <c r="AN74" s="302"/>
      <c r="AO74" s="302"/>
      <c r="AP74" s="302"/>
      <c r="AQ74" s="302"/>
      <c r="AR74" s="302"/>
      <c r="AS74" s="302"/>
      <c r="AT74" s="302"/>
      <c r="AU74" s="302"/>
      <c r="AV74" s="302"/>
      <c r="AW74" s="302"/>
      <c r="AX74" s="302"/>
      <c r="AY74" s="302"/>
      <c r="AZ74" s="302"/>
      <c r="BA74" s="302"/>
      <c r="BB74" s="302"/>
      <c r="BC74" s="302"/>
      <c r="BD74" s="302"/>
      <c r="BE74" s="302"/>
      <c r="BF74" s="302"/>
      <c r="BG74" s="302"/>
      <c r="BH74" s="302"/>
      <c r="BI74" s="302"/>
      <c r="BJ74" s="302"/>
      <c r="BK74" s="302"/>
      <c r="BL74" s="302"/>
      <c r="BM74" s="302"/>
      <c r="BN74" s="302"/>
      <c r="BO74" s="302"/>
      <c r="BP74" s="302"/>
      <c r="BQ74" s="302"/>
      <c r="BR74" s="302"/>
      <c r="BS74" s="302"/>
      <c r="BT74" s="302"/>
      <c r="BU74" s="302"/>
      <c r="BV74" s="302"/>
      <c r="BW74" s="302"/>
      <c r="BX74" s="302"/>
      <c r="BY74" s="302"/>
      <c r="BZ74" s="302"/>
      <c r="CA74" s="302"/>
      <c r="CB74" s="302"/>
      <c r="CC74" s="302"/>
      <c r="CD74" s="302"/>
      <c r="CE74" s="302"/>
      <c r="CF74" s="302"/>
      <c r="CG74" s="302"/>
      <c r="CH74" s="302"/>
      <c r="CI74" s="302"/>
      <c r="CJ74" s="302"/>
      <c r="CK74" s="302"/>
      <c r="CL74" s="302"/>
      <c r="CM74" s="302"/>
      <c r="CN74" s="302"/>
      <c r="CO74" s="302"/>
      <c r="CP74" s="302"/>
      <c r="CQ74" s="302"/>
      <c r="CR74" s="302"/>
      <c r="CS74" s="302"/>
      <c r="CT74" s="302"/>
      <c r="CU74" s="302"/>
      <c r="CV74" s="302"/>
      <c r="CW74" s="302"/>
      <c r="CX74" s="302"/>
      <c r="CY74" s="302"/>
      <c r="CZ74" s="302"/>
      <c r="DA74" s="302"/>
      <c r="DB74" s="302"/>
      <c r="DC74" s="302"/>
      <c r="DD74" s="302"/>
      <c r="DE74" s="302"/>
      <c r="DF74" s="302"/>
      <c r="DG74" s="302"/>
      <c r="DH74" s="302"/>
      <c r="DI74" s="302"/>
      <c r="DJ74" s="302"/>
      <c r="DK74" s="302"/>
      <c r="DL74" s="302"/>
      <c r="DM74" s="302"/>
      <c r="DN74" s="302"/>
      <c r="DO74" s="302"/>
    </row>
    <row r="75" spans="4:119">
      <c r="D75" s="301" t="s">
        <v>121</v>
      </c>
      <c r="E75" s="301"/>
      <c r="F75" s="301" t="s">
        <v>123</v>
      </c>
      <c r="G75" s="302">
        <v>10</v>
      </c>
      <c r="H75" s="277" t="str">
        <f t="shared" si="1"/>
        <v>0210</v>
      </c>
      <c r="I75" s="302"/>
      <c r="J75" s="302"/>
      <c r="K75" s="302"/>
      <c r="L75" s="302"/>
      <c r="M75" s="302"/>
      <c r="N75" s="302"/>
      <c r="O75" s="302"/>
      <c r="P75" s="302"/>
      <c r="Q75" s="302"/>
      <c r="R75" s="302"/>
      <c r="S75" s="302"/>
      <c r="T75" s="302"/>
      <c r="U75" s="302"/>
      <c r="V75" s="302"/>
      <c r="W75" s="302"/>
      <c r="X75" s="302"/>
      <c r="Y75" s="302"/>
      <c r="Z75" s="302"/>
      <c r="AA75" s="302"/>
      <c r="AB75" s="302"/>
      <c r="AC75" s="302"/>
      <c r="AD75" s="302"/>
      <c r="AE75" s="302"/>
      <c r="AF75" s="302"/>
      <c r="AG75" s="302"/>
      <c r="AH75" s="302"/>
      <c r="AI75" s="302"/>
      <c r="AJ75" s="302"/>
      <c r="AK75" s="302"/>
      <c r="AL75" s="302"/>
      <c r="AM75" s="302"/>
      <c r="AN75" s="302"/>
      <c r="AO75" s="302"/>
      <c r="AP75" s="302"/>
      <c r="AQ75" s="302"/>
      <c r="AR75" s="302"/>
      <c r="AS75" s="302"/>
      <c r="AT75" s="302"/>
      <c r="AU75" s="302"/>
      <c r="AV75" s="302"/>
      <c r="AW75" s="302"/>
      <c r="AX75" s="302"/>
      <c r="AY75" s="302"/>
      <c r="AZ75" s="302"/>
      <c r="BA75" s="302"/>
      <c r="BB75" s="302"/>
      <c r="BC75" s="302"/>
      <c r="BD75" s="302"/>
      <c r="BE75" s="302"/>
      <c r="BF75" s="302"/>
      <c r="BG75" s="302"/>
      <c r="BH75" s="302"/>
      <c r="BI75" s="302"/>
      <c r="BJ75" s="302"/>
      <c r="BK75" s="302"/>
      <c r="BL75" s="302"/>
      <c r="BM75" s="302"/>
      <c r="BN75" s="302"/>
      <c r="BO75" s="302"/>
      <c r="BP75" s="302"/>
      <c r="BQ75" s="302"/>
      <c r="BR75" s="302"/>
      <c r="BS75" s="302"/>
      <c r="BT75" s="302"/>
      <c r="BU75" s="302"/>
      <c r="BV75" s="302"/>
      <c r="BW75" s="302"/>
      <c r="BX75" s="302"/>
      <c r="BY75" s="302"/>
      <c r="BZ75" s="302"/>
      <c r="CA75" s="302"/>
      <c r="CB75" s="302"/>
      <c r="CC75" s="302"/>
      <c r="CD75" s="302"/>
      <c r="CE75" s="302"/>
      <c r="CF75" s="302"/>
      <c r="CG75" s="302"/>
      <c r="CH75" s="302"/>
      <c r="CI75" s="302"/>
      <c r="CJ75" s="302"/>
      <c r="CK75" s="302"/>
      <c r="CL75" s="302"/>
      <c r="CM75" s="302"/>
      <c r="CN75" s="302"/>
      <c r="CO75" s="302"/>
      <c r="CP75" s="302"/>
      <c r="CQ75" s="302"/>
      <c r="CR75" s="302"/>
      <c r="CS75" s="302"/>
      <c r="CT75" s="302"/>
      <c r="CU75" s="302"/>
      <c r="CV75" s="302"/>
      <c r="CW75" s="302"/>
      <c r="CX75" s="302"/>
      <c r="CY75" s="302"/>
      <c r="CZ75" s="302"/>
      <c r="DA75" s="302"/>
      <c r="DB75" s="302"/>
      <c r="DC75" s="302"/>
      <c r="DD75" s="302"/>
      <c r="DE75" s="302"/>
      <c r="DF75" s="302"/>
      <c r="DG75" s="302"/>
      <c r="DH75" s="302"/>
      <c r="DI75" s="302"/>
      <c r="DJ75" s="302"/>
      <c r="DK75" s="302"/>
      <c r="DL75" s="302"/>
      <c r="DM75" s="302"/>
      <c r="DN75" s="302"/>
      <c r="DO75" s="302"/>
    </row>
    <row r="76" spans="4:119">
      <c r="D76" s="301" t="s">
        <v>121</v>
      </c>
      <c r="E76" s="301"/>
      <c r="F76" s="301" t="s">
        <v>123</v>
      </c>
      <c r="G76" s="302">
        <v>11</v>
      </c>
      <c r="H76" s="277" t="str">
        <f t="shared" si="1"/>
        <v>0211</v>
      </c>
      <c r="I76" s="302"/>
      <c r="J76" s="302"/>
      <c r="K76" s="302"/>
      <c r="L76" s="302"/>
      <c r="M76" s="302"/>
      <c r="N76" s="302"/>
      <c r="O76" s="302"/>
      <c r="P76" s="302"/>
      <c r="Q76" s="302"/>
      <c r="R76" s="302"/>
      <c r="S76" s="302"/>
      <c r="T76" s="302"/>
      <c r="U76" s="302"/>
      <c r="V76" s="302"/>
      <c r="W76" s="302"/>
      <c r="X76" s="302"/>
      <c r="Y76" s="302"/>
      <c r="Z76" s="302"/>
      <c r="AA76" s="302"/>
      <c r="AB76" s="302"/>
      <c r="AC76" s="302"/>
      <c r="AD76" s="302"/>
      <c r="AE76" s="302"/>
      <c r="AF76" s="302"/>
      <c r="AG76" s="302"/>
      <c r="AH76" s="302"/>
      <c r="AI76" s="302"/>
      <c r="AJ76" s="302"/>
      <c r="AK76" s="302"/>
      <c r="AL76" s="302"/>
      <c r="AM76" s="302"/>
      <c r="AN76" s="302"/>
      <c r="AO76" s="302"/>
      <c r="AP76" s="302"/>
      <c r="AQ76" s="302"/>
      <c r="AR76" s="302"/>
      <c r="AS76" s="302"/>
      <c r="AT76" s="302"/>
      <c r="AU76" s="302"/>
      <c r="AV76" s="302"/>
      <c r="AW76" s="302"/>
      <c r="AX76" s="302"/>
      <c r="AY76" s="302"/>
      <c r="AZ76" s="302"/>
      <c r="BA76" s="302"/>
      <c r="BB76" s="302"/>
      <c r="BC76" s="302"/>
      <c r="BD76" s="302"/>
      <c r="BE76" s="302"/>
      <c r="BF76" s="302"/>
      <c r="BG76" s="302"/>
      <c r="BH76" s="302"/>
      <c r="BI76" s="302"/>
      <c r="BJ76" s="302"/>
      <c r="BK76" s="302"/>
      <c r="BL76" s="302"/>
      <c r="BM76" s="302"/>
      <c r="BN76" s="302"/>
      <c r="BO76" s="302"/>
      <c r="BP76" s="302"/>
      <c r="BQ76" s="302"/>
      <c r="BR76" s="302"/>
      <c r="BS76" s="302"/>
      <c r="BT76" s="302"/>
      <c r="BU76" s="302"/>
      <c r="BV76" s="302"/>
      <c r="BW76" s="302"/>
      <c r="BX76" s="302"/>
      <c r="BY76" s="302"/>
      <c r="BZ76" s="302"/>
      <c r="CA76" s="302"/>
      <c r="CB76" s="302"/>
      <c r="CC76" s="302"/>
      <c r="CD76" s="302"/>
      <c r="CE76" s="302"/>
      <c r="CF76" s="302"/>
      <c r="CG76" s="302"/>
      <c r="CH76" s="302"/>
      <c r="CI76" s="302"/>
      <c r="CJ76" s="302"/>
      <c r="CK76" s="302"/>
      <c r="CL76" s="302"/>
      <c r="CM76" s="302"/>
      <c r="CN76" s="302"/>
      <c r="CO76" s="302"/>
      <c r="CP76" s="302"/>
      <c r="CQ76" s="302"/>
      <c r="CR76" s="302"/>
      <c r="CS76" s="302"/>
      <c r="CT76" s="302"/>
      <c r="CU76" s="302"/>
      <c r="CV76" s="302"/>
      <c r="CW76" s="302"/>
      <c r="CX76" s="302"/>
      <c r="CY76" s="302"/>
      <c r="CZ76" s="302"/>
      <c r="DA76" s="302"/>
      <c r="DB76" s="302"/>
      <c r="DC76" s="302"/>
      <c r="DD76" s="302"/>
      <c r="DE76" s="302"/>
      <c r="DF76" s="302"/>
      <c r="DG76" s="302"/>
      <c r="DH76" s="302"/>
      <c r="DI76" s="302"/>
      <c r="DJ76" s="302"/>
      <c r="DK76" s="302"/>
      <c r="DL76" s="302"/>
      <c r="DM76" s="302"/>
      <c r="DN76" s="302"/>
      <c r="DO76" s="302"/>
    </row>
    <row r="77" spans="4:119">
      <c r="D77" s="301" t="s">
        <v>121</v>
      </c>
      <c r="E77" s="301"/>
      <c r="F77" s="301" t="s">
        <v>123</v>
      </c>
      <c r="G77" s="302">
        <v>12</v>
      </c>
      <c r="H77" s="277" t="str">
        <f t="shared" si="1"/>
        <v>0212</v>
      </c>
      <c r="I77" s="302"/>
      <c r="J77" s="302"/>
      <c r="K77" s="302"/>
      <c r="L77" s="302"/>
      <c r="M77" s="302"/>
      <c r="N77" s="302"/>
      <c r="O77" s="302"/>
      <c r="P77" s="302"/>
      <c r="Q77" s="302"/>
      <c r="R77" s="302"/>
      <c r="S77" s="302"/>
      <c r="T77" s="302"/>
      <c r="U77" s="302"/>
      <c r="V77" s="302"/>
      <c r="W77" s="302"/>
      <c r="X77" s="302"/>
      <c r="Y77" s="302"/>
      <c r="Z77" s="302"/>
      <c r="AA77" s="302"/>
      <c r="AB77" s="302"/>
      <c r="AC77" s="302"/>
      <c r="AD77" s="302"/>
      <c r="AE77" s="302"/>
      <c r="AF77" s="302"/>
      <c r="AG77" s="302"/>
      <c r="AH77" s="302"/>
      <c r="AI77" s="302"/>
      <c r="AJ77" s="302"/>
      <c r="AK77" s="302"/>
      <c r="AL77" s="302"/>
      <c r="AM77" s="302"/>
      <c r="AN77" s="302"/>
      <c r="AO77" s="302"/>
      <c r="AP77" s="302"/>
      <c r="AQ77" s="302"/>
      <c r="AR77" s="302"/>
      <c r="AS77" s="302"/>
      <c r="AT77" s="302"/>
      <c r="AU77" s="302"/>
      <c r="AV77" s="302"/>
      <c r="AW77" s="302"/>
      <c r="AX77" s="302"/>
      <c r="AY77" s="302"/>
      <c r="AZ77" s="302"/>
      <c r="BA77" s="302"/>
      <c r="BB77" s="302"/>
      <c r="BC77" s="302"/>
      <c r="BD77" s="302"/>
      <c r="BE77" s="302"/>
      <c r="BF77" s="302"/>
      <c r="BG77" s="302"/>
      <c r="BH77" s="302"/>
      <c r="BI77" s="302"/>
      <c r="BJ77" s="302"/>
      <c r="BK77" s="302"/>
      <c r="BL77" s="302"/>
      <c r="BM77" s="302"/>
      <c r="BN77" s="302"/>
      <c r="BO77" s="302"/>
      <c r="BP77" s="302"/>
      <c r="BQ77" s="302"/>
      <c r="BR77" s="302"/>
      <c r="BS77" s="302"/>
      <c r="BT77" s="302"/>
      <c r="BU77" s="302"/>
      <c r="BV77" s="302"/>
      <c r="BW77" s="302"/>
      <c r="BX77" s="302"/>
      <c r="BY77" s="302"/>
      <c r="BZ77" s="302"/>
      <c r="CA77" s="302"/>
      <c r="CB77" s="302"/>
      <c r="CC77" s="302"/>
      <c r="CD77" s="302"/>
      <c r="CE77" s="302"/>
      <c r="CF77" s="302"/>
      <c r="CG77" s="302"/>
      <c r="CH77" s="302"/>
      <c r="CI77" s="302"/>
      <c r="CJ77" s="302"/>
      <c r="CK77" s="302"/>
      <c r="CL77" s="302"/>
      <c r="CM77" s="302"/>
      <c r="CN77" s="302"/>
      <c r="CO77" s="302"/>
      <c r="CP77" s="302"/>
      <c r="CQ77" s="302"/>
      <c r="CR77" s="302"/>
      <c r="CS77" s="302"/>
      <c r="CT77" s="302"/>
      <c r="CU77" s="302"/>
      <c r="CV77" s="302"/>
      <c r="CW77" s="302"/>
      <c r="CX77" s="302"/>
      <c r="CY77" s="302"/>
      <c r="CZ77" s="302"/>
      <c r="DA77" s="302"/>
      <c r="DB77" s="302"/>
      <c r="DC77" s="302"/>
      <c r="DD77" s="302"/>
      <c r="DE77" s="302"/>
      <c r="DF77" s="302"/>
      <c r="DG77" s="302"/>
      <c r="DH77" s="302"/>
      <c r="DI77" s="302"/>
      <c r="DJ77" s="302"/>
      <c r="DK77" s="302"/>
      <c r="DL77" s="302"/>
      <c r="DM77" s="302"/>
      <c r="DN77" s="302"/>
      <c r="DO77" s="302"/>
    </row>
    <row r="78" spans="4:119">
      <c r="D78" s="301" t="s">
        <v>121</v>
      </c>
      <c r="E78" s="301"/>
      <c r="F78" s="301" t="s">
        <v>123</v>
      </c>
      <c r="G78" s="302">
        <v>13</v>
      </c>
      <c r="H78" s="277" t="str">
        <f t="shared" si="1"/>
        <v>0213</v>
      </c>
      <c r="I78" s="302"/>
      <c r="J78" s="302"/>
      <c r="K78" s="302"/>
      <c r="L78" s="302"/>
      <c r="M78" s="302"/>
      <c r="N78" s="302"/>
      <c r="O78" s="302"/>
      <c r="P78" s="302"/>
      <c r="Q78" s="302"/>
      <c r="R78" s="302"/>
      <c r="S78" s="302"/>
      <c r="T78" s="302"/>
      <c r="U78" s="302"/>
      <c r="V78" s="302"/>
      <c r="W78" s="302"/>
      <c r="X78" s="302"/>
      <c r="Y78" s="302"/>
      <c r="Z78" s="302"/>
      <c r="AA78" s="302"/>
      <c r="AB78" s="302"/>
      <c r="AC78" s="302"/>
      <c r="AD78" s="302"/>
      <c r="AE78" s="302"/>
      <c r="AF78" s="302"/>
      <c r="AG78" s="302"/>
      <c r="AH78" s="302"/>
      <c r="AI78" s="302"/>
      <c r="AJ78" s="302"/>
      <c r="AK78" s="302"/>
      <c r="AL78" s="302"/>
      <c r="AM78" s="302"/>
      <c r="AN78" s="302"/>
      <c r="AO78" s="302"/>
      <c r="AP78" s="302"/>
      <c r="AQ78" s="302"/>
      <c r="AR78" s="302"/>
      <c r="AS78" s="302"/>
      <c r="AT78" s="302"/>
      <c r="AU78" s="302"/>
      <c r="AV78" s="302"/>
      <c r="AW78" s="302"/>
      <c r="AX78" s="302"/>
      <c r="AY78" s="302"/>
      <c r="AZ78" s="302"/>
      <c r="BA78" s="302"/>
      <c r="BB78" s="302"/>
      <c r="BC78" s="302"/>
      <c r="BD78" s="302"/>
      <c r="BE78" s="302"/>
      <c r="BF78" s="302"/>
      <c r="BG78" s="302"/>
      <c r="BH78" s="302"/>
      <c r="BI78" s="302"/>
      <c r="BJ78" s="302"/>
      <c r="BK78" s="302"/>
      <c r="BL78" s="302"/>
      <c r="BM78" s="302"/>
      <c r="BN78" s="302"/>
      <c r="BO78" s="302"/>
      <c r="BP78" s="302"/>
      <c r="BQ78" s="302"/>
      <c r="BR78" s="302"/>
      <c r="BS78" s="302"/>
      <c r="BT78" s="302"/>
      <c r="BU78" s="302"/>
      <c r="BV78" s="302"/>
      <c r="BW78" s="302"/>
      <c r="BX78" s="302"/>
      <c r="BY78" s="302"/>
      <c r="BZ78" s="302"/>
      <c r="CA78" s="302"/>
      <c r="CB78" s="302"/>
      <c r="CC78" s="302"/>
      <c r="CD78" s="302"/>
      <c r="CE78" s="302"/>
      <c r="CF78" s="302"/>
      <c r="CG78" s="302"/>
      <c r="CH78" s="302"/>
      <c r="CI78" s="302"/>
      <c r="CJ78" s="302"/>
      <c r="CK78" s="302"/>
      <c r="CL78" s="302"/>
      <c r="CM78" s="302"/>
      <c r="CN78" s="302"/>
      <c r="CO78" s="302"/>
      <c r="CP78" s="302"/>
      <c r="CQ78" s="302"/>
      <c r="CR78" s="302"/>
      <c r="CS78" s="302"/>
      <c r="CT78" s="302"/>
      <c r="CU78" s="302"/>
      <c r="CV78" s="302"/>
      <c r="CW78" s="302"/>
      <c r="CX78" s="302"/>
      <c r="CY78" s="302"/>
      <c r="CZ78" s="302"/>
      <c r="DA78" s="302"/>
      <c r="DB78" s="302"/>
      <c r="DC78" s="302"/>
      <c r="DD78" s="302"/>
      <c r="DE78" s="302"/>
      <c r="DF78" s="302"/>
      <c r="DG78" s="302"/>
      <c r="DH78" s="302"/>
      <c r="DI78" s="302"/>
      <c r="DJ78" s="302"/>
      <c r="DK78" s="302"/>
      <c r="DL78" s="302"/>
      <c r="DM78" s="302"/>
      <c r="DN78" s="302"/>
      <c r="DO78" s="302"/>
    </row>
    <row r="79" spans="4:119">
      <c r="D79" s="301" t="s">
        <v>121</v>
      </c>
      <c r="E79" s="301"/>
      <c r="F79" s="301" t="s">
        <v>123</v>
      </c>
      <c r="G79" s="302">
        <v>14</v>
      </c>
      <c r="H79" s="277" t="str">
        <f t="shared" si="1"/>
        <v>0214</v>
      </c>
      <c r="I79" s="302"/>
      <c r="J79" s="302"/>
      <c r="K79" s="302"/>
      <c r="L79" s="302"/>
      <c r="M79" s="302"/>
      <c r="N79" s="302"/>
      <c r="O79" s="302"/>
      <c r="P79" s="302"/>
      <c r="Q79" s="302"/>
      <c r="R79" s="302"/>
      <c r="S79" s="302"/>
      <c r="T79" s="302"/>
      <c r="U79" s="302"/>
      <c r="V79" s="302"/>
      <c r="W79" s="302"/>
      <c r="X79" s="302"/>
      <c r="Y79" s="302"/>
      <c r="Z79" s="302"/>
      <c r="AA79" s="302"/>
      <c r="AB79" s="302"/>
      <c r="AC79" s="302"/>
      <c r="AD79" s="302"/>
      <c r="AE79" s="302"/>
      <c r="AF79" s="302"/>
      <c r="AG79" s="302"/>
      <c r="AH79" s="302"/>
      <c r="AI79" s="302"/>
      <c r="AJ79" s="302"/>
      <c r="AK79" s="302"/>
      <c r="AL79" s="302"/>
      <c r="AM79" s="302"/>
      <c r="AN79" s="302"/>
      <c r="AO79" s="302"/>
      <c r="AP79" s="302"/>
      <c r="AQ79" s="302"/>
      <c r="AR79" s="302"/>
      <c r="AS79" s="302"/>
      <c r="AT79" s="302"/>
      <c r="AU79" s="302"/>
      <c r="AV79" s="302"/>
      <c r="AW79" s="302"/>
      <c r="AX79" s="302"/>
      <c r="AY79" s="302"/>
      <c r="AZ79" s="302"/>
      <c r="BA79" s="302"/>
      <c r="BB79" s="302"/>
      <c r="BC79" s="302"/>
      <c r="BD79" s="302"/>
      <c r="BE79" s="302"/>
      <c r="BF79" s="302"/>
      <c r="BG79" s="302"/>
      <c r="BH79" s="302"/>
      <c r="BI79" s="302"/>
      <c r="BJ79" s="302"/>
      <c r="BK79" s="302"/>
      <c r="BL79" s="302"/>
      <c r="BM79" s="302"/>
      <c r="BN79" s="302"/>
      <c r="BO79" s="302"/>
      <c r="BP79" s="302"/>
      <c r="BQ79" s="302"/>
      <c r="BR79" s="302"/>
      <c r="BS79" s="302"/>
      <c r="BT79" s="302"/>
      <c r="BU79" s="302"/>
      <c r="BV79" s="302"/>
      <c r="BW79" s="302"/>
      <c r="BX79" s="302"/>
      <c r="BY79" s="302"/>
      <c r="BZ79" s="302"/>
      <c r="CA79" s="302"/>
      <c r="CB79" s="302"/>
      <c r="CC79" s="302"/>
      <c r="CD79" s="302"/>
      <c r="CE79" s="302"/>
      <c r="CF79" s="302"/>
      <c r="CG79" s="302"/>
      <c r="CH79" s="302"/>
      <c r="CI79" s="302"/>
      <c r="CJ79" s="302"/>
      <c r="CK79" s="302"/>
      <c r="CL79" s="302"/>
      <c r="CM79" s="302"/>
      <c r="CN79" s="302"/>
      <c r="CO79" s="302"/>
      <c r="CP79" s="302"/>
      <c r="CQ79" s="302"/>
      <c r="CR79" s="302"/>
      <c r="CS79" s="302"/>
      <c r="CT79" s="302"/>
      <c r="CU79" s="302"/>
      <c r="CV79" s="302"/>
      <c r="CW79" s="302"/>
      <c r="CX79" s="302"/>
      <c r="CY79" s="302"/>
      <c r="CZ79" s="302"/>
      <c r="DA79" s="302"/>
      <c r="DB79" s="302"/>
      <c r="DC79" s="302"/>
      <c r="DD79" s="302"/>
      <c r="DE79" s="302"/>
      <c r="DF79" s="302"/>
      <c r="DG79" s="302"/>
      <c r="DH79" s="302"/>
      <c r="DI79" s="302"/>
      <c r="DJ79" s="302"/>
      <c r="DK79" s="302"/>
      <c r="DL79" s="302"/>
      <c r="DM79" s="302"/>
      <c r="DN79" s="302"/>
      <c r="DO79" s="302"/>
    </row>
    <row r="80" spans="4:119">
      <c r="D80" s="301" t="s">
        <v>121</v>
      </c>
      <c r="E80" s="301"/>
      <c r="F80" s="301" t="s">
        <v>123</v>
      </c>
      <c r="G80" s="302">
        <v>15</v>
      </c>
      <c r="H80" s="277" t="str">
        <f t="shared" si="1"/>
        <v>0215</v>
      </c>
      <c r="I80" s="302"/>
      <c r="J80" s="302"/>
      <c r="K80" s="302"/>
      <c r="L80" s="302"/>
      <c r="M80" s="302"/>
      <c r="N80" s="302"/>
      <c r="O80" s="302"/>
      <c r="P80" s="302"/>
      <c r="Q80" s="302"/>
      <c r="R80" s="302"/>
      <c r="S80" s="302"/>
      <c r="T80" s="302"/>
      <c r="U80" s="302"/>
      <c r="V80" s="302"/>
      <c r="W80" s="302"/>
      <c r="X80" s="302"/>
      <c r="Y80" s="302"/>
      <c r="Z80" s="302"/>
      <c r="AA80" s="302"/>
      <c r="AB80" s="302"/>
      <c r="AC80" s="302"/>
      <c r="AD80" s="302"/>
      <c r="AE80" s="302"/>
      <c r="AF80" s="302"/>
      <c r="AG80" s="302"/>
      <c r="AH80" s="302"/>
      <c r="AI80" s="302"/>
      <c r="AJ80" s="302"/>
      <c r="AK80" s="302"/>
      <c r="AL80" s="302"/>
      <c r="AM80" s="302"/>
      <c r="AN80" s="302"/>
      <c r="AO80" s="302"/>
      <c r="AP80" s="302"/>
      <c r="AQ80" s="302"/>
      <c r="AR80" s="302"/>
      <c r="AS80" s="302"/>
      <c r="AT80" s="302"/>
      <c r="AU80" s="302"/>
      <c r="AV80" s="302"/>
      <c r="AW80" s="302"/>
      <c r="AX80" s="302"/>
      <c r="AY80" s="302"/>
      <c r="AZ80" s="302"/>
      <c r="BA80" s="302"/>
      <c r="BB80" s="302"/>
      <c r="BC80" s="302"/>
      <c r="BD80" s="302"/>
      <c r="BE80" s="302"/>
      <c r="BF80" s="302"/>
      <c r="BG80" s="302"/>
      <c r="BH80" s="302"/>
      <c r="BI80" s="302"/>
      <c r="BJ80" s="302"/>
      <c r="BK80" s="302"/>
      <c r="BL80" s="302"/>
      <c r="BM80" s="302"/>
      <c r="BN80" s="302"/>
      <c r="BO80" s="302"/>
      <c r="BP80" s="302"/>
      <c r="BQ80" s="302"/>
      <c r="BR80" s="302"/>
      <c r="BS80" s="302"/>
      <c r="BT80" s="302"/>
      <c r="BU80" s="302"/>
      <c r="BV80" s="302"/>
      <c r="BW80" s="302"/>
      <c r="BX80" s="302"/>
      <c r="BY80" s="302"/>
      <c r="BZ80" s="302"/>
      <c r="CA80" s="302"/>
      <c r="CB80" s="302"/>
      <c r="CC80" s="302"/>
      <c r="CD80" s="302"/>
      <c r="CE80" s="302"/>
      <c r="CF80" s="302"/>
      <c r="CG80" s="302"/>
      <c r="CH80" s="302"/>
      <c r="CI80" s="302"/>
      <c r="CJ80" s="302"/>
      <c r="CK80" s="302"/>
      <c r="CL80" s="302"/>
      <c r="CM80" s="302"/>
      <c r="CN80" s="302"/>
      <c r="CO80" s="302"/>
      <c r="CP80" s="302"/>
      <c r="CQ80" s="302"/>
      <c r="CR80" s="302"/>
      <c r="CS80" s="302"/>
      <c r="CT80" s="302"/>
      <c r="CU80" s="302"/>
      <c r="CV80" s="302"/>
      <c r="CW80" s="302"/>
      <c r="CX80" s="302"/>
      <c r="CY80" s="302"/>
      <c r="CZ80" s="302"/>
      <c r="DA80" s="302"/>
      <c r="DB80" s="302"/>
      <c r="DC80" s="302"/>
      <c r="DD80" s="302"/>
      <c r="DE80" s="302"/>
      <c r="DF80" s="302"/>
      <c r="DG80" s="302"/>
      <c r="DH80" s="302"/>
      <c r="DI80" s="302"/>
      <c r="DJ80" s="302"/>
      <c r="DK80" s="302"/>
      <c r="DL80" s="302"/>
      <c r="DM80" s="302"/>
      <c r="DN80" s="302"/>
      <c r="DO80" s="302"/>
    </row>
    <row r="81" spans="4:119">
      <c r="D81" s="301" t="s">
        <v>121</v>
      </c>
      <c r="E81" s="301"/>
      <c r="F81" s="301" t="s">
        <v>123</v>
      </c>
      <c r="G81" s="302">
        <v>16</v>
      </c>
      <c r="H81" s="277" t="str">
        <f t="shared" si="1"/>
        <v>0216</v>
      </c>
      <c r="I81" s="302"/>
      <c r="J81" s="302"/>
      <c r="K81" s="302"/>
      <c r="L81" s="302"/>
      <c r="M81" s="302"/>
      <c r="N81" s="302"/>
      <c r="O81" s="302"/>
      <c r="P81" s="302"/>
      <c r="Q81" s="302"/>
      <c r="R81" s="302"/>
      <c r="S81" s="302"/>
      <c r="T81" s="302"/>
      <c r="U81" s="302"/>
      <c r="V81" s="302"/>
      <c r="W81" s="302"/>
      <c r="X81" s="302"/>
      <c r="Y81" s="302"/>
      <c r="Z81" s="302"/>
      <c r="AA81" s="302"/>
      <c r="AB81" s="302"/>
      <c r="AC81" s="302"/>
      <c r="AD81" s="302"/>
      <c r="AE81" s="302"/>
      <c r="AF81" s="302"/>
      <c r="AG81" s="302"/>
      <c r="AH81" s="302"/>
      <c r="AI81" s="302"/>
      <c r="AJ81" s="302"/>
      <c r="AK81" s="302"/>
      <c r="AL81" s="302"/>
      <c r="AM81" s="302"/>
      <c r="AN81" s="302"/>
      <c r="AO81" s="302"/>
      <c r="AP81" s="302"/>
      <c r="AQ81" s="302"/>
      <c r="AR81" s="302"/>
      <c r="AS81" s="302"/>
      <c r="AT81" s="302"/>
      <c r="AU81" s="302"/>
      <c r="AV81" s="302"/>
      <c r="AW81" s="302"/>
      <c r="AX81" s="302"/>
      <c r="AY81" s="302"/>
      <c r="AZ81" s="302"/>
      <c r="BA81" s="302"/>
      <c r="BB81" s="302"/>
      <c r="BC81" s="302"/>
      <c r="BD81" s="302"/>
      <c r="BE81" s="302"/>
      <c r="BF81" s="302"/>
      <c r="BG81" s="302"/>
      <c r="BH81" s="302"/>
      <c r="BI81" s="302"/>
      <c r="BJ81" s="302"/>
      <c r="BK81" s="302"/>
      <c r="BL81" s="302"/>
      <c r="BM81" s="302"/>
      <c r="BN81" s="302"/>
      <c r="BO81" s="302"/>
      <c r="BP81" s="302"/>
      <c r="BQ81" s="302"/>
      <c r="BR81" s="302"/>
      <c r="BS81" s="302"/>
      <c r="BT81" s="302"/>
      <c r="BU81" s="302"/>
      <c r="BV81" s="302"/>
      <c r="BW81" s="302"/>
      <c r="BX81" s="302"/>
      <c r="BY81" s="302"/>
      <c r="BZ81" s="302"/>
      <c r="CA81" s="302"/>
      <c r="CB81" s="302"/>
      <c r="CC81" s="302"/>
      <c r="CD81" s="302"/>
      <c r="CE81" s="302"/>
      <c r="CF81" s="302"/>
      <c r="CG81" s="302"/>
      <c r="CH81" s="302"/>
      <c r="CI81" s="302"/>
      <c r="CJ81" s="302"/>
      <c r="CK81" s="302"/>
      <c r="CL81" s="302"/>
      <c r="CM81" s="302"/>
      <c r="CN81" s="302"/>
      <c r="CO81" s="302"/>
      <c r="CP81" s="302"/>
      <c r="CQ81" s="302"/>
      <c r="CR81" s="302"/>
      <c r="CS81" s="302"/>
      <c r="CT81" s="302"/>
      <c r="CU81" s="302"/>
      <c r="CV81" s="302"/>
      <c r="CW81" s="302"/>
      <c r="CX81" s="302"/>
      <c r="CY81" s="302"/>
      <c r="CZ81" s="302"/>
      <c r="DA81" s="302"/>
      <c r="DB81" s="302"/>
      <c r="DC81" s="302"/>
      <c r="DD81" s="302"/>
      <c r="DE81" s="302"/>
      <c r="DF81" s="302"/>
      <c r="DG81" s="302"/>
      <c r="DH81" s="302"/>
      <c r="DI81" s="302"/>
      <c r="DJ81" s="302"/>
      <c r="DK81" s="302"/>
      <c r="DL81" s="302"/>
      <c r="DM81" s="302"/>
      <c r="DN81" s="302"/>
      <c r="DO81" s="302"/>
    </row>
    <row r="82" spans="4:119">
      <c r="D82" s="301" t="s">
        <v>121</v>
      </c>
      <c r="E82" s="301"/>
      <c r="F82" s="301" t="s">
        <v>123</v>
      </c>
      <c r="G82" s="302">
        <v>17</v>
      </c>
      <c r="H82" s="277" t="str">
        <f t="shared" si="1"/>
        <v>0217</v>
      </c>
      <c r="I82" s="302"/>
      <c r="J82" s="302"/>
      <c r="K82" s="302"/>
      <c r="L82" s="302"/>
      <c r="M82" s="302"/>
      <c r="N82" s="302"/>
      <c r="O82" s="302"/>
      <c r="P82" s="302"/>
      <c r="Q82" s="302"/>
      <c r="R82" s="302"/>
      <c r="S82" s="302"/>
      <c r="T82" s="302"/>
      <c r="U82" s="302"/>
      <c r="V82" s="302"/>
      <c r="W82" s="302"/>
      <c r="X82" s="302"/>
      <c r="Y82" s="302"/>
      <c r="Z82" s="302"/>
      <c r="AA82" s="302"/>
      <c r="AB82" s="302"/>
      <c r="AC82" s="302"/>
      <c r="AD82" s="302"/>
      <c r="AE82" s="302"/>
      <c r="AF82" s="302"/>
      <c r="AG82" s="302"/>
      <c r="AH82" s="302"/>
      <c r="AI82" s="302"/>
      <c r="AJ82" s="302"/>
      <c r="AK82" s="302"/>
      <c r="AL82" s="302"/>
      <c r="AM82" s="302"/>
      <c r="AN82" s="302"/>
      <c r="AO82" s="302"/>
      <c r="AP82" s="302"/>
      <c r="AQ82" s="302"/>
      <c r="AR82" s="302"/>
      <c r="AS82" s="302"/>
      <c r="AT82" s="302"/>
      <c r="AU82" s="302"/>
      <c r="AV82" s="302"/>
      <c r="AW82" s="302"/>
      <c r="AX82" s="302"/>
      <c r="AY82" s="302"/>
      <c r="AZ82" s="302"/>
      <c r="BA82" s="302"/>
      <c r="BB82" s="302"/>
      <c r="BC82" s="302"/>
      <c r="BD82" s="302"/>
      <c r="BE82" s="302"/>
      <c r="BF82" s="302"/>
      <c r="BG82" s="302"/>
      <c r="BH82" s="302"/>
      <c r="BI82" s="302"/>
      <c r="BJ82" s="302"/>
      <c r="BK82" s="302"/>
      <c r="BL82" s="302"/>
      <c r="BM82" s="302"/>
      <c r="BN82" s="302"/>
      <c r="BO82" s="302"/>
      <c r="BP82" s="302"/>
      <c r="BQ82" s="302"/>
      <c r="BR82" s="302"/>
      <c r="BS82" s="302"/>
      <c r="BT82" s="302"/>
      <c r="BU82" s="302"/>
      <c r="BV82" s="302"/>
      <c r="BW82" s="302"/>
      <c r="BX82" s="302"/>
      <c r="BY82" s="302"/>
      <c r="BZ82" s="302"/>
      <c r="CA82" s="302"/>
      <c r="CB82" s="302"/>
      <c r="CC82" s="302"/>
      <c r="CD82" s="302"/>
      <c r="CE82" s="302"/>
      <c r="CF82" s="302"/>
      <c r="CG82" s="302"/>
      <c r="CH82" s="302"/>
      <c r="CI82" s="302"/>
      <c r="CJ82" s="302"/>
      <c r="CK82" s="302"/>
      <c r="CL82" s="302"/>
      <c r="CM82" s="302"/>
      <c r="CN82" s="302"/>
      <c r="CO82" s="302"/>
      <c r="CP82" s="302"/>
      <c r="CQ82" s="302"/>
      <c r="CR82" s="302"/>
      <c r="CS82" s="302"/>
      <c r="CT82" s="302"/>
      <c r="CU82" s="302"/>
      <c r="CV82" s="302"/>
      <c r="CW82" s="302"/>
      <c r="CX82" s="302"/>
      <c r="CY82" s="302"/>
      <c r="CZ82" s="302"/>
      <c r="DA82" s="302"/>
      <c r="DB82" s="302"/>
      <c r="DC82" s="302"/>
      <c r="DD82" s="302"/>
      <c r="DE82" s="302"/>
      <c r="DF82" s="302"/>
      <c r="DG82" s="302"/>
      <c r="DH82" s="302"/>
      <c r="DI82" s="302"/>
      <c r="DJ82" s="302"/>
      <c r="DK82" s="302"/>
      <c r="DL82" s="302"/>
      <c r="DM82" s="302"/>
      <c r="DN82" s="302"/>
      <c r="DO82" s="302"/>
    </row>
    <row r="83" spans="4:119">
      <c r="D83" s="301" t="s">
        <v>121</v>
      </c>
      <c r="E83" s="301"/>
      <c r="F83" s="301" t="s">
        <v>123</v>
      </c>
      <c r="G83" s="302">
        <v>18</v>
      </c>
      <c r="H83" s="277" t="str">
        <f t="shared" si="1"/>
        <v>0218</v>
      </c>
      <c r="I83" s="302"/>
      <c r="J83" s="302"/>
      <c r="K83" s="302"/>
      <c r="L83" s="302"/>
      <c r="M83" s="302"/>
      <c r="N83" s="302"/>
      <c r="O83" s="302"/>
      <c r="P83" s="302"/>
      <c r="Q83" s="302"/>
      <c r="R83" s="302"/>
      <c r="S83" s="302"/>
      <c r="T83" s="302"/>
      <c r="U83" s="302"/>
      <c r="V83" s="302"/>
      <c r="W83" s="302"/>
      <c r="X83" s="302"/>
      <c r="Y83" s="302"/>
      <c r="Z83" s="302"/>
      <c r="AA83" s="302"/>
      <c r="AB83" s="302"/>
      <c r="AC83" s="302"/>
      <c r="AD83" s="302"/>
      <c r="AE83" s="302"/>
      <c r="AF83" s="302"/>
      <c r="AG83" s="302"/>
      <c r="AH83" s="302"/>
      <c r="AI83" s="302"/>
      <c r="AJ83" s="302"/>
      <c r="AK83" s="302"/>
      <c r="AL83" s="302"/>
      <c r="AM83" s="302"/>
      <c r="AN83" s="302"/>
      <c r="AO83" s="302"/>
      <c r="AP83" s="302"/>
      <c r="AQ83" s="302"/>
      <c r="AR83" s="302"/>
      <c r="AS83" s="302"/>
      <c r="AT83" s="302"/>
      <c r="AU83" s="302"/>
      <c r="AV83" s="302"/>
      <c r="AW83" s="302"/>
      <c r="AX83" s="302"/>
      <c r="AY83" s="302"/>
      <c r="AZ83" s="302"/>
      <c r="BA83" s="302"/>
      <c r="BB83" s="302"/>
      <c r="BC83" s="302"/>
      <c r="BD83" s="302"/>
      <c r="BE83" s="302"/>
      <c r="BF83" s="302"/>
      <c r="BG83" s="302"/>
      <c r="BH83" s="302"/>
      <c r="BI83" s="302"/>
      <c r="BJ83" s="302"/>
      <c r="BK83" s="302"/>
      <c r="BL83" s="302"/>
      <c r="BM83" s="302"/>
      <c r="BN83" s="302"/>
      <c r="BO83" s="302"/>
      <c r="BP83" s="302"/>
      <c r="BQ83" s="302"/>
      <c r="BR83" s="302"/>
      <c r="BS83" s="302"/>
      <c r="BT83" s="302"/>
      <c r="BU83" s="302"/>
      <c r="BV83" s="302"/>
      <c r="BW83" s="302"/>
      <c r="BX83" s="302"/>
      <c r="BY83" s="302"/>
      <c r="BZ83" s="302"/>
      <c r="CA83" s="302"/>
      <c r="CB83" s="302"/>
      <c r="CC83" s="302"/>
      <c r="CD83" s="302"/>
      <c r="CE83" s="302"/>
      <c r="CF83" s="302"/>
      <c r="CG83" s="302"/>
      <c r="CH83" s="302"/>
      <c r="CI83" s="302"/>
      <c r="CJ83" s="302"/>
      <c r="CK83" s="302"/>
      <c r="CL83" s="302"/>
      <c r="CM83" s="302"/>
      <c r="CN83" s="302"/>
      <c r="CO83" s="302"/>
      <c r="CP83" s="302"/>
      <c r="CQ83" s="302"/>
      <c r="CR83" s="302"/>
      <c r="CS83" s="302"/>
      <c r="CT83" s="302"/>
      <c r="CU83" s="302"/>
      <c r="CV83" s="302"/>
      <c r="CW83" s="302"/>
      <c r="CX83" s="302"/>
      <c r="CY83" s="302"/>
      <c r="CZ83" s="302"/>
      <c r="DA83" s="302"/>
      <c r="DB83" s="302"/>
      <c r="DC83" s="302"/>
      <c r="DD83" s="302"/>
      <c r="DE83" s="302"/>
      <c r="DF83" s="302"/>
      <c r="DG83" s="302"/>
      <c r="DH83" s="302"/>
      <c r="DI83" s="302"/>
      <c r="DJ83" s="302"/>
      <c r="DK83" s="302"/>
      <c r="DL83" s="302"/>
      <c r="DM83" s="302"/>
      <c r="DN83" s="302"/>
      <c r="DO83" s="302"/>
    </row>
    <row r="84" spans="4:119">
      <c r="D84" s="301" t="s">
        <v>121</v>
      </c>
      <c r="E84" s="301"/>
      <c r="F84" s="301" t="s">
        <v>123</v>
      </c>
      <c r="G84" s="302">
        <v>19</v>
      </c>
      <c r="H84" s="277" t="str">
        <f t="shared" si="1"/>
        <v>0219</v>
      </c>
      <c r="I84" s="302"/>
      <c r="J84" s="302"/>
      <c r="K84" s="302"/>
      <c r="L84" s="302"/>
      <c r="M84" s="302"/>
      <c r="N84" s="302"/>
      <c r="O84" s="302"/>
      <c r="P84" s="302"/>
      <c r="Q84" s="302"/>
      <c r="R84" s="302"/>
      <c r="S84" s="302"/>
      <c r="T84" s="302"/>
      <c r="U84" s="302"/>
      <c r="V84" s="302"/>
      <c r="W84" s="302"/>
      <c r="X84" s="302"/>
      <c r="Y84" s="302"/>
      <c r="Z84" s="302"/>
      <c r="AA84" s="302"/>
      <c r="AB84" s="302"/>
      <c r="AC84" s="302"/>
      <c r="AD84" s="302"/>
      <c r="AE84" s="302"/>
      <c r="AF84" s="302"/>
      <c r="AG84" s="302"/>
      <c r="AH84" s="302"/>
      <c r="AI84" s="302"/>
      <c r="AJ84" s="302"/>
      <c r="AK84" s="302"/>
      <c r="AL84" s="302"/>
      <c r="AM84" s="302"/>
      <c r="AN84" s="302"/>
      <c r="AO84" s="302"/>
      <c r="AP84" s="302"/>
      <c r="AQ84" s="302"/>
      <c r="AR84" s="302"/>
      <c r="AS84" s="302"/>
      <c r="AT84" s="302"/>
      <c r="AU84" s="302"/>
      <c r="AV84" s="302"/>
      <c r="AW84" s="302"/>
      <c r="AX84" s="302"/>
      <c r="AY84" s="302"/>
      <c r="AZ84" s="302"/>
      <c r="BA84" s="302"/>
      <c r="BB84" s="302"/>
      <c r="BC84" s="302"/>
      <c r="BD84" s="302"/>
      <c r="BE84" s="302"/>
      <c r="BF84" s="302"/>
      <c r="BG84" s="302"/>
      <c r="BH84" s="302"/>
      <c r="BI84" s="302"/>
      <c r="BJ84" s="302"/>
      <c r="BK84" s="302"/>
      <c r="BL84" s="302"/>
      <c r="BM84" s="302"/>
      <c r="BN84" s="302"/>
      <c r="BO84" s="302"/>
      <c r="BP84" s="302"/>
      <c r="BQ84" s="302"/>
      <c r="BR84" s="302"/>
      <c r="BS84" s="302"/>
      <c r="BT84" s="302"/>
      <c r="BU84" s="302"/>
      <c r="BV84" s="302"/>
      <c r="BW84" s="302"/>
      <c r="BX84" s="302"/>
      <c r="BY84" s="302"/>
      <c r="BZ84" s="302"/>
      <c r="CA84" s="302"/>
      <c r="CB84" s="302"/>
      <c r="CC84" s="302"/>
      <c r="CD84" s="302"/>
      <c r="CE84" s="302"/>
      <c r="CF84" s="302"/>
      <c r="CG84" s="302"/>
      <c r="CH84" s="302"/>
      <c r="CI84" s="302"/>
      <c r="CJ84" s="302"/>
      <c r="CK84" s="302"/>
      <c r="CL84" s="302"/>
      <c r="CM84" s="302"/>
      <c r="CN84" s="302"/>
      <c r="CO84" s="302"/>
      <c r="CP84" s="302"/>
      <c r="CQ84" s="302"/>
      <c r="CR84" s="302"/>
      <c r="CS84" s="302"/>
      <c r="CT84" s="302"/>
      <c r="CU84" s="302"/>
      <c r="CV84" s="302"/>
      <c r="CW84" s="302"/>
      <c r="CX84" s="302"/>
      <c r="CY84" s="302"/>
      <c r="CZ84" s="302"/>
      <c r="DA84" s="302"/>
      <c r="DB84" s="302"/>
      <c r="DC84" s="302"/>
      <c r="DD84" s="302"/>
      <c r="DE84" s="302"/>
      <c r="DF84" s="302"/>
      <c r="DG84" s="302"/>
      <c r="DH84" s="302"/>
      <c r="DI84" s="302"/>
      <c r="DJ84" s="302"/>
      <c r="DK84" s="302"/>
      <c r="DL84" s="302"/>
      <c r="DM84" s="302"/>
      <c r="DN84" s="302"/>
      <c r="DO84" s="302"/>
    </row>
    <row r="85" spans="4:119">
      <c r="D85" s="301" t="s">
        <v>121</v>
      </c>
      <c r="E85" s="301"/>
      <c r="F85" s="301" t="s">
        <v>123</v>
      </c>
      <c r="G85" s="302">
        <v>20</v>
      </c>
      <c r="H85" s="277" t="str">
        <f t="shared" si="1"/>
        <v>0220</v>
      </c>
      <c r="I85" s="302"/>
      <c r="J85" s="302"/>
      <c r="K85" s="302"/>
      <c r="L85" s="302"/>
      <c r="M85" s="302"/>
      <c r="N85" s="302"/>
      <c r="O85" s="302"/>
      <c r="P85" s="302"/>
      <c r="Q85" s="302"/>
      <c r="R85" s="302"/>
      <c r="S85" s="302"/>
      <c r="T85" s="302"/>
      <c r="U85" s="302"/>
      <c r="V85" s="302"/>
      <c r="W85" s="302"/>
      <c r="X85" s="302"/>
      <c r="Y85" s="302"/>
      <c r="Z85" s="302"/>
      <c r="AA85" s="302"/>
      <c r="AB85" s="302"/>
      <c r="AC85" s="302"/>
      <c r="AD85" s="302"/>
      <c r="AE85" s="302"/>
      <c r="AF85" s="302"/>
      <c r="AG85" s="302"/>
      <c r="AH85" s="302"/>
      <c r="AI85" s="302"/>
      <c r="AJ85" s="302"/>
      <c r="AK85" s="302"/>
      <c r="AL85" s="302"/>
      <c r="AM85" s="302"/>
      <c r="AN85" s="302"/>
      <c r="AO85" s="302"/>
      <c r="AP85" s="302"/>
      <c r="AQ85" s="302"/>
      <c r="AR85" s="302"/>
      <c r="AS85" s="302"/>
      <c r="AT85" s="302"/>
      <c r="AU85" s="302"/>
      <c r="AV85" s="302"/>
      <c r="AW85" s="302"/>
      <c r="AX85" s="302"/>
      <c r="AY85" s="302"/>
      <c r="AZ85" s="302"/>
      <c r="BA85" s="302"/>
      <c r="BB85" s="302"/>
      <c r="BC85" s="302"/>
      <c r="BD85" s="302"/>
      <c r="BE85" s="302"/>
      <c r="BF85" s="302"/>
      <c r="BG85" s="302"/>
      <c r="BH85" s="302"/>
      <c r="BI85" s="302"/>
      <c r="BJ85" s="302"/>
      <c r="BK85" s="302"/>
      <c r="BL85" s="302"/>
      <c r="BM85" s="302"/>
      <c r="BN85" s="302"/>
      <c r="BO85" s="302"/>
      <c r="BP85" s="302"/>
      <c r="BQ85" s="302"/>
      <c r="BR85" s="302"/>
      <c r="BS85" s="302"/>
      <c r="BT85" s="302"/>
      <c r="BU85" s="302"/>
      <c r="BV85" s="302"/>
      <c r="BW85" s="302"/>
      <c r="BX85" s="302"/>
      <c r="BY85" s="302"/>
      <c r="BZ85" s="302"/>
      <c r="CA85" s="302"/>
      <c r="CB85" s="302"/>
      <c r="CC85" s="302"/>
      <c r="CD85" s="302"/>
      <c r="CE85" s="302"/>
      <c r="CF85" s="302"/>
      <c r="CG85" s="302"/>
      <c r="CH85" s="302"/>
      <c r="CI85" s="302"/>
      <c r="CJ85" s="302"/>
      <c r="CK85" s="302"/>
      <c r="CL85" s="302"/>
      <c r="CM85" s="302"/>
      <c r="CN85" s="302"/>
      <c r="CO85" s="302"/>
      <c r="CP85" s="302"/>
      <c r="CQ85" s="302"/>
      <c r="CR85" s="302"/>
      <c r="CS85" s="302"/>
      <c r="CT85" s="302"/>
      <c r="CU85" s="302"/>
      <c r="CV85" s="302"/>
      <c r="CW85" s="302"/>
      <c r="CX85" s="302"/>
      <c r="CY85" s="302"/>
      <c r="CZ85" s="302"/>
      <c r="DA85" s="302"/>
      <c r="DB85" s="302"/>
      <c r="DC85" s="302"/>
      <c r="DD85" s="302"/>
      <c r="DE85" s="302"/>
      <c r="DF85" s="302"/>
      <c r="DG85" s="302"/>
      <c r="DH85" s="302"/>
      <c r="DI85" s="302"/>
      <c r="DJ85" s="302"/>
      <c r="DK85" s="302"/>
      <c r="DL85" s="302"/>
      <c r="DM85" s="302"/>
      <c r="DN85" s="302"/>
      <c r="DO85" s="302"/>
    </row>
    <row r="86" spans="4:119">
      <c r="D86" s="301" t="s">
        <v>121</v>
      </c>
      <c r="E86" s="301"/>
      <c r="F86" s="301" t="s">
        <v>123</v>
      </c>
      <c r="G86" s="302">
        <v>21</v>
      </c>
      <c r="H86" s="277" t="str">
        <f t="shared" si="1"/>
        <v>0221</v>
      </c>
      <c r="I86" s="302"/>
      <c r="J86" s="302"/>
      <c r="K86" s="302"/>
      <c r="L86" s="302"/>
      <c r="M86" s="302"/>
      <c r="N86" s="302"/>
      <c r="O86" s="302"/>
      <c r="P86" s="302"/>
      <c r="Q86" s="302"/>
      <c r="R86" s="302"/>
      <c r="S86" s="302"/>
      <c r="T86" s="302"/>
      <c r="U86" s="302"/>
      <c r="V86" s="302"/>
      <c r="W86" s="302"/>
      <c r="X86" s="302"/>
      <c r="Y86" s="302"/>
      <c r="Z86" s="302"/>
      <c r="AA86" s="302"/>
      <c r="AB86" s="302"/>
      <c r="AC86" s="302"/>
      <c r="AD86" s="302"/>
      <c r="AE86" s="302"/>
      <c r="AF86" s="302"/>
      <c r="AG86" s="302"/>
      <c r="AH86" s="302"/>
      <c r="AI86" s="302"/>
      <c r="AJ86" s="302"/>
      <c r="AK86" s="302"/>
      <c r="AL86" s="302"/>
      <c r="AM86" s="302"/>
      <c r="AN86" s="302"/>
      <c r="AO86" s="302"/>
      <c r="AP86" s="302"/>
      <c r="AQ86" s="302"/>
      <c r="AR86" s="302"/>
      <c r="AS86" s="302"/>
      <c r="AT86" s="302"/>
      <c r="AU86" s="302"/>
      <c r="AV86" s="302"/>
      <c r="AW86" s="302"/>
      <c r="AX86" s="302"/>
      <c r="AY86" s="302"/>
      <c r="AZ86" s="302"/>
      <c r="BA86" s="302"/>
      <c r="BB86" s="302"/>
      <c r="BC86" s="302"/>
      <c r="BD86" s="302"/>
      <c r="BE86" s="302"/>
      <c r="BF86" s="302"/>
      <c r="BG86" s="302"/>
      <c r="BH86" s="302"/>
      <c r="BI86" s="302"/>
      <c r="BJ86" s="302"/>
      <c r="BK86" s="302"/>
      <c r="BL86" s="302"/>
      <c r="BM86" s="302"/>
      <c r="BN86" s="302"/>
      <c r="BO86" s="302"/>
      <c r="BP86" s="302"/>
      <c r="BQ86" s="302"/>
      <c r="BR86" s="302"/>
      <c r="BS86" s="302"/>
      <c r="BT86" s="302"/>
      <c r="BU86" s="302"/>
      <c r="BV86" s="302"/>
      <c r="BW86" s="302"/>
      <c r="BX86" s="302"/>
      <c r="BY86" s="302"/>
      <c r="BZ86" s="302"/>
      <c r="CA86" s="302"/>
      <c r="CB86" s="302"/>
      <c r="CC86" s="302"/>
      <c r="CD86" s="302"/>
      <c r="CE86" s="302"/>
      <c r="CF86" s="302"/>
      <c r="CG86" s="302"/>
      <c r="CH86" s="302"/>
      <c r="CI86" s="302"/>
      <c r="CJ86" s="302"/>
      <c r="CK86" s="302"/>
      <c r="CL86" s="302"/>
      <c r="CM86" s="302"/>
      <c r="CN86" s="302"/>
      <c r="CO86" s="302"/>
      <c r="CP86" s="302"/>
      <c r="CQ86" s="302"/>
      <c r="CR86" s="302"/>
      <c r="CS86" s="302"/>
      <c r="CT86" s="302"/>
      <c r="CU86" s="302"/>
      <c r="CV86" s="302"/>
      <c r="CW86" s="302"/>
      <c r="CX86" s="302"/>
      <c r="CY86" s="302"/>
      <c r="CZ86" s="302"/>
      <c r="DA86" s="302"/>
      <c r="DB86" s="302"/>
      <c r="DC86" s="302"/>
      <c r="DD86" s="302"/>
      <c r="DE86" s="302"/>
      <c r="DF86" s="302"/>
      <c r="DG86" s="302"/>
      <c r="DH86" s="302"/>
      <c r="DI86" s="302"/>
      <c r="DJ86" s="302"/>
      <c r="DK86" s="302"/>
      <c r="DL86" s="302"/>
      <c r="DM86" s="302"/>
      <c r="DN86" s="302"/>
      <c r="DO86" s="302"/>
    </row>
    <row r="87" spans="4:119">
      <c r="D87" s="301" t="s">
        <v>121</v>
      </c>
      <c r="E87" s="301"/>
      <c r="F87" s="301" t="s">
        <v>123</v>
      </c>
      <c r="G87" s="302">
        <v>22</v>
      </c>
      <c r="H87" s="277" t="str">
        <f t="shared" si="1"/>
        <v>0222</v>
      </c>
      <c r="I87" s="302"/>
      <c r="J87" s="302"/>
      <c r="K87" s="302"/>
      <c r="L87" s="302"/>
      <c r="M87" s="302"/>
      <c r="N87" s="302"/>
      <c r="O87" s="302"/>
      <c r="P87" s="302"/>
      <c r="Q87" s="302"/>
      <c r="R87" s="302"/>
      <c r="S87" s="302"/>
      <c r="T87" s="302"/>
      <c r="U87" s="302"/>
      <c r="V87" s="302"/>
      <c r="W87" s="302"/>
      <c r="X87" s="302"/>
      <c r="Y87" s="302"/>
      <c r="Z87" s="302"/>
      <c r="AA87" s="302"/>
      <c r="AB87" s="302"/>
      <c r="AC87" s="302"/>
      <c r="AD87" s="302"/>
      <c r="AE87" s="302"/>
      <c r="AF87" s="302"/>
      <c r="AG87" s="302"/>
      <c r="AH87" s="302"/>
      <c r="AI87" s="302"/>
      <c r="AJ87" s="302"/>
      <c r="AK87" s="302"/>
      <c r="AL87" s="302"/>
      <c r="AM87" s="302"/>
      <c r="AN87" s="302"/>
      <c r="AO87" s="302"/>
      <c r="AP87" s="302"/>
      <c r="AQ87" s="302"/>
      <c r="AR87" s="302"/>
      <c r="AS87" s="302"/>
      <c r="AT87" s="302"/>
      <c r="AU87" s="302"/>
      <c r="AV87" s="302"/>
      <c r="AW87" s="302"/>
      <c r="AX87" s="302"/>
      <c r="AY87" s="302"/>
      <c r="AZ87" s="302"/>
      <c r="BA87" s="302"/>
      <c r="BB87" s="302"/>
      <c r="BC87" s="302"/>
      <c r="BD87" s="302"/>
      <c r="BE87" s="302"/>
      <c r="BF87" s="302"/>
      <c r="BG87" s="302"/>
      <c r="BH87" s="302"/>
      <c r="BI87" s="302"/>
      <c r="BJ87" s="302"/>
      <c r="BK87" s="302"/>
      <c r="BL87" s="302"/>
      <c r="BM87" s="302"/>
      <c r="BN87" s="302"/>
      <c r="BO87" s="302"/>
      <c r="BP87" s="302"/>
      <c r="BQ87" s="302"/>
      <c r="BR87" s="302"/>
      <c r="BS87" s="302"/>
      <c r="BT87" s="302"/>
      <c r="BU87" s="302"/>
      <c r="BV87" s="302"/>
      <c r="BW87" s="302"/>
      <c r="BX87" s="302"/>
      <c r="BY87" s="302"/>
      <c r="BZ87" s="302"/>
      <c r="CA87" s="302"/>
      <c r="CB87" s="302"/>
      <c r="CC87" s="302"/>
      <c r="CD87" s="302"/>
      <c r="CE87" s="302"/>
      <c r="CF87" s="302"/>
      <c r="CG87" s="302"/>
      <c r="CH87" s="302"/>
      <c r="CI87" s="302"/>
      <c r="CJ87" s="302"/>
      <c r="CK87" s="302"/>
      <c r="CL87" s="302"/>
      <c r="CM87" s="302"/>
      <c r="CN87" s="302"/>
      <c r="CO87" s="302"/>
      <c r="CP87" s="302"/>
      <c r="CQ87" s="302"/>
      <c r="CR87" s="302"/>
      <c r="CS87" s="302"/>
      <c r="CT87" s="302"/>
      <c r="CU87" s="302"/>
      <c r="CV87" s="302"/>
      <c r="CW87" s="302"/>
      <c r="CX87" s="302"/>
      <c r="CY87" s="302"/>
      <c r="CZ87" s="302"/>
      <c r="DA87" s="302"/>
      <c r="DB87" s="302"/>
      <c r="DC87" s="302"/>
      <c r="DD87" s="302"/>
      <c r="DE87" s="302"/>
      <c r="DF87" s="302"/>
      <c r="DG87" s="302"/>
      <c r="DH87" s="302"/>
      <c r="DI87" s="302"/>
      <c r="DJ87" s="302"/>
      <c r="DK87" s="302"/>
      <c r="DL87" s="302"/>
      <c r="DM87" s="302"/>
      <c r="DN87" s="302"/>
      <c r="DO87" s="302"/>
    </row>
    <row r="88" spans="4:119">
      <c r="D88" s="301" t="s">
        <v>121</v>
      </c>
      <c r="E88" s="301"/>
      <c r="F88" s="301" t="s">
        <v>123</v>
      </c>
      <c r="G88" s="302">
        <v>23</v>
      </c>
      <c r="H88" s="277" t="str">
        <f t="shared" si="1"/>
        <v>0223</v>
      </c>
      <c r="I88" s="302"/>
      <c r="J88" s="302"/>
      <c r="K88" s="302"/>
      <c r="L88" s="302"/>
      <c r="M88" s="302"/>
      <c r="N88" s="302"/>
      <c r="O88" s="302"/>
      <c r="P88" s="302"/>
      <c r="Q88" s="302"/>
      <c r="R88" s="302"/>
      <c r="S88" s="302"/>
      <c r="T88" s="302"/>
      <c r="U88" s="302"/>
      <c r="V88" s="302"/>
      <c r="W88" s="302"/>
      <c r="X88" s="302"/>
      <c r="Y88" s="302"/>
      <c r="Z88" s="302"/>
      <c r="AA88" s="302"/>
      <c r="AB88" s="302"/>
      <c r="AC88" s="302"/>
      <c r="AD88" s="302"/>
      <c r="AE88" s="302"/>
      <c r="AF88" s="302"/>
      <c r="AG88" s="302"/>
      <c r="AH88" s="302"/>
      <c r="AI88" s="302"/>
      <c r="AJ88" s="302"/>
      <c r="AK88" s="302"/>
      <c r="AL88" s="302"/>
      <c r="AM88" s="302"/>
      <c r="AN88" s="302"/>
      <c r="AO88" s="302"/>
      <c r="AP88" s="302"/>
      <c r="AQ88" s="302"/>
      <c r="AR88" s="302"/>
      <c r="AS88" s="302"/>
      <c r="AT88" s="302"/>
      <c r="AU88" s="302"/>
      <c r="AV88" s="302"/>
      <c r="AW88" s="302"/>
      <c r="AX88" s="302"/>
      <c r="AY88" s="302"/>
      <c r="AZ88" s="302"/>
      <c r="BA88" s="302"/>
      <c r="BB88" s="302"/>
      <c r="BC88" s="302"/>
      <c r="BD88" s="302"/>
      <c r="BE88" s="302"/>
      <c r="BF88" s="302"/>
      <c r="BG88" s="302"/>
      <c r="BH88" s="302"/>
      <c r="BI88" s="302"/>
      <c r="BJ88" s="302"/>
      <c r="BK88" s="302"/>
      <c r="BL88" s="302"/>
      <c r="BM88" s="302"/>
      <c r="BN88" s="302"/>
      <c r="BO88" s="302"/>
      <c r="BP88" s="302"/>
      <c r="BQ88" s="302"/>
      <c r="BR88" s="302"/>
      <c r="BS88" s="302"/>
      <c r="BT88" s="302"/>
      <c r="BU88" s="302"/>
      <c r="BV88" s="302"/>
      <c r="BW88" s="302"/>
      <c r="BX88" s="302"/>
      <c r="BY88" s="302"/>
      <c r="BZ88" s="302"/>
      <c r="CA88" s="302"/>
      <c r="CB88" s="302"/>
      <c r="CC88" s="302"/>
      <c r="CD88" s="302"/>
      <c r="CE88" s="302"/>
      <c r="CF88" s="302"/>
      <c r="CG88" s="302"/>
      <c r="CH88" s="302"/>
      <c r="CI88" s="302"/>
      <c r="CJ88" s="302"/>
      <c r="CK88" s="302"/>
      <c r="CL88" s="302"/>
      <c r="CM88" s="302"/>
      <c r="CN88" s="302"/>
      <c r="CO88" s="302"/>
      <c r="CP88" s="302"/>
      <c r="CQ88" s="302"/>
      <c r="CR88" s="302"/>
      <c r="CS88" s="302"/>
      <c r="CT88" s="302"/>
      <c r="CU88" s="302"/>
      <c r="CV88" s="302"/>
      <c r="CW88" s="302"/>
      <c r="CX88" s="302"/>
      <c r="CY88" s="302"/>
      <c r="CZ88" s="302"/>
      <c r="DA88" s="302"/>
      <c r="DB88" s="302"/>
      <c r="DC88" s="302"/>
      <c r="DD88" s="302"/>
      <c r="DE88" s="302"/>
      <c r="DF88" s="302"/>
      <c r="DG88" s="302"/>
      <c r="DH88" s="302"/>
      <c r="DI88" s="302"/>
      <c r="DJ88" s="302"/>
      <c r="DK88" s="302"/>
      <c r="DL88" s="302"/>
      <c r="DM88" s="302"/>
      <c r="DN88" s="302"/>
      <c r="DO88" s="302"/>
    </row>
    <row r="89" spans="4:119">
      <c r="D89" s="301" t="s">
        <v>121</v>
      </c>
      <c r="E89" s="301"/>
      <c r="F89" s="301" t="s">
        <v>123</v>
      </c>
      <c r="G89" s="302">
        <v>24</v>
      </c>
      <c r="H89" s="277" t="str">
        <f t="shared" si="1"/>
        <v>0224</v>
      </c>
      <c r="I89" s="302"/>
      <c r="J89" s="302"/>
      <c r="K89" s="302"/>
      <c r="L89" s="302"/>
      <c r="M89" s="302"/>
      <c r="N89" s="302"/>
      <c r="O89" s="302"/>
      <c r="P89" s="302"/>
      <c r="Q89" s="302"/>
      <c r="R89" s="302"/>
      <c r="S89" s="302"/>
      <c r="T89" s="302"/>
      <c r="U89" s="302"/>
      <c r="V89" s="302"/>
      <c r="W89" s="302"/>
      <c r="X89" s="302"/>
      <c r="Y89" s="302"/>
      <c r="Z89" s="302"/>
      <c r="AA89" s="302"/>
      <c r="AB89" s="302"/>
      <c r="AC89" s="302"/>
      <c r="AD89" s="302"/>
      <c r="AE89" s="302"/>
      <c r="AF89" s="302"/>
      <c r="AG89" s="302"/>
      <c r="AH89" s="302"/>
      <c r="AI89" s="302"/>
      <c r="AJ89" s="302"/>
      <c r="AK89" s="302"/>
      <c r="AL89" s="302"/>
      <c r="AM89" s="302"/>
      <c r="AN89" s="302"/>
      <c r="AO89" s="302"/>
      <c r="AP89" s="302"/>
      <c r="AQ89" s="302"/>
      <c r="AR89" s="302"/>
      <c r="AS89" s="302"/>
      <c r="AT89" s="302"/>
      <c r="AU89" s="302"/>
      <c r="AV89" s="302"/>
      <c r="AW89" s="302"/>
      <c r="AX89" s="302"/>
      <c r="AY89" s="302"/>
      <c r="AZ89" s="302"/>
      <c r="BA89" s="302"/>
      <c r="BB89" s="302"/>
      <c r="BC89" s="302"/>
      <c r="BD89" s="302"/>
      <c r="BE89" s="302"/>
      <c r="BF89" s="302"/>
      <c r="BG89" s="302"/>
      <c r="BH89" s="302"/>
      <c r="BI89" s="302"/>
      <c r="BJ89" s="302"/>
      <c r="BK89" s="302"/>
      <c r="BL89" s="302"/>
      <c r="BM89" s="302"/>
      <c r="BN89" s="302"/>
      <c r="BO89" s="302"/>
      <c r="BP89" s="302"/>
      <c r="BQ89" s="302"/>
      <c r="BR89" s="302"/>
      <c r="BS89" s="302"/>
      <c r="BT89" s="302"/>
      <c r="BU89" s="302"/>
      <c r="BV89" s="302"/>
      <c r="BW89" s="302"/>
      <c r="BX89" s="302"/>
      <c r="BY89" s="302"/>
      <c r="BZ89" s="302"/>
      <c r="CA89" s="302"/>
      <c r="CB89" s="302"/>
      <c r="CC89" s="302"/>
      <c r="CD89" s="302"/>
      <c r="CE89" s="302"/>
      <c r="CF89" s="302"/>
      <c r="CG89" s="302"/>
      <c r="CH89" s="302"/>
      <c r="CI89" s="302"/>
      <c r="CJ89" s="302"/>
      <c r="CK89" s="302"/>
      <c r="CL89" s="302"/>
      <c r="CM89" s="302"/>
      <c r="CN89" s="302"/>
      <c r="CO89" s="302"/>
      <c r="CP89" s="302"/>
      <c r="CQ89" s="302"/>
      <c r="CR89" s="302"/>
      <c r="CS89" s="302"/>
      <c r="CT89" s="302"/>
      <c r="CU89" s="302"/>
      <c r="CV89" s="302"/>
      <c r="CW89" s="302"/>
      <c r="CX89" s="302"/>
      <c r="CY89" s="302"/>
      <c r="CZ89" s="302"/>
      <c r="DA89" s="302"/>
      <c r="DB89" s="302"/>
      <c r="DC89" s="302"/>
      <c r="DD89" s="302"/>
      <c r="DE89" s="302"/>
      <c r="DF89" s="302"/>
      <c r="DG89" s="302"/>
      <c r="DH89" s="302"/>
      <c r="DI89" s="302"/>
      <c r="DJ89" s="302"/>
      <c r="DK89" s="302"/>
      <c r="DL89" s="302"/>
      <c r="DM89" s="302"/>
      <c r="DN89" s="302"/>
      <c r="DO89" s="302"/>
    </row>
    <row r="90" spans="4:119">
      <c r="D90" s="301" t="s">
        <v>121</v>
      </c>
      <c r="E90" s="301"/>
      <c r="F90" s="301" t="s">
        <v>123</v>
      </c>
      <c r="G90" s="302">
        <v>25</v>
      </c>
      <c r="H90" s="277" t="str">
        <f t="shared" si="1"/>
        <v>0225</v>
      </c>
      <c r="I90" s="302"/>
      <c r="J90" s="302"/>
      <c r="K90" s="302"/>
      <c r="L90" s="302"/>
      <c r="M90" s="302"/>
      <c r="N90" s="302"/>
      <c r="O90" s="302"/>
      <c r="P90" s="302"/>
      <c r="Q90" s="302"/>
      <c r="R90" s="302"/>
      <c r="S90" s="302"/>
      <c r="T90" s="302"/>
      <c r="U90" s="302"/>
      <c r="V90" s="302"/>
      <c r="W90" s="302"/>
      <c r="X90" s="302"/>
      <c r="Y90" s="302"/>
      <c r="Z90" s="302"/>
      <c r="AA90" s="302"/>
      <c r="AB90" s="302"/>
      <c r="AC90" s="302"/>
      <c r="AD90" s="302"/>
      <c r="AE90" s="302"/>
      <c r="AF90" s="302"/>
      <c r="AG90" s="302"/>
      <c r="AH90" s="302"/>
      <c r="AI90" s="302"/>
      <c r="AJ90" s="302"/>
      <c r="AK90" s="302"/>
      <c r="AL90" s="302"/>
      <c r="AM90" s="302"/>
      <c r="AN90" s="302"/>
      <c r="AO90" s="302"/>
      <c r="AP90" s="302"/>
      <c r="AQ90" s="302"/>
      <c r="AR90" s="302"/>
      <c r="AS90" s="302"/>
      <c r="AT90" s="302"/>
      <c r="AU90" s="302"/>
      <c r="AV90" s="302"/>
      <c r="AW90" s="302"/>
      <c r="AX90" s="302"/>
      <c r="AY90" s="302"/>
      <c r="AZ90" s="302"/>
      <c r="BA90" s="302"/>
      <c r="BB90" s="302"/>
      <c r="BC90" s="302"/>
      <c r="BD90" s="302"/>
      <c r="BE90" s="302"/>
      <c r="BF90" s="302"/>
      <c r="BG90" s="302"/>
      <c r="BH90" s="302"/>
      <c r="BI90" s="302"/>
      <c r="BJ90" s="302"/>
      <c r="BK90" s="302"/>
      <c r="BL90" s="302"/>
      <c r="BM90" s="302"/>
      <c r="BN90" s="302"/>
      <c r="BO90" s="302"/>
      <c r="BP90" s="302"/>
      <c r="BQ90" s="302"/>
      <c r="BR90" s="302"/>
      <c r="BS90" s="302"/>
      <c r="BT90" s="302"/>
      <c r="BU90" s="302"/>
      <c r="BV90" s="302"/>
      <c r="BW90" s="302"/>
      <c r="BX90" s="302"/>
      <c r="BY90" s="302"/>
      <c r="BZ90" s="302"/>
      <c r="CA90" s="302"/>
      <c r="CB90" s="302"/>
      <c r="CC90" s="302"/>
      <c r="CD90" s="302"/>
      <c r="CE90" s="302"/>
      <c r="CF90" s="302"/>
      <c r="CG90" s="302"/>
      <c r="CH90" s="302"/>
      <c r="CI90" s="302"/>
      <c r="CJ90" s="302"/>
      <c r="CK90" s="302"/>
      <c r="CL90" s="302"/>
      <c r="CM90" s="302"/>
      <c r="CN90" s="302"/>
      <c r="CO90" s="302"/>
      <c r="CP90" s="302"/>
      <c r="CQ90" s="302"/>
      <c r="CR90" s="302"/>
      <c r="CS90" s="302"/>
      <c r="CT90" s="302"/>
      <c r="CU90" s="302"/>
      <c r="CV90" s="302"/>
      <c r="CW90" s="302"/>
      <c r="CX90" s="302"/>
      <c r="CY90" s="302"/>
      <c r="CZ90" s="302"/>
      <c r="DA90" s="302"/>
      <c r="DB90" s="302"/>
      <c r="DC90" s="302"/>
      <c r="DD90" s="302"/>
      <c r="DE90" s="302"/>
      <c r="DF90" s="302"/>
      <c r="DG90" s="302"/>
      <c r="DH90" s="302"/>
      <c r="DI90" s="302"/>
      <c r="DJ90" s="302"/>
      <c r="DK90" s="302"/>
      <c r="DL90" s="302"/>
      <c r="DM90" s="302"/>
      <c r="DN90" s="302"/>
      <c r="DO90" s="302"/>
    </row>
    <row r="91" spans="4:119">
      <c r="D91" s="301" t="s">
        <v>121</v>
      </c>
      <c r="E91" s="301"/>
      <c r="F91" s="301" t="s">
        <v>123</v>
      </c>
      <c r="G91" s="302">
        <v>26</v>
      </c>
      <c r="H91" s="277" t="str">
        <f t="shared" si="1"/>
        <v>0226</v>
      </c>
      <c r="I91" s="302"/>
      <c r="J91" s="302"/>
      <c r="K91" s="302"/>
      <c r="L91" s="302"/>
      <c r="M91" s="302"/>
      <c r="N91" s="302"/>
      <c r="O91" s="302"/>
      <c r="P91" s="302"/>
      <c r="Q91" s="302"/>
      <c r="R91" s="302"/>
      <c r="S91" s="302"/>
      <c r="T91" s="302"/>
      <c r="U91" s="302"/>
      <c r="V91" s="302"/>
      <c r="W91" s="302"/>
      <c r="X91" s="302"/>
      <c r="Y91" s="302"/>
      <c r="Z91" s="302"/>
      <c r="AA91" s="302"/>
      <c r="AB91" s="302"/>
      <c r="AC91" s="302"/>
      <c r="AD91" s="302"/>
      <c r="AE91" s="302"/>
      <c r="AF91" s="302"/>
      <c r="AG91" s="302"/>
      <c r="AH91" s="302"/>
      <c r="AI91" s="302"/>
      <c r="AJ91" s="302"/>
      <c r="AK91" s="302"/>
      <c r="AL91" s="302"/>
      <c r="AM91" s="302"/>
      <c r="AN91" s="302"/>
      <c r="AO91" s="302"/>
      <c r="AP91" s="302"/>
      <c r="AQ91" s="302"/>
      <c r="AR91" s="302"/>
      <c r="AS91" s="302"/>
      <c r="AT91" s="302"/>
      <c r="AU91" s="302"/>
      <c r="AV91" s="302"/>
      <c r="AW91" s="302"/>
      <c r="AX91" s="302"/>
      <c r="AY91" s="302"/>
      <c r="AZ91" s="302"/>
      <c r="BA91" s="302"/>
      <c r="BB91" s="302"/>
      <c r="BC91" s="302"/>
      <c r="BD91" s="302"/>
      <c r="BE91" s="302"/>
      <c r="BF91" s="302"/>
      <c r="BG91" s="302"/>
      <c r="BH91" s="302"/>
      <c r="BI91" s="302"/>
      <c r="BJ91" s="302"/>
      <c r="BK91" s="302"/>
      <c r="BL91" s="302"/>
      <c r="BM91" s="302"/>
      <c r="BN91" s="302"/>
      <c r="BO91" s="302"/>
      <c r="BP91" s="302"/>
      <c r="BQ91" s="302"/>
      <c r="BR91" s="302"/>
      <c r="BS91" s="302"/>
      <c r="BT91" s="302"/>
      <c r="BU91" s="302"/>
      <c r="BV91" s="302"/>
      <c r="BW91" s="302"/>
      <c r="BX91" s="302"/>
      <c r="BY91" s="302"/>
      <c r="BZ91" s="302"/>
      <c r="CA91" s="302"/>
      <c r="CB91" s="302"/>
      <c r="CC91" s="302"/>
      <c r="CD91" s="302"/>
      <c r="CE91" s="302"/>
      <c r="CF91" s="302"/>
      <c r="CG91" s="302"/>
      <c r="CH91" s="302"/>
      <c r="CI91" s="302"/>
      <c r="CJ91" s="302"/>
      <c r="CK91" s="302"/>
      <c r="CL91" s="302"/>
      <c r="CM91" s="302"/>
      <c r="CN91" s="302"/>
      <c r="CO91" s="302"/>
      <c r="CP91" s="302"/>
      <c r="CQ91" s="302"/>
      <c r="CR91" s="302"/>
      <c r="CS91" s="302"/>
      <c r="CT91" s="302"/>
      <c r="CU91" s="302"/>
      <c r="CV91" s="302"/>
      <c r="CW91" s="302"/>
      <c r="CX91" s="302"/>
      <c r="CY91" s="302"/>
      <c r="CZ91" s="302"/>
      <c r="DA91" s="302"/>
      <c r="DB91" s="302"/>
      <c r="DC91" s="302"/>
      <c r="DD91" s="302"/>
      <c r="DE91" s="302"/>
      <c r="DF91" s="302"/>
      <c r="DG91" s="302"/>
      <c r="DH91" s="302"/>
      <c r="DI91" s="302"/>
      <c r="DJ91" s="302"/>
      <c r="DK91" s="302"/>
      <c r="DL91" s="302"/>
      <c r="DM91" s="302"/>
      <c r="DN91" s="302"/>
      <c r="DO91" s="302"/>
    </row>
    <row r="92" spans="4:119">
      <c r="D92" s="301" t="s">
        <v>121</v>
      </c>
      <c r="E92" s="301"/>
      <c r="F92" s="301" t="s">
        <v>123</v>
      </c>
      <c r="G92" s="302">
        <v>27</v>
      </c>
      <c r="H92" s="277" t="str">
        <f t="shared" si="1"/>
        <v>0227</v>
      </c>
      <c r="I92" s="302"/>
      <c r="J92" s="302"/>
      <c r="K92" s="302"/>
      <c r="L92" s="302"/>
      <c r="M92" s="302"/>
      <c r="N92" s="302"/>
      <c r="O92" s="302"/>
      <c r="P92" s="302"/>
      <c r="Q92" s="302"/>
      <c r="R92" s="302"/>
      <c r="S92" s="302"/>
      <c r="T92" s="302"/>
      <c r="U92" s="302"/>
      <c r="V92" s="302"/>
      <c r="W92" s="302"/>
      <c r="X92" s="302"/>
      <c r="Y92" s="302"/>
      <c r="Z92" s="302"/>
      <c r="AA92" s="302"/>
      <c r="AB92" s="302"/>
      <c r="AC92" s="302"/>
      <c r="AD92" s="302"/>
      <c r="AE92" s="302"/>
      <c r="AF92" s="302"/>
      <c r="AG92" s="302"/>
      <c r="AH92" s="302"/>
      <c r="AI92" s="302"/>
      <c r="AJ92" s="302"/>
      <c r="AK92" s="302"/>
      <c r="AL92" s="302"/>
      <c r="AM92" s="302"/>
      <c r="AN92" s="302"/>
      <c r="AO92" s="302"/>
      <c r="AP92" s="302"/>
      <c r="AQ92" s="302"/>
      <c r="AR92" s="302"/>
      <c r="AS92" s="302"/>
      <c r="AT92" s="302"/>
      <c r="AU92" s="302"/>
      <c r="AV92" s="302"/>
      <c r="AW92" s="302"/>
      <c r="AX92" s="302"/>
      <c r="AY92" s="302"/>
      <c r="AZ92" s="302"/>
      <c r="BA92" s="302"/>
      <c r="BB92" s="302"/>
      <c r="BC92" s="302"/>
      <c r="BD92" s="302"/>
      <c r="BE92" s="302"/>
      <c r="BF92" s="302"/>
      <c r="BG92" s="302"/>
      <c r="BH92" s="302"/>
      <c r="BI92" s="302"/>
      <c r="BJ92" s="302"/>
      <c r="BK92" s="302"/>
      <c r="BL92" s="302"/>
      <c r="BM92" s="302"/>
      <c r="BN92" s="302"/>
      <c r="BO92" s="302"/>
      <c r="BP92" s="302"/>
      <c r="BQ92" s="302"/>
      <c r="BR92" s="302"/>
      <c r="BS92" s="302"/>
      <c r="BT92" s="302"/>
      <c r="BU92" s="302"/>
      <c r="BV92" s="302"/>
      <c r="BW92" s="302"/>
      <c r="BX92" s="302"/>
      <c r="BY92" s="302"/>
      <c r="BZ92" s="302"/>
      <c r="CA92" s="302"/>
      <c r="CB92" s="302"/>
      <c r="CC92" s="302"/>
      <c r="CD92" s="302"/>
      <c r="CE92" s="302"/>
      <c r="CF92" s="302"/>
      <c r="CG92" s="302"/>
      <c r="CH92" s="302"/>
      <c r="CI92" s="302"/>
      <c r="CJ92" s="302"/>
      <c r="CK92" s="302"/>
      <c r="CL92" s="302"/>
      <c r="CM92" s="302"/>
      <c r="CN92" s="302"/>
      <c r="CO92" s="302"/>
      <c r="CP92" s="302"/>
      <c r="CQ92" s="302"/>
      <c r="CR92" s="302"/>
      <c r="CS92" s="302"/>
      <c r="CT92" s="302"/>
      <c r="CU92" s="302"/>
      <c r="CV92" s="302"/>
      <c r="CW92" s="302"/>
      <c r="CX92" s="302"/>
      <c r="CY92" s="302"/>
      <c r="CZ92" s="302"/>
      <c r="DA92" s="302"/>
      <c r="DB92" s="302"/>
      <c r="DC92" s="302"/>
      <c r="DD92" s="302"/>
      <c r="DE92" s="302"/>
      <c r="DF92" s="302"/>
      <c r="DG92" s="302"/>
      <c r="DH92" s="302"/>
      <c r="DI92" s="302"/>
      <c r="DJ92" s="302"/>
      <c r="DK92" s="302"/>
      <c r="DL92" s="302"/>
      <c r="DM92" s="302"/>
      <c r="DN92" s="302"/>
      <c r="DO92" s="302"/>
    </row>
    <row r="93" spans="4:119">
      <c r="D93" s="301" t="s">
        <v>121</v>
      </c>
      <c r="E93" s="301"/>
      <c r="F93" s="301" t="s">
        <v>123</v>
      </c>
      <c r="G93" s="302">
        <v>28</v>
      </c>
      <c r="H93" s="277" t="str">
        <f t="shared" si="1"/>
        <v>0228</v>
      </c>
      <c r="I93" s="302"/>
      <c r="J93" s="302"/>
      <c r="K93" s="302"/>
      <c r="L93" s="302"/>
      <c r="M93" s="302"/>
      <c r="N93" s="302"/>
      <c r="O93" s="302"/>
      <c r="P93" s="302"/>
      <c r="Q93" s="302"/>
      <c r="R93" s="302"/>
      <c r="S93" s="302"/>
      <c r="T93" s="302"/>
      <c r="U93" s="302"/>
      <c r="V93" s="302"/>
      <c r="W93" s="302"/>
      <c r="X93" s="302"/>
      <c r="Y93" s="302"/>
      <c r="Z93" s="302"/>
      <c r="AA93" s="302"/>
      <c r="AB93" s="302"/>
      <c r="AC93" s="302"/>
      <c r="AD93" s="302"/>
      <c r="AE93" s="302"/>
      <c r="AF93" s="302"/>
      <c r="AG93" s="302"/>
      <c r="AH93" s="302"/>
      <c r="AI93" s="302"/>
      <c r="AJ93" s="302"/>
      <c r="AK93" s="302"/>
      <c r="AL93" s="302"/>
      <c r="AM93" s="302"/>
      <c r="AN93" s="302"/>
      <c r="AO93" s="302"/>
      <c r="AP93" s="302"/>
      <c r="AQ93" s="302"/>
      <c r="AR93" s="302"/>
      <c r="AS93" s="302"/>
      <c r="AT93" s="302"/>
      <c r="AU93" s="302"/>
      <c r="AV93" s="302"/>
      <c r="AW93" s="302"/>
      <c r="AX93" s="302"/>
      <c r="AY93" s="302"/>
      <c r="AZ93" s="302"/>
      <c r="BA93" s="302"/>
      <c r="BB93" s="302"/>
      <c r="BC93" s="302"/>
      <c r="BD93" s="302"/>
      <c r="BE93" s="302"/>
      <c r="BF93" s="302"/>
      <c r="BG93" s="302"/>
      <c r="BH93" s="302"/>
      <c r="BI93" s="302"/>
      <c r="BJ93" s="302"/>
      <c r="BK93" s="302"/>
      <c r="BL93" s="302"/>
      <c r="BM93" s="302"/>
      <c r="BN93" s="302"/>
      <c r="BO93" s="302"/>
      <c r="BP93" s="302"/>
      <c r="BQ93" s="302"/>
      <c r="BR93" s="302"/>
      <c r="BS93" s="302"/>
      <c r="BT93" s="302"/>
      <c r="BU93" s="302"/>
      <c r="BV93" s="302"/>
      <c r="BW93" s="302"/>
      <c r="BX93" s="302"/>
      <c r="BY93" s="302"/>
      <c r="BZ93" s="302"/>
      <c r="CA93" s="302"/>
      <c r="CB93" s="302"/>
      <c r="CC93" s="302"/>
      <c r="CD93" s="302"/>
      <c r="CE93" s="302"/>
      <c r="CF93" s="302"/>
      <c r="CG93" s="302"/>
      <c r="CH93" s="302"/>
      <c r="CI93" s="302"/>
      <c r="CJ93" s="302"/>
      <c r="CK93" s="302"/>
      <c r="CL93" s="302"/>
      <c r="CM93" s="302"/>
      <c r="CN93" s="302"/>
      <c r="CO93" s="302"/>
      <c r="CP93" s="302"/>
      <c r="CQ93" s="302"/>
      <c r="CR93" s="302"/>
      <c r="CS93" s="302"/>
      <c r="CT93" s="302"/>
      <c r="CU93" s="302"/>
      <c r="CV93" s="302"/>
      <c r="CW93" s="302"/>
      <c r="CX93" s="302"/>
      <c r="CY93" s="302"/>
      <c r="CZ93" s="302"/>
      <c r="DA93" s="302"/>
      <c r="DB93" s="302"/>
      <c r="DC93" s="302"/>
      <c r="DD93" s="302"/>
      <c r="DE93" s="302"/>
      <c r="DF93" s="302"/>
      <c r="DG93" s="302"/>
      <c r="DH93" s="302"/>
      <c r="DI93" s="302"/>
      <c r="DJ93" s="302"/>
      <c r="DK93" s="302"/>
      <c r="DL93" s="302"/>
      <c r="DM93" s="302"/>
      <c r="DN93" s="302"/>
      <c r="DO93" s="302"/>
    </row>
    <row r="94" spans="4:119">
      <c r="D94" s="301" t="s">
        <v>121</v>
      </c>
      <c r="E94" s="301"/>
      <c r="F94" s="301" t="s">
        <v>123</v>
      </c>
      <c r="G94" s="302">
        <v>29</v>
      </c>
      <c r="H94" s="277" t="str">
        <f t="shared" si="1"/>
        <v>0229</v>
      </c>
      <c r="I94" s="302"/>
      <c r="J94" s="302"/>
      <c r="K94" s="302"/>
      <c r="L94" s="302"/>
      <c r="M94" s="302"/>
      <c r="N94" s="302"/>
      <c r="O94" s="302"/>
      <c r="P94" s="302"/>
      <c r="Q94" s="302"/>
      <c r="R94" s="302"/>
      <c r="S94" s="302"/>
      <c r="T94" s="302"/>
      <c r="U94" s="302"/>
      <c r="V94" s="302"/>
      <c r="W94" s="302"/>
      <c r="X94" s="302"/>
      <c r="Y94" s="302"/>
      <c r="Z94" s="302"/>
      <c r="AA94" s="302"/>
      <c r="AB94" s="302"/>
      <c r="AC94" s="302"/>
      <c r="AD94" s="302"/>
      <c r="AE94" s="302"/>
      <c r="AF94" s="302"/>
      <c r="AG94" s="302"/>
      <c r="AH94" s="302"/>
      <c r="AI94" s="302"/>
      <c r="AJ94" s="302"/>
      <c r="AK94" s="302"/>
      <c r="AL94" s="302"/>
      <c r="AM94" s="302"/>
      <c r="AN94" s="302"/>
      <c r="AO94" s="302"/>
      <c r="AP94" s="302"/>
      <c r="AQ94" s="302"/>
      <c r="AR94" s="302"/>
      <c r="AS94" s="302"/>
      <c r="AT94" s="302"/>
      <c r="AU94" s="302"/>
      <c r="AV94" s="302"/>
      <c r="AW94" s="302"/>
      <c r="AX94" s="302"/>
      <c r="AY94" s="302"/>
      <c r="AZ94" s="302"/>
      <c r="BA94" s="302"/>
      <c r="BB94" s="302"/>
      <c r="BC94" s="302"/>
      <c r="BD94" s="302"/>
      <c r="BE94" s="302"/>
      <c r="BF94" s="302"/>
      <c r="BG94" s="302"/>
      <c r="BH94" s="302"/>
      <c r="BI94" s="302"/>
      <c r="BJ94" s="302"/>
      <c r="BK94" s="302"/>
      <c r="BL94" s="302"/>
      <c r="BM94" s="302"/>
      <c r="BN94" s="302"/>
      <c r="BO94" s="302"/>
      <c r="BP94" s="302"/>
      <c r="BQ94" s="302"/>
      <c r="BR94" s="302"/>
      <c r="BS94" s="302"/>
      <c r="BT94" s="302"/>
      <c r="BU94" s="302"/>
      <c r="BV94" s="302"/>
      <c r="BW94" s="302"/>
      <c r="BX94" s="302"/>
      <c r="BY94" s="302"/>
      <c r="BZ94" s="302"/>
      <c r="CA94" s="302"/>
      <c r="CB94" s="302"/>
      <c r="CC94" s="302"/>
      <c r="CD94" s="302"/>
      <c r="CE94" s="302"/>
      <c r="CF94" s="302"/>
      <c r="CG94" s="302"/>
      <c r="CH94" s="302"/>
      <c r="CI94" s="302"/>
      <c r="CJ94" s="302"/>
      <c r="CK94" s="302"/>
      <c r="CL94" s="302"/>
      <c r="CM94" s="302"/>
      <c r="CN94" s="302"/>
      <c r="CO94" s="302"/>
      <c r="CP94" s="302"/>
      <c r="CQ94" s="302"/>
      <c r="CR94" s="302"/>
      <c r="CS94" s="302"/>
      <c r="CT94" s="302"/>
      <c r="CU94" s="302"/>
      <c r="CV94" s="302"/>
      <c r="CW94" s="302"/>
      <c r="CX94" s="302"/>
      <c r="CY94" s="302"/>
      <c r="CZ94" s="302"/>
      <c r="DA94" s="302"/>
      <c r="DB94" s="302"/>
      <c r="DC94" s="302"/>
      <c r="DD94" s="302"/>
      <c r="DE94" s="302"/>
      <c r="DF94" s="302"/>
      <c r="DG94" s="302"/>
      <c r="DH94" s="302"/>
      <c r="DI94" s="302"/>
      <c r="DJ94" s="302"/>
      <c r="DK94" s="302"/>
      <c r="DL94" s="302"/>
      <c r="DM94" s="302"/>
      <c r="DN94" s="302"/>
      <c r="DO94" s="302"/>
    </row>
    <row r="95" spans="4:119">
      <c r="D95" s="301" t="s">
        <v>121</v>
      </c>
      <c r="E95" s="301"/>
      <c r="F95" s="301" t="s">
        <v>123</v>
      </c>
      <c r="G95" s="302">
        <v>30</v>
      </c>
      <c r="H95" s="277" t="str">
        <f t="shared" si="1"/>
        <v>0230</v>
      </c>
      <c r="I95" s="302"/>
      <c r="J95" s="302"/>
      <c r="K95" s="302"/>
      <c r="L95" s="302"/>
      <c r="M95" s="302"/>
      <c r="N95" s="302"/>
      <c r="O95" s="302"/>
      <c r="P95" s="302"/>
      <c r="Q95" s="302"/>
      <c r="R95" s="302"/>
      <c r="S95" s="302"/>
      <c r="T95" s="302"/>
      <c r="U95" s="302"/>
      <c r="V95" s="302"/>
      <c r="W95" s="302"/>
      <c r="X95" s="302"/>
      <c r="Y95" s="302"/>
      <c r="Z95" s="302"/>
      <c r="AA95" s="302"/>
      <c r="AB95" s="302"/>
      <c r="AC95" s="302"/>
      <c r="AD95" s="302"/>
      <c r="AE95" s="302"/>
      <c r="AF95" s="302"/>
      <c r="AG95" s="302"/>
      <c r="AH95" s="302"/>
      <c r="AI95" s="302"/>
      <c r="AJ95" s="302"/>
      <c r="AK95" s="302"/>
      <c r="AL95" s="302"/>
      <c r="AM95" s="302"/>
      <c r="AN95" s="302"/>
      <c r="AO95" s="302"/>
      <c r="AP95" s="302"/>
      <c r="AQ95" s="302"/>
      <c r="AR95" s="302"/>
      <c r="AS95" s="302"/>
      <c r="AT95" s="302"/>
      <c r="AU95" s="302"/>
      <c r="AV95" s="302"/>
      <c r="AW95" s="302"/>
      <c r="AX95" s="302"/>
      <c r="AY95" s="302"/>
      <c r="AZ95" s="302"/>
      <c r="BA95" s="302"/>
      <c r="BB95" s="302"/>
      <c r="BC95" s="302"/>
      <c r="BD95" s="302"/>
      <c r="BE95" s="302"/>
      <c r="BF95" s="302"/>
      <c r="BG95" s="302"/>
      <c r="BH95" s="302"/>
      <c r="BI95" s="302"/>
      <c r="BJ95" s="302"/>
      <c r="BK95" s="302"/>
      <c r="BL95" s="302"/>
      <c r="BM95" s="302"/>
      <c r="BN95" s="302"/>
      <c r="BO95" s="302"/>
      <c r="BP95" s="302"/>
      <c r="BQ95" s="302"/>
      <c r="BR95" s="302"/>
      <c r="BS95" s="302"/>
      <c r="BT95" s="302"/>
      <c r="BU95" s="302"/>
      <c r="BV95" s="302"/>
      <c r="BW95" s="302"/>
      <c r="BX95" s="302"/>
      <c r="BY95" s="302"/>
      <c r="BZ95" s="302"/>
      <c r="CA95" s="302"/>
      <c r="CB95" s="302"/>
      <c r="CC95" s="302"/>
      <c r="CD95" s="302"/>
      <c r="CE95" s="302"/>
      <c r="CF95" s="302"/>
      <c r="CG95" s="302"/>
      <c r="CH95" s="302"/>
      <c r="CI95" s="302"/>
      <c r="CJ95" s="302"/>
      <c r="CK95" s="302"/>
      <c r="CL95" s="302"/>
      <c r="CM95" s="302"/>
      <c r="CN95" s="302"/>
      <c r="CO95" s="302"/>
      <c r="CP95" s="302"/>
      <c r="CQ95" s="302"/>
      <c r="CR95" s="302"/>
      <c r="CS95" s="302"/>
      <c r="CT95" s="302"/>
      <c r="CU95" s="302"/>
      <c r="CV95" s="302"/>
      <c r="CW95" s="302"/>
      <c r="CX95" s="302"/>
      <c r="CY95" s="302"/>
      <c r="CZ95" s="302"/>
      <c r="DA95" s="302"/>
      <c r="DB95" s="302"/>
      <c r="DC95" s="302"/>
      <c r="DD95" s="302"/>
      <c r="DE95" s="302"/>
      <c r="DF95" s="302"/>
      <c r="DG95" s="302"/>
      <c r="DH95" s="302"/>
      <c r="DI95" s="302"/>
      <c r="DJ95" s="302"/>
      <c r="DK95" s="302"/>
      <c r="DL95" s="302"/>
      <c r="DM95" s="302"/>
      <c r="DN95" s="302"/>
      <c r="DO95" s="302"/>
    </row>
    <row r="96" spans="4:119">
      <c r="D96" s="301" t="s">
        <v>121</v>
      </c>
      <c r="E96" s="301"/>
      <c r="F96" s="301" t="s">
        <v>123</v>
      </c>
      <c r="G96" s="302">
        <v>31</v>
      </c>
      <c r="H96" s="277" t="str">
        <f t="shared" si="1"/>
        <v>0231</v>
      </c>
      <c r="I96" s="302"/>
      <c r="J96" s="302"/>
      <c r="K96" s="302"/>
      <c r="L96" s="302"/>
      <c r="M96" s="302"/>
      <c r="N96" s="302"/>
      <c r="O96" s="302"/>
      <c r="P96" s="302"/>
      <c r="Q96" s="302"/>
      <c r="R96" s="302"/>
      <c r="S96" s="302"/>
      <c r="T96" s="302"/>
      <c r="U96" s="302"/>
      <c r="V96" s="302"/>
      <c r="W96" s="302"/>
      <c r="X96" s="302"/>
      <c r="Y96" s="302"/>
      <c r="Z96" s="302"/>
      <c r="AA96" s="302"/>
      <c r="AB96" s="302"/>
      <c r="AC96" s="302"/>
      <c r="AD96" s="302"/>
      <c r="AE96" s="302"/>
      <c r="AF96" s="302"/>
      <c r="AG96" s="302"/>
      <c r="AH96" s="302"/>
      <c r="AI96" s="302"/>
      <c r="AJ96" s="302"/>
      <c r="AK96" s="302"/>
      <c r="AL96" s="302"/>
      <c r="AM96" s="302"/>
      <c r="AN96" s="302"/>
      <c r="AO96" s="302"/>
      <c r="AP96" s="302"/>
      <c r="AQ96" s="302"/>
      <c r="AR96" s="302"/>
      <c r="AS96" s="302"/>
      <c r="AT96" s="302"/>
      <c r="AU96" s="302"/>
      <c r="AV96" s="302"/>
      <c r="AW96" s="302"/>
      <c r="AX96" s="302"/>
      <c r="AY96" s="302"/>
      <c r="AZ96" s="302"/>
      <c r="BA96" s="302"/>
      <c r="BB96" s="302"/>
      <c r="BC96" s="302"/>
      <c r="BD96" s="302"/>
      <c r="BE96" s="302"/>
      <c r="BF96" s="302"/>
      <c r="BG96" s="302"/>
      <c r="BH96" s="302"/>
      <c r="BI96" s="302"/>
      <c r="BJ96" s="302"/>
      <c r="BK96" s="302"/>
      <c r="BL96" s="302"/>
      <c r="BM96" s="302"/>
      <c r="BN96" s="302"/>
      <c r="BO96" s="302"/>
      <c r="BP96" s="302"/>
      <c r="BQ96" s="302"/>
      <c r="BR96" s="302"/>
      <c r="BS96" s="302"/>
      <c r="BT96" s="302"/>
      <c r="BU96" s="302"/>
      <c r="BV96" s="302"/>
      <c r="BW96" s="302"/>
      <c r="BX96" s="302"/>
      <c r="BY96" s="302"/>
      <c r="BZ96" s="302"/>
      <c r="CA96" s="302"/>
      <c r="CB96" s="302"/>
      <c r="CC96" s="302"/>
      <c r="CD96" s="302"/>
      <c r="CE96" s="302"/>
      <c r="CF96" s="302"/>
      <c r="CG96" s="302"/>
      <c r="CH96" s="302"/>
      <c r="CI96" s="302"/>
      <c r="CJ96" s="302"/>
      <c r="CK96" s="302"/>
      <c r="CL96" s="302"/>
      <c r="CM96" s="302"/>
      <c r="CN96" s="302"/>
      <c r="CO96" s="302"/>
      <c r="CP96" s="302"/>
      <c r="CQ96" s="302"/>
      <c r="CR96" s="302"/>
      <c r="CS96" s="302"/>
      <c r="CT96" s="302"/>
      <c r="CU96" s="302"/>
      <c r="CV96" s="302"/>
      <c r="CW96" s="302"/>
      <c r="CX96" s="302"/>
      <c r="CY96" s="302"/>
      <c r="CZ96" s="302"/>
      <c r="DA96" s="302"/>
      <c r="DB96" s="302"/>
      <c r="DC96" s="302"/>
      <c r="DD96" s="302"/>
      <c r="DE96" s="302"/>
      <c r="DF96" s="302"/>
      <c r="DG96" s="302"/>
      <c r="DH96" s="302"/>
      <c r="DI96" s="302"/>
      <c r="DJ96" s="302"/>
      <c r="DK96" s="302"/>
      <c r="DL96" s="302"/>
      <c r="DM96" s="302"/>
      <c r="DN96" s="302"/>
      <c r="DO96" s="302"/>
    </row>
    <row r="97" spans="4:119">
      <c r="D97" s="301" t="s">
        <v>121</v>
      </c>
      <c r="E97" s="301"/>
      <c r="F97" s="301" t="s">
        <v>123</v>
      </c>
      <c r="G97" s="302">
        <v>32</v>
      </c>
      <c r="H97" s="277" t="str">
        <f t="shared" si="1"/>
        <v>0232</v>
      </c>
      <c r="I97" s="302"/>
      <c r="J97" s="302"/>
      <c r="K97" s="302"/>
      <c r="L97" s="302"/>
      <c r="M97" s="302"/>
      <c r="N97" s="302"/>
      <c r="O97" s="302"/>
      <c r="P97" s="302"/>
      <c r="Q97" s="302"/>
      <c r="R97" s="302"/>
      <c r="S97" s="302"/>
      <c r="T97" s="302"/>
      <c r="U97" s="302"/>
      <c r="V97" s="302"/>
      <c r="W97" s="302"/>
      <c r="X97" s="302"/>
      <c r="Y97" s="302"/>
      <c r="Z97" s="302"/>
      <c r="AA97" s="302"/>
      <c r="AB97" s="302"/>
      <c r="AC97" s="302"/>
      <c r="AD97" s="302"/>
      <c r="AE97" s="302"/>
      <c r="AF97" s="302"/>
      <c r="AG97" s="302"/>
      <c r="AH97" s="302"/>
      <c r="AI97" s="302"/>
      <c r="AJ97" s="302"/>
      <c r="AK97" s="302"/>
      <c r="AL97" s="302"/>
      <c r="AM97" s="302"/>
      <c r="AN97" s="302"/>
      <c r="AO97" s="302"/>
      <c r="AP97" s="302"/>
      <c r="AQ97" s="302"/>
      <c r="AR97" s="302"/>
      <c r="AS97" s="302"/>
      <c r="AT97" s="302"/>
      <c r="AU97" s="302"/>
      <c r="AV97" s="302"/>
      <c r="AW97" s="302"/>
      <c r="AX97" s="302"/>
      <c r="AY97" s="302"/>
      <c r="AZ97" s="302"/>
      <c r="BA97" s="302"/>
      <c r="BB97" s="302"/>
      <c r="BC97" s="302"/>
      <c r="BD97" s="302"/>
      <c r="BE97" s="302"/>
      <c r="BF97" s="302"/>
      <c r="BG97" s="302"/>
      <c r="BH97" s="302"/>
      <c r="BI97" s="302"/>
      <c r="BJ97" s="302"/>
      <c r="BK97" s="302"/>
      <c r="BL97" s="302"/>
      <c r="BM97" s="302"/>
      <c r="BN97" s="302"/>
      <c r="BO97" s="302"/>
      <c r="BP97" s="302"/>
      <c r="BQ97" s="302"/>
      <c r="BR97" s="302"/>
      <c r="BS97" s="302"/>
      <c r="BT97" s="302"/>
      <c r="BU97" s="302"/>
      <c r="BV97" s="302"/>
      <c r="BW97" s="302"/>
      <c r="BX97" s="302"/>
      <c r="BY97" s="302"/>
      <c r="BZ97" s="302"/>
      <c r="CA97" s="302"/>
      <c r="CB97" s="302"/>
      <c r="CC97" s="302"/>
      <c r="CD97" s="302"/>
      <c r="CE97" s="302"/>
      <c r="CF97" s="302"/>
      <c r="CG97" s="302"/>
      <c r="CH97" s="302"/>
      <c r="CI97" s="302"/>
      <c r="CJ97" s="302"/>
      <c r="CK97" s="302"/>
      <c r="CL97" s="302"/>
      <c r="CM97" s="302"/>
      <c r="CN97" s="302"/>
      <c r="CO97" s="302"/>
      <c r="CP97" s="302"/>
      <c r="CQ97" s="302"/>
      <c r="CR97" s="302"/>
      <c r="CS97" s="302"/>
      <c r="CT97" s="302"/>
      <c r="CU97" s="302"/>
      <c r="CV97" s="302"/>
      <c r="CW97" s="302"/>
      <c r="CX97" s="302"/>
      <c r="CY97" s="302"/>
      <c r="CZ97" s="302"/>
      <c r="DA97" s="302"/>
      <c r="DB97" s="302"/>
      <c r="DC97" s="302"/>
      <c r="DD97" s="302"/>
      <c r="DE97" s="302"/>
      <c r="DF97" s="302"/>
      <c r="DG97" s="302"/>
      <c r="DH97" s="302"/>
      <c r="DI97" s="302"/>
      <c r="DJ97" s="302"/>
      <c r="DK97" s="302"/>
      <c r="DL97" s="302"/>
      <c r="DM97" s="302"/>
      <c r="DN97" s="302"/>
      <c r="DO97" s="302"/>
    </row>
    <row r="98" spans="4:119">
      <c r="D98" s="301" t="s">
        <v>121</v>
      </c>
      <c r="E98" s="301"/>
      <c r="F98" s="301" t="s">
        <v>123</v>
      </c>
      <c r="G98" s="302">
        <v>33</v>
      </c>
      <c r="H98" s="277" t="str">
        <f t="shared" si="1"/>
        <v>0233</v>
      </c>
      <c r="I98" s="302"/>
      <c r="J98" s="302"/>
      <c r="K98" s="302"/>
      <c r="L98" s="302"/>
      <c r="M98" s="302"/>
      <c r="N98" s="302"/>
      <c r="O98" s="302"/>
      <c r="P98" s="302"/>
      <c r="Q98" s="302"/>
      <c r="R98" s="302"/>
      <c r="S98" s="302"/>
      <c r="T98" s="302"/>
      <c r="U98" s="302"/>
      <c r="V98" s="302"/>
      <c r="W98" s="302"/>
      <c r="X98" s="302"/>
      <c r="Y98" s="302"/>
      <c r="Z98" s="302"/>
      <c r="AA98" s="302"/>
      <c r="AB98" s="302"/>
      <c r="AC98" s="302"/>
      <c r="AD98" s="302"/>
      <c r="AE98" s="302"/>
      <c r="AF98" s="302"/>
      <c r="AG98" s="302"/>
      <c r="AH98" s="302"/>
      <c r="AI98" s="302"/>
      <c r="AJ98" s="302"/>
      <c r="AK98" s="302"/>
      <c r="AL98" s="302"/>
      <c r="AM98" s="302"/>
      <c r="AN98" s="302"/>
      <c r="AO98" s="302"/>
      <c r="AP98" s="302"/>
      <c r="AQ98" s="302"/>
      <c r="AR98" s="302"/>
      <c r="AS98" s="302"/>
      <c r="AT98" s="302"/>
      <c r="AU98" s="302"/>
      <c r="AV98" s="302"/>
      <c r="AW98" s="302"/>
      <c r="AX98" s="302"/>
      <c r="AY98" s="302"/>
      <c r="AZ98" s="302"/>
      <c r="BA98" s="302"/>
      <c r="BB98" s="302"/>
      <c r="BC98" s="302"/>
      <c r="BD98" s="302"/>
      <c r="BE98" s="302"/>
      <c r="BF98" s="302"/>
      <c r="BG98" s="302"/>
      <c r="BH98" s="302"/>
      <c r="BI98" s="302"/>
      <c r="BJ98" s="302"/>
      <c r="BK98" s="302"/>
      <c r="BL98" s="302"/>
      <c r="BM98" s="302"/>
      <c r="BN98" s="302"/>
      <c r="BO98" s="302"/>
      <c r="BP98" s="302"/>
      <c r="BQ98" s="302"/>
      <c r="BR98" s="302"/>
      <c r="BS98" s="302"/>
      <c r="BT98" s="302"/>
      <c r="BU98" s="302"/>
      <c r="BV98" s="302"/>
      <c r="BW98" s="302"/>
      <c r="BX98" s="302"/>
      <c r="BY98" s="302"/>
      <c r="BZ98" s="302"/>
      <c r="CA98" s="302"/>
      <c r="CB98" s="302"/>
      <c r="CC98" s="302"/>
      <c r="CD98" s="302"/>
      <c r="CE98" s="302"/>
      <c r="CF98" s="302"/>
      <c r="CG98" s="302"/>
      <c r="CH98" s="302"/>
      <c r="CI98" s="302"/>
      <c r="CJ98" s="302"/>
      <c r="CK98" s="302"/>
      <c r="CL98" s="302"/>
      <c r="CM98" s="302"/>
      <c r="CN98" s="302"/>
      <c r="CO98" s="302"/>
      <c r="CP98" s="302"/>
      <c r="CQ98" s="302"/>
      <c r="CR98" s="302"/>
      <c r="CS98" s="302"/>
      <c r="CT98" s="302"/>
      <c r="CU98" s="302"/>
      <c r="CV98" s="302"/>
      <c r="CW98" s="302"/>
      <c r="CX98" s="302"/>
      <c r="CY98" s="302"/>
      <c r="CZ98" s="302"/>
      <c r="DA98" s="302"/>
      <c r="DB98" s="302"/>
      <c r="DC98" s="302"/>
      <c r="DD98" s="302"/>
      <c r="DE98" s="302"/>
      <c r="DF98" s="302"/>
      <c r="DG98" s="302"/>
      <c r="DH98" s="302"/>
      <c r="DI98" s="302"/>
      <c r="DJ98" s="302"/>
      <c r="DK98" s="302"/>
      <c r="DL98" s="302"/>
      <c r="DM98" s="302"/>
      <c r="DN98" s="302"/>
      <c r="DO98" s="302"/>
    </row>
    <row r="99" spans="4:119">
      <c r="D99" s="301" t="s">
        <v>121</v>
      </c>
      <c r="E99" s="301"/>
      <c r="F99" s="301" t="s">
        <v>123</v>
      </c>
      <c r="G99" s="302">
        <v>34</v>
      </c>
      <c r="H99" s="277" t="str">
        <f t="shared" si="1"/>
        <v>0234</v>
      </c>
      <c r="I99" s="302"/>
      <c r="J99" s="302"/>
      <c r="K99" s="302"/>
      <c r="L99" s="302"/>
      <c r="M99" s="302"/>
      <c r="N99" s="302"/>
      <c r="O99" s="302"/>
      <c r="P99" s="302"/>
      <c r="Q99" s="302"/>
      <c r="R99" s="302"/>
      <c r="S99" s="302"/>
      <c r="T99" s="302"/>
      <c r="U99" s="302"/>
      <c r="V99" s="302"/>
      <c r="W99" s="302"/>
      <c r="X99" s="302"/>
      <c r="Y99" s="302"/>
      <c r="Z99" s="302"/>
      <c r="AA99" s="302"/>
      <c r="AB99" s="302"/>
      <c r="AC99" s="302"/>
      <c r="AD99" s="302"/>
      <c r="AE99" s="302"/>
      <c r="AF99" s="302"/>
      <c r="AG99" s="302"/>
      <c r="AH99" s="302"/>
      <c r="AI99" s="302"/>
      <c r="AJ99" s="302"/>
      <c r="AK99" s="302"/>
      <c r="AL99" s="302"/>
      <c r="AM99" s="302"/>
      <c r="AN99" s="302"/>
      <c r="AO99" s="302"/>
      <c r="AP99" s="302"/>
      <c r="AQ99" s="302"/>
      <c r="AR99" s="302"/>
      <c r="AS99" s="302"/>
      <c r="AT99" s="302"/>
      <c r="AU99" s="302"/>
      <c r="AV99" s="302"/>
      <c r="AW99" s="302"/>
      <c r="AX99" s="302"/>
      <c r="AY99" s="302"/>
      <c r="AZ99" s="302"/>
      <c r="BA99" s="302"/>
      <c r="BB99" s="302"/>
      <c r="BC99" s="302"/>
      <c r="BD99" s="302"/>
      <c r="BE99" s="302"/>
      <c r="BF99" s="302"/>
      <c r="BG99" s="302"/>
      <c r="BH99" s="302"/>
      <c r="BI99" s="302"/>
      <c r="BJ99" s="302"/>
      <c r="BK99" s="302"/>
      <c r="BL99" s="302"/>
      <c r="BM99" s="302"/>
      <c r="BN99" s="302"/>
      <c r="BO99" s="302"/>
      <c r="BP99" s="302"/>
      <c r="BQ99" s="302"/>
      <c r="BR99" s="302"/>
      <c r="BS99" s="302"/>
      <c r="BT99" s="302"/>
      <c r="BU99" s="302"/>
      <c r="BV99" s="302"/>
      <c r="BW99" s="302"/>
      <c r="BX99" s="302"/>
      <c r="BY99" s="302"/>
      <c r="BZ99" s="302"/>
      <c r="CA99" s="302"/>
      <c r="CB99" s="302"/>
      <c r="CC99" s="302"/>
      <c r="CD99" s="302"/>
      <c r="CE99" s="302"/>
      <c r="CF99" s="302"/>
      <c r="CG99" s="302"/>
      <c r="CH99" s="302"/>
      <c r="CI99" s="302"/>
      <c r="CJ99" s="302"/>
      <c r="CK99" s="302"/>
      <c r="CL99" s="302"/>
      <c r="CM99" s="302"/>
      <c r="CN99" s="302"/>
      <c r="CO99" s="302"/>
      <c r="CP99" s="302"/>
      <c r="CQ99" s="302"/>
      <c r="CR99" s="302"/>
      <c r="CS99" s="302"/>
      <c r="CT99" s="302"/>
      <c r="CU99" s="302"/>
      <c r="CV99" s="302"/>
      <c r="CW99" s="302"/>
      <c r="CX99" s="302"/>
      <c r="CY99" s="302"/>
      <c r="CZ99" s="302"/>
      <c r="DA99" s="302"/>
      <c r="DB99" s="302"/>
      <c r="DC99" s="302"/>
      <c r="DD99" s="302"/>
      <c r="DE99" s="302"/>
      <c r="DF99" s="302"/>
      <c r="DG99" s="302"/>
      <c r="DH99" s="302"/>
      <c r="DI99" s="302"/>
      <c r="DJ99" s="302"/>
      <c r="DK99" s="302"/>
      <c r="DL99" s="302"/>
      <c r="DM99" s="302"/>
      <c r="DN99" s="302"/>
      <c r="DO99" s="302"/>
    </row>
    <row r="100" spans="4:119">
      <c r="D100" s="301" t="s">
        <v>121</v>
      </c>
      <c r="E100" s="301"/>
      <c r="F100" s="301" t="s">
        <v>123</v>
      </c>
      <c r="G100" s="302">
        <v>35</v>
      </c>
      <c r="H100" s="277" t="str">
        <f t="shared" si="1"/>
        <v>0235</v>
      </c>
      <c r="I100" s="302"/>
      <c r="J100" s="302"/>
      <c r="K100" s="302"/>
      <c r="L100" s="302"/>
      <c r="M100" s="302"/>
      <c r="N100" s="302"/>
      <c r="O100" s="302"/>
      <c r="P100" s="302"/>
      <c r="Q100" s="302"/>
      <c r="R100" s="302"/>
      <c r="S100" s="302"/>
      <c r="T100" s="302"/>
      <c r="U100" s="302"/>
      <c r="V100" s="302"/>
      <c r="W100" s="302"/>
      <c r="X100" s="302"/>
      <c r="Y100" s="302"/>
      <c r="Z100" s="302"/>
      <c r="AA100" s="302"/>
      <c r="AB100" s="302"/>
      <c r="AC100" s="302"/>
      <c r="AD100" s="302"/>
      <c r="AE100" s="302"/>
      <c r="AF100" s="302"/>
      <c r="AG100" s="302"/>
      <c r="AH100" s="302"/>
      <c r="AI100" s="302"/>
      <c r="AJ100" s="302"/>
      <c r="AK100" s="302"/>
      <c r="AL100" s="302"/>
      <c r="AM100" s="302"/>
      <c r="AN100" s="302"/>
      <c r="AO100" s="302"/>
      <c r="AP100" s="302"/>
      <c r="AQ100" s="302"/>
      <c r="AR100" s="302"/>
      <c r="AS100" s="302"/>
      <c r="AT100" s="302"/>
      <c r="AU100" s="302"/>
      <c r="AV100" s="302"/>
      <c r="AW100" s="302"/>
      <c r="AX100" s="302"/>
      <c r="AY100" s="302"/>
      <c r="AZ100" s="302"/>
      <c r="BA100" s="302"/>
      <c r="BB100" s="302"/>
      <c r="BC100" s="302"/>
      <c r="BD100" s="302"/>
      <c r="BE100" s="302"/>
      <c r="BF100" s="302"/>
      <c r="BG100" s="302"/>
      <c r="BH100" s="302"/>
      <c r="BI100" s="302"/>
      <c r="BJ100" s="302"/>
      <c r="BK100" s="302"/>
      <c r="BL100" s="302"/>
      <c r="BM100" s="302"/>
      <c r="BN100" s="302"/>
      <c r="BO100" s="302"/>
      <c r="BP100" s="302"/>
      <c r="BQ100" s="302"/>
      <c r="BR100" s="302"/>
      <c r="BS100" s="302"/>
      <c r="BT100" s="302"/>
      <c r="BU100" s="302"/>
      <c r="BV100" s="302"/>
      <c r="BW100" s="302"/>
      <c r="BX100" s="302"/>
      <c r="BY100" s="302"/>
      <c r="BZ100" s="302"/>
      <c r="CA100" s="302"/>
      <c r="CB100" s="302"/>
      <c r="CC100" s="302"/>
      <c r="CD100" s="302"/>
      <c r="CE100" s="302"/>
      <c r="CF100" s="302"/>
      <c r="CG100" s="302"/>
      <c r="CH100" s="302"/>
      <c r="CI100" s="302"/>
      <c r="CJ100" s="302"/>
      <c r="CK100" s="302"/>
      <c r="CL100" s="302"/>
      <c r="CM100" s="302"/>
      <c r="CN100" s="302"/>
      <c r="CO100" s="302"/>
      <c r="CP100" s="302"/>
      <c r="CQ100" s="302"/>
      <c r="CR100" s="302"/>
      <c r="CS100" s="302"/>
      <c r="CT100" s="302"/>
      <c r="CU100" s="302"/>
      <c r="CV100" s="302"/>
      <c r="CW100" s="302"/>
      <c r="CX100" s="302"/>
      <c r="CY100" s="302"/>
      <c r="CZ100" s="302"/>
      <c r="DA100" s="302"/>
      <c r="DB100" s="302"/>
      <c r="DC100" s="302"/>
      <c r="DD100" s="302"/>
      <c r="DE100" s="302"/>
      <c r="DF100" s="302"/>
      <c r="DG100" s="302"/>
      <c r="DH100" s="302"/>
      <c r="DI100" s="302"/>
      <c r="DJ100" s="302"/>
      <c r="DK100" s="302"/>
      <c r="DL100" s="302"/>
      <c r="DM100" s="302"/>
      <c r="DN100" s="302"/>
      <c r="DO100" s="302"/>
    </row>
    <row r="101" spans="4:119">
      <c r="D101" s="301" t="s">
        <v>121</v>
      </c>
      <c r="E101" s="301"/>
      <c r="F101" s="301" t="s">
        <v>123</v>
      </c>
      <c r="G101" s="302">
        <v>36</v>
      </c>
      <c r="H101" s="277" t="str">
        <f t="shared" si="1"/>
        <v>0236</v>
      </c>
      <c r="I101" s="302"/>
      <c r="J101" s="302"/>
      <c r="K101" s="302"/>
      <c r="L101" s="302"/>
      <c r="M101" s="302"/>
      <c r="N101" s="302"/>
      <c r="O101" s="302"/>
      <c r="P101" s="302"/>
      <c r="Q101" s="302"/>
      <c r="R101" s="302"/>
      <c r="S101" s="302"/>
      <c r="T101" s="302"/>
      <c r="U101" s="302"/>
      <c r="V101" s="302"/>
      <c r="W101" s="302"/>
      <c r="X101" s="302"/>
      <c r="Y101" s="302"/>
      <c r="Z101" s="302"/>
      <c r="AA101" s="302"/>
      <c r="AB101" s="302"/>
      <c r="AC101" s="302"/>
      <c r="AD101" s="302"/>
      <c r="AE101" s="302"/>
      <c r="AF101" s="302"/>
      <c r="AG101" s="302"/>
      <c r="AH101" s="302"/>
      <c r="AI101" s="302"/>
      <c r="AJ101" s="302"/>
      <c r="AK101" s="302"/>
      <c r="AL101" s="302"/>
      <c r="AM101" s="302"/>
      <c r="AN101" s="302"/>
      <c r="AO101" s="302"/>
      <c r="AP101" s="302"/>
      <c r="AQ101" s="302"/>
      <c r="AR101" s="302"/>
      <c r="AS101" s="302"/>
      <c r="AT101" s="302"/>
      <c r="AU101" s="302"/>
      <c r="AV101" s="302"/>
      <c r="AW101" s="302"/>
      <c r="AX101" s="302"/>
      <c r="AY101" s="302"/>
      <c r="AZ101" s="302"/>
      <c r="BA101" s="302"/>
      <c r="BB101" s="302"/>
      <c r="BC101" s="302"/>
      <c r="BD101" s="302"/>
      <c r="BE101" s="302"/>
      <c r="BF101" s="302"/>
      <c r="BG101" s="302"/>
      <c r="BH101" s="302"/>
      <c r="BI101" s="302"/>
      <c r="BJ101" s="302"/>
      <c r="BK101" s="302"/>
      <c r="BL101" s="302"/>
      <c r="BM101" s="302"/>
      <c r="BN101" s="302"/>
      <c r="BO101" s="302"/>
      <c r="BP101" s="302"/>
      <c r="BQ101" s="302"/>
      <c r="BR101" s="302"/>
      <c r="BS101" s="302"/>
      <c r="BT101" s="302"/>
      <c r="BU101" s="302"/>
      <c r="BV101" s="302"/>
      <c r="BW101" s="302"/>
      <c r="BX101" s="302"/>
      <c r="BY101" s="302"/>
      <c r="BZ101" s="302"/>
      <c r="CA101" s="302"/>
      <c r="CB101" s="302"/>
      <c r="CC101" s="302"/>
      <c r="CD101" s="302"/>
      <c r="CE101" s="302"/>
      <c r="CF101" s="302"/>
      <c r="CG101" s="302"/>
      <c r="CH101" s="302"/>
      <c r="CI101" s="302"/>
      <c r="CJ101" s="302"/>
      <c r="CK101" s="302"/>
      <c r="CL101" s="302"/>
      <c r="CM101" s="302"/>
      <c r="CN101" s="302"/>
      <c r="CO101" s="302"/>
      <c r="CP101" s="302"/>
      <c r="CQ101" s="302"/>
      <c r="CR101" s="302"/>
      <c r="CS101" s="302"/>
      <c r="CT101" s="302"/>
      <c r="CU101" s="302"/>
      <c r="CV101" s="302"/>
      <c r="CW101" s="302"/>
      <c r="CX101" s="302"/>
      <c r="CY101" s="302"/>
      <c r="CZ101" s="302"/>
      <c r="DA101" s="302"/>
      <c r="DB101" s="302"/>
      <c r="DC101" s="302"/>
      <c r="DD101" s="302"/>
      <c r="DE101" s="302"/>
      <c r="DF101" s="302"/>
      <c r="DG101" s="302"/>
      <c r="DH101" s="302"/>
      <c r="DI101" s="302"/>
      <c r="DJ101" s="302"/>
      <c r="DK101" s="302"/>
      <c r="DL101" s="302"/>
      <c r="DM101" s="302"/>
      <c r="DN101" s="302"/>
      <c r="DO101" s="302"/>
    </row>
    <row r="102" spans="4:119">
      <c r="D102" s="301" t="s">
        <v>121</v>
      </c>
      <c r="E102" s="301"/>
      <c r="F102" s="301" t="s">
        <v>123</v>
      </c>
      <c r="G102" s="302">
        <v>37</v>
      </c>
      <c r="H102" s="277" t="str">
        <f t="shared" si="1"/>
        <v>0237</v>
      </c>
      <c r="I102" s="302"/>
      <c r="J102" s="302"/>
      <c r="K102" s="302"/>
      <c r="L102" s="302"/>
      <c r="M102" s="302"/>
      <c r="N102" s="302"/>
      <c r="O102" s="302"/>
      <c r="P102" s="302"/>
      <c r="Q102" s="302"/>
      <c r="R102" s="302"/>
      <c r="S102" s="302"/>
      <c r="T102" s="302"/>
      <c r="U102" s="302"/>
      <c r="V102" s="302"/>
      <c r="W102" s="302"/>
      <c r="X102" s="302"/>
      <c r="Y102" s="302"/>
      <c r="Z102" s="302"/>
      <c r="AA102" s="302"/>
      <c r="AB102" s="302"/>
      <c r="AC102" s="302"/>
      <c r="AD102" s="302"/>
      <c r="AE102" s="302"/>
      <c r="AF102" s="302"/>
      <c r="AG102" s="302"/>
      <c r="AH102" s="302"/>
      <c r="AI102" s="302"/>
      <c r="AJ102" s="302"/>
      <c r="AK102" s="302"/>
      <c r="AL102" s="302"/>
      <c r="AM102" s="302"/>
      <c r="AN102" s="302"/>
      <c r="AO102" s="302"/>
      <c r="AP102" s="302"/>
      <c r="AQ102" s="302"/>
      <c r="AR102" s="302"/>
      <c r="AS102" s="302"/>
      <c r="AT102" s="302"/>
      <c r="AU102" s="302"/>
      <c r="AV102" s="302"/>
      <c r="AW102" s="302"/>
      <c r="AX102" s="302"/>
      <c r="AY102" s="302"/>
      <c r="AZ102" s="302"/>
      <c r="BA102" s="302"/>
      <c r="BB102" s="302"/>
      <c r="BC102" s="302"/>
      <c r="BD102" s="302"/>
      <c r="BE102" s="302"/>
      <c r="BF102" s="302"/>
      <c r="BG102" s="302"/>
      <c r="BH102" s="302"/>
      <c r="BI102" s="302"/>
      <c r="BJ102" s="302"/>
      <c r="BK102" s="302"/>
      <c r="BL102" s="302"/>
      <c r="BM102" s="302"/>
      <c r="BN102" s="302"/>
      <c r="BO102" s="302"/>
      <c r="BP102" s="302"/>
      <c r="BQ102" s="302"/>
      <c r="BR102" s="302"/>
      <c r="BS102" s="302"/>
      <c r="BT102" s="302"/>
      <c r="BU102" s="302"/>
      <c r="BV102" s="302"/>
      <c r="BW102" s="302"/>
      <c r="BX102" s="302"/>
      <c r="BY102" s="302"/>
      <c r="BZ102" s="302"/>
      <c r="CA102" s="302"/>
      <c r="CB102" s="302"/>
      <c r="CC102" s="302"/>
      <c r="CD102" s="302"/>
      <c r="CE102" s="302"/>
      <c r="CF102" s="302"/>
      <c r="CG102" s="302"/>
      <c r="CH102" s="302"/>
      <c r="CI102" s="302"/>
      <c r="CJ102" s="302"/>
      <c r="CK102" s="302"/>
      <c r="CL102" s="302"/>
      <c r="CM102" s="302"/>
      <c r="CN102" s="302"/>
      <c r="CO102" s="302"/>
      <c r="CP102" s="302"/>
      <c r="CQ102" s="302"/>
      <c r="CR102" s="302"/>
      <c r="CS102" s="302"/>
      <c r="CT102" s="302"/>
      <c r="CU102" s="302"/>
      <c r="CV102" s="302"/>
      <c r="CW102" s="302"/>
      <c r="CX102" s="302"/>
      <c r="CY102" s="302"/>
      <c r="CZ102" s="302"/>
      <c r="DA102" s="302"/>
      <c r="DB102" s="302"/>
      <c r="DC102" s="302"/>
      <c r="DD102" s="302"/>
      <c r="DE102" s="302"/>
      <c r="DF102" s="302"/>
      <c r="DG102" s="302"/>
      <c r="DH102" s="302"/>
      <c r="DI102" s="302"/>
      <c r="DJ102" s="302"/>
      <c r="DK102" s="302"/>
      <c r="DL102" s="302"/>
      <c r="DM102" s="302"/>
      <c r="DN102" s="302"/>
      <c r="DO102" s="302"/>
    </row>
    <row r="103" spans="4:119">
      <c r="D103" s="301" t="s">
        <v>121</v>
      </c>
      <c r="E103" s="301"/>
      <c r="F103" s="301" t="s">
        <v>123</v>
      </c>
      <c r="G103" s="302">
        <v>38</v>
      </c>
      <c r="H103" s="277" t="str">
        <f t="shared" si="1"/>
        <v>0238</v>
      </c>
      <c r="I103" s="302"/>
      <c r="J103" s="302"/>
      <c r="K103" s="302"/>
      <c r="L103" s="302"/>
      <c r="M103" s="302"/>
      <c r="N103" s="302"/>
      <c r="O103" s="302"/>
      <c r="P103" s="302"/>
      <c r="Q103" s="302"/>
      <c r="R103" s="302"/>
      <c r="S103" s="302"/>
      <c r="T103" s="302"/>
      <c r="U103" s="302"/>
      <c r="V103" s="302"/>
      <c r="W103" s="302"/>
      <c r="X103" s="302"/>
      <c r="Y103" s="302"/>
      <c r="Z103" s="302"/>
      <c r="AA103" s="302"/>
      <c r="AB103" s="302"/>
      <c r="AC103" s="302"/>
      <c r="AD103" s="302"/>
      <c r="AE103" s="302"/>
      <c r="AF103" s="302"/>
      <c r="AG103" s="302"/>
      <c r="AH103" s="302"/>
      <c r="AI103" s="302"/>
      <c r="AJ103" s="302"/>
      <c r="AK103" s="302"/>
      <c r="AL103" s="302"/>
      <c r="AM103" s="302"/>
      <c r="AN103" s="302"/>
      <c r="AO103" s="302"/>
      <c r="AP103" s="302"/>
      <c r="AQ103" s="302"/>
      <c r="AR103" s="302"/>
      <c r="AS103" s="302"/>
      <c r="AT103" s="302"/>
      <c r="AU103" s="302"/>
      <c r="AV103" s="302"/>
      <c r="AW103" s="302"/>
      <c r="AX103" s="302"/>
      <c r="AY103" s="302"/>
      <c r="AZ103" s="302"/>
      <c r="BA103" s="302"/>
      <c r="BB103" s="302"/>
      <c r="BC103" s="302"/>
      <c r="BD103" s="302"/>
      <c r="BE103" s="302"/>
      <c r="BF103" s="302"/>
      <c r="BG103" s="302"/>
      <c r="BH103" s="302"/>
      <c r="BI103" s="302"/>
      <c r="BJ103" s="302"/>
      <c r="BK103" s="302"/>
      <c r="BL103" s="302"/>
      <c r="BM103" s="302"/>
      <c r="BN103" s="302"/>
      <c r="BO103" s="302"/>
      <c r="BP103" s="302"/>
      <c r="BQ103" s="302"/>
      <c r="BR103" s="302"/>
      <c r="BS103" s="302"/>
      <c r="BT103" s="302"/>
      <c r="BU103" s="302"/>
      <c r="BV103" s="302"/>
      <c r="BW103" s="302"/>
      <c r="BX103" s="302"/>
      <c r="BY103" s="302"/>
      <c r="BZ103" s="302"/>
      <c r="CA103" s="302"/>
      <c r="CB103" s="302"/>
      <c r="CC103" s="302"/>
      <c r="CD103" s="302"/>
      <c r="CE103" s="302"/>
      <c r="CF103" s="302"/>
      <c r="CG103" s="302"/>
      <c r="CH103" s="302"/>
      <c r="CI103" s="302"/>
      <c r="CJ103" s="302"/>
      <c r="CK103" s="302"/>
      <c r="CL103" s="302"/>
      <c r="CM103" s="302"/>
      <c r="CN103" s="302"/>
      <c r="CO103" s="302"/>
      <c r="CP103" s="302"/>
      <c r="CQ103" s="302"/>
      <c r="CR103" s="302"/>
      <c r="CS103" s="302"/>
      <c r="CT103" s="302"/>
      <c r="CU103" s="302"/>
      <c r="CV103" s="302"/>
      <c r="CW103" s="302"/>
      <c r="CX103" s="302"/>
      <c r="CY103" s="302"/>
      <c r="CZ103" s="302"/>
      <c r="DA103" s="302"/>
      <c r="DB103" s="302"/>
      <c r="DC103" s="302"/>
      <c r="DD103" s="302"/>
      <c r="DE103" s="302"/>
      <c r="DF103" s="302"/>
      <c r="DG103" s="302"/>
      <c r="DH103" s="302"/>
      <c r="DI103" s="302"/>
      <c r="DJ103" s="302"/>
      <c r="DK103" s="302"/>
      <c r="DL103" s="302"/>
      <c r="DM103" s="302"/>
      <c r="DN103" s="302"/>
      <c r="DO103" s="302"/>
    </row>
    <row r="104" spans="4:119">
      <c r="D104" s="301" t="s">
        <v>121</v>
      </c>
      <c r="E104" s="301"/>
      <c r="F104" s="301" t="s">
        <v>123</v>
      </c>
      <c r="G104" s="302">
        <v>39</v>
      </c>
      <c r="H104" s="277" t="str">
        <f t="shared" si="1"/>
        <v>0239</v>
      </c>
      <c r="I104" s="302"/>
      <c r="J104" s="302"/>
      <c r="K104" s="302"/>
      <c r="L104" s="302"/>
      <c r="M104" s="302"/>
      <c r="N104" s="302"/>
      <c r="O104" s="302"/>
      <c r="P104" s="302"/>
      <c r="Q104" s="302"/>
      <c r="R104" s="302"/>
      <c r="S104" s="302"/>
      <c r="T104" s="302"/>
      <c r="U104" s="302"/>
      <c r="V104" s="302"/>
      <c r="W104" s="302"/>
      <c r="X104" s="302"/>
      <c r="Y104" s="302"/>
      <c r="Z104" s="302"/>
      <c r="AA104" s="302"/>
      <c r="AB104" s="302"/>
      <c r="AC104" s="302"/>
      <c r="AD104" s="302"/>
      <c r="AE104" s="302"/>
      <c r="AF104" s="302"/>
      <c r="AG104" s="302"/>
      <c r="AH104" s="302"/>
      <c r="AI104" s="302"/>
      <c r="AJ104" s="302"/>
      <c r="AK104" s="302"/>
      <c r="AL104" s="302"/>
      <c r="AM104" s="302"/>
      <c r="AN104" s="302"/>
      <c r="AO104" s="302"/>
      <c r="AP104" s="302"/>
      <c r="AQ104" s="302"/>
      <c r="AR104" s="302"/>
      <c r="AS104" s="302"/>
      <c r="AT104" s="302"/>
      <c r="AU104" s="302"/>
      <c r="AV104" s="302"/>
      <c r="AW104" s="302"/>
      <c r="AX104" s="302"/>
      <c r="AY104" s="302"/>
      <c r="AZ104" s="302"/>
      <c r="BA104" s="302"/>
      <c r="BB104" s="302"/>
      <c r="BC104" s="302"/>
      <c r="BD104" s="302"/>
      <c r="BE104" s="302"/>
      <c r="BF104" s="302"/>
      <c r="BG104" s="302"/>
      <c r="BH104" s="302"/>
      <c r="BI104" s="302"/>
      <c r="BJ104" s="302"/>
      <c r="BK104" s="302"/>
      <c r="BL104" s="302"/>
      <c r="BM104" s="302"/>
      <c r="BN104" s="302"/>
      <c r="BO104" s="302"/>
      <c r="BP104" s="302"/>
      <c r="BQ104" s="302"/>
      <c r="BR104" s="302"/>
      <c r="BS104" s="302"/>
      <c r="BT104" s="302"/>
      <c r="BU104" s="302"/>
      <c r="BV104" s="302"/>
      <c r="BW104" s="302"/>
      <c r="BX104" s="302"/>
      <c r="BY104" s="302"/>
      <c r="BZ104" s="302"/>
      <c r="CA104" s="302"/>
      <c r="CB104" s="302"/>
      <c r="CC104" s="302"/>
      <c r="CD104" s="302"/>
      <c r="CE104" s="302"/>
      <c r="CF104" s="302"/>
      <c r="CG104" s="302"/>
      <c r="CH104" s="302"/>
      <c r="CI104" s="302"/>
      <c r="CJ104" s="302"/>
      <c r="CK104" s="302"/>
      <c r="CL104" s="302"/>
      <c r="CM104" s="302"/>
      <c r="CN104" s="302"/>
      <c r="CO104" s="302"/>
      <c r="CP104" s="302"/>
      <c r="CQ104" s="302"/>
      <c r="CR104" s="302"/>
      <c r="CS104" s="302"/>
      <c r="CT104" s="302"/>
      <c r="CU104" s="302"/>
      <c r="CV104" s="302"/>
      <c r="CW104" s="302"/>
      <c r="CX104" s="302"/>
      <c r="CY104" s="302"/>
      <c r="CZ104" s="302"/>
      <c r="DA104" s="302"/>
      <c r="DB104" s="302"/>
      <c r="DC104" s="302"/>
      <c r="DD104" s="302"/>
      <c r="DE104" s="302"/>
      <c r="DF104" s="302"/>
      <c r="DG104" s="302"/>
      <c r="DH104" s="302"/>
      <c r="DI104" s="302"/>
      <c r="DJ104" s="302"/>
      <c r="DK104" s="302"/>
      <c r="DL104" s="302"/>
      <c r="DM104" s="302"/>
      <c r="DN104" s="302"/>
      <c r="DO104" s="302"/>
    </row>
    <row r="105" spans="4:119">
      <c r="D105" s="301" t="s">
        <v>121</v>
      </c>
      <c r="E105" s="301"/>
      <c r="F105" s="301" t="s">
        <v>123</v>
      </c>
      <c r="G105" s="302">
        <v>40</v>
      </c>
      <c r="H105" s="277" t="str">
        <f t="shared" si="1"/>
        <v>0240</v>
      </c>
      <c r="I105" s="302"/>
      <c r="J105" s="302"/>
      <c r="K105" s="302"/>
      <c r="L105" s="302"/>
      <c r="M105" s="302"/>
      <c r="N105" s="302"/>
      <c r="O105" s="302"/>
      <c r="P105" s="302"/>
      <c r="Q105" s="302"/>
      <c r="R105" s="302"/>
      <c r="S105" s="302"/>
      <c r="T105" s="302"/>
      <c r="U105" s="302"/>
      <c r="V105" s="302"/>
      <c r="W105" s="302"/>
      <c r="X105" s="302"/>
      <c r="Y105" s="302"/>
      <c r="Z105" s="302"/>
      <c r="AA105" s="302"/>
      <c r="AB105" s="302"/>
      <c r="AC105" s="302"/>
      <c r="AD105" s="302"/>
      <c r="AE105" s="302"/>
      <c r="AF105" s="302"/>
      <c r="AG105" s="302"/>
      <c r="AH105" s="302"/>
      <c r="AI105" s="302"/>
      <c r="AJ105" s="302"/>
      <c r="AK105" s="302"/>
      <c r="AL105" s="302"/>
      <c r="AM105" s="302"/>
      <c r="AN105" s="302"/>
      <c r="AO105" s="302"/>
      <c r="AP105" s="302"/>
      <c r="AQ105" s="302"/>
      <c r="AR105" s="302"/>
      <c r="AS105" s="302"/>
      <c r="AT105" s="302"/>
      <c r="AU105" s="302"/>
      <c r="AV105" s="302"/>
      <c r="AW105" s="302"/>
      <c r="AX105" s="302"/>
      <c r="AY105" s="302"/>
      <c r="AZ105" s="302"/>
      <c r="BA105" s="302"/>
      <c r="BB105" s="302"/>
      <c r="BC105" s="302"/>
      <c r="BD105" s="302"/>
      <c r="BE105" s="302"/>
      <c r="BF105" s="302"/>
      <c r="BG105" s="302"/>
      <c r="BH105" s="302"/>
      <c r="BI105" s="302"/>
      <c r="BJ105" s="302"/>
      <c r="BK105" s="302"/>
      <c r="BL105" s="302"/>
      <c r="BM105" s="302"/>
      <c r="BN105" s="302"/>
      <c r="BO105" s="302"/>
      <c r="BP105" s="302"/>
      <c r="BQ105" s="302"/>
      <c r="BR105" s="302"/>
      <c r="BS105" s="302"/>
      <c r="BT105" s="302"/>
      <c r="BU105" s="302"/>
      <c r="BV105" s="302"/>
      <c r="BW105" s="302"/>
      <c r="BX105" s="302"/>
      <c r="BY105" s="302"/>
      <c r="BZ105" s="302"/>
      <c r="CA105" s="302"/>
      <c r="CB105" s="302"/>
      <c r="CC105" s="302"/>
      <c r="CD105" s="302"/>
      <c r="CE105" s="302"/>
      <c r="CF105" s="302"/>
      <c r="CG105" s="302"/>
      <c r="CH105" s="302"/>
      <c r="CI105" s="302"/>
      <c r="CJ105" s="302"/>
      <c r="CK105" s="302"/>
      <c r="CL105" s="302"/>
      <c r="CM105" s="302"/>
      <c r="CN105" s="302"/>
      <c r="CO105" s="302"/>
      <c r="CP105" s="302"/>
      <c r="CQ105" s="302"/>
      <c r="CR105" s="302"/>
      <c r="CS105" s="302"/>
      <c r="CT105" s="302"/>
      <c r="CU105" s="302"/>
      <c r="CV105" s="302"/>
      <c r="CW105" s="302"/>
      <c r="CX105" s="302"/>
      <c r="CY105" s="302"/>
      <c r="CZ105" s="302"/>
      <c r="DA105" s="302"/>
      <c r="DB105" s="302"/>
      <c r="DC105" s="302"/>
      <c r="DD105" s="302"/>
      <c r="DE105" s="302"/>
      <c r="DF105" s="302"/>
      <c r="DG105" s="302"/>
      <c r="DH105" s="302"/>
      <c r="DI105" s="302"/>
      <c r="DJ105" s="302"/>
      <c r="DK105" s="302"/>
      <c r="DL105" s="302"/>
      <c r="DM105" s="302"/>
      <c r="DN105" s="302"/>
      <c r="DO105" s="302"/>
    </row>
    <row r="106" spans="4:119">
      <c r="D106" s="301" t="s">
        <v>121</v>
      </c>
      <c r="E106" s="301"/>
      <c r="F106" s="301" t="s">
        <v>123</v>
      </c>
      <c r="G106" s="302">
        <v>41</v>
      </c>
      <c r="H106" s="277" t="str">
        <f t="shared" si="1"/>
        <v>0241</v>
      </c>
      <c r="I106" s="302"/>
      <c r="J106" s="302"/>
      <c r="K106" s="302"/>
      <c r="L106" s="302"/>
      <c r="M106" s="302"/>
      <c r="N106" s="302"/>
      <c r="O106" s="302"/>
      <c r="P106" s="302"/>
      <c r="Q106" s="302"/>
      <c r="R106" s="302"/>
      <c r="S106" s="302"/>
      <c r="T106" s="302"/>
      <c r="U106" s="302"/>
      <c r="V106" s="302"/>
      <c r="W106" s="302"/>
      <c r="X106" s="302"/>
      <c r="Y106" s="302"/>
      <c r="Z106" s="302"/>
      <c r="AA106" s="302"/>
      <c r="AB106" s="302"/>
      <c r="AC106" s="302"/>
      <c r="AD106" s="302"/>
      <c r="AE106" s="302"/>
      <c r="AF106" s="302"/>
      <c r="AG106" s="302"/>
      <c r="AH106" s="302"/>
      <c r="AI106" s="302"/>
      <c r="AJ106" s="302"/>
      <c r="AK106" s="302"/>
      <c r="AL106" s="302"/>
      <c r="AM106" s="302"/>
      <c r="AN106" s="302"/>
      <c r="AO106" s="302"/>
      <c r="AP106" s="302"/>
      <c r="AQ106" s="302"/>
      <c r="AR106" s="302"/>
      <c r="AS106" s="302"/>
      <c r="AT106" s="302"/>
      <c r="AU106" s="302"/>
      <c r="AV106" s="302"/>
      <c r="AW106" s="302"/>
      <c r="AX106" s="302"/>
      <c r="AY106" s="302"/>
      <c r="AZ106" s="302"/>
      <c r="BA106" s="302"/>
      <c r="BB106" s="302"/>
      <c r="BC106" s="302"/>
      <c r="BD106" s="302"/>
      <c r="BE106" s="302"/>
      <c r="BF106" s="302"/>
      <c r="BG106" s="302"/>
      <c r="BH106" s="302"/>
      <c r="BI106" s="302"/>
      <c r="BJ106" s="302"/>
      <c r="BK106" s="302"/>
      <c r="BL106" s="302"/>
      <c r="BM106" s="302"/>
      <c r="BN106" s="302"/>
      <c r="BO106" s="302"/>
      <c r="BP106" s="302"/>
      <c r="BQ106" s="302"/>
      <c r="BR106" s="302"/>
      <c r="BS106" s="302"/>
      <c r="BT106" s="302"/>
      <c r="BU106" s="302"/>
      <c r="BV106" s="302"/>
      <c r="BW106" s="302"/>
      <c r="BX106" s="302"/>
      <c r="BY106" s="302"/>
      <c r="BZ106" s="302"/>
      <c r="CA106" s="302"/>
      <c r="CB106" s="302"/>
      <c r="CC106" s="302"/>
      <c r="CD106" s="302"/>
      <c r="CE106" s="302"/>
      <c r="CF106" s="302"/>
      <c r="CG106" s="302"/>
      <c r="CH106" s="302"/>
      <c r="CI106" s="302"/>
      <c r="CJ106" s="302"/>
      <c r="CK106" s="302"/>
      <c r="CL106" s="302"/>
      <c r="CM106" s="302"/>
      <c r="CN106" s="302"/>
      <c r="CO106" s="302"/>
      <c r="CP106" s="302"/>
      <c r="CQ106" s="302"/>
      <c r="CR106" s="302"/>
      <c r="CS106" s="302"/>
      <c r="CT106" s="302"/>
      <c r="CU106" s="302"/>
      <c r="CV106" s="302"/>
      <c r="CW106" s="302"/>
      <c r="CX106" s="302"/>
      <c r="CY106" s="302"/>
      <c r="CZ106" s="302"/>
      <c r="DA106" s="302"/>
      <c r="DB106" s="302"/>
      <c r="DC106" s="302"/>
      <c r="DD106" s="302"/>
      <c r="DE106" s="302"/>
      <c r="DF106" s="302"/>
      <c r="DG106" s="302"/>
      <c r="DH106" s="302"/>
      <c r="DI106" s="302"/>
      <c r="DJ106" s="302"/>
      <c r="DK106" s="302"/>
      <c r="DL106" s="302"/>
      <c r="DM106" s="302"/>
      <c r="DN106" s="302"/>
      <c r="DO106" s="302"/>
    </row>
    <row r="107" spans="4:119">
      <c r="D107" s="301" t="s">
        <v>121</v>
      </c>
      <c r="E107" s="301"/>
      <c r="F107" s="301" t="s">
        <v>123</v>
      </c>
      <c r="G107" s="302">
        <v>42</v>
      </c>
      <c r="H107" s="277" t="str">
        <f t="shared" si="1"/>
        <v>0242</v>
      </c>
      <c r="I107" s="302"/>
      <c r="J107" s="302"/>
      <c r="K107" s="302"/>
      <c r="L107" s="302"/>
      <c r="M107" s="302"/>
      <c r="N107" s="302"/>
      <c r="O107" s="302"/>
      <c r="P107" s="302"/>
      <c r="Q107" s="302"/>
      <c r="R107" s="302"/>
      <c r="S107" s="302"/>
      <c r="T107" s="302"/>
      <c r="U107" s="302"/>
      <c r="V107" s="302"/>
      <c r="W107" s="302"/>
      <c r="X107" s="302"/>
      <c r="Y107" s="302"/>
      <c r="Z107" s="302"/>
      <c r="AA107" s="302"/>
      <c r="AB107" s="302"/>
      <c r="AC107" s="302"/>
      <c r="AD107" s="302"/>
      <c r="AE107" s="302"/>
      <c r="AF107" s="302"/>
      <c r="AG107" s="302"/>
      <c r="AH107" s="302"/>
      <c r="AI107" s="302"/>
      <c r="AJ107" s="302"/>
      <c r="AK107" s="302"/>
      <c r="AL107" s="302"/>
      <c r="AM107" s="302"/>
      <c r="AN107" s="302"/>
      <c r="AO107" s="302"/>
      <c r="AP107" s="302"/>
      <c r="AQ107" s="302"/>
      <c r="AR107" s="302"/>
      <c r="AS107" s="302"/>
      <c r="AT107" s="302"/>
      <c r="AU107" s="302"/>
      <c r="AV107" s="302"/>
      <c r="AW107" s="302"/>
      <c r="AX107" s="302"/>
      <c r="AY107" s="302"/>
      <c r="AZ107" s="302"/>
      <c r="BA107" s="302"/>
      <c r="BB107" s="302"/>
      <c r="BC107" s="302"/>
      <c r="BD107" s="302"/>
      <c r="BE107" s="302"/>
      <c r="BF107" s="302"/>
      <c r="BG107" s="302"/>
      <c r="BH107" s="302"/>
      <c r="BI107" s="302"/>
      <c r="BJ107" s="302"/>
      <c r="BK107" s="302"/>
      <c r="BL107" s="302"/>
      <c r="BM107" s="302"/>
      <c r="BN107" s="302"/>
      <c r="BO107" s="302"/>
      <c r="BP107" s="302"/>
      <c r="BQ107" s="302"/>
      <c r="BR107" s="302"/>
      <c r="BS107" s="302"/>
      <c r="BT107" s="302"/>
      <c r="BU107" s="302"/>
      <c r="BV107" s="302"/>
      <c r="BW107" s="302"/>
      <c r="BX107" s="302"/>
      <c r="BY107" s="302"/>
      <c r="BZ107" s="302"/>
      <c r="CA107" s="302"/>
      <c r="CB107" s="302"/>
      <c r="CC107" s="302"/>
      <c r="CD107" s="302"/>
      <c r="CE107" s="302"/>
      <c r="CF107" s="302"/>
      <c r="CG107" s="302"/>
      <c r="CH107" s="302"/>
      <c r="CI107" s="302"/>
      <c r="CJ107" s="302"/>
      <c r="CK107" s="302"/>
      <c r="CL107" s="302"/>
      <c r="CM107" s="302"/>
      <c r="CN107" s="302"/>
      <c r="CO107" s="302"/>
      <c r="CP107" s="302"/>
      <c r="CQ107" s="302"/>
      <c r="CR107" s="302"/>
      <c r="CS107" s="302"/>
      <c r="CT107" s="302"/>
      <c r="CU107" s="302"/>
      <c r="CV107" s="302"/>
      <c r="CW107" s="302"/>
      <c r="CX107" s="302"/>
      <c r="CY107" s="302"/>
      <c r="CZ107" s="302"/>
      <c r="DA107" s="302"/>
      <c r="DB107" s="302"/>
      <c r="DC107" s="302"/>
      <c r="DD107" s="302"/>
      <c r="DE107" s="302"/>
      <c r="DF107" s="302"/>
      <c r="DG107" s="302"/>
      <c r="DH107" s="302"/>
      <c r="DI107" s="302"/>
      <c r="DJ107" s="302"/>
      <c r="DK107" s="302"/>
      <c r="DL107" s="302"/>
      <c r="DM107" s="302"/>
      <c r="DN107" s="302"/>
      <c r="DO107" s="302"/>
    </row>
    <row r="108" spans="4:119">
      <c r="D108" s="301" t="s">
        <v>121</v>
      </c>
      <c r="E108" s="301"/>
      <c r="F108" s="301" t="s">
        <v>123</v>
      </c>
      <c r="G108" s="302">
        <v>43</v>
      </c>
      <c r="H108" s="277" t="str">
        <f t="shared" si="1"/>
        <v>0243</v>
      </c>
      <c r="I108" s="302"/>
      <c r="J108" s="302"/>
      <c r="K108" s="302"/>
      <c r="L108" s="302"/>
      <c r="M108" s="302"/>
      <c r="N108" s="302"/>
      <c r="O108" s="302"/>
      <c r="P108" s="302"/>
      <c r="Q108" s="302"/>
      <c r="R108" s="302"/>
      <c r="S108" s="302"/>
      <c r="T108" s="302"/>
      <c r="U108" s="302"/>
      <c r="V108" s="302"/>
      <c r="W108" s="302"/>
      <c r="X108" s="302"/>
      <c r="Y108" s="302"/>
      <c r="Z108" s="302"/>
      <c r="AA108" s="302"/>
      <c r="AB108" s="302"/>
      <c r="AC108" s="302"/>
      <c r="AD108" s="302"/>
      <c r="AE108" s="302"/>
      <c r="AF108" s="302"/>
      <c r="AG108" s="302"/>
      <c r="AH108" s="302"/>
      <c r="AI108" s="302"/>
      <c r="AJ108" s="302"/>
      <c r="AK108" s="302"/>
      <c r="AL108" s="302"/>
      <c r="AM108" s="302"/>
      <c r="AN108" s="302"/>
      <c r="AO108" s="302"/>
      <c r="AP108" s="302"/>
      <c r="AQ108" s="302"/>
      <c r="AR108" s="302"/>
      <c r="AS108" s="302"/>
      <c r="AT108" s="302"/>
      <c r="AU108" s="302"/>
      <c r="AV108" s="302"/>
      <c r="AW108" s="302"/>
      <c r="AX108" s="302"/>
      <c r="AY108" s="302"/>
      <c r="AZ108" s="302"/>
      <c r="BA108" s="302"/>
      <c r="BB108" s="302"/>
      <c r="BC108" s="302"/>
      <c r="BD108" s="302"/>
      <c r="BE108" s="302"/>
      <c r="BF108" s="302"/>
      <c r="BG108" s="302"/>
      <c r="BH108" s="302"/>
      <c r="BI108" s="302"/>
      <c r="BJ108" s="302"/>
      <c r="BK108" s="302"/>
      <c r="BL108" s="302"/>
      <c r="BM108" s="302"/>
      <c r="BN108" s="302"/>
      <c r="BO108" s="302"/>
      <c r="BP108" s="302"/>
      <c r="BQ108" s="302"/>
      <c r="BR108" s="302"/>
      <c r="BS108" s="302"/>
      <c r="BT108" s="302"/>
      <c r="BU108" s="302"/>
      <c r="BV108" s="302"/>
      <c r="BW108" s="302"/>
      <c r="BX108" s="302"/>
      <c r="BY108" s="302"/>
      <c r="BZ108" s="302"/>
      <c r="CA108" s="302"/>
      <c r="CB108" s="302"/>
      <c r="CC108" s="302"/>
      <c r="CD108" s="302"/>
      <c r="CE108" s="302"/>
      <c r="CF108" s="302"/>
      <c r="CG108" s="302"/>
      <c r="CH108" s="302"/>
      <c r="CI108" s="302"/>
      <c r="CJ108" s="302"/>
      <c r="CK108" s="302"/>
      <c r="CL108" s="302"/>
      <c r="CM108" s="302"/>
      <c r="CN108" s="302"/>
      <c r="CO108" s="302"/>
      <c r="CP108" s="302"/>
      <c r="CQ108" s="302"/>
      <c r="CR108" s="302"/>
      <c r="CS108" s="302"/>
      <c r="CT108" s="302"/>
      <c r="CU108" s="302"/>
      <c r="CV108" s="302"/>
      <c r="CW108" s="302"/>
      <c r="CX108" s="302"/>
      <c r="CY108" s="302"/>
      <c r="CZ108" s="302"/>
      <c r="DA108" s="302"/>
      <c r="DB108" s="302"/>
      <c r="DC108" s="302"/>
      <c r="DD108" s="302"/>
      <c r="DE108" s="302"/>
      <c r="DF108" s="302"/>
      <c r="DG108" s="302"/>
      <c r="DH108" s="302"/>
      <c r="DI108" s="302"/>
      <c r="DJ108" s="302"/>
      <c r="DK108" s="302"/>
      <c r="DL108" s="302"/>
      <c r="DM108" s="302"/>
      <c r="DN108" s="302"/>
      <c r="DO108" s="302"/>
    </row>
    <row r="109" spans="4:119">
      <c r="D109" s="301" t="s">
        <v>121</v>
      </c>
      <c r="E109" s="301"/>
      <c r="F109" s="301" t="s">
        <v>123</v>
      </c>
      <c r="G109" s="302">
        <v>44</v>
      </c>
      <c r="H109" s="277" t="str">
        <f t="shared" si="1"/>
        <v>0244</v>
      </c>
      <c r="I109" s="302"/>
      <c r="J109" s="302"/>
      <c r="K109" s="302"/>
      <c r="L109" s="302"/>
      <c r="M109" s="302"/>
      <c r="N109" s="302"/>
      <c r="O109" s="302"/>
      <c r="P109" s="302"/>
      <c r="Q109" s="302"/>
      <c r="R109" s="302"/>
      <c r="S109" s="302"/>
      <c r="T109" s="302"/>
      <c r="U109" s="302"/>
      <c r="V109" s="302"/>
      <c r="W109" s="302"/>
      <c r="X109" s="302"/>
      <c r="Y109" s="302"/>
      <c r="Z109" s="302"/>
      <c r="AA109" s="302"/>
      <c r="AB109" s="302"/>
      <c r="AC109" s="302"/>
      <c r="AD109" s="302"/>
      <c r="AE109" s="302"/>
      <c r="AF109" s="302"/>
      <c r="AG109" s="302"/>
      <c r="AH109" s="302"/>
      <c r="AI109" s="302"/>
      <c r="AJ109" s="302"/>
      <c r="AK109" s="302"/>
      <c r="AL109" s="302"/>
      <c r="AM109" s="302"/>
      <c r="AN109" s="302"/>
      <c r="AO109" s="302"/>
      <c r="AP109" s="302"/>
      <c r="AQ109" s="302"/>
      <c r="AR109" s="302"/>
      <c r="AS109" s="302"/>
      <c r="AT109" s="302"/>
      <c r="AU109" s="302"/>
      <c r="AV109" s="302"/>
      <c r="AW109" s="302"/>
      <c r="AX109" s="302"/>
      <c r="AY109" s="302"/>
      <c r="AZ109" s="302"/>
      <c r="BA109" s="302"/>
      <c r="BB109" s="302"/>
      <c r="BC109" s="302"/>
      <c r="BD109" s="302"/>
      <c r="BE109" s="302"/>
      <c r="BF109" s="302"/>
      <c r="BG109" s="302"/>
      <c r="BH109" s="302"/>
      <c r="BI109" s="302"/>
      <c r="BJ109" s="302"/>
      <c r="BK109" s="302"/>
      <c r="BL109" s="302"/>
      <c r="BM109" s="302"/>
      <c r="BN109" s="302"/>
      <c r="BO109" s="302"/>
      <c r="BP109" s="302"/>
      <c r="BQ109" s="302"/>
      <c r="BR109" s="302"/>
      <c r="BS109" s="302"/>
      <c r="BT109" s="302"/>
      <c r="BU109" s="302"/>
      <c r="BV109" s="302"/>
      <c r="BW109" s="302"/>
      <c r="BX109" s="302"/>
      <c r="BY109" s="302"/>
      <c r="BZ109" s="302"/>
      <c r="CA109" s="302"/>
      <c r="CB109" s="302"/>
      <c r="CC109" s="302"/>
      <c r="CD109" s="302"/>
      <c r="CE109" s="302"/>
      <c r="CF109" s="302"/>
      <c r="CG109" s="302"/>
      <c r="CH109" s="302"/>
      <c r="CI109" s="302"/>
      <c r="CJ109" s="302"/>
      <c r="CK109" s="302"/>
      <c r="CL109" s="302"/>
      <c r="CM109" s="302"/>
      <c r="CN109" s="302"/>
      <c r="CO109" s="302"/>
      <c r="CP109" s="302"/>
      <c r="CQ109" s="302"/>
      <c r="CR109" s="302"/>
      <c r="CS109" s="302"/>
      <c r="CT109" s="302"/>
      <c r="CU109" s="302"/>
      <c r="CV109" s="302"/>
      <c r="CW109" s="302"/>
      <c r="CX109" s="302"/>
      <c r="CY109" s="302"/>
      <c r="CZ109" s="302"/>
      <c r="DA109" s="302"/>
      <c r="DB109" s="302"/>
      <c r="DC109" s="302"/>
      <c r="DD109" s="302"/>
      <c r="DE109" s="302"/>
      <c r="DF109" s="302"/>
      <c r="DG109" s="302"/>
      <c r="DH109" s="302"/>
      <c r="DI109" s="302"/>
      <c r="DJ109" s="302"/>
      <c r="DK109" s="302"/>
      <c r="DL109" s="302"/>
      <c r="DM109" s="302"/>
      <c r="DN109" s="302"/>
      <c r="DO109" s="302"/>
    </row>
    <row r="110" spans="4:119">
      <c r="D110" s="301" t="s">
        <v>121</v>
      </c>
      <c r="E110" s="301"/>
      <c r="F110" s="301" t="s">
        <v>123</v>
      </c>
      <c r="G110" s="302">
        <v>45</v>
      </c>
      <c r="H110" s="277" t="str">
        <f t="shared" si="1"/>
        <v>0245</v>
      </c>
      <c r="I110" s="302"/>
      <c r="J110" s="302"/>
      <c r="K110" s="302"/>
      <c r="L110" s="302"/>
      <c r="M110" s="302"/>
      <c r="N110" s="302"/>
      <c r="O110" s="302"/>
      <c r="P110" s="302"/>
      <c r="Q110" s="302"/>
      <c r="R110" s="302"/>
      <c r="S110" s="302"/>
      <c r="T110" s="302"/>
      <c r="U110" s="302"/>
      <c r="V110" s="302"/>
      <c r="W110" s="302"/>
      <c r="X110" s="302"/>
      <c r="Y110" s="302"/>
      <c r="Z110" s="302"/>
      <c r="AA110" s="302"/>
      <c r="AB110" s="302"/>
      <c r="AC110" s="302"/>
      <c r="AD110" s="302"/>
      <c r="AE110" s="302"/>
      <c r="AF110" s="302"/>
      <c r="AG110" s="302"/>
      <c r="AH110" s="302"/>
      <c r="AI110" s="302"/>
      <c r="AJ110" s="302"/>
      <c r="AK110" s="302"/>
      <c r="AL110" s="302"/>
      <c r="AM110" s="302"/>
      <c r="AN110" s="302"/>
      <c r="AO110" s="302"/>
      <c r="AP110" s="302"/>
      <c r="AQ110" s="302"/>
      <c r="AR110" s="302"/>
      <c r="AS110" s="302"/>
      <c r="AT110" s="302"/>
      <c r="AU110" s="302"/>
      <c r="AV110" s="302"/>
      <c r="AW110" s="302"/>
      <c r="AX110" s="302"/>
      <c r="AY110" s="302"/>
      <c r="AZ110" s="302"/>
      <c r="BA110" s="302"/>
      <c r="BB110" s="302"/>
      <c r="BC110" s="302"/>
      <c r="BD110" s="302"/>
      <c r="BE110" s="302"/>
      <c r="BF110" s="302"/>
      <c r="BG110" s="302"/>
      <c r="BH110" s="302"/>
      <c r="BI110" s="302"/>
      <c r="BJ110" s="302"/>
      <c r="BK110" s="302"/>
      <c r="BL110" s="302"/>
      <c r="BM110" s="302"/>
      <c r="BN110" s="302"/>
      <c r="BO110" s="302"/>
      <c r="BP110" s="302"/>
      <c r="BQ110" s="302"/>
      <c r="BR110" s="302"/>
      <c r="BS110" s="302"/>
      <c r="BT110" s="302"/>
      <c r="BU110" s="302"/>
      <c r="BV110" s="302"/>
      <c r="BW110" s="302"/>
      <c r="BX110" s="302"/>
      <c r="BY110" s="302"/>
      <c r="BZ110" s="302"/>
      <c r="CA110" s="302"/>
      <c r="CB110" s="302"/>
      <c r="CC110" s="302"/>
      <c r="CD110" s="302"/>
      <c r="CE110" s="302"/>
      <c r="CF110" s="302"/>
      <c r="CG110" s="302"/>
      <c r="CH110" s="302"/>
      <c r="CI110" s="302"/>
      <c r="CJ110" s="302"/>
      <c r="CK110" s="302"/>
      <c r="CL110" s="302"/>
      <c r="CM110" s="302"/>
      <c r="CN110" s="302"/>
      <c r="CO110" s="302"/>
      <c r="CP110" s="302"/>
      <c r="CQ110" s="302"/>
      <c r="CR110" s="302"/>
      <c r="CS110" s="302"/>
      <c r="CT110" s="302"/>
      <c r="CU110" s="302"/>
      <c r="CV110" s="302"/>
      <c r="CW110" s="302"/>
      <c r="CX110" s="302"/>
      <c r="CY110" s="302"/>
      <c r="CZ110" s="302"/>
      <c r="DA110" s="302"/>
      <c r="DB110" s="302"/>
      <c r="DC110" s="302"/>
      <c r="DD110" s="302"/>
      <c r="DE110" s="302"/>
      <c r="DF110" s="302"/>
      <c r="DG110" s="302"/>
      <c r="DH110" s="302"/>
      <c r="DI110" s="302"/>
      <c r="DJ110" s="302"/>
      <c r="DK110" s="302"/>
      <c r="DL110" s="302"/>
      <c r="DM110" s="302"/>
      <c r="DN110" s="302"/>
      <c r="DO110" s="302"/>
    </row>
    <row r="111" spans="4:119">
      <c r="D111" s="301" t="s">
        <v>121</v>
      </c>
      <c r="E111" s="301"/>
      <c r="F111" s="301" t="s">
        <v>123</v>
      </c>
      <c r="G111" s="302">
        <v>46</v>
      </c>
      <c r="H111" s="277" t="str">
        <f t="shared" si="1"/>
        <v>0246</v>
      </c>
      <c r="I111" s="302"/>
      <c r="J111" s="302"/>
      <c r="K111" s="302"/>
      <c r="L111" s="302"/>
      <c r="M111" s="302"/>
      <c r="N111" s="302"/>
      <c r="O111" s="302"/>
      <c r="P111" s="302"/>
      <c r="Q111" s="302"/>
      <c r="R111" s="302"/>
      <c r="S111" s="302"/>
      <c r="T111" s="302"/>
      <c r="U111" s="302"/>
      <c r="V111" s="302"/>
      <c r="W111" s="302"/>
      <c r="X111" s="302"/>
      <c r="Y111" s="302"/>
      <c r="Z111" s="302"/>
      <c r="AA111" s="302"/>
      <c r="AB111" s="302"/>
      <c r="AC111" s="302"/>
      <c r="AD111" s="302"/>
      <c r="AE111" s="302"/>
      <c r="AF111" s="302"/>
      <c r="AG111" s="302"/>
      <c r="AH111" s="302"/>
      <c r="AI111" s="302"/>
      <c r="AJ111" s="302"/>
      <c r="AK111" s="302"/>
      <c r="AL111" s="302"/>
      <c r="AM111" s="302"/>
      <c r="AN111" s="302"/>
      <c r="AO111" s="302"/>
      <c r="AP111" s="302"/>
      <c r="AQ111" s="302"/>
      <c r="AR111" s="302"/>
      <c r="AS111" s="302"/>
      <c r="AT111" s="302"/>
      <c r="AU111" s="302"/>
      <c r="AV111" s="302"/>
      <c r="AW111" s="302"/>
      <c r="AX111" s="302"/>
      <c r="AY111" s="302"/>
      <c r="AZ111" s="302"/>
      <c r="BA111" s="302"/>
      <c r="BB111" s="302"/>
      <c r="BC111" s="302"/>
      <c r="BD111" s="302"/>
      <c r="BE111" s="302"/>
      <c r="BF111" s="302"/>
      <c r="BG111" s="302"/>
      <c r="BH111" s="302"/>
      <c r="BI111" s="302"/>
      <c r="BJ111" s="302"/>
      <c r="BK111" s="302"/>
      <c r="BL111" s="302"/>
      <c r="BM111" s="302"/>
      <c r="BN111" s="302"/>
      <c r="BO111" s="302"/>
      <c r="BP111" s="302"/>
      <c r="BQ111" s="302"/>
      <c r="BR111" s="302"/>
      <c r="BS111" s="302"/>
      <c r="BT111" s="302"/>
      <c r="BU111" s="302"/>
      <c r="BV111" s="302"/>
      <c r="BW111" s="302"/>
      <c r="BX111" s="302"/>
      <c r="BY111" s="302"/>
      <c r="BZ111" s="302"/>
      <c r="CA111" s="302"/>
      <c r="CB111" s="302"/>
      <c r="CC111" s="302"/>
      <c r="CD111" s="302"/>
      <c r="CE111" s="302"/>
      <c r="CF111" s="302"/>
      <c r="CG111" s="302"/>
      <c r="CH111" s="302"/>
      <c r="CI111" s="302"/>
      <c r="CJ111" s="302"/>
      <c r="CK111" s="302"/>
      <c r="CL111" s="302"/>
      <c r="CM111" s="302"/>
      <c r="CN111" s="302"/>
      <c r="CO111" s="302"/>
      <c r="CP111" s="302"/>
      <c r="CQ111" s="302"/>
      <c r="CR111" s="302"/>
      <c r="CS111" s="302"/>
      <c r="CT111" s="302"/>
      <c r="CU111" s="302"/>
      <c r="CV111" s="302"/>
      <c r="CW111" s="302"/>
      <c r="CX111" s="302"/>
      <c r="CY111" s="302"/>
      <c r="CZ111" s="302"/>
      <c r="DA111" s="302"/>
      <c r="DB111" s="302"/>
      <c r="DC111" s="302"/>
      <c r="DD111" s="302"/>
      <c r="DE111" s="302"/>
      <c r="DF111" s="302"/>
      <c r="DG111" s="302"/>
      <c r="DH111" s="302"/>
      <c r="DI111" s="302"/>
      <c r="DJ111" s="302"/>
      <c r="DK111" s="302"/>
      <c r="DL111" s="302"/>
      <c r="DM111" s="302"/>
      <c r="DN111" s="302"/>
      <c r="DO111" s="302"/>
    </row>
    <row r="112" spans="4:119">
      <c r="D112" s="301" t="s">
        <v>121</v>
      </c>
      <c r="E112" s="301"/>
      <c r="F112" s="301" t="s">
        <v>123</v>
      </c>
      <c r="G112" s="302">
        <v>47</v>
      </c>
      <c r="H112" s="277" t="str">
        <f t="shared" si="1"/>
        <v>0247</v>
      </c>
      <c r="I112" s="302"/>
      <c r="J112" s="302"/>
      <c r="K112" s="302"/>
      <c r="L112" s="302"/>
      <c r="M112" s="302"/>
      <c r="N112" s="302"/>
      <c r="O112" s="302"/>
      <c r="P112" s="302"/>
      <c r="Q112" s="302"/>
      <c r="R112" s="302"/>
      <c r="S112" s="302"/>
      <c r="T112" s="302"/>
      <c r="U112" s="302"/>
      <c r="V112" s="302"/>
      <c r="W112" s="302"/>
      <c r="X112" s="302"/>
      <c r="Y112" s="302"/>
      <c r="Z112" s="302"/>
      <c r="AA112" s="302"/>
      <c r="AB112" s="302"/>
      <c r="AC112" s="302"/>
      <c r="AD112" s="302"/>
      <c r="AE112" s="302"/>
      <c r="AF112" s="302"/>
      <c r="AG112" s="302"/>
      <c r="AH112" s="302"/>
      <c r="AI112" s="302"/>
      <c r="AJ112" s="302"/>
      <c r="AK112" s="302"/>
      <c r="AL112" s="302"/>
      <c r="AM112" s="302"/>
      <c r="AN112" s="302"/>
      <c r="AO112" s="302"/>
      <c r="AP112" s="302"/>
      <c r="AQ112" s="302"/>
      <c r="AR112" s="302"/>
      <c r="AS112" s="302"/>
      <c r="AT112" s="302"/>
      <c r="AU112" s="302"/>
      <c r="AV112" s="302"/>
      <c r="AW112" s="302"/>
      <c r="AX112" s="302"/>
      <c r="AY112" s="302"/>
      <c r="AZ112" s="302"/>
      <c r="BA112" s="302"/>
      <c r="BB112" s="302"/>
      <c r="BC112" s="302"/>
      <c r="BD112" s="302"/>
      <c r="BE112" s="302"/>
      <c r="BF112" s="302"/>
      <c r="BG112" s="302"/>
      <c r="BH112" s="302"/>
      <c r="BI112" s="302"/>
      <c r="BJ112" s="302"/>
      <c r="BK112" s="302"/>
      <c r="BL112" s="302"/>
      <c r="BM112" s="302"/>
      <c r="BN112" s="302"/>
      <c r="BO112" s="302"/>
      <c r="BP112" s="302"/>
      <c r="BQ112" s="302"/>
      <c r="BR112" s="302"/>
      <c r="BS112" s="302"/>
      <c r="BT112" s="302"/>
      <c r="BU112" s="302"/>
      <c r="BV112" s="302"/>
      <c r="BW112" s="302"/>
      <c r="BX112" s="302"/>
      <c r="BY112" s="302"/>
      <c r="BZ112" s="302"/>
      <c r="CA112" s="302"/>
      <c r="CB112" s="302"/>
      <c r="CC112" s="302"/>
      <c r="CD112" s="302"/>
      <c r="CE112" s="302"/>
      <c r="CF112" s="302"/>
      <c r="CG112" s="302"/>
      <c r="CH112" s="302"/>
      <c r="CI112" s="302"/>
      <c r="CJ112" s="302"/>
      <c r="CK112" s="302"/>
      <c r="CL112" s="302"/>
      <c r="CM112" s="302"/>
      <c r="CN112" s="302"/>
      <c r="CO112" s="302"/>
      <c r="CP112" s="302"/>
      <c r="CQ112" s="302"/>
      <c r="CR112" s="302"/>
      <c r="CS112" s="302"/>
      <c r="CT112" s="302"/>
      <c r="CU112" s="302"/>
      <c r="CV112" s="302"/>
      <c r="CW112" s="302"/>
      <c r="CX112" s="302"/>
      <c r="CY112" s="302"/>
      <c r="CZ112" s="302"/>
      <c r="DA112" s="302"/>
      <c r="DB112" s="302"/>
      <c r="DC112" s="302"/>
      <c r="DD112" s="302"/>
      <c r="DE112" s="302"/>
      <c r="DF112" s="302"/>
      <c r="DG112" s="302"/>
      <c r="DH112" s="302"/>
      <c r="DI112" s="302"/>
      <c r="DJ112" s="302"/>
      <c r="DK112" s="302"/>
      <c r="DL112" s="302"/>
      <c r="DM112" s="302"/>
      <c r="DN112" s="302"/>
      <c r="DO112" s="302"/>
    </row>
    <row r="113" spans="4:119">
      <c r="D113" s="301" t="s">
        <v>121</v>
      </c>
      <c r="E113" s="301"/>
      <c r="F113" s="301" t="s">
        <v>123</v>
      </c>
      <c r="G113" s="302">
        <v>48</v>
      </c>
      <c r="H113" s="277" t="str">
        <f t="shared" si="1"/>
        <v>0248</v>
      </c>
      <c r="I113" s="302"/>
      <c r="J113" s="302"/>
      <c r="K113" s="302"/>
      <c r="L113" s="302"/>
      <c r="M113" s="302"/>
      <c r="N113" s="302"/>
      <c r="O113" s="302"/>
      <c r="P113" s="302"/>
      <c r="Q113" s="302"/>
      <c r="R113" s="302"/>
      <c r="S113" s="302"/>
      <c r="T113" s="302"/>
      <c r="U113" s="302"/>
      <c r="V113" s="302"/>
      <c r="W113" s="302"/>
      <c r="X113" s="302"/>
      <c r="Y113" s="302"/>
      <c r="Z113" s="302"/>
      <c r="AA113" s="302"/>
      <c r="AB113" s="302"/>
      <c r="AC113" s="302"/>
      <c r="AD113" s="302"/>
      <c r="AE113" s="302"/>
      <c r="AF113" s="302"/>
      <c r="AG113" s="302"/>
      <c r="AH113" s="302"/>
      <c r="AI113" s="302"/>
      <c r="AJ113" s="302"/>
      <c r="AK113" s="302"/>
      <c r="AL113" s="302"/>
      <c r="AM113" s="302"/>
      <c r="AN113" s="302"/>
      <c r="AO113" s="302"/>
      <c r="AP113" s="302"/>
      <c r="AQ113" s="302"/>
      <c r="AR113" s="302"/>
      <c r="AS113" s="302"/>
      <c r="AT113" s="302"/>
      <c r="AU113" s="302"/>
      <c r="AV113" s="302"/>
      <c r="AW113" s="302"/>
      <c r="AX113" s="302"/>
      <c r="AY113" s="302"/>
      <c r="AZ113" s="302"/>
      <c r="BA113" s="302"/>
      <c r="BB113" s="302"/>
      <c r="BC113" s="302"/>
      <c r="BD113" s="302"/>
      <c r="BE113" s="302"/>
      <c r="BF113" s="302"/>
      <c r="BG113" s="302"/>
      <c r="BH113" s="302"/>
      <c r="BI113" s="302"/>
      <c r="BJ113" s="302"/>
      <c r="BK113" s="302"/>
      <c r="BL113" s="302"/>
      <c r="BM113" s="302"/>
      <c r="BN113" s="302"/>
      <c r="BO113" s="302"/>
      <c r="BP113" s="302"/>
      <c r="BQ113" s="302"/>
      <c r="BR113" s="302"/>
      <c r="BS113" s="302"/>
      <c r="BT113" s="302"/>
      <c r="BU113" s="302"/>
      <c r="BV113" s="302"/>
      <c r="BW113" s="302"/>
      <c r="BX113" s="302"/>
      <c r="BY113" s="302"/>
      <c r="BZ113" s="302"/>
      <c r="CA113" s="302"/>
      <c r="CB113" s="302"/>
      <c r="CC113" s="302"/>
      <c r="CD113" s="302"/>
      <c r="CE113" s="302"/>
      <c r="CF113" s="302"/>
      <c r="CG113" s="302"/>
      <c r="CH113" s="302"/>
      <c r="CI113" s="302"/>
      <c r="CJ113" s="302"/>
      <c r="CK113" s="302"/>
      <c r="CL113" s="302"/>
      <c r="CM113" s="302"/>
      <c r="CN113" s="302"/>
      <c r="CO113" s="302"/>
      <c r="CP113" s="302"/>
      <c r="CQ113" s="302"/>
      <c r="CR113" s="302"/>
      <c r="CS113" s="302"/>
      <c r="CT113" s="302"/>
      <c r="CU113" s="302"/>
      <c r="CV113" s="302"/>
      <c r="CW113" s="302"/>
      <c r="CX113" s="302"/>
      <c r="CY113" s="302"/>
      <c r="CZ113" s="302"/>
      <c r="DA113" s="302"/>
      <c r="DB113" s="302"/>
      <c r="DC113" s="302"/>
      <c r="DD113" s="302"/>
      <c r="DE113" s="302"/>
      <c r="DF113" s="302"/>
      <c r="DG113" s="302"/>
      <c r="DH113" s="302"/>
      <c r="DI113" s="302"/>
      <c r="DJ113" s="302"/>
      <c r="DK113" s="302"/>
      <c r="DL113" s="302"/>
      <c r="DM113" s="302"/>
      <c r="DN113" s="302"/>
      <c r="DO113" s="302"/>
    </row>
    <row r="114" spans="4:119">
      <c r="D114" s="301" t="s">
        <v>121</v>
      </c>
      <c r="E114" s="301"/>
      <c r="F114" s="301" t="s">
        <v>123</v>
      </c>
      <c r="G114" s="302">
        <v>49</v>
      </c>
      <c r="H114" s="277" t="str">
        <f t="shared" si="1"/>
        <v>0249</v>
      </c>
      <c r="I114" s="302"/>
      <c r="J114" s="302"/>
      <c r="K114" s="302"/>
      <c r="L114" s="302"/>
      <c r="M114" s="302"/>
      <c r="N114" s="302"/>
      <c r="O114" s="302"/>
      <c r="P114" s="302"/>
      <c r="Q114" s="302"/>
      <c r="R114" s="302"/>
      <c r="S114" s="302"/>
      <c r="T114" s="302"/>
      <c r="U114" s="302"/>
      <c r="V114" s="302"/>
      <c r="W114" s="302"/>
      <c r="X114" s="302"/>
      <c r="Y114" s="302"/>
      <c r="Z114" s="302"/>
      <c r="AA114" s="302"/>
      <c r="AB114" s="302"/>
      <c r="AC114" s="302"/>
      <c r="AD114" s="302"/>
      <c r="AE114" s="302"/>
      <c r="AF114" s="302"/>
      <c r="AG114" s="302"/>
      <c r="AH114" s="302"/>
      <c r="AI114" s="302"/>
      <c r="AJ114" s="302"/>
      <c r="AK114" s="302"/>
      <c r="AL114" s="302"/>
      <c r="AM114" s="302"/>
      <c r="AN114" s="302"/>
      <c r="AO114" s="302"/>
      <c r="AP114" s="302"/>
      <c r="AQ114" s="302"/>
      <c r="AR114" s="302"/>
      <c r="AS114" s="302"/>
      <c r="AT114" s="302"/>
      <c r="AU114" s="302"/>
      <c r="AV114" s="302"/>
      <c r="AW114" s="302"/>
      <c r="AX114" s="302"/>
      <c r="AY114" s="302"/>
      <c r="AZ114" s="302"/>
      <c r="BA114" s="302"/>
      <c r="BB114" s="302"/>
      <c r="BC114" s="302"/>
      <c r="BD114" s="302"/>
      <c r="BE114" s="302"/>
      <c r="BF114" s="302"/>
      <c r="BG114" s="302"/>
      <c r="BH114" s="302"/>
      <c r="BI114" s="302"/>
      <c r="BJ114" s="302"/>
      <c r="BK114" s="302"/>
      <c r="BL114" s="302"/>
      <c r="BM114" s="302"/>
      <c r="BN114" s="302"/>
      <c r="BO114" s="302"/>
      <c r="BP114" s="302"/>
      <c r="BQ114" s="302"/>
      <c r="BR114" s="302"/>
      <c r="BS114" s="302"/>
      <c r="BT114" s="302"/>
      <c r="BU114" s="302"/>
      <c r="BV114" s="302"/>
      <c r="BW114" s="302"/>
      <c r="BX114" s="302"/>
      <c r="BY114" s="302"/>
      <c r="BZ114" s="302"/>
      <c r="CA114" s="302"/>
      <c r="CB114" s="302"/>
      <c r="CC114" s="302"/>
      <c r="CD114" s="302"/>
      <c r="CE114" s="302"/>
      <c r="CF114" s="302"/>
      <c r="CG114" s="302"/>
      <c r="CH114" s="302"/>
      <c r="CI114" s="302"/>
      <c r="CJ114" s="302"/>
      <c r="CK114" s="302"/>
      <c r="CL114" s="302"/>
      <c r="CM114" s="302"/>
      <c r="CN114" s="302"/>
      <c r="CO114" s="302"/>
      <c r="CP114" s="302"/>
      <c r="CQ114" s="302"/>
      <c r="CR114" s="302"/>
      <c r="CS114" s="302"/>
      <c r="CT114" s="302"/>
      <c r="CU114" s="302"/>
      <c r="CV114" s="302"/>
      <c r="CW114" s="302"/>
      <c r="CX114" s="302"/>
      <c r="CY114" s="302"/>
      <c r="CZ114" s="302"/>
      <c r="DA114" s="302"/>
      <c r="DB114" s="302"/>
      <c r="DC114" s="302"/>
      <c r="DD114" s="302"/>
      <c r="DE114" s="302"/>
      <c r="DF114" s="302"/>
      <c r="DG114" s="302"/>
      <c r="DH114" s="302"/>
      <c r="DI114" s="302"/>
      <c r="DJ114" s="302"/>
      <c r="DK114" s="302"/>
      <c r="DL114" s="302"/>
      <c r="DM114" s="302"/>
      <c r="DN114" s="302"/>
      <c r="DO114" s="302"/>
    </row>
    <row r="115" spans="4:119">
      <c r="D115" s="301" t="s">
        <v>121</v>
      </c>
      <c r="E115" s="301"/>
      <c r="F115" s="301" t="s">
        <v>123</v>
      </c>
      <c r="G115" s="302">
        <v>50</v>
      </c>
      <c r="H115" s="277" t="str">
        <f t="shared" si="1"/>
        <v>0250</v>
      </c>
      <c r="I115" s="302"/>
      <c r="J115" s="302"/>
      <c r="K115" s="302"/>
      <c r="L115" s="302"/>
      <c r="M115" s="302"/>
      <c r="N115" s="302"/>
      <c r="O115" s="302"/>
      <c r="P115" s="302"/>
      <c r="Q115" s="302"/>
      <c r="R115" s="302"/>
      <c r="S115" s="302"/>
      <c r="T115" s="302"/>
      <c r="U115" s="302"/>
      <c r="V115" s="302"/>
      <c r="W115" s="302"/>
      <c r="X115" s="302"/>
      <c r="Y115" s="302"/>
      <c r="Z115" s="302"/>
      <c r="AA115" s="302"/>
      <c r="AB115" s="302"/>
      <c r="AC115" s="302"/>
      <c r="AD115" s="302"/>
      <c r="AE115" s="302"/>
      <c r="AF115" s="302"/>
      <c r="AG115" s="302"/>
      <c r="AH115" s="302"/>
      <c r="AI115" s="302"/>
      <c r="AJ115" s="302"/>
      <c r="AK115" s="302"/>
      <c r="AL115" s="302"/>
      <c r="AM115" s="302"/>
      <c r="AN115" s="302"/>
      <c r="AO115" s="302"/>
      <c r="AP115" s="302"/>
      <c r="AQ115" s="302"/>
      <c r="AR115" s="302"/>
      <c r="AS115" s="302"/>
      <c r="AT115" s="302"/>
      <c r="AU115" s="302"/>
      <c r="AV115" s="302"/>
      <c r="AW115" s="302"/>
      <c r="AX115" s="302"/>
      <c r="AY115" s="302"/>
      <c r="AZ115" s="302"/>
      <c r="BA115" s="302"/>
      <c r="BB115" s="302"/>
      <c r="BC115" s="302"/>
      <c r="BD115" s="302"/>
      <c r="BE115" s="302"/>
      <c r="BF115" s="302"/>
      <c r="BG115" s="302"/>
      <c r="BH115" s="302"/>
      <c r="BI115" s="302"/>
      <c r="BJ115" s="302"/>
      <c r="BK115" s="302"/>
      <c r="BL115" s="302"/>
      <c r="BM115" s="302"/>
      <c r="BN115" s="302"/>
      <c r="BO115" s="302"/>
      <c r="BP115" s="302"/>
      <c r="BQ115" s="302"/>
      <c r="BR115" s="302"/>
      <c r="BS115" s="302"/>
      <c r="BT115" s="302"/>
      <c r="BU115" s="302"/>
      <c r="BV115" s="302"/>
      <c r="BW115" s="302"/>
      <c r="BX115" s="302"/>
      <c r="BY115" s="302"/>
      <c r="BZ115" s="302"/>
      <c r="CA115" s="302"/>
      <c r="CB115" s="302"/>
      <c r="CC115" s="302"/>
      <c r="CD115" s="302"/>
      <c r="CE115" s="302"/>
      <c r="CF115" s="302"/>
      <c r="CG115" s="302"/>
      <c r="CH115" s="302"/>
      <c r="CI115" s="302"/>
      <c r="CJ115" s="302"/>
      <c r="CK115" s="302"/>
      <c r="CL115" s="302"/>
      <c r="CM115" s="302"/>
      <c r="CN115" s="302"/>
      <c r="CO115" s="302"/>
      <c r="CP115" s="302"/>
      <c r="CQ115" s="302"/>
      <c r="CR115" s="302"/>
      <c r="CS115" s="302"/>
      <c r="CT115" s="302"/>
      <c r="CU115" s="302"/>
      <c r="CV115" s="302"/>
      <c r="CW115" s="302"/>
      <c r="CX115" s="302"/>
      <c r="CY115" s="302"/>
      <c r="CZ115" s="302"/>
      <c r="DA115" s="302"/>
      <c r="DB115" s="302"/>
      <c r="DC115" s="302"/>
      <c r="DD115" s="302"/>
      <c r="DE115" s="302"/>
      <c r="DF115" s="302"/>
      <c r="DG115" s="302"/>
      <c r="DH115" s="302"/>
      <c r="DI115" s="302"/>
      <c r="DJ115" s="302"/>
      <c r="DK115" s="302"/>
      <c r="DL115" s="302"/>
      <c r="DM115" s="302"/>
      <c r="DN115" s="302"/>
      <c r="DO115" s="302"/>
    </row>
    <row r="116" spans="4:119">
      <c r="D116" s="301" t="s">
        <v>121</v>
      </c>
      <c r="E116" s="301"/>
      <c r="F116" s="301" t="s">
        <v>123</v>
      </c>
      <c r="G116" s="302">
        <v>51</v>
      </c>
      <c r="H116" s="277" t="str">
        <f t="shared" si="1"/>
        <v>0251</v>
      </c>
      <c r="I116" s="302"/>
      <c r="J116" s="302"/>
      <c r="K116" s="302"/>
      <c r="L116" s="302"/>
      <c r="M116" s="302"/>
      <c r="N116" s="302"/>
      <c r="O116" s="302"/>
      <c r="P116" s="302"/>
      <c r="Q116" s="302"/>
      <c r="R116" s="302"/>
      <c r="S116" s="302"/>
      <c r="T116" s="302"/>
      <c r="U116" s="302"/>
      <c r="V116" s="302"/>
      <c r="W116" s="302"/>
      <c r="X116" s="302"/>
      <c r="Y116" s="302"/>
      <c r="Z116" s="302"/>
      <c r="AA116" s="302"/>
      <c r="AB116" s="302"/>
      <c r="AC116" s="302"/>
      <c r="AD116" s="302"/>
      <c r="AE116" s="302"/>
      <c r="AF116" s="302"/>
      <c r="AG116" s="302"/>
      <c r="AH116" s="302"/>
      <c r="AI116" s="302"/>
      <c r="AJ116" s="302"/>
      <c r="AK116" s="302"/>
      <c r="AL116" s="302"/>
      <c r="AM116" s="302"/>
      <c r="AN116" s="302"/>
      <c r="AO116" s="302"/>
      <c r="AP116" s="302"/>
      <c r="AQ116" s="302"/>
      <c r="AR116" s="302"/>
      <c r="AS116" s="302"/>
      <c r="AT116" s="302"/>
      <c r="AU116" s="302"/>
      <c r="AV116" s="302"/>
      <c r="AW116" s="302"/>
      <c r="AX116" s="302"/>
      <c r="AY116" s="302"/>
      <c r="AZ116" s="302"/>
      <c r="BA116" s="302"/>
      <c r="BB116" s="302"/>
      <c r="BC116" s="302"/>
      <c r="BD116" s="302"/>
      <c r="BE116" s="302"/>
      <c r="BF116" s="302"/>
      <c r="BG116" s="302"/>
      <c r="BH116" s="302"/>
      <c r="BI116" s="302"/>
      <c r="BJ116" s="302"/>
      <c r="BK116" s="302"/>
      <c r="BL116" s="302"/>
      <c r="BM116" s="302"/>
      <c r="BN116" s="302"/>
      <c r="BO116" s="302"/>
      <c r="BP116" s="302"/>
      <c r="BQ116" s="302"/>
      <c r="BR116" s="302"/>
      <c r="BS116" s="302"/>
      <c r="BT116" s="302"/>
      <c r="BU116" s="302"/>
      <c r="BV116" s="302"/>
      <c r="BW116" s="302"/>
      <c r="BX116" s="302"/>
      <c r="BY116" s="302"/>
      <c r="BZ116" s="302"/>
      <c r="CA116" s="302"/>
      <c r="CB116" s="302"/>
      <c r="CC116" s="302"/>
      <c r="CD116" s="302"/>
      <c r="CE116" s="302"/>
      <c r="CF116" s="302"/>
      <c r="CG116" s="302"/>
      <c r="CH116" s="302"/>
      <c r="CI116" s="302"/>
      <c r="CJ116" s="302"/>
      <c r="CK116" s="302"/>
      <c r="CL116" s="302"/>
      <c r="CM116" s="302"/>
      <c r="CN116" s="302"/>
      <c r="CO116" s="302"/>
      <c r="CP116" s="302"/>
      <c r="CQ116" s="302"/>
      <c r="CR116" s="302"/>
      <c r="CS116" s="302"/>
      <c r="CT116" s="302"/>
      <c r="CU116" s="302"/>
      <c r="CV116" s="302"/>
      <c r="CW116" s="302"/>
      <c r="CX116" s="302"/>
      <c r="CY116" s="302"/>
      <c r="CZ116" s="302"/>
      <c r="DA116" s="302"/>
      <c r="DB116" s="302"/>
      <c r="DC116" s="302"/>
      <c r="DD116" s="302"/>
      <c r="DE116" s="302"/>
      <c r="DF116" s="302"/>
      <c r="DG116" s="302"/>
      <c r="DH116" s="302"/>
      <c r="DI116" s="302"/>
      <c r="DJ116" s="302"/>
      <c r="DK116" s="302"/>
      <c r="DL116" s="302"/>
      <c r="DM116" s="302"/>
      <c r="DN116" s="302"/>
      <c r="DO116" s="302"/>
    </row>
    <row r="117" spans="4:119">
      <c r="D117" s="301" t="s">
        <v>121</v>
      </c>
      <c r="E117" s="301"/>
      <c r="F117" s="301" t="s">
        <v>123</v>
      </c>
      <c r="G117" s="302">
        <v>52</v>
      </c>
      <c r="H117" s="277" t="str">
        <f t="shared" si="1"/>
        <v>0252</v>
      </c>
      <c r="I117" s="302"/>
      <c r="J117" s="302"/>
      <c r="K117" s="302"/>
      <c r="L117" s="302"/>
      <c r="M117" s="302"/>
      <c r="N117" s="302"/>
      <c r="O117" s="302"/>
      <c r="P117" s="302"/>
      <c r="Q117" s="302"/>
      <c r="R117" s="302"/>
      <c r="S117" s="302"/>
      <c r="T117" s="302"/>
      <c r="U117" s="302"/>
      <c r="V117" s="302"/>
      <c r="W117" s="302"/>
      <c r="X117" s="302"/>
      <c r="Y117" s="302"/>
      <c r="Z117" s="302"/>
      <c r="AA117" s="302"/>
      <c r="AB117" s="302"/>
      <c r="AC117" s="302"/>
      <c r="AD117" s="302"/>
      <c r="AE117" s="302"/>
      <c r="AF117" s="302"/>
      <c r="AG117" s="302"/>
      <c r="AH117" s="302"/>
      <c r="AI117" s="302"/>
      <c r="AJ117" s="302"/>
      <c r="AK117" s="302"/>
      <c r="AL117" s="302"/>
      <c r="AM117" s="302"/>
      <c r="AN117" s="302"/>
      <c r="AO117" s="302"/>
      <c r="AP117" s="302"/>
      <c r="AQ117" s="302"/>
      <c r="AR117" s="302"/>
      <c r="AS117" s="302"/>
      <c r="AT117" s="302"/>
      <c r="AU117" s="302"/>
      <c r="AV117" s="302"/>
      <c r="AW117" s="302"/>
      <c r="AX117" s="302"/>
      <c r="AY117" s="302"/>
      <c r="AZ117" s="302"/>
      <c r="BA117" s="302"/>
      <c r="BB117" s="302"/>
      <c r="BC117" s="302"/>
      <c r="BD117" s="302"/>
      <c r="BE117" s="302"/>
      <c r="BF117" s="302"/>
      <c r="BG117" s="302"/>
      <c r="BH117" s="302"/>
      <c r="BI117" s="302"/>
      <c r="BJ117" s="302"/>
      <c r="BK117" s="302"/>
      <c r="BL117" s="302"/>
      <c r="BM117" s="302"/>
      <c r="BN117" s="302"/>
      <c r="BO117" s="302"/>
      <c r="BP117" s="302"/>
      <c r="BQ117" s="302"/>
      <c r="BR117" s="302"/>
      <c r="BS117" s="302"/>
      <c r="BT117" s="302"/>
      <c r="BU117" s="302"/>
      <c r="BV117" s="302"/>
      <c r="BW117" s="302"/>
      <c r="BX117" s="302"/>
      <c r="BY117" s="302"/>
      <c r="BZ117" s="302"/>
      <c r="CA117" s="302"/>
      <c r="CB117" s="302"/>
      <c r="CC117" s="302"/>
      <c r="CD117" s="302"/>
      <c r="CE117" s="302"/>
      <c r="CF117" s="302"/>
      <c r="CG117" s="302"/>
      <c r="CH117" s="302"/>
      <c r="CI117" s="302"/>
      <c r="CJ117" s="302"/>
      <c r="CK117" s="302"/>
      <c r="CL117" s="302"/>
      <c r="CM117" s="302"/>
      <c r="CN117" s="302"/>
      <c r="CO117" s="302"/>
      <c r="CP117" s="302"/>
      <c r="CQ117" s="302"/>
      <c r="CR117" s="302"/>
      <c r="CS117" s="302"/>
      <c r="CT117" s="302"/>
      <c r="CU117" s="302"/>
      <c r="CV117" s="302"/>
      <c r="CW117" s="302"/>
      <c r="CX117" s="302"/>
      <c r="CY117" s="302"/>
      <c r="CZ117" s="302"/>
      <c r="DA117" s="302"/>
      <c r="DB117" s="302"/>
      <c r="DC117" s="302"/>
      <c r="DD117" s="302"/>
      <c r="DE117" s="302"/>
      <c r="DF117" s="302"/>
      <c r="DG117" s="302"/>
      <c r="DH117" s="302"/>
      <c r="DI117" s="302"/>
      <c r="DJ117" s="302"/>
      <c r="DK117" s="302"/>
      <c r="DL117" s="302"/>
      <c r="DM117" s="302"/>
      <c r="DN117" s="302"/>
      <c r="DO117" s="302"/>
    </row>
    <row r="118" spans="4:119">
      <c r="D118" s="301" t="s">
        <v>121</v>
      </c>
      <c r="E118" s="301"/>
      <c r="F118" s="301" t="s">
        <v>123</v>
      </c>
      <c r="G118" s="302">
        <v>53</v>
      </c>
      <c r="H118" s="277" t="str">
        <f t="shared" si="1"/>
        <v>0253</v>
      </c>
      <c r="I118" s="302"/>
      <c r="J118" s="302"/>
      <c r="K118" s="302"/>
      <c r="L118" s="302"/>
      <c r="M118" s="302"/>
      <c r="N118" s="302"/>
      <c r="O118" s="302"/>
      <c r="P118" s="302"/>
      <c r="Q118" s="302"/>
      <c r="R118" s="302"/>
      <c r="S118" s="302"/>
      <c r="T118" s="302"/>
      <c r="U118" s="302"/>
      <c r="V118" s="302"/>
      <c r="W118" s="302"/>
      <c r="X118" s="302"/>
      <c r="Y118" s="302"/>
      <c r="Z118" s="302"/>
      <c r="AA118" s="302"/>
      <c r="AB118" s="302"/>
      <c r="AC118" s="302"/>
      <c r="AD118" s="302"/>
      <c r="AE118" s="302"/>
      <c r="AF118" s="302"/>
      <c r="AG118" s="302"/>
      <c r="AH118" s="302"/>
      <c r="AI118" s="302"/>
      <c r="AJ118" s="302"/>
      <c r="AK118" s="302"/>
      <c r="AL118" s="302"/>
      <c r="AM118" s="302"/>
      <c r="AN118" s="302"/>
      <c r="AO118" s="302"/>
      <c r="AP118" s="302"/>
      <c r="AQ118" s="302"/>
      <c r="AR118" s="302"/>
      <c r="AS118" s="302"/>
      <c r="AT118" s="302"/>
      <c r="AU118" s="302"/>
      <c r="AV118" s="302"/>
      <c r="AW118" s="302"/>
      <c r="AX118" s="302"/>
      <c r="AY118" s="302"/>
      <c r="AZ118" s="302"/>
      <c r="BA118" s="302"/>
      <c r="BB118" s="302"/>
      <c r="BC118" s="302"/>
      <c r="BD118" s="302"/>
      <c r="BE118" s="302"/>
      <c r="BF118" s="302"/>
      <c r="BG118" s="302"/>
      <c r="BH118" s="302"/>
      <c r="BI118" s="302"/>
      <c r="BJ118" s="302"/>
      <c r="BK118" s="302"/>
      <c r="BL118" s="302"/>
      <c r="BM118" s="302"/>
      <c r="BN118" s="302"/>
      <c r="BO118" s="302"/>
      <c r="BP118" s="302"/>
      <c r="BQ118" s="302"/>
      <c r="BR118" s="302"/>
      <c r="BS118" s="302"/>
      <c r="BT118" s="302"/>
      <c r="BU118" s="302"/>
      <c r="BV118" s="302"/>
      <c r="BW118" s="302"/>
      <c r="BX118" s="302"/>
      <c r="BY118" s="302"/>
      <c r="BZ118" s="302"/>
      <c r="CA118" s="302"/>
      <c r="CB118" s="302"/>
      <c r="CC118" s="302"/>
      <c r="CD118" s="302"/>
      <c r="CE118" s="302"/>
      <c r="CF118" s="302"/>
      <c r="CG118" s="302"/>
      <c r="CH118" s="302"/>
      <c r="CI118" s="302"/>
      <c r="CJ118" s="302"/>
      <c r="CK118" s="302"/>
      <c r="CL118" s="302"/>
      <c r="CM118" s="302"/>
      <c r="CN118" s="302"/>
      <c r="CO118" s="302"/>
      <c r="CP118" s="302"/>
      <c r="CQ118" s="302"/>
      <c r="CR118" s="302"/>
      <c r="CS118" s="302"/>
      <c r="CT118" s="302"/>
      <c r="CU118" s="302"/>
      <c r="CV118" s="302"/>
      <c r="CW118" s="302"/>
      <c r="CX118" s="302"/>
      <c r="CY118" s="302"/>
      <c r="CZ118" s="302"/>
      <c r="DA118" s="302"/>
      <c r="DB118" s="302"/>
      <c r="DC118" s="302"/>
      <c r="DD118" s="302"/>
      <c r="DE118" s="302"/>
      <c r="DF118" s="302"/>
      <c r="DG118" s="302"/>
      <c r="DH118" s="302"/>
      <c r="DI118" s="302"/>
      <c r="DJ118" s="302"/>
      <c r="DK118" s="302"/>
      <c r="DL118" s="302"/>
      <c r="DM118" s="302"/>
      <c r="DN118" s="302"/>
      <c r="DO118" s="302"/>
    </row>
    <row r="119" spans="4:119">
      <c r="D119" s="301" t="s">
        <v>121</v>
      </c>
      <c r="E119" s="301"/>
      <c r="F119" s="301" t="s">
        <v>123</v>
      </c>
      <c r="G119" s="302">
        <v>54</v>
      </c>
      <c r="H119" s="277" t="str">
        <f t="shared" si="1"/>
        <v>0254</v>
      </c>
      <c r="I119" s="302"/>
      <c r="J119" s="302"/>
      <c r="K119" s="302"/>
      <c r="L119" s="302"/>
      <c r="M119" s="302"/>
      <c r="N119" s="302"/>
      <c r="O119" s="302"/>
      <c r="P119" s="302"/>
      <c r="Q119" s="302"/>
      <c r="R119" s="302"/>
      <c r="S119" s="302"/>
      <c r="T119" s="302"/>
      <c r="U119" s="302"/>
      <c r="V119" s="302"/>
      <c r="W119" s="302"/>
      <c r="X119" s="302"/>
      <c r="Y119" s="302"/>
      <c r="Z119" s="302"/>
      <c r="AA119" s="302"/>
      <c r="AB119" s="302"/>
      <c r="AC119" s="302"/>
      <c r="AD119" s="302"/>
      <c r="AE119" s="302"/>
      <c r="AF119" s="302"/>
      <c r="AG119" s="302"/>
      <c r="AH119" s="302"/>
      <c r="AI119" s="302"/>
      <c r="AJ119" s="302"/>
      <c r="AK119" s="302"/>
      <c r="AL119" s="302"/>
      <c r="AM119" s="302"/>
      <c r="AN119" s="302"/>
      <c r="AO119" s="302"/>
      <c r="AP119" s="302"/>
      <c r="AQ119" s="302"/>
      <c r="AR119" s="302"/>
      <c r="AS119" s="302"/>
      <c r="AT119" s="302"/>
      <c r="AU119" s="302"/>
      <c r="AV119" s="302"/>
      <c r="AW119" s="302"/>
      <c r="AX119" s="302"/>
      <c r="AY119" s="302"/>
      <c r="AZ119" s="302"/>
      <c r="BA119" s="302"/>
      <c r="BB119" s="302"/>
      <c r="BC119" s="302"/>
      <c r="BD119" s="302"/>
      <c r="BE119" s="302"/>
      <c r="BF119" s="302"/>
      <c r="BG119" s="302"/>
      <c r="BH119" s="302"/>
      <c r="BI119" s="302"/>
      <c r="BJ119" s="302"/>
      <c r="BK119" s="302"/>
      <c r="BL119" s="302"/>
      <c r="BM119" s="302"/>
      <c r="BN119" s="302"/>
      <c r="BO119" s="302"/>
      <c r="BP119" s="302"/>
      <c r="BQ119" s="302"/>
      <c r="BR119" s="302"/>
      <c r="BS119" s="302"/>
      <c r="BT119" s="302"/>
      <c r="BU119" s="302"/>
      <c r="BV119" s="302"/>
      <c r="BW119" s="302"/>
      <c r="BX119" s="302"/>
      <c r="BY119" s="302"/>
      <c r="BZ119" s="302"/>
      <c r="CA119" s="302"/>
      <c r="CB119" s="302"/>
      <c r="CC119" s="302"/>
      <c r="CD119" s="302"/>
      <c r="CE119" s="302"/>
      <c r="CF119" s="302"/>
      <c r="CG119" s="302"/>
      <c r="CH119" s="302"/>
      <c r="CI119" s="302"/>
      <c r="CJ119" s="302"/>
      <c r="CK119" s="302"/>
      <c r="CL119" s="302"/>
      <c r="CM119" s="302"/>
      <c r="CN119" s="302"/>
      <c r="CO119" s="302"/>
      <c r="CP119" s="302"/>
      <c r="CQ119" s="302"/>
      <c r="CR119" s="302"/>
      <c r="CS119" s="302"/>
      <c r="CT119" s="302"/>
      <c r="CU119" s="302"/>
      <c r="CV119" s="302"/>
      <c r="CW119" s="302"/>
      <c r="CX119" s="302"/>
      <c r="CY119" s="302"/>
      <c r="CZ119" s="302"/>
      <c r="DA119" s="302"/>
      <c r="DB119" s="302"/>
      <c r="DC119" s="302"/>
      <c r="DD119" s="302"/>
      <c r="DE119" s="302"/>
      <c r="DF119" s="302"/>
      <c r="DG119" s="302"/>
      <c r="DH119" s="302"/>
      <c r="DI119" s="302"/>
      <c r="DJ119" s="302"/>
      <c r="DK119" s="302"/>
      <c r="DL119" s="302"/>
      <c r="DM119" s="302"/>
      <c r="DN119" s="302"/>
      <c r="DO119" s="302"/>
    </row>
    <row r="120" spans="4:119">
      <c r="D120" s="301" t="s">
        <v>121</v>
      </c>
      <c r="E120" s="301"/>
      <c r="F120" s="301" t="s">
        <v>123</v>
      </c>
      <c r="G120" s="302">
        <v>55</v>
      </c>
      <c r="H120" s="277" t="str">
        <f t="shared" si="1"/>
        <v>0255</v>
      </c>
      <c r="I120" s="302"/>
      <c r="J120" s="302"/>
      <c r="K120" s="302"/>
      <c r="L120" s="302"/>
      <c r="M120" s="302"/>
      <c r="N120" s="302"/>
      <c r="O120" s="302"/>
      <c r="P120" s="302"/>
      <c r="Q120" s="302"/>
      <c r="R120" s="302"/>
      <c r="S120" s="302"/>
      <c r="T120" s="302"/>
      <c r="U120" s="302"/>
      <c r="V120" s="302"/>
      <c r="W120" s="302"/>
      <c r="X120" s="302"/>
      <c r="Y120" s="302"/>
      <c r="Z120" s="302"/>
      <c r="AA120" s="302"/>
      <c r="AB120" s="302"/>
      <c r="AC120" s="302"/>
      <c r="AD120" s="302"/>
      <c r="AE120" s="302"/>
      <c r="AF120" s="302"/>
      <c r="AG120" s="302"/>
      <c r="AH120" s="302"/>
      <c r="AI120" s="302"/>
      <c r="AJ120" s="302"/>
      <c r="AK120" s="302"/>
      <c r="AL120" s="302"/>
      <c r="AM120" s="302"/>
      <c r="AN120" s="302"/>
      <c r="AO120" s="302"/>
      <c r="AP120" s="302"/>
      <c r="AQ120" s="302"/>
      <c r="AR120" s="302"/>
      <c r="AS120" s="302"/>
      <c r="AT120" s="302"/>
      <c r="AU120" s="302"/>
      <c r="AV120" s="302"/>
      <c r="AW120" s="302"/>
      <c r="AX120" s="302"/>
      <c r="AY120" s="302"/>
      <c r="AZ120" s="302"/>
      <c r="BA120" s="302"/>
      <c r="BB120" s="302"/>
      <c r="BC120" s="302"/>
      <c r="BD120" s="302"/>
      <c r="BE120" s="302"/>
      <c r="BF120" s="302"/>
      <c r="BG120" s="302"/>
      <c r="BH120" s="302"/>
      <c r="BI120" s="302"/>
      <c r="BJ120" s="302"/>
      <c r="BK120" s="302"/>
      <c r="BL120" s="302"/>
      <c r="BM120" s="302"/>
      <c r="BN120" s="302"/>
      <c r="BO120" s="302"/>
      <c r="BP120" s="302"/>
      <c r="BQ120" s="302"/>
      <c r="BR120" s="302"/>
      <c r="BS120" s="302"/>
      <c r="BT120" s="302"/>
      <c r="BU120" s="302"/>
      <c r="BV120" s="302"/>
      <c r="BW120" s="302"/>
      <c r="BX120" s="302"/>
      <c r="BY120" s="302"/>
      <c r="BZ120" s="302"/>
      <c r="CA120" s="302"/>
      <c r="CB120" s="302"/>
      <c r="CC120" s="302"/>
      <c r="CD120" s="302"/>
      <c r="CE120" s="302"/>
      <c r="CF120" s="302"/>
      <c r="CG120" s="302"/>
      <c r="CH120" s="302"/>
      <c r="CI120" s="302"/>
      <c r="CJ120" s="302"/>
      <c r="CK120" s="302"/>
      <c r="CL120" s="302"/>
      <c r="CM120" s="302"/>
      <c r="CN120" s="302"/>
      <c r="CO120" s="302"/>
      <c r="CP120" s="302"/>
      <c r="CQ120" s="302"/>
      <c r="CR120" s="302"/>
      <c r="CS120" s="302"/>
      <c r="CT120" s="302"/>
      <c r="CU120" s="302"/>
      <c r="CV120" s="302"/>
      <c r="CW120" s="302"/>
      <c r="CX120" s="302"/>
      <c r="CY120" s="302"/>
      <c r="CZ120" s="302"/>
      <c r="DA120" s="302"/>
      <c r="DB120" s="302"/>
      <c r="DC120" s="302"/>
      <c r="DD120" s="302"/>
      <c r="DE120" s="302"/>
      <c r="DF120" s="302"/>
      <c r="DG120" s="302"/>
      <c r="DH120" s="302"/>
      <c r="DI120" s="302"/>
      <c r="DJ120" s="302"/>
      <c r="DK120" s="302"/>
      <c r="DL120" s="302"/>
      <c r="DM120" s="302"/>
      <c r="DN120" s="302"/>
      <c r="DO120" s="302"/>
    </row>
    <row r="121" spans="4:119">
      <c r="D121" s="301" t="s">
        <v>121</v>
      </c>
      <c r="E121" s="301"/>
      <c r="F121" s="301" t="s">
        <v>123</v>
      </c>
      <c r="G121" s="302">
        <v>56</v>
      </c>
      <c r="H121" s="277" t="str">
        <f t="shared" si="1"/>
        <v>0256</v>
      </c>
      <c r="I121" s="302"/>
      <c r="J121" s="302"/>
      <c r="K121" s="302"/>
      <c r="L121" s="302"/>
      <c r="M121" s="302"/>
      <c r="N121" s="302"/>
      <c r="O121" s="302"/>
      <c r="P121" s="302"/>
      <c r="Q121" s="302"/>
      <c r="R121" s="302"/>
      <c r="S121" s="302"/>
      <c r="T121" s="302"/>
      <c r="U121" s="302"/>
      <c r="V121" s="302"/>
      <c r="W121" s="302"/>
      <c r="X121" s="302"/>
      <c r="Y121" s="302"/>
      <c r="Z121" s="302"/>
      <c r="AA121" s="302"/>
      <c r="AB121" s="302"/>
      <c r="AC121" s="302"/>
      <c r="AD121" s="302"/>
      <c r="AE121" s="302"/>
      <c r="AF121" s="302"/>
      <c r="AG121" s="302"/>
      <c r="AH121" s="302"/>
      <c r="AI121" s="302"/>
      <c r="AJ121" s="302"/>
      <c r="AK121" s="302"/>
      <c r="AL121" s="302"/>
      <c r="AM121" s="302"/>
      <c r="AN121" s="302"/>
      <c r="AO121" s="302"/>
      <c r="AP121" s="302"/>
      <c r="AQ121" s="302"/>
      <c r="AR121" s="302"/>
      <c r="AS121" s="302"/>
      <c r="AT121" s="302"/>
      <c r="AU121" s="302"/>
      <c r="AV121" s="302"/>
      <c r="AW121" s="302"/>
      <c r="AX121" s="302"/>
      <c r="AY121" s="302"/>
      <c r="AZ121" s="302"/>
      <c r="BA121" s="302"/>
      <c r="BB121" s="302"/>
      <c r="BC121" s="302"/>
      <c r="BD121" s="302"/>
      <c r="BE121" s="302"/>
      <c r="BF121" s="302"/>
      <c r="BG121" s="302"/>
      <c r="BH121" s="302"/>
      <c r="BI121" s="302"/>
      <c r="BJ121" s="302"/>
      <c r="BK121" s="302"/>
      <c r="BL121" s="302"/>
      <c r="BM121" s="302"/>
      <c r="BN121" s="302"/>
      <c r="BO121" s="302"/>
      <c r="BP121" s="302"/>
      <c r="BQ121" s="302"/>
      <c r="BR121" s="302"/>
      <c r="BS121" s="302"/>
      <c r="BT121" s="302"/>
      <c r="BU121" s="302"/>
      <c r="BV121" s="302"/>
      <c r="BW121" s="302"/>
      <c r="BX121" s="302"/>
      <c r="BY121" s="302"/>
      <c r="BZ121" s="302"/>
      <c r="CA121" s="302"/>
      <c r="CB121" s="302"/>
      <c r="CC121" s="302"/>
      <c r="CD121" s="302"/>
      <c r="CE121" s="302"/>
      <c r="CF121" s="302"/>
      <c r="CG121" s="302"/>
      <c r="CH121" s="302"/>
      <c r="CI121" s="302"/>
      <c r="CJ121" s="302"/>
      <c r="CK121" s="302"/>
      <c r="CL121" s="302"/>
      <c r="CM121" s="302"/>
      <c r="CN121" s="302"/>
      <c r="CO121" s="302"/>
      <c r="CP121" s="302"/>
      <c r="CQ121" s="302"/>
      <c r="CR121" s="302"/>
      <c r="CS121" s="302"/>
      <c r="CT121" s="302"/>
      <c r="CU121" s="302"/>
      <c r="CV121" s="302"/>
      <c r="CW121" s="302"/>
      <c r="CX121" s="302"/>
      <c r="CY121" s="302"/>
      <c r="CZ121" s="302"/>
      <c r="DA121" s="302"/>
      <c r="DB121" s="302"/>
      <c r="DC121" s="302"/>
      <c r="DD121" s="302"/>
      <c r="DE121" s="302"/>
      <c r="DF121" s="302"/>
      <c r="DG121" s="302"/>
      <c r="DH121" s="302"/>
      <c r="DI121" s="302"/>
      <c r="DJ121" s="302"/>
      <c r="DK121" s="302"/>
      <c r="DL121" s="302"/>
      <c r="DM121" s="302"/>
      <c r="DN121" s="302"/>
      <c r="DO121" s="302"/>
    </row>
    <row r="122" spans="4:119">
      <c r="D122" s="301" t="s">
        <v>121</v>
      </c>
      <c r="E122" s="301"/>
      <c r="F122" s="301" t="s">
        <v>123</v>
      </c>
      <c r="G122" s="302">
        <v>57</v>
      </c>
      <c r="H122" s="277" t="str">
        <f t="shared" si="1"/>
        <v>0257</v>
      </c>
      <c r="I122" s="302"/>
      <c r="J122" s="302"/>
      <c r="K122" s="302"/>
      <c r="L122" s="302"/>
      <c r="M122" s="302"/>
      <c r="N122" s="302"/>
      <c r="O122" s="302"/>
      <c r="P122" s="302"/>
      <c r="Q122" s="302"/>
      <c r="R122" s="302"/>
      <c r="S122" s="302"/>
      <c r="T122" s="302"/>
      <c r="U122" s="302"/>
      <c r="V122" s="302"/>
      <c r="W122" s="302"/>
      <c r="X122" s="302"/>
      <c r="Y122" s="302"/>
      <c r="Z122" s="302"/>
      <c r="AA122" s="302"/>
      <c r="AB122" s="302"/>
      <c r="AC122" s="302"/>
      <c r="AD122" s="302"/>
      <c r="AE122" s="302"/>
      <c r="AF122" s="302"/>
      <c r="AG122" s="302"/>
      <c r="AH122" s="302"/>
      <c r="AI122" s="302"/>
      <c r="AJ122" s="302"/>
      <c r="AK122" s="302"/>
      <c r="AL122" s="302"/>
      <c r="AM122" s="302"/>
      <c r="AN122" s="302"/>
      <c r="AO122" s="302"/>
      <c r="AP122" s="302"/>
      <c r="AQ122" s="302"/>
      <c r="AR122" s="302"/>
      <c r="AS122" s="302"/>
      <c r="AT122" s="302"/>
      <c r="AU122" s="302"/>
      <c r="AV122" s="302"/>
      <c r="AW122" s="302"/>
      <c r="AX122" s="302"/>
      <c r="AY122" s="302"/>
      <c r="AZ122" s="302"/>
      <c r="BA122" s="302"/>
      <c r="BB122" s="302"/>
      <c r="BC122" s="302"/>
      <c r="BD122" s="302"/>
      <c r="BE122" s="302"/>
      <c r="BF122" s="302"/>
      <c r="BG122" s="302"/>
      <c r="BH122" s="302"/>
      <c r="BI122" s="302"/>
      <c r="BJ122" s="302"/>
      <c r="BK122" s="302"/>
      <c r="BL122" s="302"/>
      <c r="BM122" s="302"/>
      <c r="BN122" s="302"/>
      <c r="BO122" s="302"/>
      <c r="BP122" s="302"/>
      <c r="BQ122" s="302"/>
      <c r="BR122" s="302"/>
      <c r="BS122" s="302"/>
      <c r="BT122" s="302"/>
      <c r="BU122" s="302"/>
      <c r="BV122" s="302"/>
      <c r="BW122" s="302"/>
      <c r="BX122" s="302"/>
      <c r="BY122" s="302"/>
      <c r="BZ122" s="302"/>
      <c r="CA122" s="302"/>
      <c r="CB122" s="302"/>
      <c r="CC122" s="302"/>
      <c r="CD122" s="302"/>
      <c r="CE122" s="302"/>
      <c r="CF122" s="302"/>
      <c r="CG122" s="302"/>
      <c r="CH122" s="302"/>
      <c r="CI122" s="302"/>
      <c r="CJ122" s="302"/>
      <c r="CK122" s="302"/>
      <c r="CL122" s="302"/>
      <c r="CM122" s="302"/>
      <c r="CN122" s="302"/>
      <c r="CO122" s="302"/>
      <c r="CP122" s="302"/>
      <c r="CQ122" s="302"/>
      <c r="CR122" s="302"/>
      <c r="CS122" s="302"/>
      <c r="CT122" s="302"/>
      <c r="CU122" s="302"/>
      <c r="CV122" s="302"/>
      <c r="CW122" s="302"/>
      <c r="CX122" s="302"/>
      <c r="CY122" s="302"/>
      <c r="CZ122" s="302"/>
      <c r="DA122" s="302"/>
      <c r="DB122" s="302"/>
      <c r="DC122" s="302"/>
      <c r="DD122" s="302"/>
      <c r="DE122" s="302"/>
      <c r="DF122" s="302"/>
      <c r="DG122" s="302"/>
      <c r="DH122" s="302"/>
      <c r="DI122" s="302"/>
      <c r="DJ122" s="302"/>
      <c r="DK122" s="302"/>
      <c r="DL122" s="302"/>
      <c r="DM122" s="302"/>
      <c r="DN122" s="302"/>
      <c r="DO122" s="302"/>
    </row>
    <row r="123" spans="4:119">
      <c r="D123" s="301" t="s">
        <v>121</v>
      </c>
      <c r="E123" s="301"/>
      <c r="F123" s="301" t="s">
        <v>123</v>
      </c>
      <c r="G123" s="302">
        <v>58</v>
      </c>
      <c r="H123" s="277" t="str">
        <f t="shared" si="1"/>
        <v>0258</v>
      </c>
      <c r="I123" s="302"/>
      <c r="J123" s="302"/>
      <c r="K123" s="302"/>
      <c r="L123" s="302"/>
      <c r="M123" s="302"/>
      <c r="N123" s="302"/>
      <c r="O123" s="302"/>
      <c r="P123" s="302"/>
      <c r="Q123" s="302"/>
      <c r="R123" s="302"/>
      <c r="S123" s="302"/>
      <c r="T123" s="302"/>
      <c r="U123" s="302"/>
      <c r="V123" s="302"/>
      <c r="W123" s="302"/>
      <c r="X123" s="302"/>
      <c r="Y123" s="302"/>
      <c r="Z123" s="302"/>
      <c r="AA123" s="302"/>
      <c r="AB123" s="302"/>
      <c r="AC123" s="302"/>
      <c r="AD123" s="302"/>
      <c r="AE123" s="302"/>
      <c r="AF123" s="302"/>
      <c r="AG123" s="302"/>
      <c r="AH123" s="302"/>
      <c r="AI123" s="302"/>
      <c r="AJ123" s="302"/>
      <c r="AK123" s="302"/>
      <c r="AL123" s="302"/>
      <c r="AM123" s="302"/>
      <c r="AN123" s="302"/>
      <c r="AO123" s="302"/>
      <c r="AP123" s="302"/>
      <c r="AQ123" s="302"/>
      <c r="AR123" s="302"/>
      <c r="AS123" s="302"/>
      <c r="AT123" s="302"/>
      <c r="AU123" s="302"/>
      <c r="AV123" s="302"/>
      <c r="AW123" s="302"/>
      <c r="AX123" s="302"/>
      <c r="AY123" s="302"/>
      <c r="AZ123" s="302"/>
      <c r="BA123" s="302"/>
      <c r="BB123" s="302"/>
      <c r="BC123" s="302"/>
      <c r="BD123" s="302"/>
      <c r="BE123" s="302"/>
      <c r="BF123" s="302"/>
      <c r="BG123" s="302"/>
      <c r="BH123" s="302"/>
      <c r="BI123" s="302"/>
      <c r="BJ123" s="302"/>
      <c r="BK123" s="302"/>
      <c r="BL123" s="302"/>
      <c r="BM123" s="302"/>
      <c r="BN123" s="302"/>
      <c r="BO123" s="302"/>
      <c r="BP123" s="302"/>
      <c r="BQ123" s="302"/>
      <c r="BR123" s="302"/>
      <c r="BS123" s="302"/>
      <c r="BT123" s="302"/>
      <c r="BU123" s="302"/>
      <c r="BV123" s="302"/>
      <c r="BW123" s="302"/>
      <c r="BX123" s="302"/>
      <c r="BY123" s="302"/>
      <c r="BZ123" s="302"/>
      <c r="CA123" s="302"/>
      <c r="CB123" s="302"/>
      <c r="CC123" s="302"/>
      <c r="CD123" s="302"/>
      <c r="CE123" s="302"/>
      <c r="CF123" s="302"/>
      <c r="CG123" s="302"/>
      <c r="CH123" s="302"/>
      <c r="CI123" s="302"/>
      <c r="CJ123" s="302"/>
      <c r="CK123" s="302"/>
      <c r="CL123" s="302"/>
      <c r="CM123" s="302"/>
      <c r="CN123" s="302"/>
      <c r="CO123" s="302"/>
      <c r="CP123" s="302"/>
      <c r="CQ123" s="302"/>
      <c r="CR123" s="302"/>
      <c r="CS123" s="302"/>
      <c r="CT123" s="302"/>
      <c r="CU123" s="302"/>
      <c r="CV123" s="302"/>
      <c r="CW123" s="302"/>
      <c r="CX123" s="302"/>
      <c r="CY123" s="302"/>
      <c r="CZ123" s="302"/>
      <c r="DA123" s="302"/>
      <c r="DB123" s="302"/>
      <c r="DC123" s="302"/>
      <c r="DD123" s="302"/>
      <c r="DE123" s="302"/>
      <c r="DF123" s="302"/>
      <c r="DG123" s="302"/>
      <c r="DH123" s="302"/>
      <c r="DI123" s="302"/>
      <c r="DJ123" s="302"/>
      <c r="DK123" s="302"/>
      <c r="DL123" s="302"/>
      <c r="DM123" s="302"/>
      <c r="DN123" s="302"/>
      <c r="DO123" s="302"/>
    </row>
    <row r="124" spans="4:119">
      <c r="D124" s="301" t="s">
        <v>121</v>
      </c>
      <c r="E124" s="301"/>
      <c r="F124" s="301" t="s">
        <v>123</v>
      </c>
      <c r="G124" s="302">
        <v>59</v>
      </c>
      <c r="H124" s="277" t="str">
        <f t="shared" si="1"/>
        <v>0259</v>
      </c>
      <c r="I124" s="302"/>
      <c r="J124" s="302"/>
      <c r="K124" s="302"/>
      <c r="L124" s="302"/>
      <c r="M124" s="302"/>
      <c r="N124" s="302"/>
      <c r="O124" s="302"/>
      <c r="P124" s="302"/>
      <c r="Q124" s="302"/>
      <c r="R124" s="302"/>
      <c r="S124" s="302"/>
      <c r="T124" s="302"/>
      <c r="U124" s="302"/>
      <c r="V124" s="302"/>
      <c r="W124" s="302"/>
      <c r="X124" s="302"/>
      <c r="Y124" s="302"/>
      <c r="Z124" s="302"/>
      <c r="AA124" s="302"/>
      <c r="AB124" s="302"/>
      <c r="AC124" s="302"/>
      <c r="AD124" s="302"/>
      <c r="AE124" s="302"/>
      <c r="AF124" s="302"/>
      <c r="AG124" s="302"/>
      <c r="AH124" s="302"/>
      <c r="AI124" s="302"/>
      <c r="AJ124" s="302"/>
      <c r="AK124" s="302"/>
      <c r="AL124" s="302"/>
      <c r="AM124" s="302"/>
      <c r="AN124" s="302"/>
      <c r="AO124" s="302"/>
      <c r="AP124" s="302"/>
      <c r="AQ124" s="302"/>
      <c r="AR124" s="302"/>
      <c r="AS124" s="302"/>
      <c r="AT124" s="302"/>
      <c r="AU124" s="302"/>
      <c r="AV124" s="302"/>
      <c r="AW124" s="302"/>
      <c r="AX124" s="302"/>
      <c r="AY124" s="302"/>
      <c r="AZ124" s="302"/>
      <c r="BA124" s="302"/>
      <c r="BB124" s="302"/>
      <c r="BC124" s="302"/>
      <c r="BD124" s="302"/>
      <c r="BE124" s="302"/>
      <c r="BF124" s="302"/>
      <c r="BG124" s="302"/>
      <c r="BH124" s="302"/>
      <c r="BI124" s="302"/>
      <c r="BJ124" s="302"/>
      <c r="BK124" s="302"/>
      <c r="BL124" s="302"/>
      <c r="BM124" s="302"/>
      <c r="BN124" s="302"/>
      <c r="BO124" s="302"/>
      <c r="BP124" s="302"/>
      <c r="BQ124" s="302"/>
      <c r="BR124" s="302"/>
      <c r="BS124" s="302"/>
      <c r="BT124" s="302"/>
      <c r="BU124" s="302"/>
      <c r="BV124" s="302"/>
      <c r="BW124" s="302"/>
      <c r="BX124" s="302"/>
      <c r="BY124" s="302"/>
      <c r="BZ124" s="302"/>
      <c r="CA124" s="302"/>
      <c r="CB124" s="302"/>
      <c r="CC124" s="302"/>
      <c r="CD124" s="302"/>
      <c r="CE124" s="302"/>
      <c r="CF124" s="302"/>
      <c r="CG124" s="302"/>
      <c r="CH124" s="302"/>
      <c r="CI124" s="302"/>
      <c r="CJ124" s="302"/>
      <c r="CK124" s="302"/>
      <c r="CL124" s="302"/>
      <c r="CM124" s="302"/>
      <c r="CN124" s="302"/>
      <c r="CO124" s="302"/>
      <c r="CP124" s="302"/>
      <c r="CQ124" s="302"/>
      <c r="CR124" s="302"/>
      <c r="CS124" s="302"/>
      <c r="CT124" s="302"/>
      <c r="CU124" s="302"/>
      <c r="CV124" s="302"/>
      <c r="CW124" s="302"/>
      <c r="CX124" s="302"/>
      <c r="CY124" s="302"/>
      <c r="CZ124" s="302"/>
      <c r="DA124" s="302"/>
      <c r="DB124" s="302"/>
      <c r="DC124" s="302"/>
      <c r="DD124" s="302"/>
      <c r="DE124" s="302"/>
      <c r="DF124" s="302"/>
      <c r="DG124" s="302"/>
      <c r="DH124" s="302"/>
      <c r="DI124" s="302"/>
      <c r="DJ124" s="302"/>
      <c r="DK124" s="302"/>
      <c r="DL124" s="302"/>
      <c r="DM124" s="302"/>
      <c r="DN124" s="302"/>
      <c r="DO124" s="302"/>
    </row>
    <row r="125" spans="4:119">
      <c r="D125" s="301" t="s">
        <v>121</v>
      </c>
      <c r="E125" s="301"/>
      <c r="F125" s="301" t="s">
        <v>123</v>
      </c>
      <c r="G125" s="302">
        <v>60</v>
      </c>
      <c r="H125" s="277" t="str">
        <f t="shared" si="1"/>
        <v>0260</v>
      </c>
      <c r="I125" s="302"/>
      <c r="J125" s="302"/>
      <c r="K125" s="302"/>
      <c r="L125" s="302"/>
      <c r="M125" s="302"/>
      <c r="N125" s="302"/>
      <c r="O125" s="302"/>
      <c r="P125" s="302"/>
      <c r="Q125" s="302"/>
      <c r="R125" s="302"/>
      <c r="S125" s="302"/>
      <c r="T125" s="302"/>
      <c r="U125" s="302"/>
      <c r="V125" s="302"/>
      <c r="W125" s="302"/>
      <c r="X125" s="302"/>
      <c r="Y125" s="302"/>
      <c r="Z125" s="302"/>
      <c r="AA125" s="302"/>
      <c r="AB125" s="302"/>
      <c r="AC125" s="302"/>
      <c r="AD125" s="302"/>
      <c r="AE125" s="302"/>
      <c r="AF125" s="302"/>
      <c r="AG125" s="302"/>
      <c r="AH125" s="302"/>
      <c r="AI125" s="302"/>
      <c r="AJ125" s="302"/>
      <c r="AK125" s="302"/>
      <c r="AL125" s="302"/>
      <c r="AM125" s="302"/>
      <c r="AN125" s="302"/>
      <c r="AO125" s="302"/>
      <c r="AP125" s="302"/>
      <c r="AQ125" s="302"/>
      <c r="AR125" s="302"/>
      <c r="AS125" s="302"/>
      <c r="AT125" s="302"/>
      <c r="AU125" s="302"/>
      <c r="AV125" s="302"/>
      <c r="AW125" s="302"/>
      <c r="AX125" s="302"/>
      <c r="AY125" s="302"/>
      <c r="AZ125" s="302"/>
      <c r="BA125" s="302"/>
      <c r="BB125" s="302"/>
      <c r="BC125" s="302"/>
      <c r="BD125" s="302"/>
      <c r="BE125" s="302"/>
      <c r="BF125" s="302"/>
      <c r="BG125" s="302"/>
      <c r="BH125" s="302"/>
      <c r="BI125" s="302"/>
      <c r="BJ125" s="302"/>
      <c r="BK125" s="302"/>
      <c r="BL125" s="302"/>
      <c r="BM125" s="302"/>
      <c r="BN125" s="302"/>
      <c r="BO125" s="302"/>
      <c r="BP125" s="302"/>
      <c r="BQ125" s="302"/>
      <c r="BR125" s="302"/>
      <c r="BS125" s="302"/>
      <c r="BT125" s="302"/>
      <c r="BU125" s="302"/>
      <c r="BV125" s="302"/>
      <c r="BW125" s="302"/>
      <c r="BX125" s="302"/>
      <c r="BY125" s="302"/>
      <c r="BZ125" s="302"/>
      <c r="CA125" s="302"/>
      <c r="CB125" s="302"/>
      <c r="CC125" s="302"/>
      <c r="CD125" s="302"/>
      <c r="CE125" s="302"/>
      <c r="CF125" s="302"/>
      <c r="CG125" s="302"/>
      <c r="CH125" s="302"/>
      <c r="CI125" s="302"/>
      <c r="CJ125" s="302"/>
      <c r="CK125" s="302"/>
      <c r="CL125" s="302"/>
      <c r="CM125" s="302"/>
      <c r="CN125" s="302"/>
      <c r="CO125" s="302"/>
      <c r="CP125" s="302"/>
      <c r="CQ125" s="302"/>
      <c r="CR125" s="302"/>
      <c r="CS125" s="302"/>
      <c r="CT125" s="302"/>
      <c r="CU125" s="302"/>
      <c r="CV125" s="302"/>
      <c r="CW125" s="302"/>
      <c r="CX125" s="302"/>
      <c r="CY125" s="302"/>
      <c r="CZ125" s="302"/>
      <c r="DA125" s="302"/>
      <c r="DB125" s="302"/>
      <c r="DC125" s="302"/>
      <c r="DD125" s="302"/>
      <c r="DE125" s="302"/>
      <c r="DF125" s="302"/>
      <c r="DG125" s="302"/>
      <c r="DH125" s="302"/>
      <c r="DI125" s="302"/>
      <c r="DJ125" s="302"/>
      <c r="DK125" s="302"/>
      <c r="DL125" s="302"/>
      <c r="DM125" s="302"/>
      <c r="DN125" s="302"/>
      <c r="DO125" s="302"/>
    </row>
    <row r="126" spans="4:119">
      <c r="H126" s="277" t="str">
        <f>E126&amp;TEXT(F126,"00")&amp;TEXT(G126,"00")</f>
        <v>0000</v>
      </c>
    </row>
    <row r="127" spans="4:119">
      <c r="D127" s="347" t="s">
        <v>228</v>
      </c>
      <c r="H127" s="277" t="str">
        <f t="shared" ref="H127:H190" si="2">E127&amp;TEXT(F127,"00")&amp;TEXT(G127,"00")</f>
        <v>0000</v>
      </c>
    </row>
    <row r="128" spans="4:119">
      <c r="D128" s="300" t="s">
        <v>118</v>
      </c>
      <c r="E128" s="300"/>
      <c r="F128" s="300" t="s">
        <v>113</v>
      </c>
      <c r="G128" s="300" t="s">
        <v>120</v>
      </c>
      <c r="H128" s="277" t="str">
        <f t="shared" si="2"/>
        <v>性別年齡</v>
      </c>
      <c r="I128" s="300"/>
      <c r="J128" s="300"/>
      <c r="K128" s="300"/>
      <c r="L128" s="300"/>
      <c r="M128" s="300"/>
      <c r="N128" s="300"/>
      <c r="O128" s="300"/>
      <c r="P128" s="300"/>
      <c r="Q128" s="300"/>
      <c r="R128" s="300"/>
      <c r="S128" s="300"/>
      <c r="T128" s="300"/>
      <c r="U128" s="300"/>
      <c r="V128" s="300"/>
      <c r="W128" s="300"/>
      <c r="X128" s="300"/>
      <c r="Y128" s="300"/>
      <c r="Z128" s="300"/>
      <c r="AA128" s="300"/>
      <c r="AB128" s="300"/>
      <c r="AC128" s="300"/>
      <c r="AD128" s="300"/>
      <c r="AE128" s="300"/>
      <c r="AF128" s="300"/>
      <c r="AG128" s="300"/>
      <c r="AH128" s="300"/>
      <c r="AI128" s="300"/>
      <c r="AJ128" s="300"/>
      <c r="AK128" s="300"/>
      <c r="AL128" s="300"/>
      <c r="AM128" s="300"/>
      <c r="AN128" s="300"/>
      <c r="AO128" s="300"/>
      <c r="AP128" s="300"/>
      <c r="AQ128" s="300"/>
      <c r="AR128" s="300"/>
      <c r="AS128" s="300"/>
      <c r="AT128" s="300"/>
      <c r="AU128" s="300"/>
      <c r="AV128" s="300"/>
      <c r="AW128" s="300"/>
      <c r="AX128" s="300"/>
      <c r="AY128" s="300"/>
      <c r="AZ128" s="300"/>
      <c r="BA128" s="300"/>
      <c r="BB128" s="300"/>
      <c r="BC128" s="300"/>
      <c r="BD128" s="300"/>
      <c r="BE128" s="300"/>
      <c r="BF128" s="300"/>
      <c r="BG128" s="300"/>
      <c r="BH128" s="300"/>
      <c r="BI128" s="300"/>
      <c r="BJ128" s="300"/>
      <c r="BK128" s="300"/>
      <c r="BL128" s="300"/>
      <c r="BM128" s="300"/>
      <c r="BN128" s="300"/>
      <c r="BO128" s="300"/>
      <c r="BP128" s="300"/>
      <c r="BQ128" s="300"/>
      <c r="BR128" s="300"/>
      <c r="BS128" s="300"/>
      <c r="BT128" s="300"/>
      <c r="BU128" s="300"/>
      <c r="BV128" s="300"/>
      <c r="BW128" s="300"/>
      <c r="BX128" s="300"/>
      <c r="BY128" s="300"/>
      <c r="BZ128" s="300"/>
      <c r="CA128" s="300"/>
      <c r="CB128" s="300"/>
      <c r="CC128" s="300"/>
      <c r="CD128" s="300"/>
      <c r="CE128" s="300"/>
      <c r="CF128" s="300"/>
      <c r="CG128" s="300"/>
      <c r="CH128" s="300"/>
      <c r="CI128" s="300"/>
      <c r="CJ128" s="300"/>
      <c r="CK128" s="300"/>
      <c r="CL128" s="300"/>
      <c r="CM128" s="300"/>
      <c r="CN128" s="300"/>
      <c r="CO128" s="300"/>
      <c r="CP128" s="300"/>
      <c r="CQ128" s="300"/>
      <c r="CR128" s="300"/>
      <c r="CS128" s="300"/>
      <c r="CT128" s="300"/>
      <c r="CU128" s="300"/>
      <c r="CV128" s="300"/>
      <c r="CW128" s="300"/>
      <c r="CX128" s="300"/>
      <c r="CY128" s="300"/>
      <c r="CZ128" s="300"/>
      <c r="DA128" s="300"/>
      <c r="DB128" s="300"/>
      <c r="DC128" s="300"/>
      <c r="DD128" s="300"/>
      <c r="DE128" s="300"/>
      <c r="DF128" s="300"/>
      <c r="DG128" s="300"/>
      <c r="DH128" s="300"/>
      <c r="DI128" s="300"/>
      <c r="DJ128" s="300"/>
      <c r="DK128" s="300"/>
      <c r="DL128" s="300"/>
      <c r="DM128" s="300"/>
      <c r="DN128" s="300"/>
      <c r="DO128" s="300"/>
    </row>
    <row r="129" spans="4:119">
      <c r="D129" s="301" t="s">
        <v>121</v>
      </c>
      <c r="E129" s="301"/>
      <c r="F129" s="301" t="s">
        <v>122</v>
      </c>
      <c r="G129" s="302">
        <v>0</v>
      </c>
      <c r="H129" s="277" t="str">
        <f t="shared" si="2"/>
        <v>0100</v>
      </c>
      <c r="I129" s="302"/>
      <c r="J129" s="302"/>
      <c r="K129" s="302"/>
      <c r="L129" s="302"/>
      <c r="M129" s="302"/>
      <c r="N129" s="302"/>
      <c r="O129" s="302"/>
      <c r="P129" s="302"/>
      <c r="Q129" s="302"/>
      <c r="R129" s="302"/>
      <c r="S129" s="302"/>
      <c r="T129" s="302"/>
      <c r="U129" s="302"/>
      <c r="V129" s="302"/>
      <c r="W129" s="302"/>
      <c r="X129" s="302"/>
      <c r="Y129" s="302"/>
      <c r="Z129" s="302"/>
      <c r="AA129" s="302"/>
      <c r="AB129" s="302"/>
      <c r="AC129" s="302"/>
      <c r="AD129" s="302"/>
      <c r="AE129" s="302"/>
      <c r="AF129" s="302"/>
      <c r="AG129" s="302"/>
      <c r="AH129" s="302"/>
      <c r="AI129" s="302"/>
      <c r="AJ129" s="302"/>
      <c r="AK129" s="302"/>
      <c r="AL129" s="302"/>
      <c r="AM129" s="302"/>
      <c r="AN129" s="302"/>
      <c r="AO129" s="302"/>
      <c r="AP129" s="302"/>
      <c r="AQ129" s="302"/>
      <c r="AR129" s="302"/>
      <c r="AS129" s="302"/>
      <c r="AT129" s="302"/>
      <c r="AU129" s="302"/>
      <c r="AV129" s="302"/>
      <c r="AW129" s="302"/>
      <c r="AX129" s="302"/>
      <c r="AY129" s="302"/>
      <c r="AZ129" s="302"/>
      <c r="BA129" s="302"/>
      <c r="BB129" s="302"/>
      <c r="BC129" s="302"/>
      <c r="BD129" s="302"/>
      <c r="BE129" s="302"/>
      <c r="BF129" s="302"/>
      <c r="BG129" s="302"/>
      <c r="BH129" s="302"/>
      <c r="BI129" s="302"/>
      <c r="BJ129" s="302"/>
      <c r="BK129" s="302"/>
      <c r="BL129" s="302"/>
      <c r="BM129" s="302"/>
      <c r="BN129" s="302"/>
      <c r="BO129" s="302"/>
      <c r="BP129" s="302"/>
      <c r="BQ129" s="302"/>
      <c r="BR129" s="302"/>
      <c r="BS129" s="302"/>
      <c r="BT129" s="302"/>
      <c r="BU129" s="302"/>
      <c r="BV129" s="302"/>
      <c r="BW129" s="302"/>
      <c r="BX129" s="302"/>
      <c r="BY129" s="302"/>
      <c r="BZ129" s="302"/>
      <c r="CA129" s="302"/>
      <c r="CB129" s="302"/>
      <c r="CC129" s="302"/>
      <c r="CD129" s="302"/>
      <c r="CE129" s="302"/>
      <c r="CF129" s="302"/>
      <c r="CG129" s="302"/>
      <c r="CH129" s="302"/>
      <c r="CI129" s="302"/>
      <c r="CJ129" s="302"/>
      <c r="CK129" s="302"/>
      <c r="CL129" s="302"/>
      <c r="CM129" s="302"/>
      <c r="CN129" s="302"/>
      <c r="CO129" s="302"/>
      <c r="CP129" s="302"/>
      <c r="CQ129" s="302"/>
      <c r="CR129" s="302"/>
      <c r="CS129" s="302"/>
      <c r="CT129" s="302"/>
      <c r="CU129" s="302"/>
      <c r="CV129" s="302"/>
      <c r="CW129" s="302"/>
      <c r="CX129" s="302"/>
      <c r="CY129" s="302"/>
      <c r="CZ129" s="302"/>
      <c r="DA129" s="302"/>
      <c r="DB129" s="302"/>
      <c r="DC129" s="302"/>
      <c r="DD129" s="302"/>
      <c r="DE129" s="302"/>
      <c r="DF129" s="302"/>
      <c r="DG129" s="302"/>
      <c r="DH129" s="302"/>
      <c r="DI129" s="302"/>
      <c r="DJ129" s="302"/>
      <c r="DK129" s="302"/>
      <c r="DL129" s="302"/>
      <c r="DM129" s="302"/>
      <c r="DN129" s="302"/>
      <c r="DO129" s="302"/>
    </row>
    <row r="130" spans="4:119">
      <c r="D130" s="301" t="s">
        <v>121</v>
      </c>
      <c r="E130" s="301"/>
      <c r="F130" s="301" t="s">
        <v>122</v>
      </c>
      <c r="G130" s="302">
        <v>1</v>
      </c>
      <c r="H130" s="277" t="str">
        <f t="shared" si="2"/>
        <v>0101</v>
      </c>
      <c r="I130" s="302"/>
      <c r="J130" s="302"/>
      <c r="K130" s="302"/>
      <c r="L130" s="302"/>
      <c r="M130" s="302"/>
      <c r="N130" s="302"/>
      <c r="O130" s="302"/>
      <c r="P130" s="302"/>
      <c r="Q130" s="302"/>
      <c r="R130" s="302"/>
      <c r="S130" s="302"/>
      <c r="T130" s="302"/>
      <c r="U130" s="302"/>
      <c r="V130" s="302"/>
      <c r="W130" s="302"/>
      <c r="X130" s="302"/>
      <c r="Y130" s="302"/>
      <c r="Z130" s="302"/>
      <c r="AA130" s="302"/>
      <c r="AB130" s="302"/>
      <c r="AC130" s="302"/>
      <c r="AD130" s="302"/>
      <c r="AE130" s="302"/>
      <c r="AF130" s="302"/>
      <c r="AG130" s="302"/>
      <c r="AH130" s="302"/>
      <c r="AI130" s="302"/>
      <c r="AJ130" s="302"/>
      <c r="AK130" s="302"/>
      <c r="AL130" s="302"/>
      <c r="AM130" s="302"/>
      <c r="AN130" s="302"/>
      <c r="AO130" s="302"/>
      <c r="AP130" s="302"/>
      <c r="AQ130" s="302"/>
      <c r="AR130" s="302"/>
      <c r="AS130" s="302"/>
      <c r="AT130" s="302"/>
      <c r="AU130" s="302"/>
      <c r="AV130" s="302"/>
      <c r="AW130" s="302"/>
      <c r="AX130" s="302"/>
      <c r="AY130" s="302"/>
      <c r="AZ130" s="302"/>
      <c r="BA130" s="302"/>
      <c r="BB130" s="302"/>
      <c r="BC130" s="302"/>
      <c r="BD130" s="302"/>
      <c r="BE130" s="302"/>
      <c r="BF130" s="302"/>
      <c r="BG130" s="302"/>
      <c r="BH130" s="302"/>
      <c r="BI130" s="302"/>
      <c r="BJ130" s="302"/>
      <c r="BK130" s="302"/>
      <c r="BL130" s="302"/>
      <c r="BM130" s="302"/>
      <c r="BN130" s="302"/>
      <c r="BO130" s="302"/>
      <c r="BP130" s="302"/>
      <c r="BQ130" s="302"/>
      <c r="BR130" s="302"/>
      <c r="BS130" s="302"/>
      <c r="BT130" s="302"/>
      <c r="BU130" s="302"/>
      <c r="BV130" s="302"/>
      <c r="BW130" s="302"/>
      <c r="BX130" s="302"/>
      <c r="BY130" s="302"/>
      <c r="BZ130" s="302"/>
      <c r="CA130" s="302"/>
      <c r="CB130" s="302"/>
      <c r="CC130" s="302"/>
      <c r="CD130" s="302"/>
      <c r="CE130" s="302"/>
      <c r="CF130" s="302"/>
      <c r="CG130" s="302"/>
      <c r="CH130" s="302"/>
      <c r="CI130" s="302"/>
      <c r="CJ130" s="302"/>
      <c r="CK130" s="302"/>
      <c r="CL130" s="302"/>
      <c r="CM130" s="302"/>
      <c r="CN130" s="302"/>
      <c r="CO130" s="302"/>
      <c r="CP130" s="302"/>
      <c r="CQ130" s="302"/>
      <c r="CR130" s="302"/>
      <c r="CS130" s="302"/>
      <c r="CT130" s="302"/>
      <c r="CU130" s="302"/>
      <c r="CV130" s="302"/>
      <c r="CW130" s="302"/>
      <c r="CX130" s="302"/>
      <c r="CY130" s="302"/>
      <c r="CZ130" s="302"/>
      <c r="DA130" s="302"/>
      <c r="DB130" s="302"/>
      <c r="DC130" s="302"/>
      <c r="DD130" s="302"/>
      <c r="DE130" s="302"/>
      <c r="DF130" s="302"/>
      <c r="DG130" s="302"/>
      <c r="DH130" s="302"/>
      <c r="DI130" s="302"/>
      <c r="DJ130" s="302"/>
      <c r="DK130" s="302"/>
      <c r="DL130" s="302"/>
      <c r="DM130" s="302"/>
      <c r="DN130" s="302"/>
      <c r="DO130" s="302"/>
    </row>
    <row r="131" spans="4:119">
      <c r="D131" s="301" t="s">
        <v>121</v>
      </c>
      <c r="E131" s="301"/>
      <c r="F131" s="301" t="s">
        <v>122</v>
      </c>
      <c r="G131" s="302">
        <v>2</v>
      </c>
      <c r="H131" s="277" t="str">
        <f t="shared" si="2"/>
        <v>0102</v>
      </c>
      <c r="I131" s="302"/>
      <c r="J131" s="302"/>
      <c r="K131" s="302"/>
      <c r="L131" s="302"/>
      <c r="M131" s="302"/>
      <c r="N131" s="302"/>
      <c r="O131" s="302"/>
      <c r="P131" s="302"/>
      <c r="Q131" s="302"/>
      <c r="R131" s="302"/>
      <c r="S131" s="302"/>
      <c r="T131" s="302"/>
      <c r="U131" s="302"/>
      <c r="V131" s="302"/>
      <c r="W131" s="302"/>
      <c r="X131" s="302"/>
      <c r="Y131" s="302"/>
      <c r="Z131" s="302"/>
      <c r="AA131" s="302"/>
      <c r="AB131" s="302"/>
      <c r="AC131" s="302"/>
      <c r="AD131" s="302"/>
      <c r="AE131" s="302"/>
      <c r="AF131" s="302"/>
      <c r="AG131" s="302"/>
      <c r="AH131" s="302"/>
      <c r="AI131" s="302"/>
      <c r="AJ131" s="302"/>
      <c r="AK131" s="302"/>
      <c r="AL131" s="302"/>
      <c r="AM131" s="302"/>
      <c r="AN131" s="302"/>
      <c r="AO131" s="302"/>
      <c r="AP131" s="302"/>
      <c r="AQ131" s="302"/>
      <c r="AR131" s="302"/>
      <c r="AS131" s="302"/>
      <c r="AT131" s="302"/>
      <c r="AU131" s="302"/>
      <c r="AV131" s="302"/>
      <c r="AW131" s="302"/>
      <c r="AX131" s="302"/>
      <c r="AY131" s="302"/>
      <c r="AZ131" s="302"/>
      <c r="BA131" s="302"/>
      <c r="BB131" s="302"/>
      <c r="BC131" s="302"/>
      <c r="BD131" s="302"/>
      <c r="BE131" s="302"/>
      <c r="BF131" s="302"/>
      <c r="BG131" s="302"/>
      <c r="BH131" s="302"/>
      <c r="BI131" s="302"/>
      <c r="BJ131" s="302"/>
      <c r="BK131" s="302"/>
      <c r="BL131" s="302"/>
      <c r="BM131" s="302"/>
      <c r="BN131" s="302"/>
      <c r="BO131" s="302"/>
      <c r="BP131" s="302"/>
      <c r="BQ131" s="302"/>
      <c r="BR131" s="302"/>
      <c r="BS131" s="302"/>
      <c r="BT131" s="302"/>
      <c r="BU131" s="302"/>
      <c r="BV131" s="302"/>
      <c r="BW131" s="302"/>
      <c r="BX131" s="302"/>
      <c r="BY131" s="302"/>
      <c r="BZ131" s="302"/>
      <c r="CA131" s="302"/>
      <c r="CB131" s="302"/>
      <c r="CC131" s="302"/>
      <c r="CD131" s="302"/>
      <c r="CE131" s="302"/>
      <c r="CF131" s="302"/>
      <c r="CG131" s="302"/>
      <c r="CH131" s="302"/>
      <c r="CI131" s="302"/>
      <c r="CJ131" s="302"/>
      <c r="CK131" s="302"/>
      <c r="CL131" s="302"/>
      <c r="CM131" s="302"/>
      <c r="CN131" s="302"/>
      <c r="CO131" s="302"/>
      <c r="CP131" s="302"/>
      <c r="CQ131" s="302"/>
      <c r="CR131" s="302"/>
      <c r="CS131" s="302"/>
      <c r="CT131" s="302"/>
      <c r="CU131" s="302"/>
      <c r="CV131" s="302"/>
      <c r="CW131" s="302"/>
      <c r="CX131" s="302"/>
      <c r="CY131" s="302"/>
      <c r="CZ131" s="302"/>
      <c r="DA131" s="302"/>
      <c r="DB131" s="302"/>
      <c r="DC131" s="302"/>
      <c r="DD131" s="302"/>
      <c r="DE131" s="302"/>
      <c r="DF131" s="302"/>
      <c r="DG131" s="302"/>
      <c r="DH131" s="302"/>
      <c r="DI131" s="302"/>
      <c r="DJ131" s="302"/>
      <c r="DK131" s="302"/>
      <c r="DL131" s="302"/>
      <c r="DM131" s="302"/>
      <c r="DN131" s="302"/>
      <c r="DO131" s="302"/>
    </row>
    <row r="132" spans="4:119">
      <c r="D132" s="301" t="s">
        <v>121</v>
      </c>
      <c r="E132" s="301"/>
      <c r="F132" s="301" t="s">
        <v>122</v>
      </c>
      <c r="G132" s="302">
        <v>3</v>
      </c>
      <c r="H132" s="277" t="str">
        <f t="shared" si="2"/>
        <v>0103</v>
      </c>
      <c r="I132" s="302"/>
      <c r="J132" s="302"/>
      <c r="K132" s="302"/>
      <c r="L132" s="302"/>
      <c r="M132" s="302"/>
      <c r="N132" s="302"/>
      <c r="O132" s="302"/>
      <c r="P132" s="302"/>
      <c r="Q132" s="302"/>
      <c r="R132" s="302"/>
      <c r="S132" s="302"/>
      <c r="T132" s="302"/>
      <c r="U132" s="302"/>
      <c r="V132" s="302"/>
      <c r="W132" s="302"/>
      <c r="X132" s="302"/>
      <c r="Y132" s="302"/>
      <c r="Z132" s="302"/>
      <c r="AA132" s="302"/>
      <c r="AB132" s="302"/>
      <c r="AC132" s="302"/>
      <c r="AD132" s="302"/>
      <c r="AE132" s="302"/>
      <c r="AF132" s="302"/>
      <c r="AG132" s="302"/>
      <c r="AH132" s="302"/>
      <c r="AI132" s="302"/>
      <c r="AJ132" s="302"/>
      <c r="AK132" s="302"/>
      <c r="AL132" s="302"/>
      <c r="AM132" s="302"/>
      <c r="AN132" s="302"/>
      <c r="AO132" s="302"/>
      <c r="AP132" s="302"/>
      <c r="AQ132" s="302"/>
      <c r="AR132" s="302"/>
      <c r="AS132" s="302"/>
      <c r="AT132" s="302"/>
      <c r="AU132" s="302"/>
      <c r="AV132" s="302"/>
      <c r="AW132" s="302"/>
      <c r="AX132" s="302"/>
      <c r="AY132" s="302"/>
      <c r="AZ132" s="302"/>
      <c r="BA132" s="302"/>
      <c r="BB132" s="302"/>
      <c r="BC132" s="302"/>
      <c r="BD132" s="302"/>
      <c r="BE132" s="302"/>
      <c r="BF132" s="302"/>
      <c r="BG132" s="302"/>
      <c r="BH132" s="302"/>
      <c r="BI132" s="302"/>
      <c r="BJ132" s="302"/>
      <c r="BK132" s="302"/>
      <c r="BL132" s="302"/>
      <c r="BM132" s="302"/>
      <c r="BN132" s="302"/>
      <c r="BO132" s="302"/>
      <c r="BP132" s="302"/>
      <c r="BQ132" s="302"/>
      <c r="BR132" s="302"/>
      <c r="BS132" s="302"/>
      <c r="BT132" s="302"/>
      <c r="BU132" s="302"/>
      <c r="BV132" s="302"/>
      <c r="BW132" s="302"/>
      <c r="BX132" s="302"/>
      <c r="BY132" s="302"/>
      <c r="BZ132" s="302"/>
      <c r="CA132" s="302"/>
      <c r="CB132" s="302"/>
      <c r="CC132" s="302"/>
      <c r="CD132" s="302"/>
      <c r="CE132" s="302"/>
      <c r="CF132" s="302"/>
      <c r="CG132" s="302"/>
      <c r="CH132" s="302"/>
      <c r="CI132" s="302"/>
      <c r="CJ132" s="302"/>
      <c r="CK132" s="302"/>
      <c r="CL132" s="302"/>
      <c r="CM132" s="302"/>
      <c r="CN132" s="302"/>
      <c r="CO132" s="302"/>
      <c r="CP132" s="302"/>
      <c r="CQ132" s="302"/>
      <c r="CR132" s="302"/>
      <c r="CS132" s="302"/>
      <c r="CT132" s="302"/>
      <c r="CU132" s="302"/>
      <c r="CV132" s="302"/>
      <c r="CW132" s="302"/>
      <c r="CX132" s="302"/>
      <c r="CY132" s="302"/>
      <c r="CZ132" s="302"/>
      <c r="DA132" s="302"/>
      <c r="DB132" s="302"/>
      <c r="DC132" s="302"/>
      <c r="DD132" s="302"/>
      <c r="DE132" s="302"/>
      <c r="DF132" s="302"/>
      <c r="DG132" s="302"/>
      <c r="DH132" s="302"/>
      <c r="DI132" s="302"/>
      <c r="DJ132" s="302"/>
      <c r="DK132" s="302"/>
      <c r="DL132" s="302"/>
      <c r="DM132" s="302"/>
      <c r="DN132" s="302"/>
      <c r="DO132" s="302"/>
    </row>
    <row r="133" spans="4:119">
      <c r="D133" s="301" t="s">
        <v>121</v>
      </c>
      <c r="E133" s="301"/>
      <c r="F133" s="301" t="s">
        <v>122</v>
      </c>
      <c r="G133" s="302">
        <v>4</v>
      </c>
      <c r="H133" s="277" t="str">
        <f t="shared" si="2"/>
        <v>0104</v>
      </c>
      <c r="I133" s="302"/>
      <c r="J133" s="302"/>
      <c r="K133" s="302"/>
      <c r="L133" s="302"/>
      <c r="M133" s="302"/>
      <c r="N133" s="302"/>
      <c r="O133" s="302"/>
      <c r="P133" s="302"/>
      <c r="Q133" s="302"/>
      <c r="R133" s="302"/>
      <c r="S133" s="302"/>
      <c r="T133" s="302"/>
      <c r="U133" s="302"/>
      <c r="V133" s="302"/>
      <c r="W133" s="302"/>
      <c r="X133" s="302"/>
      <c r="Y133" s="302"/>
      <c r="Z133" s="302"/>
      <c r="AA133" s="302"/>
      <c r="AB133" s="302"/>
      <c r="AC133" s="302"/>
      <c r="AD133" s="302"/>
      <c r="AE133" s="302"/>
      <c r="AF133" s="302"/>
      <c r="AG133" s="302"/>
      <c r="AH133" s="302"/>
      <c r="AI133" s="302"/>
      <c r="AJ133" s="302"/>
      <c r="AK133" s="302"/>
      <c r="AL133" s="302"/>
      <c r="AM133" s="302"/>
      <c r="AN133" s="302"/>
      <c r="AO133" s="302"/>
      <c r="AP133" s="302"/>
      <c r="AQ133" s="302"/>
      <c r="AR133" s="302"/>
      <c r="AS133" s="302"/>
      <c r="AT133" s="302"/>
      <c r="AU133" s="302"/>
      <c r="AV133" s="302"/>
      <c r="AW133" s="302"/>
      <c r="AX133" s="302"/>
      <c r="AY133" s="302"/>
      <c r="AZ133" s="302"/>
      <c r="BA133" s="302"/>
      <c r="BB133" s="302"/>
      <c r="BC133" s="302"/>
      <c r="BD133" s="302"/>
      <c r="BE133" s="302"/>
      <c r="BF133" s="302"/>
      <c r="BG133" s="302"/>
      <c r="BH133" s="302"/>
      <c r="BI133" s="302"/>
      <c r="BJ133" s="302"/>
      <c r="BK133" s="302"/>
      <c r="BL133" s="302"/>
      <c r="BM133" s="302"/>
      <c r="BN133" s="302"/>
      <c r="BO133" s="302"/>
      <c r="BP133" s="302"/>
      <c r="BQ133" s="302"/>
      <c r="BR133" s="302"/>
      <c r="BS133" s="302"/>
      <c r="BT133" s="302"/>
      <c r="BU133" s="302"/>
      <c r="BV133" s="302"/>
      <c r="BW133" s="302"/>
      <c r="BX133" s="302"/>
      <c r="BY133" s="302"/>
      <c r="BZ133" s="302"/>
      <c r="CA133" s="302"/>
      <c r="CB133" s="302"/>
      <c r="CC133" s="302"/>
      <c r="CD133" s="302"/>
      <c r="CE133" s="302"/>
      <c r="CF133" s="302"/>
      <c r="CG133" s="302"/>
      <c r="CH133" s="302"/>
      <c r="CI133" s="302"/>
      <c r="CJ133" s="302"/>
      <c r="CK133" s="302"/>
      <c r="CL133" s="302"/>
      <c r="CM133" s="302"/>
      <c r="CN133" s="302"/>
      <c r="CO133" s="302"/>
      <c r="CP133" s="302"/>
      <c r="CQ133" s="302"/>
      <c r="CR133" s="302"/>
      <c r="CS133" s="302"/>
      <c r="CT133" s="302"/>
      <c r="CU133" s="302"/>
      <c r="CV133" s="302"/>
      <c r="CW133" s="302"/>
      <c r="CX133" s="302"/>
      <c r="CY133" s="302"/>
      <c r="CZ133" s="302"/>
      <c r="DA133" s="302"/>
      <c r="DB133" s="302"/>
      <c r="DC133" s="302"/>
      <c r="DD133" s="302"/>
      <c r="DE133" s="302"/>
      <c r="DF133" s="302"/>
      <c r="DG133" s="302"/>
      <c r="DH133" s="302"/>
      <c r="DI133" s="302"/>
      <c r="DJ133" s="302"/>
      <c r="DK133" s="302"/>
      <c r="DL133" s="302"/>
      <c r="DM133" s="302"/>
      <c r="DN133" s="302"/>
      <c r="DO133" s="302"/>
    </row>
    <row r="134" spans="4:119">
      <c r="D134" s="301" t="s">
        <v>121</v>
      </c>
      <c r="E134" s="301"/>
      <c r="F134" s="301" t="s">
        <v>122</v>
      </c>
      <c r="G134" s="302">
        <v>5</v>
      </c>
      <c r="H134" s="277" t="str">
        <f t="shared" si="2"/>
        <v>0105</v>
      </c>
      <c r="I134" s="302"/>
      <c r="J134" s="302"/>
      <c r="K134" s="302"/>
      <c r="L134" s="302"/>
      <c r="M134" s="302"/>
      <c r="N134" s="302"/>
      <c r="O134" s="302"/>
      <c r="P134" s="302"/>
      <c r="Q134" s="302"/>
      <c r="R134" s="302"/>
      <c r="S134" s="302"/>
      <c r="T134" s="302"/>
      <c r="U134" s="302"/>
      <c r="V134" s="302"/>
      <c r="W134" s="302"/>
      <c r="X134" s="302"/>
      <c r="Y134" s="302"/>
      <c r="Z134" s="302"/>
      <c r="AA134" s="302"/>
      <c r="AB134" s="302"/>
      <c r="AC134" s="302"/>
      <c r="AD134" s="302"/>
      <c r="AE134" s="302"/>
      <c r="AF134" s="302"/>
      <c r="AG134" s="302"/>
      <c r="AH134" s="302"/>
      <c r="AI134" s="302"/>
      <c r="AJ134" s="302"/>
      <c r="AK134" s="302"/>
      <c r="AL134" s="302"/>
      <c r="AM134" s="302"/>
      <c r="AN134" s="302"/>
      <c r="AO134" s="302"/>
      <c r="AP134" s="302"/>
      <c r="AQ134" s="302"/>
      <c r="AR134" s="302"/>
      <c r="AS134" s="302"/>
      <c r="AT134" s="302"/>
      <c r="AU134" s="302"/>
      <c r="AV134" s="302"/>
      <c r="AW134" s="302"/>
      <c r="AX134" s="302"/>
      <c r="AY134" s="302"/>
      <c r="AZ134" s="302"/>
      <c r="BA134" s="302"/>
      <c r="BB134" s="302"/>
      <c r="BC134" s="302"/>
      <c r="BD134" s="302"/>
      <c r="BE134" s="302"/>
      <c r="BF134" s="302"/>
      <c r="BG134" s="302"/>
      <c r="BH134" s="302"/>
      <c r="BI134" s="302"/>
      <c r="BJ134" s="302"/>
      <c r="BK134" s="302"/>
      <c r="BL134" s="302"/>
      <c r="BM134" s="302"/>
      <c r="BN134" s="302"/>
      <c r="BO134" s="302"/>
      <c r="BP134" s="302"/>
      <c r="BQ134" s="302"/>
      <c r="BR134" s="302"/>
      <c r="BS134" s="302"/>
      <c r="BT134" s="302"/>
      <c r="BU134" s="302"/>
      <c r="BV134" s="302"/>
      <c r="BW134" s="302"/>
      <c r="BX134" s="302"/>
      <c r="BY134" s="302"/>
      <c r="BZ134" s="302"/>
      <c r="CA134" s="302"/>
      <c r="CB134" s="302"/>
      <c r="CC134" s="302"/>
      <c r="CD134" s="302"/>
      <c r="CE134" s="302"/>
      <c r="CF134" s="302"/>
      <c r="CG134" s="302"/>
      <c r="CH134" s="302"/>
      <c r="CI134" s="302"/>
      <c r="CJ134" s="302"/>
      <c r="CK134" s="302"/>
      <c r="CL134" s="302"/>
      <c r="CM134" s="302"/>
      <c r="CN134" s="302"/>
      <c r="CO134" s="302"/>
      <c r="CP134" s="302"/>
      <c r="CQ134" s="302"/>
      <c r="CR134" s="302"/>
      <c r="CS134" s="302"/>
      <c r="CT134" s="302"/>
      <c r="CU134" s="302"/>
      <c r="CV134" s="302"/>
      <c r="CW134" s="302"/>
      <c r="CX134" s="302"/>
      <c r="CY134" s="302"/>
      <c r="CZ134" s="302"/>
      <c r="DA134" s="302"/>
      <c r="DB134" s="302"/>
      <c r="DC134" s="302"/>
      <c r="DD134" s="302"/>
      <c r="DE134" s="302"/>
      <c r="DF134" s="302"/>
      <c r="DG134" s="302"/>
      <c r="DH134" s="302"/>
      <c r="DI134" s="302"/>
      <c r="DJ134" s="302"/>
      <c r="DK134" s="302"/>
      <c r="DL134" s="302"/>
      <c r="DM134" s="302"/>
      <c r="DN134" s="302"/>
      <c r="DO134" s="302"/>
    </row>
    <row r="135" spans="4:119">
      <c r="D135" s="301" t="s">
        <v>121</v>
      </c>
      <c r="E135" s="301"/>
      <c r="F135" s="301" t="s">
        <v>122</v>
      </c>
      <c r="G135" s="302">
        <v>6</v>
      </c>
      <c r="H135" s="277" t="str">
        <f t="shared" si="2"/>
        <v>0106</v>
      </c>
      <c r="I135" s="302"/>
      <c r="J135" s="302"/>
      <c r="K135" s="302"/>
      <c r="L135" s="302"/>
      <c r="M135" s="302"/>
      <c r="N135" s="302"/>
      <c r="O135" s="302"/>
      <c r="P135" s="302"/>
      <c r="Q135" s="302"/>
      <c r="R135" s="302"/>
      <c r="S135" s="302"/>
      <c r="T135" s="302"/>
      <c r="U135" s="302"/>
      <c r="V135" s="302"/>
      <c r="W135" s="302"/>
      <c r="X135" s="302"/>
      <c r="Y135" s="302"/>
      <c r="Z135" s="302"/>
      <c r="AA135" s="302"/>
      <c r="AB135" s="302"/>
      <c r="AC135" s="302"/>
      <c r="AD135" s="302"/>
      <c r="AE135" s="302"/>
      <c r="AF135" s="302"/>
      <c r="AG135" s="302"/>
      <c r="AH135" s="302"/>
      <c r="AI135" s="302"/>
      <c r="AJ135" s="302"/>
      <c r="AK135" s="302"/>
      <c r="AL135" s="302"/>
      <c r="AM135" s="302"/>
      <c r="AN135" s="302"/>
      <c r="AO135" s="302"/>
      <c r="AP135" s="302"/>
      <c r="AQ135" s="302"/>
      <c r="AR135" s="302"/>
      <c r="AS135" s="302"/>
      <c r="AT135" s="302"/>
      <c r="AU135" s="302"/>
      <c r="AV135" s="302"/>
      <c r="AW135" s="302"/>
      <c r="AX135" s="302"/>
      <c r="AY135" s="302"/>
      <c r="AZ135" s="302"/>
      <c r="BA135" s="302"/>
      <c r="BB135" s="302"/>
      <c r="BC135" s="302"/>
      <c r="BD135" s="302"/>
      <c r="BE135" s="302"/>
      <c r="BF135" s="302"/>
      <c r="BG135" s="302"/>
      <c r="BH135" s="302"/>
      <c r="BI135" s="302"/>
      <c r="BJ135" s="302"/>
      <c r="BK135" s="302"/>
      <c r="BL135" s="302"/>
      <c r="BM135" s="302"/>
      <c r="BN135" s="302"/>
      <c r="BO135" s="302"/>
      <c r="BP135" s="302"/>
      <c r="BQ135" s="302"/>
      <c r="BR135" s="302"/>
      <c r="BS135" s="302"/>
      <c r="BT135" s="302"/>
      <c r="BU135" s="302"/>
      <c r="BV135" s="302"/>
      <c r="BW135" s="302"/>
      <c r="BX135" s="302"/>
      <c r="BY135" s="302"/>
      <c r="BZ135" s="302"/>
      <c r="CA135" s="302"/>
      <c r="CB135" s="302"/>
      <c r="CC135" s="302"/>
      <c r="CD135" s="302"/>
      <c r="CE135" s="302"/>
      <c r="CF135" s="302"/>
      <c r="CG135" s="302"/>
      <c r="CH135" s="302"/>
      <c r="CI135" s="302"/>
      <c r="CJ135" s="302"/>
      <c r="CK135" s="302"/>
      <c r="CL135" s="302"/>
      <c r="CM135" s="302"/>
      <c r="CN135" s="302"/>
      <c r="CO135" s="302"/>
      <c r="CP135" s="302"/>
      <c r="CQ135" s="302"/>
      <c r="CR135" s="302"/>
      <c r="CS135" s="302"/>
      <c r="CT135" s="302"/>
      <c r="CU135" s="302"/>
      <c r="CV135" s="302"/>
      <c r="CW135" s="302"/>
      <c r="CX135" s="302"/>
      <c r="CY135" s="302"/>
      <c r="CZ135" s="302"/>
      <c r="DA135" s="302"/>
      <c r="DB135" s="302"/>
      <c r="DC135" s="302"/>
      <c r="DD135" s="302"/>
      <c r="DE135" s="302"/>
      <c r="DF135" s="302"/>
      <c r="DG135" s="302"/>
      <c r="DH135" s="302"/>
      <c r="DI135" s="302"/>
      <c r="DJ135" s="302"/>
      <c r="DK135" s="302"/>
      <c r="DL135" s="302"/>
      <c r="DM135" s="302"/>
      <c r="DN135" s="302"/>
      <c r="DO135" s="302"/>
    </row>
    <row r="136" spans="4:119">
      <c r="D136" s="301" t="s">
        <v>121</v>
      </c>
      <c r="E136" s="301"/>
      <c r="F136" s="301" t="s">
        <v>122</v>
      </c>
      <c r="G136" s="302">
        <v>7</v>
      </c>
      <c r="H136" s="277" t="str">
        <f t="shared" si="2"/>
        <v>0107</v>
      </c>
      <c r="I136" s="302"/>
      <c r="J136" s="302"/>
      <c r="K136" s="302"/>
      <c r="L136" s="302"/>
      <c r="M136" s="302"/>
      <c r="N136" s="302"/>
      <c r="O136" s="302"/>
      <c r="P136" s="302"/>
      <c r="Q136" s="302"/>
      <c r="R136" s="302"/>
      <c r="S136" s="302"/>
      <c r="T136" s="302"/>
      <c r="U136" s="302"/>
      <c r="V136" s="302"/>
      <c r="W136" s="302"/>
      <c r="X136" s="302"/>
      <c r="Y136" s="302"/>
      <c r="Z136" s="302"/>
      <c r="AA136" s="302"/>
      <c r="AB136" s="302"/>
      <c r="AC136" s="302"/>
      <c r="AD136" s="302"/>
      <c r="AE136" s="302"/>
      <c r="AF136" s="302"/>
      <c r="AG136" s="302"/>
      <c r="AH136" s="302"/>
      <c r="AI136" s="302"/>
      <c r="AJ136" s="302"/>
      <c r="AK136" s="302"/>
      <c r="AL136" s="302"/>
      <c r="AM136" s="302"/>
      <c r="AN136" s="302"/>
      <c r="AO136" s="302"/>
      <c r="AP136" s="302"/>
      <c r="AQ136" s="302"/>
      <c r="AR136" s="302"/>
      <c r="AS136" s="302"/>
      <c r="AT136" s="302"/>
      <c r="AU136" s="302"/>
      <c r="AV136" s="302"/>
      <c r="AW136" s="302"/>
      <c r="AX136" s="302"/>
      <c r="AY136" s="302"/>
      <c r="AZ136" s="302"/>
      <c r="BA136" s="302"/>
      <c r="BB136" s="302"/>
      <c r="BC136" s="302"/>
      <c r="BD136" s="302"/>
      <c r="BE136" s="302"/>
      <c r="BF136" s="302"/>
      <c r="BG136" s="302"/>
      <c r="BH136" s="302"/>
      <c r="BI136" s="302"/>
      <c r="BJ136" s="302"/>
      <c r="BK136" s="302"/>
      <c r="BL136" s="302"/>
      <c r="BM136" s="302"/>
      <c r="BN136" s="302"/>
      <c r="BO136" s="302"/>
      <c r="BP136" s="302"/>
      <c r="BQ136" s="302"/>
      <c r="BR136" s="302"/>
      <c r="BS136" s="302"/>
      <c r="BT136" s="302"/>
      <c r="BU136" s="302"/>
      <c r="BV136" s="302"/>
      <c r="BW136" s="302"/>
      <c r="BX136" s="302"/>
      <c r="BY136" s="302"/>
      <c r="BZ136" s="302"/>
      <c r="CA136" s="302"/>
      <c r="CB136" s="302"/>
      <c r="CC136" s="302"/>
      <c r="CD136" s="302"/>
      <c r="CE136" s="302"/>
      <c r="CF136" s="302"/>
      <c r="CG136" s="302"/>
      <c r="CH136" s="302"/>
      <c r="CI136" s="302"/>
      <c r="CJ136" s="302"/>
      <c r="CK136" s="302"/>
      <c r="CL136" s="302"/>
      <c r="CM136" s="302"/>
      <c r="CN136" s="302"/>
      <c r="CO136" s="302"/>
      <c r="CP136" s="302"/>
      <c r="CQ136" s="302"/>
      <c r="CR136" s="302"/>
      <c r="CS136" s="302"/>
      <c r="CT136" s="302"/>
      <c r="CU136" s="302"/>
      <c r="CV136" s="302"/>
      <c r="CW136" s="302"/>
      <c r="CX136" s="302"/>
      <c r="CY136" s="302"/>
      <c r="CZ136" s="302"/>
      <c r="DA136" s="302"/>
      <c r="DB136" s="302"/>
      <c r="DC136" s="302"/>
      <c r="DD136" s="302"/>
      <c r="DE136" s="302"/>
      <c r="DF136" s="302"/>
      <c r="DG136" s="302"/>
      <c r="DH136" s="302"/>
      <c r="DI136" s="302"/>
      <c r="DJ136" s="302"/>
      <c r="DK136" s="302"/>
      <c r="DL136" s="302"/>
      <c r="DM136" s="302"/>
      <c r="DN136" s="302"/>
      <c r="DO136" s="302"/>
    </row>
    <row r="137" spans="4:119">
      <c r="D137" s="301" t="s">
        <v>121</v>
      </c>
      <c r="E137" s="301"/>
      <c r="F137" s="301" t="s">
        <v>122</v>
      </c>
      <c r="G137" s="302">
        <v>8</v>
      </c>
      <c r="H137" s="277" t="str">
        <f t="shared" si="2"/>
        <v>0108</v>
      </c>
      <c r="I137" s="302"/>
      <c r="J137" s="302"/>
      <c r="K137" s="302"/>
      <c r="L137" s="302"/>
      <c r="M137" s="302"/>
      <c r="N137" s="302"/>
      <c r="O137" s="302"/>
      <c r="P137" s="302"/>
      <c r="Q137" s="302"/>
      <c r="R137" s="302"/>
      <c r="S137" s="302"/>
      <c r="T137" s="302"/>
      <c r="U137" s="302"/>
      <c r="V137" s="302"/>
      <c r="W137" s="302"/>
      <c r="X137" s="302"/>
      <c r="Y137" s="302"/>
      <c r="Z137" s="302"/>
      <c r="AA137" s="302"/>
      <c r="AB137" s="302"/>
      <c r="AC137" s="302"/>
      <c r="AD137" s="302"/>
      <c r="AE137" s="302"/>
      <c r="AF137" s="302"/>
      <c r="AG137" s="302"/>
      <c r="AH137" s="302"/>
      <c r="AI137" s="302"/>
      <c r="AJ137" s="302"/>
      <c r="AK137" s="302"/>
      <c r="AL137" s="302"/>
      <c r="AM137" s="302"/>
      <c r="AN137" s="302"/>
      <c r="AO137" s="302"/>
      <c r="AP137" s="302"/>
      <c r="AQ137" s="302"/>
      <c r="AR137" s="302"/>
      <c r="AS137" s="302"/>
      <c r="AT137" s="302"/>
      <c r="AU137" s="302"/>
      <c r="AV137" s="302"/>
      <c r="AW137" s="302"/>
      <c r="AX137" s="302"/>
      <c r="AY137" s="302"/>
      <c r="AZ137" s="302"/>
      <c r="BA137" s="302"/>
      <c r="BB137" s="302"/>
      <c r="BC137" s="302"/>
      <c r="BD137" s="302"/>
      <c r="BE137" s="302"/>
      <c r="BF137" s="302"/>
      <c r="BG137" s="302"/>
      <c r="BH137" s="302"/>
      <c r="BI137" s="302"/>
      <c r="BJ137" s="302"/>
      <c r="BK137" s="302"/>
      <c r="BL137" s="302"/>
      <c r="BM137" s="302"/>
      <c r="BN137" s="302"/>
      <c r="BO137" s="302"/>
      <c r="BP137" s="302"/>
      <c r="BQ137" s="302"/>
      <c r="BR137" s="302"/>
      <c r="BS137" s="302"/>
      <c r="BT137" s="302"/>
      <c r="BU137" s="302"/>
      <c r="BV137" s="302"/>
      <c r="BW137" s="302"/>
      <c r="BX137" s="302"/>
      <c r="BY137" s="302"/>
      <c r="BZ137" s="302"/>
      <c r="CA137" s="302"/>
      <c r="CB137" s="302"/>
      <c r="CC137" s="302"/>
      <c r="CD137" s="302"/>
      <c r="CE137" s="302"/>
      <c r="CF137" s="302"/>
      <c r="CG137" s="302"/>
      <c r="CH137" s="302"/>
      <c r="CI137" s="302"/>
      <c r="CJ137" s="302"/>
      <c r="CK137" s="302"/>
      <c r="CL137" s="302"/>
      <c r="CM137" s="302"/>
      <c r="CN137" s="302"/>
      <c r="CO137" s="302"/>
      <c r="CP137" s="302"/>
      <c r="CQ137" s="302"/>
      <c r="CR137" s="302"/>
      <c r="CS137" s="302"/>
      <c r="CT137" s="302"/>
      <c r="CU137" s="302"/>
      <c r="CV137" s="302"/>
      <c r="CW137" s="302"/>
      <c r="CX137" s="302"/>
      <c r="CY137" s="302"/>
      <c r="CZ137" s="302"/>
      <c r="DA137" s="302"/>
      <c r="DB137" s="302"/>
      <c r="DC137" s="302"/>
      <c r="DD137" s="302"/>
      <c r="DE137" s="302"/>
      <c r="DF137" s="302"/>
      <c r="DG137" s="302"/>
      <c r="DH137" s="302"/>
      <c r="DI137" s="302"/>
      <c r="DJ137" s="302"/>
      <c r="DK137" s="302"/>
      <c r="DL137" s="302"/>
      <c r="DM137" s="302"/>
      <c r="DN137" s="302"/>
      <c r="DO137" s="302"/>
    </row>
    <row r="138" spans="4:119">
      <c r="D138" s="301" t="s">
        <v>121</v>
      </c>
      <c r="E138" s="301"/>
      <c r="F138" s="301" t="s">
        <v>122</v>
      </c>
      <c r="G138" s="302">
        <v>9</v>
      </c>
      <c r="H138" s="277" t="str">
        <f t="shared" si="2"/>
        <v>0109</v>
      </c>
      <c r="I138" s="302"/>
      <c r="J138" s="302"/>
      <c r="K138" s="302"/>
      <c r="L138" s="302"/>
      <c r="M138" s="302"/>
      <c r="N138" s="302"/>
      <c r="O138" s="302"/>
      <c r="P138" s="302"/>
      <c r="Q138" s="302"/>
      <c r="R138" s="302"/>
      <c r="S138" s="302"/>
      <c r="T138" s="302"/>
      <c r="U138" s="302"/>
      <c r="V138" s="302"/>
      <c r="W138" s="302"/>
      <c r="X138" s="302"/>
      <c r="Y138" s="302"/>
      <c r="Z138" s="302"/>
      <c r="AA138" s="302"/>
      <c r="AB138" s="302"/>
      <c r="AC138" s="302"/>
      <c r="AD138" s="302"/>
      <c r="AE138" s="302"/>
      <c r="AF138" s="302"/>
      <c r="AG138" s="302"/>
      <c r="AH138" s="302"/>
      <c r="AI138" s="302"/>
      <c r="AJ138" s="302"/>
      <c r="AK138" s="302"/>
      <c r="AL138" s="302"/>
      <c r="AM138" s="302"/>
      <c r="AN138" s="302"/>
      <c r="AO138" s="302"/>
      <c r="AP138" s="302"/>
      <c r="AQ138" s="302"/>
      <c r="AR138" s="302"/>
      <c r="AS138" s="302"/>
      <c r="AT138" s="302"/>
      <c r="AU138" s="302"/>
      <c r="AV138" s="302"/>
      <c r="AW138" s="302"/>
      <c r="AX138" s="302"/>
      <c r="AY138" s="302"/>
      <c r="AZ138" s="302"/>
      <c r="BA138" s="302"/>
      <c r="BB138" s="302"/>
      <c r="BC138" s="302"/>
      <c r="BD138" s="302"/>
      <c r="BE138" s="302"/>
      <c r="BF138" s="302"/>
      <c r="BG138" s="302"/>
      <c r="BH138" s="302"/>
      <c r="BI138" s="302"/>
      <c r="BJ138" s="302"/>
      <c r="BK138" s="302"/>
      <c r="BL138" s="302"/>
      <c r="BM138" s="302"/>
      <c r="BN138" s="302"/>
      <c r="BO138" s="302"/>
      <c r="BP138" s="302"/>
      <c r="BQ138" s="302"/>
      <c r="BR138" s="302"/>
      <c r="BS138" s="302"/>
      <c r="BT138" s="302"/>
      <c r="BU138" s="302"/>
      <c r="BV138" s="302"/>
      <c r="BW138" s="302"/>
      <c r="BX138" s="302"/>
      <c r="BY138" s="302"/>
      <c r="BZ138" s="302"/>
      <c r="CA138" s="302"/>
      <c r="CB138" s="302"/>
      <c r="CC138" s="302"/>
      <c r="CD138" s="302"/>
      <c r="CE138" s="302"/>
      <c r="CF138" s="302"/>
      <c r="CG138" s="302"/>
      <c r="CH138" s="302"/>
      <c r="CI138" s="302"/>
      <c r="CJ138" s="302"/>
      <c r="CK138" s="302"/>
      <c r="CL138" s="302"/>
      <c r="CM138" s="302"/>
      <c r="CN138" s="302"/>
      <c r="CO138" s="302"/>
      <c r="CP138" s="302"/>
      <c r="CQ138" s="302"/>
      <c r="CR138" s="302"/>
      <c r="CS138" s="302"/>
      <c r="CT138" s="302"/>
      <c r="CU138" s="302"/>
      <c r="CV138" s="302"/>
      <c r="CW138" s="302"/>
      <c r="CX138" s="302"/>
      <c r="CY138" s="302"/>
      <c r="CZ138" s="302"/>
      <c r="DA138" s="302"/>
      <c r="DB138" s="302"/>
      <c r="DC138" s="302"/>
      <c r="DD138" s="302"/>
      <c r="DE138" s="302"/>
      <c r="DF138" s="302"/>
      <c r="DG138" s="302"/>
      <c r="DH138" s="302"/>
      <c r="DI138" s="302"/>
      <c r="DJ138" s="302"/>
      <c r="DK138" s="302"/>
      <c r="DL138" s="302"/>
      <c r="DM138" s="302"/>
      <c r="DN138" s="302"/>
      <c r="DO138" s="302"/>
    </row>
    <row r="139" spans="4:119">
      <c r="D139" s="301" t="s">
        <v>121</v>
      </c>
      <c r="E139" s="301"/>
      <c r="F139" s="301" t="s">
        <v>122</v>
      </c>
      <c r="G139" s="302">
        <v>10</v>
      </c>
      <c r="H139" s="277" t="str">
        <f t="shared" si="2"/>
        <v>0110</v>
      </c>
      <c r="I139" s="302"/>
      <c r="J139" s="302"/>
      <c r="K139" s="302"/>
      <c r="L139" s="302"/>
      <c r="M139" s="302"/>
      <c r="N139" s="302"/>
      <c r="O139" s="302"/>
      <c r="P139" s="302"/>
      <c r="Q139" s="302"/>
      <c r="R139" s="302"/>
      <c r="S139" s="302"/>
      <c r="T139" s="302"/>
      <c r="U139" s="302"/>
      <c r="V139" s="302"/>
      <c r="W139" s="302"/>
      <c r="X139" s="302"/>
      <c r="Y139" s="302"/>
      <c r="Z139" s="302"/>
      <c r="AA139" s="302"/>
      <c r="AB139" s="302"/>
      <c r="AC139" s="302"/>
      <c r="AD139" s="302"/>
      <c r="AE139" s="302"/>
      <c r="AF139" s="302"/>
      <c r="AG139" s="302"/>
      <c r="AH139" s="302"/>
      <c r="AI139" s="302"/>
      <c r="AJ139" s="302"/>
      <c r="AK139" s="302"/>
      <c r="AL139" s="302"/>
      <c r="AM139" s="302"/>
      <c r="AN139" s="302"/>
      <c r="AO139" s="302"/>
      <c r="AP139" s="302"/>
      <c r="AQ139" s="302"/>
      <c r="AR139" s="302"/>
      <c r="AS139" s="302"/>
      <c r="AT139" s="302"/>
      <c r="AU139" s="302"/>
      <c r="AV139" s="302"/>
      <c r="AW139" s="302"/>
      <c r="AX139" s="302"/>
      <c r="AY139" s="302"/>
      <c r="AZ139" s="302"/>
      <c r="BA139" s="302"/>
      <c r="BB139" s="302"/>
      <c r="BC139" s="302"/>
      <c r="BD139" s="302"/>
      <c r="BE139" s="302"/>
      <c r="BF139" s="302"/>
      <c r="BG139" s="302"/>
      <c r="BH139" s="302"/>
      <c r="BI139" s="302"/>
      <c r="BJ139" s="302"/>
      <c r="BK139" s="302"/>
      <c r="BL139" s="302"/>
      <c r="BM139" s="302"/>
      <c r="BN139" s="302"/>
      <c r="BO139" s="302"/>
      <c r="BP139" s="302"/>
      <c r="BQ139" s="302"/>
      <c r="BR139" s="302"/>
      <c r="BS139" s="302"/>
      <c r="BT139" s="302"/>
      <c r="BU139" s="302"/>
      <c r="BV139" s="302"/>
      <c r="BW139" s="302"/>
      <c r="BX139" s="302"/>
      <c r="BY139" s="302"/>
      <c r="BZ139" s="302"/>
      <c r="CA139" s="302"/>
      <c r="CB139" s="302"/>
      <c r="CC139" s="302"/>
      <c r="CD139" s="302"/>
      <c r="CE139" s="302"/>
      <c r="CF139" s="302"/>
      <c r="CG139" s="302"/>
      <c r="CH139" s="302"/>
      <c r="CI139" s="302"/>
      <c r="CJ139" s="302"/>
      <c r="CK139" s="302"/>
      <c r="CL139" s="302"/>
      <c r="CM139" s="302"/>
      <c r="CN139" s="302"/>
      <c r="CO139" s="302"/>
      <c r="CP139" s="302"/>
      <c r="CQ139" s="302"/>
      <c r="CR139" s="302"/>
      <c r="CS139" s="302"/>
      <c r="CT139" s="302"/>
      <c r="CU139" s="302"/>
      <c r="CV139" s="302"/>
      <c r="CW139" s="302"/>
      <c r="CX139" s="302"/>
      <c r="CY139" s="302"/>
      <c r="CZ139" s="302"/>
      <c r="DA139" s="302"/>
      <c r="DB139" s="302"/>
      <c r="DC139" s="302"/>
      <c r="DD139" s="302"/>
      <c r="DE139" s="302"/>
      <c r="DF139" s="302"/>
      <c r="DG139" s="302"/>
      <c r="DH139" s="302"/>
      <c r="DI139" s="302"/>
      <c r="DJ139" s="302"/>
      <c r="DK139" s="302"/>
      <c r="DL139" s="302"/>
      <c r="DM139" s="302"/>
      <c r="DN139" s="302"/>
      <c r="DO139" s="302"/>
    </row>
    <row r="140" spans="4:119">
      <c r="D140" s="301" t="s">
        <v>121</v>
      </c>
      <c r="E140" s="301"/>
      <c r="F140" s="301" t="s">
        <v>122</v>
      </c>
      <c r="G140" s="302">
        <v>11</v>
      </c>
      <c r="H140" s="277" t="str">
        <f t="shared" si="2"/>
        <v>0111</v>
      </c>
      <c r="I140" s="302"/>
      <c r="J140" s="302"/>
      <c r="K140" s="302"/>
      <c r="L140" s="302"/>
      <c r="M140" s="302"/>
      <c r="N140" s="302"/>
      <c r="O140" s="302"/>
      <c r="P140" s="302"/>
      <c r="Q140" s="302"/>
      <c r="R140" s="302"/>
      <c r="S140" s="302"/>
      <c r="T140" s="302"/>
      <c r="U140" s="302"/>
      <c r="V140" s="302"/>
      <c r="W140" s="302"/>
      <c r="X140" s="302"/>
      <c r="Y140" s="302"/>
      <c r="Z140" s="302"/>
      <c r="AA140" s="302"/>
      <c r="AB140" s="302"/>
      <c r="AC140" s="302"/>
      <c r="AD140" s="302"/>
      <c r="AE140" s="302"/>
      <c r="AF140" s="302"/>
      <c r="AG140" s="302"/>
      <c r="AH140" s="302"/>
      <c r="AI140" s="302"/>
      <c r="AJ140" s="302"/>
      <c r="AK140" s="302"/>
      <c r="AL140" s="302"/>
      <c r="AM140" s="302"/>
      <c r="AN140" s="302"/>
      <c r="AO140" s="302"/>
      <c r="AP140" s="302"/>
      <c r="AQ140" s="302"/>
      <c r="AR140" s="302"/>
      <c r="AS140" s="302"/>
      <c r="AT140" s="302"/>
      <c r="AU140" s="302"/>
      <c r="AV140" s="302"/>
      <c r="AW140" s="302"/>
      <c r="AX140" s="302"/>
      <c r="AY140" s="302"/>
      <c r="AZ140" s="302"/>
      <c r="BA140" s="302"/>
      <c r="BB140" s="302"/>
      <c r="BC140" s="302"/>
      <c r="BD140" s="302"/>
      <c r="BE140" s="302"/>
      <c r="BF140" s="302"/>
      <c r="BG140" s="302"/>
      <c r="BH140" s="302"/>
      <c r="BI140" s="302"/>
      <c r="BJ140" s="302"/>
      <c r="BK140" s="302"/>
      <c r="BL140" s="302"/>
      <c r="BM140" s="302"/>
      <c r="BN140" s="302"/>
      <c r="BO140" s="302"/>
      <c r="BP140" s="302"/>
      <c r="BQ140" s="302"/>
      <c r="BR140" s="302"/>
      <c r="BS140" s="302"/>
      <c r="BT140" s="302"/>
      <c r="BU140" s="302"/>
      <c r="BV140" s="302"/>
      <c r="BW140" s="302"/>
      <c r="BX140" s="302"/>
      <c r="BY140" s="302"/>
      <c r="BZ140" s="302"/>
      <c r="CA140" s="302"/>
      <c r="CB140" s="302"/>
      <c r="CC140" s="302"/>
      <c r="CD140" s="302"/>
      <c r="CE140" s="302"/>
      <c r="CF140" s="302"/>
      <c r="CG140" s="302"/>
      <c r="CH140" s="302"/>
      <c r="CI140" s="302"/>
      <c r="CJ140" s="302"/>
      <c r="CK140" s="302"/>
      <c r="CL140" s="302"/>
      <c r="CM140" s="302"/>
      <c r="CN140" s="302"/>
      <c r="CO140" s="302"/>
      <c r="CP140" s="302"/>
      <c r="CQ140" s="302"/>
      <c r="CR140" s="302"/>
      <c r="CS140" s="302"/>
      <c r="CT140" s="302"/>
      <c r="CU140" s="302"/>
      <c r="CV140" s="302"/>
      <c r="CW140" s="302"/>
      <c r="CX140" s="302"/>
      <c r="CY140" s="302"/>
      <c r="CZ140" s="302"/>
      <c r="DA140" s="302"/>
      <c r="DB140" s="302"/>
      <c r="DC140" s="302"/>
      <c r="DD140" s="302"/>
      <c r="DE140" s="302"/>
      <c r="DF140" s="302"/>
      <c r="DG140" s="302"/>
      <c r="DH140" s="302"/>
      <c r="DI140" s="302"/>
      <c r="DJ140" s="302"/>
      <c r="DK140" s="302"/>
      <c r="DL140" s="302"/>
      <c r="DM140" s="302"/>
      <c r="DN140" s="302"/>
      <c r="DO140" s="302"/>
    </row>
    <row r="141" spans="4:119">
      <c r="D141" s="301" t="s">
        <v>121</v>
      </c>
      <c r="E141" s="301"/>
      <c r="F141" s="301" t="s">
        <v>122</v>
      </c>
      <c r="G141" s="302">
        <v>12</v>
      </c>
      <c r="H141" s="277" t="str">
        <f t="shared" si="2"/>
        <v>0112</v>
      </c>
      <c r="I141" s="302"/>
      <c r="J141" s="302"/>
      <c r="K141" s="302"/>
      <c r="L141" s="302"/>
      <c r="M141" s="302"/>
      <c r="N141" s="302"/>
      <c r="O141" s="302"/>
      <c r="P141" s="302"/>
      <c r="Q141" s="302"/>
      <c r="R141" s="302"/>
      <c r="S141" s="302"/>
      <c r="T141" s="302"/>
      <c r="U141" s="302"/>
      <c r="V141" s="302"/>
      <c r="W141" s="302"/>
      <c r="X141" s="302"/>
      <c r="Y141" s="302"/>
      <c r="Z141" s="302"/>
      <c r="AA141" s="302"/>
      <c r="AB141" s="302"/>
      <c r="AC141" s="302"/>
      <c r="AD141" s="302"/>
      <c r="AE141" s="302"/>
      <c r="AF141" s="302"/>
      <c r="AG141" s="302"/>
      <c r="AH141" s="302"/>
      <c r="AI141" s="302"/>
      <c r="AJ141" s="302"/>
      <c r="AK141" s="302"/>
      <c r="AL141" s="302"/>
      <c r="AM141" s="302"/>
      <c r="AN141" s="302"/>
      <c r="AO141" s="302"/>
      <c r="AP141" s="302"/>
      <c r="AQ141" s="302"/>
      <c r="AR141" s="302"/>
      <c r="AS141" s="302"/>
      <c r="AT141" s="302"/>
      <c r="AU141" s="302"/>
      <c r="AV141" s="302"/>
      <c r="AW141" s="302"/>
      <c r="AX141" s="302"/>
      <c r="AY141" s="302"/>
      <c r="AZ141" s="302"/>
      <c r="BA141" s="302"/>
      <c r="BB141" s="302"/>
      <c r="BC141" s="302"/>
      <c r="BD141" s="302"/>
      <c r="BE141" s="302"/>
      <c r="BF141" s="302"/>
      <c r="BG141" s="302"/>
      <c r="BH141" s="302"/>
      <c r="BI141" s="302"/>
      <c r="BJ141" s="302"/>
      <c r="BK141" s="302"/>
      <c r="BL141" s="302"/>
      <c r="BM141" s="302"/>
      <c r="BN141" s="302"/>
      <c r="BO141" s="302"/>
      <c r="BP141" s="302"/>
      <c r="BQ141" s="302"/>
      <c r="BR141" s="302"/>
      <c r="BS141" s="302"/>
      <c r="BT141" s="302"/>
      <c r="BU141" s="302"/>
      <c r="BV141" s="302"/>
      <c r="BW141" s="302"/>
      <c r="BX141" s="302"/>
      <c r="BY141" s="302"/>
      <c r="BZ141" s="302"/>
      <c r="CA141" s="302"/>
      <c r="CB141" s="302"/>
      <c r="CC141" s="302"/>
      <c r="CD141" s="302"/>
      <c r="CE141" s="302"/>
      <c r="CF141" s="302"/>
      <c r="CG141" s="302"/>
      <c r="CH141" s="302"/>
      <c r="CI141" s="302"/>
      <c r="CJ141" s="302"/>
      <c r="CK141" s="302"/>
      <c r="CL141" s="302"/>
      <c r="CM141" s="302"/>
      <c r="CN141" s="302"/>
      <c r="CO141" s="302"/>
      <c r="CP141" s="302"/>
      <c r="CQ141" s="302"/>
      <c r="CR141" s="302"/>
      <c r="CS141" s="302"/>
      <c r="CT141" s="302"/>
      <c r="CU141" s="302"/>
      <c r="CV141" s="302"/>
      <c r="CW141" s="302"/>
      <c r="CX141" s="302"/>
      <c r="CY141" s="302"/>
      <c r="CZ141" s="302"/>
      <c r="DA141" s="302"/>
      <c r="DB141" s="302"/>
      <c r="DC141" s="302"/>
      <c r="DD141" s="302"/>
      <c r="DE141" s="302"/>
      <c r="DF141" s="302"/>
      <c r="DG141" s="302"/>
      <c r="DH141" s="302"/>
      <c r="DI141" s="302"/>
      <c r="DJ141" s="302"/>
      <c r="DK141" s="302"/>
      <c r="DL141" s="302"/>
      <c r="DM141" s="302"/>
      <c r="DN141" s="302"/>
      <c r="DO141" s="302"/>
    </row>
    <row r="142" spans="4:119">
      <c r="D142" s="301" t="s">
        <v>121</v>
      </c>
      <c r="E142" s="301"/>
      <c r="F142" s="301" t="s">
        <v>122</v>
      </c>
      <c r="G142" s="302">
        <v>13</v>
      </c>
      <c r="H142" s="277" t="str">
        <f t="shared" si="2"/>
        <v>0113</v>
      </c>
      <c r="I142" s="302"/>
      <c r="J142" s="302"/>
      <c r="K142" s="302"/>
      <c r="L142" s="302"/>
      <c r="M142" s="302"/>
      <c r="N142" s="302"/>
      <c r="O142" s="302"/>
      <c r="P142" s="302"/>
      <c r="Q142" s="302"/>
      <c r="R142" s="302"/>
      <c r="S142" s="302"/>
      <c r="T142" s="302"/>
      <c r="U142" s="302"/>
      <c r="V142" s="302"/>
      <c r="W142" s="302"/>
      <c r="X142" s="302"/>
      <c r="Y142" s="302"/>
      <c r="Z142" s="302"/>
      <c r="AA142" s="302"/>
      <c r="AB142" s="302"/>
      <c r="AC142" s="302"/>
      <c r="AD142" s="302"/>
      <c r="AE142" s="302"/>
      <c r="AF142" s="302"/>
      <c r="AG142" s="302"/>
      <c r="AH142" s="302"/>
      <c r="AI142" s="302"/>
      <c r="AJ142" s="302"/>
      <c r="AK142" s="302"/>
      <c r="AL142" s="302"/>
      <c r="AM142" s="302"/>
      <c r="AN142" s="302"/>
      <c r="AO142" s="302"/>
      <c r="AP142" s="302"/>
      <c r="AQ142" s="302"/>
      <c r="AR142" s="302"/>
      <c r="AS142" s="302"/>
      <c r="AT142" s="302"/>
      <c r="AU142" s="302"/>
      <c r="AV142" s="302"/>
      <c r="AW142" s="302"/>
      <c r="AX142" s="302"/>
      <c r="AY142" s="302"/>
      <c r="AZ142" s="302"/>
      <c r="BA142" s="302"/>
      <c r="BB142" s="302"/>
      <c r="BC142" s="302"/>
      <c r="BD142" s="302"/>
      <c r="BE142" s="302"/>
      <c r="BF142" s="302"/>
      <c r="BG142" s="302"/>
      <c r="BH142" s="302"/>
      <c r="BI142" s="302"/>
      <c r="BJ142" s="302"/>
      <c r="BK142" s="302"/>
      <c r="BL142" s="302"/>
      <c r="BM142" s="302"/>
      <c r="BN142" s="302"/>
      <c r="BO142" s="302"/>
      <c r="BP142" s="302"/>
      <c r="BQ142" s="302"/>
      <c r="BR142" s="302"/>
      <c r="BS142" s="302"/>
      <c r="BT142" s="302"/>
      <c r="BU142" s="302"/>
      <c r="BV142" s="302"/>
      <c r="BW142" s="302"/>
      <c r="BX142" s="302"/>
      <c r="BY142" s="302"/>
      <c r="BZ142" s="302"/>
      <c r="CA142" s="302"/>
      <c r="CB142" s="302"/>
      <c r="CC142" s="302"/>
      <c r="CD142" s="302"/>
      <c r="CE142" s="302"/>
      <c r="CF142" s="302"/>
      <c r="CG142" s="302"/>
      <c r="CH142" s="302"/>
      <c r="CI142" s="302"/>
      <c r="CJ142" s="302"/>
      <c r="CK142" s="302"/>
      <c r="CL142" s="302"/>
      <c r="CM142" s="302"/>
      <c r="CN142" s="302"/>
      <c r="CO142" s="302"/>
      <c r="CP142" s="302"/>
      <c r="CQ142" s="302"/>
      <c r="CR142" s="302"/>
      <c r="CS142" s="302"/>
      <c r="CT142" s="302"/>
      <c r="CU142" s="302"/>
      <c r="CV142" s="302"/>
      <c r="CW142" s="302"/>
      <c r="CX142" s="302"/>
      <c r="CY142" s="302"/>
      <c r="CZ142" s="302"/>
      <c r="DA142" s="302"/>
      <c r="DB142" s="302"/>
      <c r="DC142" s="302"/>
      <c r="DD142" s="302"/>
      <c r="DE142" s="302"/>
      <c r="DF142" s="302"/>
      <c r="DG142" s="302"/>
      <c r="DH142" s="302"/>
      <c r="DI142" s="302"/>
      <c r="DJ142" s="302"/>
      <c r="DK142" s="302"/>
      <c r="DL142" s="302"/>
      <c r="DM142" s="302"/>
      <c r="DN142" s="302"/>
      <c r="DO142" s="302"/>
    </row>
    <row r="143" spans="4:119">
      <c r="D143" s="301" t="s">
        <v>121</v>
      </c>
      <c r="E143" s="301"/>
      <c r="F143" s="301" t="s">
        <v>122</v>
      </c>
      <c r="G143" s="302">
        <v>14</v>
      </c>
      <c r="H143" s="277" t="str">
        <f t="shared" si="2"/>
        <v>0114</v>
      </c>
      <c r="I143" s="302"/>
      <c r="J143" s="302"/>
      <c r="K143" s="302"/>
      <c r="L143" s="302"/>
      <c r="M143" s="302"/>
      <c r="N143" s="302"/>
      <c r="O143" s="302"/>
      <c r="P143" s="302"/>
      <c r="Q143" s="302"/>
      <c r="R143" s="302"/>
      <c r="S143" s="302"/>
      <c r="T143" s="302"/>
      <c r="U143" s="302"/>
      <c r="V143" s="302"/>
      <c r="W143" s="302"/>
      <c r="X143" s="302"/>
      <c r="Y143" s="302"/>
      <c r="Z143" s="302"/>
      <c r="AA143" s="302"/>
      <c r="AB143" s="302"/>
      <c r="AC143" s="302"/>
      <c r="AD143" s="302"/>
      <c r="AE143" s="302"/>
      <c r="AF143" s="302"/>
      <c r="AG143" s="302"/>
      <c r="AH143" s="302"/>
      <c r="AI143" s="302"/>
      <c r="AJ143" s="302"/>
      <c r="AK143" s="302"/>
      <c r="AL143" s="302"/>
      <c r="AM143" s="302"/>
      <c r="AN143" s="302"/>
      <c r="AO143" s="302"/>
      <c r="AP143" s="302"/>
      <c r="AQ143" s="302"/>
      <c r="AR143" s="302"/>
      <c r="AS143" s="302"/>
      <c r="AT143" s="302"/>
      <c r="AU143" s="302"/>
      <c r="AV143" s="302"/>
      <c r="AW143" s="302"/>
      <c r="AX143" s="302"/>
      <c r="AY143" s="302"/>
      <c r="AZ143" s="302"/>
      <c r="BA143" s="302"/>
      <c r="BB143" s="302"/>
      <c r="BC143" s="302"/>
      <c r="BD143" s="302"/>
      <c r="BE143" s="302"/>
      <c r="BF143" s="302"/>
      <c r="BG143" s="302"/>
      <c r="BH143" s="302"/>
      <c r="BI143" s="302"/>
      <c r="BJ143" s="302"/>
      <c r="BK143" s="302"/>
      <c r="BL143" s="302"/>
      <c r="BM143" s="302"/>
      <c r="BN143" s="302"/>
      <c r="BO143" s="302"/>
      <c r="BP143" s="302"/>
      <c r="BQ143" s="302"/>
      <c r="BR143" s="302"/>
      <c r="BS143" s="302"/>
      <c r="BT143" s="302"/>
      <c r="BU143" s="302"/>
      <c r="BV143" s="302"/>
      <c r="BW143" s="302"/>
      <c r="BX143" s="302"/>
      <c r="BY143" s="302"/>
      <c r="BZ143" s="302"/>
      <c r="CA143" s="302"/>
      <c r="CB143" s="302"/>
      <c r="CC143" s="302"/>
      <c r="CD143" s="302"/>
      <c r="CE143" s="302"/>
      <c r="CF143" s="302"/>
      <c r="CG143" s="302"/>
      <c r="CH143" s="302"/>
      <c r="CI143" s="302"/>
      <c r="CJ143" s="302"/>
      <c r="CK143" s="302"/>
      <c r="CL143" s="302"/>
      <c r="CM143" s="302"/>
      <c r="CN143" s="302"/>
      <c r="CO143" s="302"/>
      <c r="CP143" s="302"/>
      <c r="CQ143" s="302"/>
      <c r="CR143" s="302"/>
      <c r="CS143" s="302"/>
      <c r="CT143" s="302"/>
      <c r="CU143" s="302"/>
      <c r="CV143" s="302"/>
      <c r="CW143" s="302"/>
      <c r="CX143" s="302"/>
      <c r="CY143" s="302"/>
      <c r="CZ143" s="302"/>
      <c r="DA143" s="302"/>
      <c r="DB143" s="302"/>
      <c r="DC143" s="302"/>
      <c r="DD143" s="302"/>
      <c r="DE143" s="302"/>
      <c r="DF143" s="302"/>
      <c r="DG143" s="302"/>
      <c r="DH143" s="302"/>
      <c r="DI143" s="302"/>
      <c r="DJ143" s="302"/>
      <c r="DK143" s="302"/>
      <c r="DL143" s="302"/>
      <c r="DM143" s="302"/>
      <c r="DN143" s="302"/>
      <c r="DO143" s="302"/>
    </row>
    <row r="144" spans="4:119">
      <c r="D144" s="301" t="s">
        <v>121</v>
      </c>
      <c r="E144" s="301"/>
      <c r="F144" s="301" t="s">
        <v>122</v>
      </c>
      <c r="G144" s="302">
        <v>15</v>
      </c>
      <c r="H144" s="277" t="str">
        <f t="shared" si="2"/>
        <v>0115</v>
      </c>
      <c r="I144" s="302"/>
      <c r="J144" s="302"/>
      <c r="K144" s="302"/>
      <c r="L144" s="302"/>
      <c r="M144" s="302"/>
      <c r="N144" s="302"/>
      <c r="O144" s="302"/>
      <c r="P144" s="302"/>
      <c r="Q144" s="302"/>
      <c r="R144" s="302"/>
      <c r="S144" s="302"/>
      <c r="T144" s="302"/>
      <c r="U144" s="302"/>
      <c r="V144" s="302"/>
      <c r="W144" s="302"/>
      <c r="X144" s="302"/>
      <c r="Y144" s="302"/>
      <c r="Z144" s="302"/>
      <c r="AA144" s="302"/>
      <c r="AB144" s="302"/>
      <c r="AC144" s="302"/>
      <c r="AD144" s="302"/>
      <c r="AE144" s="302"/>
      <c r="AF144" s="302"/>
      <c r="AG144" s="302"/>
      <c r="AH144" s="302"/>
      <c r="AI144" s="302"/>
      <c r="AJ144" s="302"/>
      <c r="AK144" s="302"/>
      <c r="AL144" s="302"/>
      <c r="AM144" s="302"/>
      <c r="AN144" s="302"/>
      <c r="AO144" s="302"/>
      <c r="AP144" s="302"/>
      <c r="AQ144" s="302"/>
      <c r="AR144" s="302"/>
      <c r="AS144" s="302"/>
      <c r="AT144" s="302"/>
      <c r="AU144" s="302"/>
      <c r="AV144" s="302"/>
      <c r="AW144" s="302"/>
      <c r="AX144" s="302"/>
      <c r="AY144" s="302"/>
      <c r="AZ144" s="302"/>
      <c r="BA144" s="302"/>
      <c r="BB144" s="302"/>
      <c r="BC144" s="302"/>
      <c r="BD144" s="302"/>
      <c r="BE144" s="302"/>
      <c r="BF144" s="302"/>
      <c r="BG144" s="302"/>
      <c r="BH144" s="302"/>
      <c r="BI144" s="302"/>
      <c r="BJ144" s="302"/>
      <c r="BK144" s="302"/>
      <c r="BL144" s="302"/>
      <c r="BM144" s="302"/>
      <c r="BN144" s="302"/>
      <c r="BO144" s="302"/>
      <c r="BP144" s="302"/>
      <c r="BQ144" s="302"/>
      <c r="BR144" s="302"/>
      <c r="BS144" s="302"/>
      <c r="BT144" s="302"/>
      <c r="BU144" s="302"/>
      <c r="BV144" s="302"/>
      <c r="BW144" s="302"/>
      <c r="BX144" s="302"/>
      <c r="BY144" s="302"/>
      <c r="BZ144" s="302"/>
      <c r="CA144" s="302"/>
      <c r="CB144" s="302"/>
      <c r="CC144" s="302"/>
      <c r="CD144" s="302"/>
      <c r="CE144" s="302"/>
      <c r="CF144" s="302"/>
      <c r="CG144" s="302"/>
      <c r="CH144" s="302"/>
      <c r="CI144" s="302"/>
      <c r="CJ144" s="302"/>
      <c r="CK144" s="302"/>
      <c r="CL144" s="302"/>
      <c r="CM144" s="302"/>
      <c r="CN144" s="302"/>
      <c r="CO144" s="302"/>
      <c r="CP144" s="302"/>
      <c r="CQ144" s="302"/>
      <c r="CR144" s="302"/>
      <c r="CS144" s="302"/>
      <c r="CT144" s="302"/>
      <c r="CU144" s="302"/>
      <c r="CV144" s="302"/>
      <c r="CW144" s="302"/>
      <c r="CX144" s="302"/>
      <c r="CY144" s="302"/>
      <c r="CZ144" s="302"/>
      <c r="DA144" s="302"/>
      <c r="DB144" s="302"/>
      <c r="DC144" s="302"/>
      <c r="DD144" s="302"/>
      <c r="DE144" s="302"/>
      <c r="DF144" s="302"/>
      <c r="DG144" s="302"/>
      <c r="DH144" s="302"/>
      <c r="DI144" s="302"/>
      <c r="DJ144" s="302"/>
      <c r="DK144" s="302"/>
      <c r="DL144" s="302"/>
      <c r="DM144" s="302"/>
      <c r="DN144" s="302"/>
      <c r="DO144" s="302"/>
    </row>
    <row r="145" spans="4:119">
      <c r="D145" s="301" t="s">
        <v>121</v>
      </c>
      <c r="E145" s="301"/>
      <c r="F145" s="301" t="s">
        <v>122</v>
      </c>
      <c r="G145" s="302">
        <v>16</v>
      </c>
      <c r="H145" s="277" t="str">
        <f t="shared" si="2"/>
        <v>0116</v>
      </c>
      <c r="I145" s="302"/>
      <c r="J145" s="302"/>
      <c r="K145" s="302"/>
      <c r="L145" s="302"/>
      <c r="M145" s="302"/>
      <c r="N145" s="302"/>
      <c r="O145" s="302"/>
      <c r="P145" s="302"/>
      <c r="Q145" s="302"/>
      <c r="R145" s="302"/>
      <c r="S145" s="302"/>
      <c r="T145" s="302"/>
      <c r="U145" s="302"/>
      <c r="V145" s="302"/>
      <c r="W145" s="302"/>
      <c r="X145" s="302"/>
      <c r="Y145" s="302"/>
      <c r="Z145" s="302"/>
      <c r="AA145" s="302"/>
      <c r="AB145" s="302"/>
      <c r="AC145" s="302"/>
      <c r="AD145" s="302"/>
      <c r="AE145" s="302"/>
      <c r="AF145" s="302"/>
      <c r="AG145" s="302"/>
      <c r="AH145" s="302"/>
      <c r="AI145" s="302"/>
      <c r="AJ145" s="302"/>
      <c r="AK145" s="302"/>
      <c r="AL145" s="302"/>
      <c r="AM145" s="302"/>
      <c r="AN145" s="302"/>
      <c r="AO145" s="302"/>
      <c r="AP145" s="302"/>
      <c r="AQ145" s="302"/>
      <c r="AR145" s="302"/>
      <c r="AS145" s="302"/>
      <c r="AT145" s="302"/>
      <c r="AU145" s="302"/>
      <c r="AV145" s="302"/>
      <c r="AW145" s="302"/>
      <c r="AX145" s="302"/>
      <c r="AY145" s="302"/>
      <c r="AZ145" s="302"/>
      <c r="BA145" s="302"/>
      <c r="BB145" s="302"/>
      <c r="BC145" s="302"/>
      <c r="BD145" s="302"/>
      <c r="BE145" s="302"/>
      <c r="BF145" s="302"/>
      <c r="BG145" s="302"/>
      <c r="BH145" s="302"/>
      <c r="BI145" s="302"/>
      <c r="BJ145" s="302"/>
      <c r="BK145" s="302"/>
      <c r="BL145" s="302"/>
      <c r="BM145" s="302"/>
      <c r="BN145" s="302"/>
      <c r="BO145" s="302"/>
      <c r="BP145" s="302"/>
      <c r="BQ145" s="302"/>
      <c r="BR145" s="302"/>
      <c r="BS145" s="302"/>
      <c r="BT145" s="302"/>
      <c r="BU145" s="302"/>
      <c r="BV145" s="302"/>
      <c r="BW145" s="302"/>
      <c r="BX145" s="302"/>
      <c r="BY145" s="302"/>
      <c r="BZ145" s="302"/>
      <c r="CA145" s="302"/>
      <c r="CB145" s="302"/>
      <c r="CC145" s="302"/>
      <c r="CD145" s="302"/>
      <c r="CE145" s="302"/>
      <c r="CF145" s="302"/>
      <c r="CG145" s="302"/>
      <c r="CH145" s="302"/>
      <c r="CI145" s="302"/>
      <c r="CJ145" s="302"/>
      <c r="CK145" s="302"/>
      <c r="CL145" s="302"/>
      <c r="CM145" s="302"/>
      <c r="CN145" s="302"/>
      <c r="CO145" s="302"/>
      <c r="CP145" s="302"/>
      <c r="CQ145" s="302"/>
      <c r="CR145" s="302"/>
      <c r="CS145" s="302"/>
      <c r="CT145" s="302"/>
      <c r="CU145" s="302"/>
      <c r="CV145" s="302"/>
      <c r="CW145" s="302"/>
      <c r="CX145" s="302"/>
      <c r="CY145" s="302"/>
      <c r="CZ145" s="302"/>
      <c r="DA145" s="302"/>
      <c r="DB145" s="302"/>
      <c r="DC145" s="302"/>
      <c r="DD145" s="302"/>
      <c r="DE145" s="302"/>
      <c r="DF145" s="302"/>
      <c r="DG145" s="302"/>
      <c r="DH145" s="302"/>
      <c r="DI145" s="302"/>
      <c r="DJ145" s="302"/>
      <c r="DK145" s="302"/>
      <c r="DL145" s="302"/>
      <c r="DM145" s="302"/>
      <c r="DN145" s="302"/>
      <c r="DO145" s="302"/>
    </row>
    <row r="146" spans="4:119">
      <c r="D146" s="301" t="s">
        <v>121</v>
      </c>
      <c r="E146" s="301"/>
      <c r="F146" s="301" t="s">
        <v>122</v>
      </c>
      <c r="G146" s="302">
        <v>17</v>
      </c>
      <c r="H146" s="277" t="str">
        <f t="shared" si="2"/>
        <v>0117</v>
      </c>
      <c r="I146" s="302"/>
      <c r="J146" s="302"/>
      <c r="K146" s="302"/>
      <c r="L146" s="302"/>
      <c r="M146" s="302"/>
      <c r="N146" s="302"/>
      <c r="O146" s="302"/>
      <c r="P146" s="302"/>
      <c r="Q146" s="302"/>
      <c r="R146" s="302"/>
      <c r="S146" s="302"/>
      <c r="T146" s="302"/>
      <c r="U146" s="302"/>
      <c r="V146" s="302"/>
      <c r="W146" s="302"/>
      <c r="X146" s="302"/>
      <c r="Y146" s="302"/>
      <c r="Z146" s="302"/>
      <c r="AA146" s="302"/>
      <c r="AB146" s="302"/>
      <c r="AC146" s="302"/>
      <c r="AD146" s="302"/>
      <c r="AE146" s="302"/>
      <c r="AF146" s="302"/>
      <c r="AG146" s="302"/>
      <c r="AH146" s="302"/>
      <c r="AI146" s="302"/>
      <c r="AJ146" s="302"/>
      <c r="AK146" s="302"/>
      <c r="AL146" s="302"/>
      <c r="AM146" s="302"/>
      <c r="AN146" s="302"/>
      <c r="AO146" s="302"/>
      <c r="AP146" s="302"/>
      <c r="AQ146" s="302"/>
      <c r="AR146" s="302"/>
      <c r="AS146" s="302"/>
      <c r="AT146" s="302"/>
      <c r="AU146" s="302"/>
      <c r="AV146" s="302"/>
      <c r="AW146" s="302"/>
      <c r="AX146" s="302"/>
      <c r="AY146" s="302"/>
      <c r="AZ146" s="302"/>
      <c r="BA146" s="302"/>
      <c r="BB146" s="302"/>
      <c r="BC146" s="302"/>
      <c r="BD146" s="302"/>
      <c r="BE146" s="302"/>
      <c r="BF146" s="302"/>
      <c r="BG146" s="302"/>
      <c r="BH146" s="302"/>
      <c r="BI146" s="302"/>
      <c r="BJ146" s="302"/>
      <c r="BK146" s="302"/>
      <c r="BL146" s="302"/>
      <c r="BM146" s="302"/>
      <c r="BN146" s="302"/>
      <c r="BO146" s="302"/>
      <c r="BP146" s="302"/>
      <c r="BQ146" s="302"/>
      <c r="BR146" s="302"/>
      <c r="BS146" s="302"/>
      <c r="BT146" s="302"/>
      <c r="BU146" s="302"/>
      <c r="BV146" s="302"/>
      <c r="BW146" s="302"/>
      <c r="BX146" s="302"/>
      <c r="BY146" s="302"/>
      <c r="BZ146" s="302"/>
      <c r="CA146" s="302"/>
      <c r="CB146" s="302"/>
      <c r="CC146" s="302"/>
      <c r="CD146" s="302"/>
      <c r="CE146" s="302"/>
      <c r="CF146" s="302"/>
      <c r="CG146" s="302"/>
      <c r="CH146" s="302"/>
      <c r="CI146" s="302"/>
      <c r="CJ146" s="302"/>
      <c r="CK146" s="302"/>
      <c r="CL146" s="302"/>
      <c r="CM146" s="302"/>
      <c r="CN146" s="302"/>
      <c r="CO146" s="302"/>
      <c r="CP146" s="302"/>
      <c r="CQ146" s="302"/>
      <c r="CR146" s="302"/>
      <c r="CS146" s="302"/>
      <c r="CT146" s="302"/>
      <c r="CU146" s="302"/>
      <c r="CV146" s="302"/>
      <c r="CW146" s="302"/>
      <c r="CX146" s="302"/>
      <c r="CY146" s="302"/>
      <c r="CZ146" s="302"/>
      <c r="DA146" s="302"/>
      <c r="DB146" s="302"/>
      <c r="DC146" s="302"/>
      <c r="DD146" s="302"/>
      <c r="DE146" s="302"/>
      <c r="DF146" s="302"/>
      <c r="DG146" s="302"/>
      <c r="DH146" s="302"/>
      <c r="DI146" s="302"/>
      <c r="DJ146" s="302"/>
      <c r="DK146" s="302"/>
      <c r="DL146" s="302"/>
      <c r="DM146" s="302"/>
      <c r="DN146" s="302"/>
      <c r="DO146" s="302"/>
    </row>
    <row r="147" spans="4:119">
      <c r="D147" s="301" t="s">
        <v>121</v>
      </c>
      <c r="E147" s="301"/>
      <c r="F147" s="301" t="s">
        <v>122</v>
      </c>
      <c r="G147" s="302">
        <v>18</v>
      </c>
      <c r="H147" s="277" t="str">
        <f t="shared" si="2"/>
        <v>0118</v>
      </c>
      <c r="I147" s="302"/>
      <c r="J147" s="302"/>
      <c r="K147" s="302"/>
      <c r="L147" s="302"/>
      <c r="M147" s="302"/>
      <c r="N147" s="302"/>
      <c r="O147" s="302"/>
      <c r="P147" s="302"/>
      <c r="Q147" s="302"/>
      <c r="R147" s="302"/>
      <c r="S147" s="302"/>
      <c r="T147" s="302"/>
      <c r="U147" s="302"/>
      <c r="V147" s="302"/>
      <c r="W147" s="302"/>
      <c r="X147" s="302"/>
      <c r="Y147" s="302"/>
      <c r="Z147" s="302"/>
      <c r="AA147" s="302"/>
      <c r="AB147" s="302"/>
      <c r="AC147" s="302"/>
      <c r="AD147" s="302"/>
      <c r="AE147" s="302"/>
      <c r="AF147" s="302"/>
      <c r="AG147" s="302"/>
      <c r="AH147" s="302"/>
      <c r="AI147" s="302"/>
      <c r="AJ147" s="302"/>
      <c r="AK147" s="302"/>
      <c r="AL147" s="302"/>
      <c r="AM147" s="302"/>
      <c r="AN147" s="302"/>
      <c r="AO147" s="302"/>
      <c r="AP147" s="302"/>
      <c r="AQ147" s="302"/>
      <c r="AR147" s="302"/>
      <c r="AS147" s="302"/>
      <c r="AT147" s="302"/>
      <c r="AU147" s="302"/>
      <c r="AV147" s="302"/>
      <c r="AW147" s="302"/>
      <c r="AX147" s="302"/>
      <c r="AY147" s="302"/>
      <c r="AZ147" s="302"/>
      <c r="BA147" s="302"/>
      <c r="BB147" s="302"/>
      <c r="BC147" s="302"/>
      <c r="BD147" s="302"/>
      <c r="BE147" s="302"/>
      <c r="BF147" s="302"/>
      <c r="BG147" s="302"/>
      <c r="BH147" s="302"/>
      <c r="BI147" s="302"/>
      <c r="BJ147" s="302"/>
      <c r="BK147" s="302"/>
      <c r="BL147" s="302"/>
      <c r="BM147" s="302"/>
      <c r="BN147" s="302"/>
      <c r="BO147" s="302"/>
      <c r="BP147" s="302"/>
      <c r="BQ147" s="302"/>
      <c r="BR147" s="302"/>
      <c r="BS147" s="302"/>
      <c r="BT147" s="302"/>
      <c r="BU147" s="302"/>
      <c r="BV147" s="302"/>
      <c r="BW147" s="302"/>
      <c r="BX147" s="302"/>
      <c r="BY147" s="302"/>
      <c r="BZ147" s="302"/>
      <c r="CA147" s="302"/>
      <c r="CB147" s="302"/>
      <c r="CC147" s="302"/>
      <c r="CD147" s="302"/>
      <c r="CE147" s="302"/>
      <c r="CF147" s="302"/>
      <c r="CG147" s="302"/>
      <c r="CH147" s="302"/>
      <c r="CI147" s="302"/>
      <c r="CJ147" s="302"/>
      <c r="CK147" s="302"/>
      <c r="CL147" s="302"/>
      <c r="CM147" s="302"/>
      <c r="CN147" s="302"/>
      <c r="CO147" s="302"/>
      <c r="CP147" s="302"/>
      <c r="CQ147" s="302"/>
      <c r="CR147" s="302"/>
      <c r="CS147" s="302"/>
      <c r="CT147" s="302"/>
      <c r="CU147" s="302"/>
      <c r="CV147" s="302"/>
      <c r="CW147" s="302"/>
      <c r="CX147" s="302"/>
      <c r="CY147" s="302"/>
      <c r="CZ147" s="302"/>
      <c r="DA147" s="302"/>
      <c r="DB147" s="302"/>
      <c r="DC147" s="302"/>
      <c r="DD147" s="302"/>
      <c r="DE147" s="302"/>
      <c r="DF147" s="302"/>
      <c r="DG147" s="302"/>
      <c r="DH147" s="302"/>
      <c r="DI147" s="302"/>
      <c r="DJ147" s="302"/>
      <c r="DK147" s="302"/>
      <c r="DL147" s="302"/>
      <c r="DM147" s="302"/>
      <c r="DN147" s="302"/>
      <c r="DO147" s="302"/>
    </row>
    <row r="148" spans="4:119">
      <c r="D148" s="301" t="s">
        <v>121</v>
      </c>
      <c r="E148" s="301"/>
      <c r="F148" s="301" t="s">
        <v>122</v>
      </c>
      <c r="G148" s="302">
        <v>19</v>
      </c>
      <c r="H148" s="277" t="str">
        <f t="shared" si="2"/>
        <v>0119</v>
      </c>
      <c r="I148" s="302"/>
      <c r="J148" s="302"/>
      <c r="K148" s="302"/>
      <c r="L148" s="302"/>
      <c r="M148" s="302"/>
      <c r="N148" s="302"/>
      <c r="O148" s="302"/>
      <c r="P148" s="302"/>
      <c r="Q148" s="302"/>
      <c r="R148" s="302"/>
      <c r="S148" s="302"/>
      <c r="T148" s="302"/>
      <c r="U148" s="302"/>
      <c r="V148" s="302"/>
      <c r="W148" s="302"/>
      <c r="X148" s="302"/>
      <c r="Y148" s="302"/>
      <c r="Z148" s="302"/>
      <c r="AA148" s="302"/>
      <c r="AB148" s="302"/>
      <c r="AC148" s="302"/>
      <c r="AD148" s="302"/>
      <c r="AE148" s="302"/>
      <c r="AF148" s="302"/>
      <c r="AG148" s="302"/>
      <c r="AH148" s="302"/>
      <c r="AI148" s="302"/>
      <c r="AJ148" s="302"/>
      <c r="AK148" s="302"/>
      <c r="AL148" s="302"/>
      <c r="AM148" s="302"/>
      <c r="AN148" s="302"/>
      <c r="AO148" s="302"/>
      <c r="AP148" s="302"/>
      <c r="AQ148" s="302"/>
      <c r="AR148" s="302"/>
      <c r="AS148" s="302"/>
      <c r="AT148" s="302"/>
      <c r="AU148" s="302"/>
      <c r="AV148" s="302"/>
      <c r="AW148" s="302"/>
      <c r="AX148" s="302"/>
      <c r="AY148" s="302"/>
      <c r="AZ148" s="302"/>
      <c r="BA148" s="302"/>
      <c r="BB148" s="302"/>
      <c r="BC148" s="302"/>
      <c r="BD148" s="302"/>
      <c r="BE148" s="302"/>
      <c r="BF148" s="302"/>
      <c r="BG148" s="302"/>
      <c r="BH148" s="302"/>
      <c r="BI148" s="302"/>
      <c r="BJ148" s="302"/>
      <c r="BK148" s="302"/>
      <c r="BL148" s="302"/>
      <c r="BM148" s="302"/>
      <c r="BN148" s="302"/>
      <c r="BO148" s="302"/>
      <c r="BP148" s="302"/>
      <c r="BQ148" s="302"/>
      <c r="BR148" s="302"/>
      <c r="BS148" s="302"/>
      <c r="BT148" s="302"/>
      <c r="BU148" s="302"/>
      <c r="BV148" s="302"/>
      <c r="BW148" s="302"/>
      <c r="BX148" s="302"/>
      <c r="BY148" s="302"/>
      <c r="BZ148" s="302"/>
      <c r="CA148" s="302"/>
      <c r="CB148" s="302"/>
      <c r="CC148" s="302"/>
      <c r="CD148" s="302"/>
      <c r="CE148" s="302"/>
      <c r="CF148" s="302"/>
      <c r="CG148" s="302"/>
      <c r="CH148" s="302"/>
      <c r="CI148" s="302"/>
      <c r="CJ148" s="302"/>
      <c r="CK148" s="302"/>
      <c r="CL148" s="302"/>
      <c r="CM148" s="302"/>
      <c r="CN148" s="302"/>
      <c r="CO148" s="302"/>
      <c r="CP148" s="302"/>
      <c r="CQ148" s="302"/>
      <c r="CR148" s="302"/>
      <c r="CS148" s="302"/>
      <c r="CT148" s="302"/>
      <c r="CU148" s="302"/>
      <c r="CV148" s="302"/>
      <c r="CW148" s="302"/>
      <c r="CX148" s="302"/>
      <c r="CY148" s="302"/>
      <c r="CZ148" s="302"/>
      <c r="DA148" s="302"/>
      <c r="DB148" s="302"/>
      <c r="DC148" s="302"/>
      <c r="DD148" s="302"/>
      <c r="DE148" s="302"/>
      <c r="DF148" s="302"/>
      <c r="DG148" s="302"/>
      <c r="DH148" s="302"/>
      <c r="DI148" s="302"/>
      <c r="DJ148" s="302"/>
      <c r="DK148" s="302"/>
      <c r="DL148" s="302"/>
      <c r="DM148" s="302"/>
      <c r="DN148" s="302"/>
      <c r="DO148" s="302"/>
    </row>
    <row r="149" spans="4:119">
      <c r="D149" s="301" t="s">
        <v>121</v>
      </c>
      <c r="E149" s="301"/>
      <c r="F149" s="301" t="s">
        <v>122</v>
      </c>
      <c r="G149" s="302">
        <v>20</v>
      </c>
      <c r="H149" s="277" t="str">
        <f t="shared" si="2"/>
        <v>0120</v>
      </c>
      <c r="I149" s="302"/>
      <c r="J149" s="302"/>
      <c r="K149" s="302"/>
      <c r="L149" s="302"/>
      <c r="M149" s="302"/>
      <c r="N149" s="302"/>
      <c r="O149" s="302"/>
      <c r="P149" s="302"/>
      <c r="Q149" s="302"/>
      <c r="R149" s="302"/>
      <c r="S149" s="302"/>
      <c r="T149" s="302"/>
      <c r="U149" s="302"/>
      <c r="V149" s="302"/>
      <c r="W149" s="302"/>
      <c r="X149" s="302"/>
      <c r="Y149" s="302"/>
      <c r="Z149" s="302"/>
      <c r="AA149" s="302"/>
      <c r="AB149" s="302"/>
      <c r="AC149" s="302"/>
      <c r="AD149" s="302"/>
      <c r="AE149" s="302"/>
      <c r="AF149" s="302"/>
      <c r="AG149" s="302"/>
      <c r="AH149" s="302"/>
      <c r="AI149" s="302"/>
      <c r="AJ149" s="302"/>
      <c r="AK149" s="302"/>
      <c r="AL149" s="302"/>
      <c r="AM149" s="302"/>
      <c r="AN149" s="302"/>
      <c r="AO149" s="302"/>
      <c r="AP149" s="302"/>
      <c r="AQ149" s="302"/>
      <c r="AR149" s="302"/>
      <c r="AS149" s="302"/>
      <c r="AT149" s="302"/>
      <c r="AU149" s="302"/>
      <c r="AV149" s="302"/>
      <c r="AW149" s="302"/>
      <c r="AX149" s="302"/>
      <c r="AY149" s="302"/>
      <c r="AZ149" s="302"/>
      <c r="BA149" s="302"/>
      <c r="BB149" s="302"/>
      <c r="BC149" s="302"/>
      <c r="BD149" s="302"/>
      <c r="BE149" s="302"/>
      <c r="BF149" s="302"/>
      <c r="BG149" s="302"/>
      <c r="BH149" s="302"/>
      <c r="BI149" s="302"/>
      <c r="BJ149" s="302"/>
      <c r="BK149" s="302"/>
      <c r="BL149" s="302"/>
      <c r="BM149" s="302"/>
      <c r="BN149" s="302"/>
      <c r="BO149" s="302"/>
      <c r="BP149" s="302"/>
      <c r="BQ149" s="302"/>
      <c r="BR149" s="302"/>
      <c r="BS149" s="302"/>
      <c r="BT149" s="302"/>
      <c r="BU149" s="302"/>
      <c r="BV149" s="302"/>
      <c r="BW149" s="302"/>
      <c r="BX149" s="302"/>
      <c r="BY149" s="302"/>
      <c r="BZ149" s="302"/>
      <c r="CA149" s="302"/>
      <c r="CB149" s="302"/>
      <c r="CC149" s="302"/>
      <c r="CD149" s="302"/>
      <c r="CE149" s="302"/>
      <c r="CF149" s="302"/>
      <c r="CG149" s="302"/>
      <c r="CH149" s="302"/>
      <c r="CI149" s="302"/>
      <c r="CJ149" s="302"/>
      <c r="CK149" s="302"/>
      <c r="CL149" s="302"/>
      <c r="CM149" s="302"/>
      <c r="CN149" s="302"/>
      <c r="CO149" s="302"/>
      <c r="CP149" s="302"/>
      <c r="CQ149" s="302"/>
      <c r="CR149" s="302"/>
      <c r="CS149" s="302"/>
      <c r="CT149" s="302"/>
      <c r="CU149" s="302"/>
      <c r="CV149" s="302"/>
      <c r="CW149" s="302"/>
      <c r="CX149" s="302"/>
      <c r="CY149" s="302"/>
      <c r="CZ149" s="302"/>
      <c r="DA149" s="302"/>
      <c r="DB149" s="302"/>
      <c r="DC149" s="302"/>
      <c r="DD149" s="302"/>
      <c r="DE149" s="302"/>
      <c r="DF149" s="302"/>
      <c r="DG149" s="302"/>
      <c r="DH149" s="302"/>
      <c r="DI149" s="302"/>
      <c r="DJ149" s="302"/>
      <c r="DK149" s="302"/>
      <c r="DL149" s="302"/>
      <c r="DM149" s="302"/>
      <c r="DN149" s="302"/>
      <c r="DO149" s="302"/>
    </row>
    <row r="150" spans="4:119">
      <c r="D150" s="301" t="s">
        <v>121</v>
      </c>
      <c r="E150" s="301"/>
      <c r="F150" s="301" t="s">
        <v>122</v>
      </c>
      <c r="G150" s="302">
        <v>21</v>
      </c>
      <c r="H150" s="277" t="str">
        <f t="shared" si="2"/>
        <v>0121</v>
      </c>
      <c r="I150" s="302"/>
      <c r="J150" s="302"/>
      <c r="K150" s="302"/>
      <c r="L150" s="302"/>
      <c r="M150" s="302"/>
      <c r="N150" s="302"/>
      <c r="O150" s="302"/>
      <c r="P150" s="302"/>
      <c r="Q150" s="302"/>
      <c r="R150" s="302"/>
      <c r="S150" s="302"/>
      <c r="T150" s="302"/>
      <c r="U150" s="302"/>
      <c r="V150" s="302"/>
      <c r="W150" s="302"/>
      <c r="X150" s="302"/>
      <c r="Y150" s="302"/>
      <c r="Z150" s="302"/>
      <c r="AA150" s="302"/>
      <c r="AB150" s="302"/>
      <c r="AC150" s="302"/>
      <c r="AD150" s="302"/>
      <c r="AE150" s="302"/>
      <c r="AF150" s="302"/>
      <c r="AG150" s="302"/>
      <c r="AH150" s="302"/>
      <c r="AI150" s="302"/>
      <c r="AJ150" s="302"/>
      <c r="AK150" s="302"/>
      <c r="AL150" s="302"/>
      <c r="AM150" s="302"/>
      <c r="AN150" s="302"/>
      <c r="AO150" s="302"/>
      <c r="AP150" s="302"/>
      <c r="AQ150" s="302"/>
      <c r="AR150" s="302"/>
      <c r="AS150" s="302"/>
      <c r="AT150" s="302"/>
      <c r="AU150" s="302"/>
      <c r="AV150" s="302"/>
      <c r="AW150" s="302"/>
      <c r="AX150" s="302"/>
      <c r="AY150" s="302"/>
      <c r="AZ150" s="302"/>
      <c r="BA150" s="302"/>
      <c r="BB150" s="302"/>
      <c r="BC150" s="302"/>
      <c r="BD150" s="302"/>
      <c r="BE150" s="302"/>
      <c r="BF150" s="302"/>
      <c r="BG150" s="302"/>
      <c r="BH150" s="302"/>
      <c r="BI150" s="302"/>
      <c r="BJ150" s="302"/>
      <c r="BK150" s="302"/>
      <c r="BL150" s="302"/>
      <c r="BM150" s="302"/>
      <c r="BN150" s="302"/>
      <c r="BO150" s="302"/>
      <c r="BP150" s="302"/>
      <c r="BQ150" s="302"/>
      <c r="BR150" s="302"/>
      <c r="BS150" s="302"/>
      <c r="BT150" s="302"/>
      <c r="BU150" s="302"/>
      <c r="BV150" s="302"/>
      <c r="BW150" s="302"/>
      <c r="BX150" s="302"/>
      <c r="BY150" s="302"/>
      <c r="BZ150" s="302"/>
      <c r="CA150" s="302"/>
      <c r="CB150" s="302"/>
      <c r="CC150" s="302"/>
      <c r="CD150" s="302"/>
      <c r="CE150" s="302"/>
      <c r="CF150" s="302"/>
      <c r="CG150" s="302"/>
      <c r="CH150" s="302"/>
      <c r="CI150" s="302"/>
      <c r="CJ150" s="302"/>
      <c r="CK150" s="302"/>
      <c r="CL150" s="302"/>
      <c r="CM150" s="302"/>
      <c r="CN150" s="302"/>
      <c r="CO150" s="302"/>
      <c r="CP150" s="302"/>
      <c r="CQ150" s="302"/>
      <c r="CR150" s="302"/>
      <c r="CS150" s="302"/>
      <c r="CT150" s="302"/>
      <c r="CU150" s="302"/>
      <c r="CV150" s="302"/>
      <c r="CW150" s="302"/>
      <c r="CX150" s="302"/>
      <c r="CY150" s="302"/>
      <c r="CZ150" s="302"/>
      <c r="DA150" s="302"/>
      <c r="DB150" s="302"/>
      <c r="DC150" s="302"/>
      <c r="DD150" s="302"/>
      <c r="DE150" s="302"/>
      <c r="DF150" s="302"/>
      <c r="DG150" s="302"/>
      <c r="DH150" s="302"/>
      <c r="DI150" s="302"/>
      <c r="DJ150" s="302"/>
      <c r="DK150" s="302"/>
      <c r="DL150" s="302"/>
      <c r="DM150" s="302"/>
      <c r="DN150" s="302"/>
      <c r="DO150" s="302"/>
    </row>
    <row r="151" spans="4:119">
      <c r="D151" s="301" t="s">
        <v>121</v>
      </c>
      <c r="E151" s="301"/>
      <c r="F151" s="301" t="s">
        <v>122</v>
      </c>
      <c r="G151" s="302">
        <v>22</v>
      </c>
      <c r="H151" s="277" t="str">
        <f t="shared" si="2"/>
        <v>0122</v>
      </c>
      <c r="I151" s="302"/>
      <c r="J151" s="302"/>
      <c r="K151" s="302"/>
      <c r="L151" s="302"/>
      <c r="M151" s="302"/>
      <c r="N151" s="302"/>
      <c r="O151" s="302"/>
      <c r="P151" s="302"/>
      <c r="Q151" s="302"/>
      <c r="R151" s="302"/>
      <c r="S151" s="302"/>
      <c r="T151" s="302"/>
      <c r="U151" s="302"/>
      <c r="V151" s="302"/>
      <c r="W151" s="302"/>
      <c r="X151" s="302"/>
      <c r="Y151" s="302"/>
      <c r="Z151" s="302"/>
      <c r="AA151" s="302"/>
      <c r="AB151" s="302"/>
      <c r="AC151" s="302"/>
      <c r="AD151" s="302"/>
      <c r="AE151" s="302"/>
      <c r="AF151" s="302"/>
      <c r="AG151" s="302"/>
      <c r="AH151" s="302"/>
      <c r="AI151" s="302"/>
      <c r="AJ151" s="302"/>
      <c r="AK151" s="302"/>
      <c r="AL151" s="302"/>
      <c r="AM151" s="302"/>
      <c r="AN151" s="302"/>
      <c r="AO151" s="302"/>
      <c r="AP151" s="302"/>
      <c r="AQ151" s="302"/>
      <c r="AR151" s="302"/>
      <c r="AS151" s="302"/>
      <c r="AT151" s="302"/>
      <c r="AU151" s="302"/>
      <c r="AV151" s="302"/>
      <c r="AW151" s="302"/>
      <c r="AX151" s="302"/>
      <c r="AY151" s="302"/>
      <c r="AZ151" s="302"/>
      <c r="BA151" s="302"/>
      <c r="BB151" s="302"/>
      <c r="BC151" s="302"/>
      <c r="BD151" s="302"/>
      <c r="BE151" s="302"/>
      <c r="BF151" s="302"/>
      <c r="BG151" s="302"/>
      <c r="BH151" s="302"/>
      <c r="BI151" s="302"/>
      <c r="BJ151" s="302"/>
      <c r="BK151" s="302"/>
      <c r="BL151" s="302"/>
      <c r="BM151" s="302"/>
      <c r="BN151" s="302"/>
      <c r="BO151" s="302"/>
      <c r="BP151" s="302"/>
      <c r="BQ151" s="302"/>
      <c r="BR151" s="302"/>
      <c r="BS151" s="302"/>
      <c r="BT151" s="302"/>
      <c r="BU151" s="302"/>
      <c r="BV151" s="302"/>
      <c r="BW151" s="302"/>
      <c r="BX151" s="302"/>
      <c r="BY151" s="302"/>
      <c r="BZ151" s="302"/>
      <c r="CA151" s="302"/>
      <c r="CB151" s="302"/>
      <c r="CC151" s="302"/>
      <c r="CD151" s="302"/>
      <c r="CE151" s="302"/>
      <c r="CF151" s="302"/>
      <c r="CG151" s="302"/>
      <c r="CH151" s="302"/>
      <c r="CI151" s="302"/>
      <c r="CJ151" s="302"/>
      <c r="CK151" s="302"/>
      <c r="CL151" s="302"/>
      <c r="CM151" s="302"/>
      <c r="CN151" s="302"/>
      <c r="CO151" s="302"/>
      <c r="CP151" s="302"/>
      <c r="CQ151" s="302"/>
      <c r="CR151" s="302"/>
      <c r="CS151" s="302"/>
      <c r="CT151" s="302"/>
      <c r="CU151" s="302"/>
      <c r="CV151" s="302"/>
      <c r="CW151" s="302"/>
      <c r="CX151" s="302"/>
      <c r="CY151" s="302"/>
      <c r="CZ151" s="302"/>
      <c r="DA151" s="302"/>
      <c r="DB151" s="302"/>
      <c r="DC151" s="302"/>
      <c r="DD151" s="302"/>
      <c r="DE151" s="302"/>
      <c r="DF151" s="302"/>
      <c r="DG151" s="302"/>
      <c r="DH151" s="302"/>
      <c r="DI151" s="302"/>
      <c r="DJ151" s="302"/>
      <c r="DK151" s="302"/>
      <c r="DL151" s="302"/>
      <c r="DM151" s="302"/>
      <c r="DN151" s="302"/>
      <c r="DO151" s="302"/>
    </row>
    <row r="152" spans="4:119">
      <c r="D152" s="301" t="s">
        <v>121</v>
      </c>
      <c r="E152" s="301"/>
      <c r="F152" s="301" t="s">
        <v>122</v>
      </c>
      <c r="G152" s="302">
        <v>23</v>
      </c>
      <c r="H152" s="277" t="str">
        <f t="shared" si="2"/>
        <v>0123</v>
      </c>
      <c r="I152" s="302"/>
      <c r="J152" s="302"/>
      <c r="K152" s="302"/>
      <c r="L152" s="302"/>
      <c r="M152" s="302"/>
      <c r="N152" s="302"/>
      <c r="O152" s="302"/>
      <c r="P152" s="302"/>
      <c r="Q152" s="302"/>
      <c r="R152" s="302"/>
      <c r="S152" s="302"/>
      <c r="T152" s="302"/>
      <c r="U152" s="302"/>
      <c r="V152" s="302"/>
      <c r="W152" s="302"/>
      <c r="X152" s="302"/>
      <c r="Y152" s="302"/>
      <c r="Z152" s="302"/>
      <c r="AA152" s="302"/>
      <c r="AB152" s="302"/>
      <c r="AC152" s="302"/>
      <c r="AD152" s="302"/>
      <c r="AE152" s="302"/>
      <c r="AF152" s="302"/>
      <c r="AG152" s="302"/>
      <c r="AH152" s="302"/>
      <c r="AI152" s="302"/>
      <c r="AJ152" s="302"/>
      <c r="AK152" s="302"/>
      <c r="AL152" s="302"/>
      <c r="AM152" s="302"/>
      <c r="AN152" s="302"/>
      <c r="AO152" s="302"/>
      <c r="AP152" s="302"/>
      <c r="AQ152" s="302"/>
      <c r="AR152" s="302"/>
      <c r="AS152" s="302"/>
      <c r="AT152" s="302"/>
      <c r="AU152" s="302"/>
      <c r="AV152" s="302"/>
      <c r="AW152" s="302"/>
      <c r="AX152" s="302"/>
      <c r="AY152" s="302"/>
      <c r="AZ152" s="302"/>
      <c r="BA152" s="302"/>
      <c r="BB152" s="302"/>
      <c r="BC152" s="302"/>
      <c r="BD152" s="302"/>
      <c r="BE152" s="302"/>
      <c r="BF152" s="302"/>
      <c r="BG152" s="302"/>
      <c r="BH152" s="302"/>
      <c r="BI152" s="302"/>
      <c r="BJ152" s="302"/>
      <c r="BK152" s="302"/>
      <c r="BL152" s="302"/>
      <c r="BM152" s="302"/>
      <c r="BN152" s="302"/>
      <c r="BO152" s="302"/>
      <c r="BP152" s="302"/>
      <c r="BQ152" s="302"/>
      <c r="BR152" s="302"/>
      <c r="BS152" s="302"/>
      <c r="BT152" s="302"/>
      <c r="BU152" s="302"/>
      <c r="BV152" s="302"/>
      <c r="BW152" s="302"/>
      <c r="BX152" s="302"/>
      <c r="BY152" s="302"/>
      <c r="BZ152" s="302"/>
      <c r="CA152" s="302"/>
      <c r="CB152" s="302"/>
      <c r="CC152" s="302"/>
      <c r="CD152" s="302"/>
      <c r="CE152" s="302"/>
      <c r="CF152" s="302"/>
      <c r="CG152" s="302"/>
      <c r="CH152" s="302"/>
      <c r="CI152" s="302"/>
      <c r="CJ152" s="302"/>
      <c r="CK152" s="302"/>
      <c r="CL152" s="302"/>
      <c r="CM152" s="302"/>
      <c r="CN152" s="302"/>
      <c r="CO152" s="302"/>
      <c r="CP152" s="302"/>
      <c r="CQ152" s="302"/>
      <c r="CR152" s="302"/>
      <c r="CS152" s="302"/>
      <c r="CT152" s="302"/>
      <c r="CU152" s="302"/>
      <c r="CV152" s="302"/>
      <c r="CW152" s="302"/>
      <c r="CX152" s="302"/>
      <c r="CY152" s="302"/>
      <c r="CZ152" s="302"/>
      <c r="DA152" s="302"/>
      <c r="DB152" s="302"/>
      <c r="DC152" s="302"/>
      <c r="DD152" s="302"/>
      <c r="DE152" s="302"/>
      <c r="DF152" s="302"/>
      <c r="DG152" s="302"/>
      <c r="DH152" s="302"/>
      <c r="DI152" s="302"/>
      <c r="DJ152" s="302"/>
      <c r="DK152" s="302"/>
      <c r="DL152" s="302"/>
      <c r="DM152" s="302"/>
      <c r="DN152" s="302"/>
      <c r="DO152" s="302"/>
    </row>
    <row r="153" spans="4:119">
      <c r="D153" s="301" t="s">
        <v>121</v>
      </c>
      <c r="E153" s="301"/>
      <c r="F153" s="301" t="s">
        <v>122</v>
      </c>
      <c r="G153" s="302">
        <v>24</v>
      </c>
      <c r="H153" s="277" t="str">
        <f t="shared" si="2"/>
        <v>0124</v>
      </c>
      <c r="I153" s="302"/>
      <c r="J153" s="302"/>
      <c r="K153" s="302"/>
      <c r="L153" s="302"/>
      <c r="M153" s="302"/>
      <c r="N153" s="302"/>
      <c r="O153" s="302"/>
      <c r="P153" s="302"/>
      <c r="Q153" s="302"/>
      <c r="R153" s="302"/>
      <c r="S153" s="302"/>
      <c r="T153" s="302"/>
      <c r="U153" s="302"/>
      <c r="V153" s="302"/>
      <c r="W153" s="302"/>
      <c r="X153" s="302"/>
      <c r="Y153" s="302"/>
      <c r="Z153" s="302"/>
      <c r="AA153" s="302"/>
      <c r="AB153" s="302"/>
      <c r="AC153" s="302"/>
      <c r="AD153" s="302"/>
      <c r="AE153" s="302"/>
      <c r="AF153" s="302"/>
      <c r="AG153" s="302"/>
      <c r="AH153" s="302"/>
      <c r="AI153" s="302"/>
      <c r="AJ153" s="302"/>
      <c r="AK153" s="302"/>
      <c r="AL153" s="302"/>
      <c r="AM153" s="302"/>
      <c r="AN153" s="302"/>
      <c r="AO153" s="302"/>
      <c r="AP153" s="302"/>
      <c r="AQ153" s="302"/>
      <c r="AR153" s="302"/>
      <c r="AS153" s="302"/>
      <c r="AT153" s="302"/>
      <c r="AU153" s="302"/>
      <c r="AV153" s="302"/>
      <c r="AW153" s="302"/>
      <c r="AX153" s="302"/>
      <c r="AY153" s="302"/>
      <c r="AZ153" s="302"/>
      <c r="BA153" s="302"/>
      <c r="BB153" s="302"/>
      <c r="BC153" s="302"/>
      <c r="BD153" s="302"/>
      <c r="BE153" s="302"/>
      <c r="BF153" s="302"/>
      <c r="BG153" s="302"/>
      <c r="BH153" s="302"/>
      <c r="BI153" s="302"/>
      <c r="BJ153" s="302"/>
      <c r="BK153" s="302"/>
      <c r="BL153" s="302"/>
      <c r="BM153" s="302"/>
      <c r="BN153" s="302"/>
      <c r="BO153" s="302"/>
      <c r="BP153" s="302"/>
      <c r="BQ153" s="302"/>
      <c r="BR153" s="302"/>
      <c r="BS153" s="302"/>
      <c r="BT153" s="302"/>
      <c r="BU153" s="302"/>
      <c r="BV153" s="302"/>
      <c r="BW153" s="302"/>
      <c r="BX153" s="302"/>
      <c r="BY153" s="302"/>
      <c r="BZ153" s="302"/>
      <c r="CA153" s="302"/>
      <c r="CB153" s="302"/>
      <c r="CC153" s="302"/>
      <c r="CD153" s="302"/>
      <c r="CE153" s="302"/>
      <c r="CF153" s="302"/>
      <c r="CG153" s="302"/>
      <c r="CH153" s="302"/>
      <c r="CI153" s="302"/>
      <c r="CJ153" s="302"/>
      <c r="CK153" s="302"/>
      <c r="CL153" s="302"/>
      <c r="CM153" s="302"/>
      <c r="CN153" s="302"/>
      <c r="CO153" s="302"/>
      <c r="CP153" s="302"/>
      <c r="CQ153" s="302"/>
      <c r="CR153" s="302"/>
      <c r="CS153" s="302"/>
      <c r="CT153" s="302"/>
      <c r="CU153" s="302"/>
      <c r="CV153" s="302"/>
      <c r="CW153" s="302"/>
      <c r="CX153" s="302"/>
      <c r="CY153" s="302"/>
      <c r="CZ153" s="302"/>
      <c r="DA153" s="302"/>
      <c r="DB153" s="302"/>
      <c r="DC153" s="302"/>
      <c r="DD153" s="302"/>
      <c r="DE153" s="302"/>
      <c r="DF153" s="302"/>
      <c r="DG153" s="302"/>
      <c r="DH153" s="302"/>
      <c r="DI153" s="302"/>
      <c r="DJ153" s="302"/>
      <c r="DK153" s="302"/>
      <c r="DL153" s="302"/>
      <c r="DM153" s="302"/>
      <c r="DN153" s="302"/>
      <c r="DO153" s="302"/>
    </row>
    <row r="154" spans="4:119">
      <c r="D154" s="301" t="s">
        <v>121</v>
      </c>
      <c r="E154" s="301"/>
      <c r="F154" s="301" t="s">
        <v>122</v>
      </c>
      <c r="G154" s="302">
        <v>25</v>
      </c>
      <c r="H154" s="277" t="str">
        <f t="shared" si="2"/>
        <v>0125</v>
      </c>
      <c r="I154" s="302"/>
      <c r="J154" s="302"/>
      <c r="K154" s="302"/>
      <c r="L154" s="302"/>
      <c r="M154" s="302"/>
      <c r="N154" s="302"/>
      <c r="O154" s="302"/>
      <c r="P154" s="302"/>
      <c r="Q154" s="302"/>
      <c r="R154" s="302"/>
      <c r="S154" s="302"/>
      <c r="T154" s="302"/>
      <c r="U154" s="302"/>
      <c r="V154" s="302"/>
      <c r="W154" s="302"/>
      <c r="X154" s="302"/>
      <c r="Y154" s="302"/>
      <c r="Z154" s="302"/>
      <c r="AA154" s="302"/>
      <c r="AB154" s="302"/>
      <c r="AC154" s="302"/>
      <c r="AD154" s="302"/>
      <c r="AE154" s="302"/>
      <c r="AF154" s="302"/>
      <c r="AG154" s="302"/>
      <c r="AH154" s="302"/>
      <c r="AI154" s="302"/>
      <c r="AJ154" s="302"/>
      <c r="AK154" s="302"/>
      <c r="AL154" s="302"/>
      <c r="AM154" s="302"/>
      <c r="AN154" s="302"/>
      <c r="AO154" s="302"/>
      <c r="AP154" s="302"/>
      <c r="AQ154" s="302"/>
      <c r="AR154" s="302"/>
      <c r="AS154" s="302"/>
      <c r="AT154" s="302"/>
      <c r="AU154" s="302"/>
      <c r="AV154" s="302"/>
      <c r="AW154" s="302"/>
      <c r="AX154" s="302"/>
      <c r="AY154" s="302"/>
      <c r="AZ154" s="302"/>
      <c r="BA154" s="302"/>
      <c r="BB154" s="302"/>
      <c r="BC154" s="302"/>
      <c r="BD154" s="302"/>
      <c r="BE154" s="302"/>
      <c r="BF154" s="302"/>
      <c r="BG154" s="302"/>
      <c r="BH154" s="302"/>
      <c r="BI154" s="302"/>
      <c r="BJ154" s="302"/>
      <c r="BK154" s="302"/>
      <c r="BL154" s="302"/>
      <c r="BM154" s="302"/>
      <c r="BN154" s="302"/>
      <c r="BO154" s="302"/>
      <c r="BP154" s="302"/>
      <c r="BQ154" s="302"/>
      <c r="BR154" s="302"/>
      <c r="BS154" s="302"/>
      <c r="BT154" s="302"/>
      <c r="BU154" s="302"/>
      <c r="BV154" s="302"/>
      <c r="BW154" s="302"/>
      <c r="BX154" s="302"/>
      <c r="BY154" s="302"/>
      <c r="BZ154" s="302"/>
      <c r="CA154" s="302"/>
      <c r="CB154" s="302"/>
      <c r="CC154" s="302"/>
      <c r="CD154" s="302"/>
      <c r="CE154" s="302"/>
      <c r="CF154" s="302"/>
      <c r="CG154" s="302"/>
      <c r="CH154" s="302"/>
      <c r="CI154" s="302"/>
      <c r="CJ154" s="302"/>
      <c r="CK154" s="302"/>
      <c r="CL154" s="302"/>
      <c r="CM154" s="302"/>
      <c r="CN154" s="302"/>
      <c r="CO154" s="302"/>
      <c r="CP154" s="302"/>
      <c r="CQ154" s="302"/>
      <c r="CR154" s="302"/>
      <c r="CS154" s="302"/>
      <c r="CT154" s="302"/>
      <c r="CU154" s="302"/>
      <c r="CV154" s="302"/>
      <c r="CW154" s="302"/>
      <c r="CX154" s="302"/>
      <c r="CY154" s="302"/>
      <c r="CZ154" s="302"/>
      <c r="DA154" s="302"/>
      <c r="DB154" s="302"/>
      <c r="DC154" s="302"/>
      <c r="DD154" s="302"/>
      <c r="DE154" s="302"/>
      <c r="DF154" s="302"/>
      <c r="DG154" s="302"/>
      <c r="DH154" s="302"/>
      <c r="DI154" s="302"/>
      <c r="DJ154" s="302"/>
      <c r="DK154" s="302"/>
      <c r="DL154" s="302"/>
      <c r="DM154" s="302"/>
      <c r="DN154" s="302"/>
      <c r="DO154" s="302"/>
    </row>
    <row r="155" spans="4:119">
      <c r="D155" s="301" t="s">
        <v>121</v>
      </c>
      <c r="E155" s="301"/>
      <c r="F155" s="301" t="s">
        <v>122</v>
      </c>
      <c r="G155" s="302">
        <v>26</v>
      </c>
      <c r="H155" s="277" t="str">
        <f t="shared" si="2"/>
        <v>0126</v>
      </c>
      <c r="I155" s="302"/>
      <c r="J155" s="302"/>
      <c r="K155" s="302"/>
      <c r="L155" s="302"/>
      <c r="M155" s="302"/>
      <c r="N155" s="302"/>
      <c r="O155" s="302"/>
      <c r="P155" s="302"/>
      <c r="Q155" s="302"/>
      <c r="R155" s="302"/>
      <c r="S155" s="302"/>
      <c r="T155" s="302"/>
      <c r="U155" s="302"/>
      <c r="V155" s="302"/>
      <c r="W155" s="302"/>
      <c r="X155" s="302"/>
      <c r="Y155" s="302"/>
      <c r="Z155" s="302"/>
      <c r="AA155" s="302"/>
      <c r="AB155" s="302"/>
      <c r="AC155" s="302"/>
      <c r="AD155" s="302"/>
      <c r="AE155" s="302"/>
      <c r="AF155" s="302"/>
      <c r="AG155" s="302"/>
      <c r="AH155" s="302"/>
      <c r="AI155" s="302"/>
      <c r="AJ155" s="302"/>
      <c r="AK155" s="302"/>
      <c r="AL155" s="302"/>
      <c r="AM155" s="302"/>
      <c r="AN155" s="302"/>
      <c r="AO155" s="302"/>
      <c r="AP155" s="302"/>
      <c r="AQ155" s="302"/>
      <c r="AR155" s="302"/>
      <c r="AS155" s="302"/>
      <c r="AT155" s="302"/>
      <c r="AU155" s="302"/>
      <c r="AV155" s="302"/>
      <c r="AW155" s="302"/>
      <c r="AX155" s="302"/>
      <c r="AY155" s="302"/>
      <c r="AZ155" s="302"/>
      <c r="BA155" s="302"/>
      <c r="BB155" s="302"/>
      <c r="BC155" s="302"/>
      <c r="BD155" s="302"/>
      <c r="BE155" s="302"/>
      <c r="BF155" s="302"/>
      <c r="BG155" s="302"/>
      <c r="BH155" s="302"/>
      <c r="BI155" s="302"/>
      <c r="BJ155" s="302"/>
      <c r="BK155" s="302"/>
      <c r="BL155" s="302"/>
      <c r="BM155" s="302"/>
      <c r="BN155" s="302"/>
      <c r="BO155" s="302"/>
      <c r="BP155" s="302"/>
      <c r="BQ155" s="302"/>
      <c r="BR155" s="302"/>
      <c r="BS155" s="302"/>
      <c r="BT155" s="302"/>
      <c r="BU155" s="302"/>
      <c r="BV155" s="302"/>
      <c r="BW155" s="302"/>
      <c r="BX155" s="302"/>
      <c r="BY155" s="302"/>
      <c r="BZ155" s="302"/>
      <c r="CA155" s="302"/>
      <c r="CB155" s="302"/>
      <c r="CC155" s="302"/>
      <c r="CD155" s="302"/>
      <c r="CE155" s="302"/>
      <c r="CF155" s="302"/>
      <c r="CG155" s="302"/>
      <c r="CH155" s="302"/>
      <c r="CI155" s="302"/>
      <c r="CJ155" s="302"/>
      <c r="CK155" s="302"/>
      <c r="CL155" s="302"/>
      <c r="CM155" s="302"/>
      <c r="CN155" s="302"/>
      <c r="CO155" s="302"/>
      <c r="CP155" s="302"/>
      <c r="CQ155" s="302"/>
      <c r="CR155" s="302"/>
      <c r="CS155" s="302"/>
      <c r="CT155" s="302"/>
      <c r="CU155" s="302"/>
      <c r="CV155" s="302"/>
      <c r="CW155" s="302"/>
      <c r="CX155" s="302"/>
      <c r="CY155" s="302"/>
      <c r="CZ155" s="302"/>
      <c r="DA155" s="302"/>
      <c r="DB155" s="302"/>
      <c r="DC155" s="302"/>
      <c r="DD155" s="302"/>
      <c r="DE155" s="302"/>
      <c r="DF155" s="302"/>
      <c r="DG155" s="302"/>
      <c r="DH155" s="302"/>
      <c r="DI155" s="302"/>
      <c r="DJ155" s="302"/>
      <c r="DK155" s="302"/>
      <c r="DL155" s="302"/>
      <c r="DM155" s="302"/>
      <c r="DN155" s="302"/>
      <c r="DO155" s="302"/>
    </row>
    <row r="156" spans="4:119">
      <c r="D156" s="301" t="s">
        <v>121</v>
      </c>
      <c r="E156" s="301"/>
      <c r="F156" s="301" t="s">
        <v>122</v>
      </c>
      <c r="G156" s="302">
        <v>27</v>
      </c>
      <c r="H156" s="277" t="str">
        <f t="shared" si="2"/>
        <v>0127</v>
      </c>
      <c r="I156" s="302"/>
      <c r="J156" s="302"/>
      <c r="K156" s="302"/>
      <c r="L156" s="302"/>
      <c r="M156" s="302"/>
      <c r="N156" s="302"/>
      <c r="O156" s="302"/>
      <c r="P156" s="302"/>
      <c r="Q156" s="302"/>
      <c r="R156" s="302"/>
      <c r="S156" s="302"/>
      <c r="T156" s="302"/>
      <c r="U156" s="302"/>
      <c r="V156" s="302"/>
      <c r="W156" s="302"/>
      <c r="X156" s="302"/>
      <c r="Y156" s="302"/>
      <c r="Z156" s="302"/>
      <c r="AA156" s="302"/>
      <c r="AB156" s="302"/>
      <c r="AC156" s="302"/>
      <c r="AD156" s="302"/>
      <c r="AE156" s="302"/>
      <c r="AF156" s="302"/>
      <c r="AG156" s="302"/>
      <c r="AH156" s="302"/>
      <c r="AI156" s="302"/>
      <c r="AJ156" s="302"/>
      <c r="AK156" s="302"/>
      <c r="AL156" s="302"/>
      <c r="AM156" s="302"/>
      <c r="AN156" s="302"/>
      <c r="AO156" s="302"/>
      <c r="AP156" s="302"/>
      <c r="AQ156" s="302"/>
      <c r="AR156" s="302"/>
      <c r="AS156" s="302"/>
      <c r="AT156" s="302"/>
      <c r="AU156" s="302"/>
      <c r="AV156" s="302"/>
      <c r="AW156" s="302"/>
      <c r="AX156" s="302"/>
      <c r="AY156" s="302"/>
      <c r="AZ156" s="302"/>
      <c r="BA156" s="302"/>
      <c r="BB156" s="302"/>
      <c r="BC156" s="302"/>
      <c r="BD156" s="302"/>
      <c r="BE156" s="302"/>
      <c r="BF156" s="302"/>
      <c r="BG156" s="302"/>
      <c r="BH156" s="302"/>
      <c r="BI156" s="302"/>
      <c r="BJ156" s="302"/>
      <c r="BK156" s="302"/>
      <c r="BL156" s="302"/>
      <c r="BM156" s="302"/>
      <c r="BN156" s="302"/>
      <c r="BO156" s="302"/>
      <c r="BP156" s="302"/>
      <c r="BQ156" s="302"/>
      <c r="BR156" s="302"/>
      <c r="BS156" s="302"/>
      <c r="BT156" s="302"/>
      <c r="BU156" s="302"/>
      <c r="BV156" s="302"/>
      <c r="BW156" s="302"/>
      <c r="BX156" s="302"/>
      <c r="BY156" s="302"/>
      <c r="BZ156" s="302"/>
      <c r="CA156" s="302"/>
      <c r="CB156" s="302"/>
      <c r="CC156" s="302"/>
      <c r="CD156" s="302"/>
      <c r="CE156" s="302"/>
      <c r="CF156" s="302"/>
      <c r="CG156" s="302"/>
      <c r="CH156" s="302"/>
      <c r="CI156" s="302"/>
      <c r="CJ156" s="302"/>
      <c r="CK156" s="302"/>
      <c r="CL156" s="302"/>
      <c r="CM156" s="302"/>
      <c r="CN156" s="302"/>
      <c r="CO156" s="302"/>
      <c r="CP156" s="302"/>
      <c r="CQ156" s="302"/>
      <c r="CR156" s="302"/>
      <c r="CS156" s="302"/>
      <c r="CT156" s="302"/>
      <c r="CU156" s="302"/>
      <c r="CV156" s="302"/>
      <c r="CW156" s="302"/>
      <c r="CX156" s="302"/>
      <c r="CY156" s="302"/>
      <c r="CZ156" s="302"/>
      <c r="DA156" s="302"/>
      <c r="DB156" s="302"/>
      <c r="DC156" s="302"/>
      <c r="DD156" s="302"/>
      <c r="DE156" s="302"/>
      <c r="DF156" s="302"/>
      <c r="DG156" s="302"/>
      <c r="DH156" s="302"/>
      <c r="DI156" s="302"/>
      <c r="DJ156" s="302"/>
      <c r="DK156" s="302"/>
      <c r="DL156" s="302"/>
      <c r="DM156" s="302"/>
      <c r="DN156" s="302"/>
      <c r="DO156" s="302"/>
    </row>
    <row r="157" spans="4:119">
      <c r="D157" s="301" t="s">
        <v>121</v>
      </c>
      <c r="E157" s="301"/>
      <c r="F157" s="301" t="s">
        <v>122</v>
      </c>
      <c r="G157" s="302">
        <v>28</v>
      </c>
      <c r="H157" s="277" t="str">
        <f t="shared" si="2"/>
        <v>0128</v>
      </c>
      <c r="I157" s="302"/>
      <c r="J157" s="302"/>
      <c r="K157" s="302"/>
      <c r="L157" s="302"/>
      <c r="M157" s="302"/>
      <c r="N157" s="302"/>
      <c r="O157" s="302"/>
      <c r="P157" s="302"/>
      <c r="Q157" s="302"/>
      <c r="R157" s="302"/>
      <c r="S157" s="302"/>
      <c r="T157" s="302"/>
      <c r="U157" s="302"/>
      <c r="V157" s="302"/>
      <c r="W157" s="302"/>
      <c r="X157" s="302"/>
      <c r="Y157" s="302"/>
      <c r="Z157" s="302"/>
      <c r="AA157" s="302"/>
      <c r="AB157" s="302"/>
      <c r="AC157" s="302"/>
      <c r="AD157" s="302"/>
      <c r="AE157" s="302"/>
      <c r="AF157" s="302"/>
      <c r="AG157" s="302"/>
      <c r="AH157" s="302"/>
      <c r="AI157" s="302"/>
      <c r="AJ157" s="302"/>
      <c r="AK157" s="302"/>
      <c r="AL157" s="302"/>
      <c r="AM157" s="302"/>
      <c r="AN157" s="302"/>
      <c r="AO157" s="302"/>
      <c r="AP157" s="302"/>
      <c r="AQ157" s="302"/>
      <c r="AR157" s="302"/>
      <c r="AS157" s="302"/>
      <c r="AT157" s="302"/>
      <c r="AU157" s="302"/>
      <c r="AV157" s="302"/>
      <c r="AW157" s="302"/>
      <c r="AX157" s="302"/>
      <c r="AY157" s="302"/>
      <c r="AZ157" s="302"/>
      <c r="BA157" s="302"/>
      <c r="BB157" s="302"/>
      <c r="BC157" s="302"/>
      <c r="BD157" s="302"/>
      <c r="BE157" s="302"/>
      <c r="BF157" s="302"/>
      <c r="BG157" s="302"/>
      <c r="BH157" s="302"/>
      <c r="BI157" s="302"/>
      <c r="BJ157" s="302"/>
      <c r="BK157" s="302"/>
      <c r="BL157" s="302"/>
      <c r="BM157" s="302"/>
      <c r="BN157" s="302"/>
      <c r="BO157" s="302"/>
      <c r="BP157" s="302"/>
      <c r="BQ157" s="302"/>
      <c r="BR157" s="302"/>
      <c r="BS157" s="302"/>
      <c r="BT157" s="302"/>
      <c r="BU157" s="302"/>
      <c r="BV157" s="302"/>
      <c r="BW157" s="302"/>
      <c r="BX157" s="302"/>
      <c r="BY157" s="302"/>
      <c r="BZ157" s="302"/>
      <c r="CA157" s="302"/>
      <c r="CB157" s="302"/>
      <c r="CC157" s="302"/>
      <c r="CD157" s="302"/>
      <c r="CE157" s="302"/>
      <c r="CF157" s="302"/>
      <c r="CG157" s="302"/>
      <c r="CH157" s="302"/>
      <c r="CI157" s="302"/>
      <c r="CJ157" s="302"/>
      <c r="CK157" s="302"/>
      <c r="CL157" s="302"/>
      <c r="CM157" s="302"/>
      <c r="CN157" s="302"/>
      <c r="CO157" s="302"/>
      <c r="CP157" s="302"/>
      <c r="CQ157" s="302"/>
      <c r="CR157" s="302"/>
      <c r="CS157" s="302"/>
      <c r="CT157" s="302"/>
      <c r="CU157" s="302"/>
      <c r="CV157" s="302"/>
      <c r="CW157" s="302"/>
      <c r="CX157" s="302"/>
      <c r="CY157" s="302"/>
      <c r="CZ157" s="302"/>
      <c r="DA157" s="302"/>
      <c r="DB157" s="302"/>
      <c r="DC157" s="302"/>
      <c r="DD157" s="302"/>
      <c r="DE157" s="302"/>
      <c r="DF157" s="302"/>
      <c r="DG157" s="302"/>
      <c r="DH157" s="302"/>
      <c r="DI157" s="302"/>
      <c r="DJ157" s="302"/>
      <c r="DK157" s="302"/>
      <c r="DL157" s="302"/>
      <c r="DM157" s="302"/>
      <c r="DN157" s="302"/>
      <c r="DO157" s="302"/>
    </row>
    <row r="158" spans="4:119">
      <c r="D158" s="301" t="s">
        <v>121</v>
      </c>
      <c r="E158" s="301"/>
      <c r="F158" s="301" t="s">
        <v>122</v>
      </c>
      <c r="G158" s="302">
        <v>29</v>
      </c>
      <c r="H158" s="277" t="str">
        <f t="shared" si="2"/>
        <v>0129</v>
      </c>
      <c r="I158" s="302"/>
      <c r="J158" s="302"/>
      <c r="K158" s="302"/>
      <c r="L158" s="302"/>
      <c r="M158" s="302"/>
      <c r="N158" s="302"/>
      <c r="O158" s="302"/>
      <c r="P158" s="302"/>
      <c r="Q158" s="302"/>
      <c r="R158" s="302"/>
      <c r="S158" s="302"/>
      <c r="T158" s="302"/>
      <c r="U158" s="302"/>
      <c r="V158" s="302"/>
      <c r="W158" s="302"/>
      <c r="X158" s="302"/>
      <c r="Y158" s="302"/>
      <c r="Z158" s="302"/>
      <c r="AA158" s="302"/>
      <c r="AB158" s="302"/>
      <c r="AC158" s="302"/>
      <c r="AD158" s="302"/>
      <c r="AE158" s="302"/>
      <c r="AF158" s="302"/>
      <c r="AG158" s="302"/>
      <c r="AH158" s="302"/>
      <c r="AI158" s="302"/>
      <c r="AJ158" s="302"/>
      <c r="AK158" s="302"/>
      <c r="AL158" s="302"/>
      <c r="AM158" s="302"/>
      <c r="AN158" s="302"/>
      <c r="AO158" s="302"/>
      <c r="AP158" s="302"/>
      <c r="AQ158" s="302"/>
      <c r="AR158" s="302"/>
      <c r="AS158" s="302"/>
      <c r="AT158" s="302"/>
      <c r="AU158" s="302"/>
      <c r="AV158" s="302"/>
      <c r="AW158" s="302"/>
      <c r="AX158" s="302"/>
      <c r="AY158" s="302"/>
      <c r="AZ158" s="302"/>
      <c r="BA158" s="302"/>
      <c r="BB158" s="302"/>
      <c r="BC158" s="302"/>
      <c r="BD158" s="302"/>
      <c r="BE158" s="302"/>
      <c r="BF158" s="302"/>
      <c r="BG158" s="302"/>
      <c r="BH158" s="302"/>
      <c r="BI158" s="302"/>
      <c r="BJ158" s="302"/>
      <c r="BK158" s="302"/>
      <c r="BL158" s="302"/>
      <c r="BM158" s="302"/>
      <c r="BN158" s="302"/>
      <c r="BO158" s="302"/>
      <c r="BP158" s="302"/>
      <c r="BQ158" s="302"/>
      <c r="BR158" s="302"/>
      <c r="BS158" s="302"/>
      <c r="BT158" s="302"/>
      <c r="BU158" s="302"/>
      <c r="BV158" s="302"/>
      <c r="BW158" s="302"/>
      <c r="BX158" s="302"/>
      <c r="BY158" s="302"/>
      <c r="BZ158" s="302"/>
      <c r="CA158" s="302"/>
      <c r="CB158" s="302"/>
      <c r="CC158" s="302"/>
      <c r="CD158" s="302"/>
      <c r="CE158" s="302"/>
      <c r="CF158" s="302"/>
      <c r="CG158" s="302"/>
      <c r="CH158" s="302"/>
      <c r="CI158" s="302"/>
      <c r="CJ158" s="302"/>
      <c r="CK158" s="302"/>
      <c r="CL158" s="302"/>
      <c r="CM158" s="302"/>
      <c r="CN158" s="302"/>
      <c r="CO158" s="302"/>
      <c r="CP158" s="302"/>
      <c r="CQ158" s="302"/>
      <c r="CR158" s="302"/>
      <c r="CS158" s="302"/>
      <c r="CT158" s="302"/>
      <c r="CU158" s="302"/>
      <c r="CV158" s="302"/>
      <c r="CW158" s="302"/>
      <c r="CX158" s="302"/>
      <c r="CY158" s="302"/>
      <c r="CZ158" s="302"/>
      <c r="DA158" s="302"/>
      <c r="DB158" s="302"/>
      <c r="DC158" s="302"/>
      <c r="DD158" s="302"/>
      <c r="DE158" s="302"/>
      <c r="DF158" s="302"/>
      <c r="DG158" s="302"/>
      <c r="DH158" s="302"/>
      <c r="DI158" s="302"/>
      <c r="DJ158" s="302"/>
      <c r="DK158" s="302"/>
      <c r="DL158" s="302"/>
      <c r="DM158" s="302"/>
      <c r="DN158" s="302"/>
      <c r="DO158" s="302"/>
    </row>
    <row r="159" spans="4:119">
      <c r="D159" s="301" t="s">
        <v>121</v>
      </c>
      <c r="E159" s="301"/>
      <c r="F159" s="301" t="s">
        <v>122</v>
      </c>
      <c r="G159" s="302">
        <v>30</v>
      </c>
      <c r="H159" s="277" t="str">
        <f t="shared" si="2"/>
        <v>0130</v>
      </c>
      <c r="I159" s="302"/>
      <c r="J159" s="302"/>
      <c r="K159" s="302"/>
      <c r="L159" s="302"/>
      <c r="M159" s="302"/>
      <c r="N159" s="302"/>
      <c r="O159" s="302"/>
      <c r="P159" s="302"/>
      <c r="Q159" s="302"/>
      <c r="R159" s="302"/>
      <c r="S159" s="302"/>
      <c r="T159" s="302"/>
      <c r="U159" s="302"/>
      <c r="V159" s="302"/>
      <c r="W159" s="302"/>
      <c r="X159" s="302"/>
      <c r="Y159" s="302"/>
      <c r="Z159" s="302"/>
      <c r="AA159" s="302"/>
      <c r="AB159" s="302"/>
      <c r="AC159" s="302"/>
      <c r="AD159" s="302"/>
      <c r="AE159" s="302"/>
      <c r="AF159" s="302"/>
      <c r="AG159" s="302"/>
      <c r="AH159" s="302"/>
      <c r="AI159" s="302"/>
      <c r="AJ159" s="302"/>
      <c r="AK159" s="302"/>
      <c r="AL159" s="302"/>
      <c r="AM159" s="302"/>
      <c r="AN159" s="302"/>
      <c r="AO159" s="302"/>
      <c r="AP159" s="302"/>
      <c r="AQ159" s="302"/>
      <c r="AR159" s="302"/>
      <c r="AS159" s="302"/>
      <c r="AT159" s="302"/>
      <c r="AU159" s="302"/>
      <c r="AV159" s="302"/>
      <c r="AW159" s="302"/>
      <c r="AX159" s="302"/>
      <c r="AY159" s="302"/>
      <c r="AZ159" s="302"/>
      <c r="BA159" s="302"/>
      <c r="BB159" s="302"/>
      <c r="BC159" s="302"/>
      <c r="BD159" s="302"/>
      <c r="BE159" s="302"/>
      <c r="BF159" s="302"/>
      <c r="BG159" s="302"/>
      <c r="BH159" s="302"/>
      <c r="BI159" s="302"/>
      <c r="BJ159" s="302"/>
      <c r="BK159" s="302"/>
      <c r="BL159" s="302"/>
      <c r="BM159" s="302"/>
      <c r="BN159" s="302"/>
      <c r="BO159" s="302"/>
      <c r="BP159" s="302"/>
      <c r="BQ159" s="302"/>
      <c r="BR159" s="302"/>
      <c r="BS159" s="302"/>
      <c r="BT159" s="302"/>
      <c r="BU159" s="302"/>
      <c r="BV159" s="302"/>
      <c r="BW159" s="302"/>
      <c r="BX159" s="302"/>
      <c r="BY159" s="302"/>
      <c r="BZ159" s="302"/>
      <c r="CA159" s="302"/>
      <c r="CB159" s="302"/>
      <c r="CC159" s="302"/>
      <c r="CD159" s="302"/>
      <c r="CE159" s="302"/>
      <c r="CF159" s="302"/>
      <c r="CG159" s="302"/>
      <c r="CH159" s="302"/>
      <c r="CI159" s="302"/>
      <c r="CJ159" s="302"/>
      <c r="CK159" s="302"/>
      <c r="CL159" s="302"/>
      <c r="CM159" s="302"/>
      <c r="CN159" s="302"/>
      <c r="CO159" s="302"/>
      <c r="CP159" s="302"/>
      <c r="CQ159" s="302"/>
      <c r="CR159" s="302"/>
      <c r="CS159" s="302"/>
      <c r="CT159" s="302"/>
      <c r="CU159" s="302"/>
      <c r="CV159" s="302"/>
      <c r="CW159" s="302"/>
      <c r="CX159" s="302"/>
      <c r="CY159" s="302"/>
      <c r="CZ159" s="302"/>
      <c r="DA159" s="302"/>
      <c r="DB159" s="302"/>
      <c r="DC159" s="302"/>
      <c r="DD159" s="302"/>
      <c r="DE159" s="302"/>
      <c r="DF159" s="302"/>
      <c r="DG159" s="302"/>
      <c r="DH159" s="302"/>
      <c r="DI159" s="302"/>
      <c r="DJ159" s="302"/>
      <c r="DK159" s="302"/>
      <c r="DL159" s="302"/>
      <c r="DM159" s="302"/>
      <c r="DN159" s="302"/>
      <c r="DO159" s="302"/>
    </row>
    <row r="160" spans="4:119">
      <c r="D160" s="301" t="s">
        <v>121</v>
      </c>
      <c r="E160" s="301"/>
      <c r="F160" s="301" t="s">
        <v>122</v>
      </c>
      <c r="G160" s="302">
        <v>31</v>
      </c>
      <c r="H160" s="277" t="str">
        <f t="shared" si="2"/>
        <v>0131</v>
      </c>
      <c r="I160" s="302"/>
      <c r="J160" s="302"/>
      <c r="K160" s="302"/>
      <c r="L160" s="302"/>
      <c r="M160" s="302"/>
      <c r="N160" s="302"/>
      <c r="O160" s="302"/>
      <c r="P160" s="302"/>
      <c r="Q160" s="302"/>
      <c r="R160" s="302"/>
      <c r="S160" s="302"/>
      <c r="T160" s="302"/>
      <c r="U160" s="302"/>
      <c r="V160" s="302"/>
      <c r="W160" s="302"/>
      <c r="X160" s="302"/>
      <c r="Y160" s="302"/>
      <c r="Z160" s="302"/>
      <c r="AA160" s="302"/>
      <c r="AB160" s="302"/>
      <c r="AC160" s="302"/>
      <c r="AD160" s="302"/>
      <c r="AE160" s="302"/>
      <c r="AF160" s="302"/>
      <c r="AG160" s="302"/>
      <c r="AH160" s="302"/>
      <c r="AI160" s="302"/>
      <c r="AJ160" s="302"/>
      <c r="AK160" s="302"/>
      <c r="AL160" s="302"/>
      <c r="AM160" s="302"/>
      <c r="AN160" s="302"/>
      <c r="AO160" s="302"/>
      <c r="AP160" s="302"/>
      <c r="AQ160" s="302"/>
      <c r="AR160" s="302"/>
      <c r="AS160" s="302"/>
      <c r="AT160" s="302"/>
      <c r="AU160" s="302"/>
      <c r="AV160" s="302"/>
      <c r="AW160" s="302"/>
      <c r="AX160" s="302"/>
      <c r="AY160" s="302"/>
      <c r="AZ160" s="302"/>
      <c r="BA160" s="302"/>
      <c r="BB160" s="302"/>
      <c r="BC160" s="302"/>
      <c r="BD160" s="302"/>
      <c r="BE160" s="302"/>
      <c r="BF160" s="302"/>
      <c r="BG160" s="302"/>
      <c r="BH160" s="302"/>
      <c r="BI160" s="302"/>
      <c r="BJ160" s="302"/>
      <c r="BK160" s="302"/>
      <c r="BL160" s="302"/>
      <c r="BM160" s="302"/>
      <c r="BN160" s="302"/>
      <c r="BO160" s="302"/>
      <c r="BP160" s="302"/>
      <c r="BQ160" s="302"/>
      <c r="BR160" s="302"/>
      <c r="BS160" s="302"/>
      <c r="BT160" s="302"/>
      <c r="BU160" s="302"/>
      <c r="BV160" s="302"/>
      <c r="BW160" s="302"/>
      <c r="BX160" s="302"/>
      <c r="BY160" s="302"/>
      <c r="BZ160" s="302"/>
      <c r="CA160" s="302"/>
      <c r="CB160" s="302"/>
      <c r="CC160" s="302"/>
      <c r="CD160" s="302"/>
      <c r="CE160" s="302"/>
      <c r="CF160" s="302"/>
      <c r="CG160" s="302"/>
      <c r="CH160" s="302"/>
      <c r="CI160" s="302"/>
      <c r="CJ160" s="302"/>
      <c r="CK160" s="302"/>
      <c r="CL160" s="302"/>
      <c r="CM160" s="302"/>
      <c r="CN160" s="302"/>
      <c r="CO160" s="302"/>
      <c r="CP160" s="302"/>
      <c r="CQ160" s="302"/>
      <c r="CR160" s="302"/>
      <c r="CS160" s="302"/>
      <c r="CT160" s="302"/>
      <c r="CU160" s="302"/>
      <c r="CV160" s="302"/>
      <c r="CW160" s="302"/>
      <c r="CX160" s="302"/>
      <c r="CY160" s="302"/>
      <c r="CZ160" s="302"/>
      <c r="DA160" s="302"/>
      <c r="DB160" s="302"/>
      <c r="DC160" s="302"/>
      <c r="DD160" s="302"/>
      <c r="DE160" s="302"/>
      <c r="DF160" s="302"/>
      <c r="DG160" s="302"/>
      <c r="DH160" s="302"/>
      <c r="DI160" s="302"/>
      <c r="DJ160" s="302"/>
      <c r="DK160" s="302"/>
      <c r="DL160" s="302"/>
      <c r="DM160" s="302"/>
      <c r="DN160" s="302"/>
      <c r="DO160" s="302"/>
    </row>
    <row r="161" spans="4:119">
      <c r="D161" s="301" t="s">
        <v>121</v>
      </c>
      <c r="E161" s="301"/>
      <c r="F161" s="301" t="s">
        <v>122</v>
      </c>
      <c r="G161" s="302">
        <v>32</v>
      </c>
      <c r="H161" s="277" t="str">
        <f t="shared" si="2"/>
        <v>0132</v>
      </c>
      <c r="I161" s="302"/>
      <c r="J161" s="302"/>
      <c r="K161" s="302"/>
      <c r="L161" s="302"/>
      <c r="M161" s="302"/>
      <c r="N161" s="302"/>
      <c r="O161" s="302"/>
      <c r="P161" s="302"/>
      <c r="Q161" s="302"/>
      <c r="R161" s="302"/>
      <c r="S161" s="302"/>
      <c r="T161" s="302"/>
      <c r="U161" s="302"/>
      <c r="V161" s="302"/>
      <c r="W161" s="302"/>
      <c r="X161" s="302"/>
      <c r="Y161" s="302"/>
      <c r="Z161" s="302"/>
      <c r="AA161" s="302"/>
      <c r="AB161" s="302"/>
      <c r="AC161" s="302"/>
      <c r="AD161" s="302"/>
      <c r="AE161" s="302"/>
      <c r="AF161" s="302"/>
      <c r="AG161" s="302"/>
      <c r="AH161" s="302"/>
      <c r="AI161" s="302"/>
      <c r="AJ161" s="302"/>
      <c r="AK161" s="302"/>
      <c r="AL161" s="302"/>
      <c r="AM161" s="302"/>
      <c r="AN161" s="302"/>
      <c r="AO161" s="302"/>
      <c r="AP161" s="302"/>
      <c r="AQ161" s="302"/>
      <c r="AR161" s="302"/>
      <c r="AS161" s="302"/>
      <c r="AT161" s="302"/>
      <c r="AU161" s="302"/>
      <c r="AV161" s="302"/>
      <c r="AW161" s="302"/>
      <c r="AX161" s="302"/>
      <c r="AY161" s="302"/>
      <c r="AZ161" s="302"/>
      <c r="BA161" s="302"/>
      <c r="BB161" s="302"/>
      <c r="BC161" s="302"/>
      <c r="BD161" s="302"/>
      <c r="BE161" s="302"/>
      <c r="BF161" s="302"/>
      <c r="BG161" s="302"/>
      <c r="BH161" s="302"/>
      <c r="BI161" s="302"/>
      <c r="BJ161" s="302"/>
      <c r="BK161" s="302"/>
      <c r="BL161" s="302"/>
      <c r="BM161" s="302"/>
      <c r="BN161" s="302"/>
      <c r="BO161" s="302"/>
      <c r="BP161" s="302"/>
      <c r="BQ161" s="302"/>
      <c r="BR161" s="302"/>
      <c r="BS161" s="302"/>
      <c r="BT161" s="302"/>
      <c r="BU161" s="302"/>
      <c r="BV161" s="302"/>
      <c r="BW161" s="302"/>
      <c r="BX161" s="302"/>
      <c r="BY161" s="302"/>
      <c r="BZ161" s="302"/>
      <c r="CA161" s="302"/>
      <c r="CB161" s="302"/>
      <c r="CC161" s="302"/>
      <c r="CD161" s="302"/>
      <c r="CE161" s="302"/>
      <c r="CF161" s="302"/>
      <c r="CG161" s="302"/>
      <c r="CH161" s="302"/>
      <c r="CI161" s="302"/>
      <c r="CJ161" s="302"/>
      <c r="CK161" s="302"/>
      <c r="CL161" s="302"/>
      <c r="CM161" s="302"/>
      <c r="CN161" s="302"/>
      <c r="CO161" s="302"/>
      <c r="CP161" s="302"/>
      <c r="CQ161" s="302"/>
      <c r="CR161" s="302"/>
      <c r="CS161" s="302"/>
      <c r="CT161" s="302"/>
      <c r="CU161" s="302"/>
      <c r="CV161" s="302"/>
      <c r="CW161" s="302"/>
      <c r="CX161" s="302"/>
      <c r="CY161" s="302"/>
      <c r="CZ161" s="302"/>
      <c r="DA161" s="302"/>
      <c r="DB161" s="302"/>
      <c r="DC161" s="302"/>
      <c r="DD161" s="302"/>
      <c r="DE161" s="302"/>
      <c r="DF161" s="302"/>
      <c r="DG161" s="302"/>
      <c r="DH161" s="302"/>
      <c r="DI161" s="302"/>
      <c r="DJ161" s="302"/>
      <c r="DK161" s="302"/>
      <c r="DL161" s="302"/>
      <c r="DM161" s="302"/>
      <c r="DN161" s="302"/>
      <c r="DO161" s="302"/>
    </row>
    <row r="162" spans="4:119">
      <c r="D162" s="301" t="s">
        <v>121</v>
      </c>
      <c r="E162" s="301"/>
      <c r="F162" s="301" t="s">
        <v>122</v>
      </c>
      <c r="G162" s="302">
        <v>33</v>
      </c>
      <c r="H162" s="277" t="str">
        <f t="shared" si="2"/>
        <v>0133</v>
      </c>
      <c r="I162" s="302"/>
      <c r="J162" s="302"/>
      <c r="K162" s="302"/>
      <c r="L162" s="302"/>
      <c r="M162" s="302"/>
      <c r="N162" s="302"/>
      <c r="O162" s="302"/>
      <c r="P162" s="302"/>
      <c r="Q162" s="302"/>
      <c r="R162" s="302"/>
      <c r="S162" s="302"/>
      <c r="T162" s="302"/>
      <c r="U162" s="302"/>
      <c r="V162" s="302"/>
      <c r="W162" s="302"/>
      <c r="X162" s="302"/>
      <c r="Y162" s="302"/>
      <c r="Z162" s="302"/>
      <c r="AA162" s="302"/>
      <c r="AB162" s="302"/>
      <c r="AC162" s="302"/>
      <c r="AD162" s="302"/>
      <c r="AE162" s="302"/>
      <c r="AF162" s="302"/>
      <c r="AG162" s="302"/>
      <c r="AH162" s="302"/>
      <c r="AI162" s="302"/>
      <c r="AJ162" s="302"/>
      <c r="AK162" s="302"/>
      <c r="AL162" s="302"/>
      <c r="AM162" s="302"/>
      <c r="AN162" s="302"/>
      <c r="AO162" s="302"/>
      <c r="AP162" s="302"/>
      <c r="AQ162" s="302"/>
      <c r="AR162" s="302"/>
      <c r="AS162" s="302"/>
      <c r="AT162" s="302"/>
      <c r="AU162" s="302"/>
      <c r="AV162" s="302"/>
      <c r="AW162" s="302"/>
      <c r="AX162" s="302"/>
      <c r="AY162" s="302"/>
      <c r="AZ162" s="302"/>
      <c r="BA162" s="302"/>
      <c r="BB162" s="302"/>
      <c r="BC162" s="302"/>
      <c r="BD162" s="302"/>
      <c r="BE162" s="302"/>
      <c r="BF162" s="302"/>
      <c r="BG162" s="302"/>
      <c r="BH162" s="302"/>
      <c r="BI162" s="302"/>
      <c r="BJ162" s="302"/>
      <c r="BK162" s="302"/>
      <c r="BL162" s="302"/>
      <c r="BM162" s="302"/>
      <c r="BN162" s="302"/>
      <c r="BO162" s="302"/>
      <c r="BP162" s="302"/>
      <c r="BQ162" s="302"/>
      <c r="BR162" s="302"/>
      <c r="BS162" s="302"/>
      <c r="BT162" s="302"/>
      <c r="BU162" s="302"/>
      <c r="BV162" s="302"/>
      <c r="BW162" s="302"/>
      <c r="BX162" s="302"/>
      <c r="BY162" s="302"/>
      <c r="BZ162" s="302"/>
      <c r="CA162" s="302"/>
      <c r="CB162" s="302"/>
      <c r="CC162" s="302"/>
      <c r="CD162" s="302"/>
      <c r="CE162" s="302"/>
      <c r="CF162" s="302"/>
      <c r="CG162" s="302"/>
      <c r="CH162" s="302"/>
      <c r="CI162" s="302"/>
      <c r="CJ162" s="302"/>
      <c r="CK162" s="302"/>
      <c r="CL162" s="302"/>
      <c r="CM162" s="302"/>
      <c r="CN162" s="302"/>
      <c r="CO162" s="302"/>
      <c r="CP162" s="302"/>
      <c r="CQ162" s="302"/>
      <c r="CR162" s="302"/>
      <c r="CS162" s="302"/>
      <c r="CT162" s="302"/>
      <c r="CU162" s="302"/>
      <c r="CV162" s="302"/>
      <c r="CW162" s="302"/>
      <c r="CX162" s="302"/>
      <c r="CY162" s="302"/>
      <c r="CZ162" s="302"/>
      <c r="DA162" s="302"/>
      <c r="DB162" s="302"/>
      <c r="DC162" s="302"/>
      <c r="DD162" s="302"/>
      <c r="DE162" s="302"/>
      <c r="DF162" s="302"/>
      <c r="DG162" s="302"/>
      <c r="DH162" s="302"/>
      <c r="DI162" s="302"/>
      <c r="DJ162" s="302"/>
      <c r="DK162" s="302"/>
      <c r="DL162" s="302"/>
      <c r="DM162" s="302"/>
      <c r="DN162" s="302"/>
      <c r="DO162" s="302"/>
    </row>
    <row r="163" spans="4:119">
      <c r="D163" s="301" t="s">
        <v>121</v>
      </c>
      <c r="E163" s="301"/>
      <c r="F163" s="301" t="s">
        <v>122</v>
      </c>
      <c r="G163" s="302">
        <v>34</v>
      </c>
      <c r="H163" s="277" t="str">
        <f t="shared" si="2"/>
        <v>0134</v>
      </c>
      <c r="I163" s="302"/>
      <c r="J163" s="302"/>
      <c r="K163" s="302"/>
      <c r="L163" s="302"/>
      <c r="M163" s="302"/>
      <c r="N163" s="302"/>
      <c r="O163" s="302"/>
      <c r="P163" s="302"/>
      <c r="Q163" s="302"/>
      <c r="R163" s="302"/>
      <c r="S163" s="302"/>
      <c r="T163" s="302"/>
      <c r="U163" s="302"/>
      <c r="V163" s="302"/>
      <c r="W163" s="302"/>
      <c r="X163" s="302"/>
      <c r="Y163" s="302"/>
      <c r="Z163" s="302"/>
      <c r="AA163" s="302"/>
      <c r="AB163" s="302"/>
      <c r="AC163" s="302"/>
      <c r="AD163" s="302"/>
      <c r="AE163" s="302"/>
      <c r="AF163" s="302"/>
      <c r="AG163" s="302"/>
      <c r="AH163" s="302"/>
      <c r="AI163" s="302"/>
      <c r="AJ163" s="302"/>
      <c r="AK163" s="302"/>
      <c r="AL163" s="302"/>
      <c r="AM163" s="302"/>
      <c r="AN163" s="302"/>
      <c r="AO163" s="302"/>
      <c r="AP163" s="302"/>
      <c r="AQ163" s="302"/>
      <c r="AR163" s="302"/>
      <c r="AS163" s="302"/>
      <c r="AT163" s="302"/>
      <c r="AU163" s="302"/>
      <c r="AV163" s="302"/>
      <c r="AW163" s="302"/>
      <c r="AX163" s="302"/>
      <c r="AY163" s="302"/>
      <c r="AZ163" s="302"/>
      <c r="BA163" s="302"/>
      <c r="BB163" s="302"/>
      <c r="BC163" s="302"/>
      <c r="BD163" s="302"/>
      <c r="BE163" s="302"/>
      <c r="BF163" s="302"/>
      <c r="BG163" s="302"/>
      <c r="BH163" s="302"/>
      <c r="BI163" s="302"/>
      <c r="BJ163" s="302"/>
      <c r="BK163" s="302"/>
      <c r="BL163" s="302"/>
      <c r="BM163" s="302"/>
      <c r="BN163" s="302"/>
      <c r="BO163" s="302"/>
      <c r="BP163" s="302"/>
      <c r="BQ163" s="302"/>
      <c r="BR163" s="302"/>
      <c r="BS163" s="302"/>
      <c r="BT163" s="302"/>
      <c r="BU163" s="302"/>
      <c r="BV163" s="302"/>
      <c r="BW163" s="302"/>
      <c r="BX163" s="302"/>
      <c r="BY163" s="302"/>
      <c r="BZ163" s="302"/>
      <c r="CA163" s="302"/>
      <c r="CB163" s="302"/>
      <c r="CC163" s="302"/>
      <c r="CD163" s="302"/>
      <c r="CE163" s="302"/>
      <c r="CF163" s="302"/>
      <c r="CG163" s="302"/>
      <c r="CH163" s="302"/>
      <c r="CI163" s="302"/>
      <c r="CJ163" s="302"/>
      <c r="CK163" s="302"/>
      <c r="CL163" s="302"/>
      <c r="CM163" s="302"/>
      <c r="CN163" s="302"/>
      <c r="CO163" s="302"/>
      <c r="CP163" s="302"/>
      <c r="CQ163" s="302"/>
      <c r="CR163" s="302"/>
      <c r="CS163" s="302"/>
      <c r="CT163" s="302"/>
      <c r="CU163" s="302"/>
      <c r="CV163" s="302"/>
      <c r="CW163" s="302"/>
      <c r="CX163" s="302"/>
      <c r="CY163" s="302"/>
      <c r="CZ163" s="302"/>
      <c r="DA163" s="302"/>
      <c r="DB163" s="302"/>
      <c r="DC163" s="302"/>
      <c r="DD163" s="302"/>
      <c r="DE163" s="302"/>
      <c r="DF163" s="302"/>
      <c r="DG163" s="302"/>
      <c r="DH163" s="302"/>
      <c r="DI163" s="302"/>
      <c r="DJ163" s="302"/>
      <c r="DK163" s="302"/>
      <c r="DL163" s="302"/>
      <c r="DM163" s="302"/>
      <c r="DN163" s="302"/>
      <c r="DO163" s="302"/>
    </row>
    <row r="164" spans="4:119">
      <c r="D164" s="301" t="s">
        <v>121</v>
      </c>
      <c r="E164" s="301"/>
      <c r="F164" s="301" t="s">
        <v>122</v>
      </c>
      <c r="G164" s="302">
        <v>35</v>
      </c>
      <c r="H164" s="277" t="str">
        <f t="shared" si="2"/>
        <v>0135</v>
      </c>
      <c r="I164" s="302"/>
      <c r="J164" s="302"/>
      <c r="K164" s="302"/>
      <c r="L164" s="302"/>
      <c r="M164" s="302"/>
      <c r="N164" s="302"/>
      <c r="O164" s="302"/>
      <c r="P164" s="302"/>
      <c r="Q164" s="302"/>
      <c r="R164" s="302"/>
      <c r="S164" s="302"/>
      <c r="T164" s="302"/>
      <c r="U164" s="302"/>
      <c r="V164" s="302"/>
      <c r="W164" s="302"/>
      <c r="X164" s="302"/>
      <c r="Y164" s="302"/>
      <c r="Z164" s="302"/>
      <c r="AA164" s="302"/>
      <c r="AB164" s="302"/>
      <c r="AC164" s="302"/>
      <c r="AD164" s="302"/>
      <c r="AE164" s="302"/>
      <c r="AF164" s="302"/>
      <c r="AG164" s="302"/>
      <c r="AH164" s="302"/>
      <c r="AI164" s="302"/>
      <c r="AJ164" s="302"/>
      <c r="AK164" s="302"/>
      <c r="AL164" s="302"/>
      <c r="AM164" s="302"/>
      <c r="AN164" s="302"/>
      <c r="AO164" s="302"/>
      <c r="AP164" s="302"/>
      <c r="AQ164" s="302"/>
      <c r="AR164" s="302"/>
      <c r="AS164" s="302"/>
      <c r="AT164" s="302"/>
      <c r="AU164" s="302"/>
      <c r="AV164" s="302"/>
      <c r="AW164" s="302"/>
      <c r="AX164" s="302"/>
      <c r="AY164" s="302"/>
      <c r="AZ164" s="302"/>
      <c r="BA164" s="302"/>
      <c r="BB164" s="302"/>
      <c r="BC164" s="302"/>
      <c r="BD164" s="302"/>
      <c r="BE164" s="302"/>
      <c r="BF164" s="302"/>
      <c r="BG164" s="302"/>
      <c r="BH164" s="302"/>
      <c r="BI164" s="302"/>
      <c r="BJ164" s="302"/>
      <c r="BK164" s="302"/>
      <c r="BL164" s="302"/>
      <c r="BM164" s="302"/>
      <c r="BN164" s="302"/>
      <c r="BO164" s="302"/>
      <c r="BP164" s="302"/>
      <c r="BQ164" s="302"/>
      <c r="BR164" s="302"/>
      <c r="BS164" s="302"/>
      <c r="BT164" s="302"/>
      <c r="BU164" s="302"/>
      <c r="BV164" s="302"/>
      <c r="BW164" s="302"/>
      <c r="BX164" s="302"/>
      <c r="BY164" s="302"/>
      <c r="BZ164" s="302"/>
      <c r="CA164" s="302"/>
      <c r="CB164" s="302"/>
      <c r="CC164" s="302"/>
      <c r="CD164" s="302"/>
      <c r="CE164" s="302"/>
      <c r="CF164" s="302"/>
      <c r="CG164" s="302"/>
      <c r="CH164" s="302"/>
      <c r="CI164" s="302"/>
      <c r="CJ164" s="302"/>
      <c r="CK164" s="302"/>
      <c r="CL164" s="302"/>
      <c r="CM164" s="302"/>
      <c r="CN164" s="302"/>
      <c r="CO164" s="302"/>
      <c r="CP164" s="302"/>
      <c r="CQ164" s="302"/>
      <c r="CR164" s="302"/>
      <c r="CS164" s="302"/>
      <c r="CT164" s="302"/>
      <c r="CU164" s="302"/>
      <c r="CV164" s="302"/>
      <c r="CW164" s="302"/>
      <c r="CX164" s="302"/>
      <c r="CY164" s="302"/>
      <c r="CZ164" s="302"/>
      <c r="DA164" s="302"/>
      <c r="DB164" s="302"/>
      <c r="DC164" s="302"/>
      <c r="DD164" s="302"/>
      <c r="DE164" s="302"/>
      <c r="DF164" s="302"/>
      <c r="DG164" s="302"/>
      <c r="DH164" s="302"/>
      <c r="DI164" s="302"/>
      <c r="DJ164" s="302"/>
      <c r="DK164" s="302"/>
      <c r="DL164" s="302"/>
      <c r="DM164" s="302"/>
      <c r="DN164" s="302"/>
      <c r="DO164" s="302"/>
    </row>
    <row r="165" spans="4:119">
      <c r="D165" s="301" t="s">
        <v>121</v>
      </c>
      <c r="E165" s="301"/>
      <c r="F165" s="301" t="s">
        <v>122</v>
      </c>
      <c r="G165" s="302">
        <v>36</v>
      </c>
      <c r="H165" s="277" t="str">
        <f t="shared" si="2"/>
        <v>0136</v>
      </c>
      <c r="I165" s="302"/>
      <c r="J165" s="302"/>
      <c r="K165" s="302"/>
      <c r="L165" s="302"/>
      <c r="M165" s="302"/>
      <c r="N165" s="302"/>
      <c r="O165" s="302"/>
      <c r="P165" s="302"/>
      <c r="Q165" s="302"/>
      <c r="R165" s="302"/>
      <c r="S165" s="302"/>
      <c r="T165" s="302"/>
      <c r="U165" s="302"/>
      <c r="V165" s="302"/>
      <c r="W165" s="302"/>
      <c r="X165" s="302"/>
      <c r="Y165" s="302"/>
      <c r="Z165" s="302"/>
      <c r="AA165" s="302"/>
      <c r="AB165" s="302"/>
      <c r="AC165" s="302"/>
      <c r="AD165" s="302"/>
      <c r="AE165" s="302"/>
      <c r="AF165" s="302"/>
      <c r="AG165" s="302"/>
      <c r="AH165" s="302"/>
      <c r="AI165" s="302"/>
      <c r="AJ165" s="302"/>
      <c r="AK165" s="302"/>
      <c r="AL165" s="302"/>
      <c r="AM165" s="302"/>
      <c r="AN165" s="302"/>
      <c r="AO165" s="302"/>
      <c r="AP165" s="302"/>
      <c r="AQ165" s="302"/>
      <c r="AR165" s="302"/>
      <c r="AS165" s="302"/>
      <c r="AT165" s="302"/>
      <c r="AU165" s="302"/>
      <c r="AV165" s="302"/>
      <c r="AW165" s="302"/>
      <c r="AX165" s="302"/>
      <c r="AY165" s="302"/>
      <c r="AZ165" s="302"/>
      <c r="BA165" s="302"/>
      <c r="BB165" s="302"/>
      <c r="BC165" s="302"/>
      <c r="BD165" s="302"/>
      <c r="BE165" s="302"/>
      <c r="BF165" s="302"/>
      <c r="BG165" s="302"/>
      <c r="BH165" s="302"/>
      <c r="BI165" s="302"/>
      <c r="BJ165" s="302"/>
      <c r="BK165" s="302"/>
      <c r="BL165" s="302"/>
      <c r="BM165" s="302"/>
      <c r="BN165" s="302"/>
      <c r="BO165" s="302"/>
      <c r="BP165" s="302"/>
      <c r="BQ165" s="302"/>
      <c r="BR165" s="302"/>
      <c r="BS165" s="302"/>
      <c r="BT165" s="302"/>
      <c r="BU165" s="302"/>
      <c r="BV165" s="302"/>
      <c r="BW165" s="302"/>
      <c r="BX165" s="302"/>
      <c r="BY165" s="302"/>
      <c r="BZ165" s="302"/>
      <c r="CA165" s="302"/>
      <c r="CB165" s="302"/>
      <c r="CC165" s="302"/>
      <c r="CD165" s="302"/>
      <c r="CE165" s="302"/>
      <c r="CF165" s="302"/>
      <c r="CG165" s="302"/>
      <c r="CH165" s="302"/>
      <c r="CI165" s="302"/>
      <c r="CJ165" s="302"/>
      <c r="CK165" s="302"/>
      <c r="CL165" s="302"/>
      <c r="CM165" s="302"/>
      <c r="CN165" s="302"/>
      <c r="CO165" s="302"/>
      <c r="CP165" s="302"/>
      <c r="CQ165" s="302"/>
      <c r="CR165" s="302"/>
      <c r="CS165" s="302"/>
      <c r="CT165" s="302"/>
      <c r="CU165" s="302"/>
      <c r="CV165" s="302"/>
      <c r="CW165" s="302"/>
      <c r="CX165" s="302"/>
      <c r="CY165" s="302"/>
      <c r="CZ165" s="302"/>
      <c r="DA165" s="302"/>
      <c r="DB165" s="302"/>
      <c r="DC165" s="302"/>
      <c r="DD165" s="302"/>
      <c r="DE165" s="302"/>
      <c r="DF165" s="302"/>
      <c r="DG165" s="302"/>
      <c r="DH165" s="302"/>
      <c r="DI165" s="302"/>
      <c r="DJ165" s="302"/>
      <c r="DK165" s="302"/>
      <c r="DL165" s="302"/>
      <c r="DM165" s="302"/>
      <c r="DN165" s="302"/>
      <c r="DO165" s="302"/>
    </row>
    <row r="166" spans="4:119">
      <c r="D166" s="301" t="s">
        <v>121</v>
      </c>
      <c r="E166" s="301"/>
      <c r="F166" s="301" t="s">
        <v>122</v>
      </c>
      <c r="G166" s="302">
        <v>37</v>
      </c>
      <c r="H166" s="277" t="str">
        <f t="shared" si="2"/>
        <v>0137</v>
      </c>
      <c r="I166" s="302"/>
      <c r="J166" s="302"/>
      <c r="K166" s="302"/>
      <c r="L166" s="302"/>
      <c r="M166" s="302"/>
      <c r="N166" s="302"/>
      <c r="O166" s="302"/>
      <c r="P166" s="302"/>
      <c r="Q166" s="302"/>
      <c r="R166" s="302"/>
      <c r="S166" s="302"/>
      <c r="T166" s="302"/>
      <c r="U166" s="302"/>
      <c r="V166" s="302"/>
      <c r="W166" s="302"/>
      <c r="X166" s="302"/>
      <c r="Y166" s="302"/>
      <c r="Z166" s="302"/>
      <c r="AA166" s="302"/>
      <c r="AB166" s="302"/>
      <c r="AC166" s="302"/>
      <c r="AD166" s="302"/>
      <c r="AE166" s="302"/>
      <c r="AF166" s="302"/>
      <c r="AG166" s="302"/>
      <c r="AH166" s="302"/>
      <c r="AI166" s="302"/>
      <c r="AJ166" s="302"/>
      <c r="AK166" s="302"/>
      <c r="AL166" s="302"/>
      <c r="AM166" s="302"/>
      <c r="AN166" s="302"/>
      <c r="AO166" s="302"/>
      <c r="AP166" s="302"/>
      <c r="AQ166" s="302"/>
      <c r="AR166" s="302"/>
      <c r="AS166" s="302"/>
      <c r="AT166" s="302"/>
      <c r="AU166" s="302"/>
      <c r="AV166" s="302"/>
      <c r="AW166" s="302"/>
      <c r="AX166" s="302"/>
      <c r="AY166" s="302"/>
      <c r="AZ166" s="302"/>
      <c r="BA166" s="302"/>
      <c r="BB166" s="302"/>
      <c r="BC166" s="302"/>
      <c r="BD166" s="302"/>
      <c r="BE166" s="302"/>
      <c r="BF166" s="302"/>
      <c r="BG166" s="302"/>
      <c r="BH166" s="302"/>
      <c r="BI166" s="302"/>
      <c r="BJ166" s="302"/>
      <c r="BK166" s="302"/>
      <c r="BL166" s="302"/>
      <c r="BM166" s="302"/>
      <c r="BN166" s="302"/>
      <c r="BO166" s="302"/>
      <c r="BP166" s="302"/>
      <c r="BQ166" s="302"/>
      <c r="BR166" s="302"/>
      <c r="BS166" s="302"/>
      <c r="BT166" s="302"/>
      <c r="BU166" s="302"/>
      <c r="BV166" s="302"/>
      <c r="BW166" s="302"/>
      <c r="BX166" s="302"/>
      <c r="BY166" s="302"/>
      <c r="BZ166" s="302"/>
      <c r="CA166" s="302"/>
      <c r="CB166" s="302"/>
      <c r="CC166" s="302"/>
      <c r="CD166" s="302"/>
      <c r="CE166" s="302"/>
      <c r="CF166" s="302"/>
      <c r="CG166" s="302"/>
      <c r="CH166" s="302"/>
      <c r="CI166" s="302"/>
      <c r="CJ166" s="302"/>
      <c r="CK166" s="302"/>
      <c r="CL166" s="302"/>
      <c r="CM166" s="302"/>
      <c r="CN166" s="302"/>
      <c r="CO166" s="302"/>
      <c r="CP166" s="302"/>
      <c r="CQ166" s="302"/>
      <c r="CR166" s="302"/>
      <c r="CS166" s="302"/>
      <c r="CT166" s="302"/>
      <c r="CU166" s="302"/>
      <c r="CV166" s="302"/>
      <c r="CW166" s="302"/>
      <c r="CX166" s="302"/>
      <c r="CY166" s="302"/>
      <c r="CZ166" s="302"/>
      <c r="DA166" s="302"/>
      <c r="DB166" s="302"/>
      <c r="DC166" s="302"/>
      <c r="DD166" s="302"/>
      <c r="DE166" s="302"/>
      <c r="DF166" s="302"/>
      <c r="DG166" s="302"/>
      <c r="DH166" s="302"/>
      <c r="DI166" s="302"/>
      <c r="DJ166" s="302"/>
      <c r="DK166" s="302"/>
      <c r="DL166" s="302"/>
      <c r="DM166" s="302"/>
      <c r="DN166" s="302"/>
      <c r="DO166" s="302"/>
    </row>
    <row r="167" spans="4:119">
      <c r="D167" s="301" t="s">
        <v>121</v>
      </c>
      <c r="E167" s="301"/>
      <c r="F167" s="301" t="s">
        <v>122</v>
      </c>
      <c r="G167" s="302">
        <v>38</v>
      </c>
      <c r="H167" s="277" t="str">
        <f t="shared" si="2"/>
        <v>0138</v>
      </c>
      <c r="I167" s="302"/>
      <c r="J167" s="302"/>
      <c r="K167" s="302"/>
      <c r="L167" s="302"/>
      <c r="M167" s="302"/>
      <c r="N167" s="302"/>
      <c r="O167" s="302"/>
      <c r="P167" s="302"/>
      <c r="Q167" s="302"/>
      <c r="R167" s="302"/>
      <c r="S167" s="302"/>
      <c r="T167" s="302"/>
      <c r="U167" s="302"/>
      <c r="V167" s="302"/>
      <c r="W167" s="302"/>
      <c r="X167" s="302"/>
      <c r="Y167" s="302"/>
      <c r="Z167" s="302"/>
      <c r="AA167" s="302"/>
      <c r="AB167" s="302"/>
      <c r="AC167" s="302"/>
      <c r="AD167" s="302"/>
      <c r="AE167" s="302"/>
      <c r="AF167" s="302"/>
      <c r="AG167" s="302"/>
      <c r="AH167" s="302"/>
      <c r="AI167" s="302"/>
      <c r="AJ167" s="302"/>
      <c r="AK167" s="302"/>
      <c r="AL167" s="302"/>
      <c r="AM167" s="302"/>
      <c r="AN167" s="302"/>
      <c r="AO167" s="302"/>
      <c r="AP167" s="302"/>
      <c r="AQ167" s="302"/>
      <c r="AR167" s="302"/>
      <c r="AS167" s="302"/>
      <c r="AT167" s="302"/>
      <c r="AU167" s="302"/>
      <c r="AV167" s="302"/>
      <c r="AW167" s="302"/>
      <c r="AX167" s="302"/>
      <c r="AY167" s="302"/>
      <c r="AZ167" s="302"/>
      <c r="BA167" s="302"/>
      <c r="BB167" s="302"/>
      <c r="BC167" s="302"/>
      <c r="BD167" s="302"/>
      <c r="BE167" s="302"/>
      <c r="BF167" s="302"/>
      <c r="BG167" s="302"/>
      <c r="BH167" s="302"/>
      <c r="BI167" s="302"/>
      <c r="BJ167" s="302"/>
      <c r="BK167" s="302"/>
      <c r="BL167" s="302"/>
      <c r="BM167" s="302"/>
      <c r="BN167" s="302"/>
      <c r="BO167" s="302"/>
      <c r="BP167" s="302"/>
      <c r="BQ167" s="302"/>
      <c r="BR167" s="302"/>
      <c r="BS167" s="302"/>
      <c r="BT167" s="302"/>
      <c r="BU167" s="302"/>
      <c r="BV167" s="302"/>
      <c r="BW167" s="302"/>
      <c r="BX167" s="302"/>
      <c r="BY167" s="302"/>
      <c r="BZ167" s="302"/>
      <c r="CA167" s="302"/>
      <c r="CB167" s="302"/>
      <c r="CC167" s="302"/>
      <c r="CD167" s="302"/>
      <c r="CE167" s="302"/>
      <c r="CF167" s="302"/>
      <c r="CG167" s="302"/>
      <c r="CH167" s="302"/>
      <c r="CI167" s="302"/>
      <c r="CJ167" s="302"/>
      <c r="CK167" s="302"/>
      <c r="CL167" s="302"/>
      <c r="CM167" s="302"/>
      <c r="CN167" s="302"/>
      <c r="CO167" s="302"/>
      <c r="CP167" s="302"/>
      <c r="CQ167" s="302"/>
      <c r="CR167" s="302"/>
      <c r="CS167" s="302"/>
      <c r="CT167" s="302"/>
      <c r="CU167" s="302"/>
      <c r="CV167" s="302"/>
      <c r="CW167" s="302"/>
      <c r="CX167" s="302"/>
      <c r="CY167" s="302"/>
      <c r="CZ167" s="302"/>
      <c r="DA167" s="302"/>
      <c r="DB167" s="302"/>
      <c r="DC167" s="302"/>
      <c r="DD167" s="302"/>
      <c r="DE167" s="302"/>
      <c r="DF167" s="302"/>
      <c r="DG167" s="302"/>
      <c r="DH167" s="302"/>
      <c r="DI167" s="302"/>
      <c r="DJ167" s="302"/>
      <c r="DK167" s="302"/>
      <c r="DL167" s="302"/>
      <c r="DM167" s="302"/>
      <c r="DN167" s="302"/>
      <c r="DO167" s="302"/>
    </row>
    <row r="168" spans="4:119">
      <c r="D168" s="301" t="s">
        <v>121</v>
      </c>
      <c r="E168" s="301"/>
      <c r="F168" s="301" t="s">
        <v>122</v>
      </c>
      <c r="G168" s="302">
        <v>39</v>
      </c>
      <c r="H168" s="277" t="str">
        <f t="shared" si="2"/>
        <v>0139</v>
      </c>
      <c r="I168" s="302"/>
      <c r="J168" s="302"/>
      <c r="K168" s="302"/>
      <c r="L168" s="302"/>
      <c r="M168" s="302"/>
      <c r="N168" s="302"/>
      <c r="O168" s="302"/>
      <c r="P168" s="302"/>
      <c r="Q168" s="302"/>
      <c r="R168" s="302"/>
      <c r="S168" s="302"/>
      <c r="T168" s="302"/>
      <c r="U168" s="302"/>
      <c r="V168" s="302"/>
      <c r="W168" s="302"/>
      <c r="X168" s="302"/>
      <c r="Y168" s="302"/>
      <c r="Z168" s="302"/>
      <c r="AA168" s="302"/>
      <c r="AB168" s="302"/>
      <c r="AC168" s="302"/>
      <c r="AD168" s="302"/>
      <c r="AE168" s="302"/>
      <c r="AF168" s="302"/>
      <c r="AG168" s="302"/>
      <c r="AH168" s="302"/>
      <c r="AI168" s="302"/>
      <c r="AJ168" s="302"/>
      <c r="AK168" s="302"/>
      <c r="AL168" s="302"/>
      <c r="AM168" s="302"/>
      <c r="AN168" s="302"/>
      <c r="AO168" s="302"/>
      <c r="AP168" s="302"/>
      <c r="AQ168" s="302"/>
      <c r="AR168" s="302"/>
      <c r="AS168" s="302"/>
      <c r="AT168" s="302"/>
      <c r="AU168" s="302"/>
      <c r="AV168" s="302"/>
      <c r="AW168" s="302"/>
      <c r="AX168" s="302"/>
      <c r="AY168" s="302"/>
      <c r="AZ168" s="302"/>
      <c r="BA168" s="302"/>
      <c r="BB168" s="302"/>
      <c r="BC168" s="302"/>
      <c r="BD168" s="302"/>
      <c r="BE168" s="302"/>
      <c r="BF168" s="302"/>
      <c r="BG168" s="302"/>
      <c r="BH168" s="302"/>
      <c r="BI168" s="302"/>
      <c r="BJ168" s="302"/>
      <c r="BK168" s="302"/>
      <c r="BL168" s="302"/>
      <c r="BM168" s="302"/>
      <c r="BN168" s="302"/>
      <c r="BO168" s="302"/>
      <c r="BP168" s="302"/>
      <c r="BQ168" s="302"/>
      <c r="BR168" s="302"/>
      <c r="BS168" s="302"/>
      <c r="BT168" s="302"/>
      <c r="BU168" s="302"/>
      <c r="BV168" s="302"/>
      <c r="BW168" s="302"/>
      <c r="BX168" s="302"/>
      <c r="BY168" s="302"/>
      <c r="BZ168" s="302"/>
      <c r="CA168" s="302"/>
      <c r="CB168" s="302"/>
      <c r="CC168" s="302"/>
      <c r="CD168" s="302"/>
      <c r="CE168" s="302"/>
      <c r="CF168" s="302"/>
      <c r="CG168" s="302"/>
      <c r="CH168" s="302"/>
      <c r="CI168" s="302"/>
      <c r="CJ168" s="302"/>
      <c r="CK168" s="302"/>
      <c r="CL168" s="302"/>
      <c r="CM168" s="302"/>
      <c r="CN168" s="302"/>
      <c r="CO168" s="302"/>
      <c r="CP168" s="302"/>
      <c r="CQ168" s="302"/>
      <c r="CR168" s="302"/>
      <c r="CS168" s="302"/>
      <c r="CT168" s="302"/>
      <c r="CU168" s="302"/>
      <c r="CV168" s="302"/>
      <c r="CW168" s="302"/>
      <c r="CX168" s="302"/>
      <c r="CY168" s="302"/>
      <c r="CZ168" s="302"/>
      <c r="DA168" s="302"/>
      <c r="DB168" s="302"/>
      <c r="DC168" s="302"/>
      <c r="DD168" s="302"/>
      <c r="DE168" s="302"/>
      <c r="DF168" s="302"/>
      <c r="DG168" s="302"/>
      <c r="DH168" s="302"/>
      <c r="DI168" s="302"/>
      <c r="DJ168" s="302"/>
      <c r="DK168" s="302"/>
      <c r="DL168" s="302"/>
      <c r="DM168" s="302"/>
      <c r="DN168" s="302"/>
      <c r="DO168" s="302"/>
    </row>
    <row r="169" spans="4:119">
      <c r="D169" s="301" t="s">
        <v>121</v>
      </c>
      <c r="E169" s="301"/>
      <c r="F169" s="301" t="s">
        <v>122</v>
      </c>
      <c r="G169" s="302">
        <v>40</v>
      </c>
      <c r="H169" s="277" t="str">
        <f t="shared" si="2"/>
        <v>0140</v>
      </c>
      <c r="I169" s="302"/>
      <c r="J169" s="302"/>
      <c r="K169" s="302"/>
      <c r="L169" s="302"/>
      <c r="M169" s="302"/>
      <c r="N169" s="302"/>
      <c r="O169" s="302"/>
      <c r="P169" s="302"/>
      <c r="Q169" s="302"/>
      <c r="R169" s="302"/>
      <c r="S169" s="302"/>
      <c r="T169" s="302"/>
      <c r="U169" s="302"/>
      <c r="V169" s="302"/>
      <c r="W169" s="302"/>
      <c r="X169" s="302"/>
      <c r="Y169" s="302"/>
      <c r="Z169" s="302"/>
      <c r="AA169" s="302"/>
      <c r="AB169" s="302"/>
      <c r="AC169" s="302"/>
      <c r="AD169" s="302"/>
      <c r="AE169" s="302"/>
      <c r="AF169" s="302"/>
      <c r="AG169" s="302"/>
      <c r="AH169" s="302"/>
      <c r="AI169" s="302"/>
      <c r="AJ169" s="302"/>
      <c r="AK169" s="302"/>
      <c r="AL169" s="302"/>
      <c r="AM169" s="302"/>
      <c r="AN169" s="302"/>
      <c r="AO169" s="302"/>
      <c r="AP169" s="302"/>
      <c r="AQ169" s="302"/>
      <c r="AR169" s="302"/>
      <c r="AS169" s="302"/>
      <c r="AT169" s="302"/>
      <c r="AU169" s="302"/>
      <c r="AV169" s="302"/>
      <c r="AW169" s="302"/>
      <c r="AX169" s="302"/>
      <c r="AY169" s="302"/>
      <c r="AZ169" s="302"/>
      <c r="BA169" s="302"/>
      <c r="BB169" s="302"/>
      <c r="BC169" s="302"/>
      <c r="BD169" s="302"/>
      <c r="BE169" s="302"/>
      <c r="BF169" s="302"/>
      <c r="BG169" s="302"/>
      <c r="BH169" s="302"/>
      <c r="BI169" s="302"/>
      <c r="BJ169" s="302"/>
      <c r="BK169" s="302"/>
      <c r="BL169" s="302"/>
      <c r="BM169" s="302"/>
      <c r="BN169" s="302"/>
      <c r="BO169" s="302"/>
      <c r="BP169" s="302"/>
      <c r="BQ169" s="302"/>
      <c r="BR169" s="302"/>
      <c r="BS169" s="302"/>
      <c r="BT169" s="302"/>
      <c r="BU169" s="302"/>
      <c r="BV169" s="302"/>
      <c r="BW169" s="302"/>
      <c r="BX169" s="302"/>
      <c r="BY169" s="302"/>
      <c r="BZ169" s="302"/>
      <c r="CA169" s="302"/>
      <c r="CB169" s="302"/>
      <c r="CC169" s="302"/>
      <c r="CD169" s="302"/>
      <c r="CE169" s="302"/>
      <c r="CF169" s="302"/>
      <c r="CG169" s="302"/>
      <c r="CH169" s="302"/>
      <c r="CI169" s="302"/>
      <c r="CJ169" s="302"/>
      <c r="CK169" s="302"/>
      <c r="CL169" s="302"/>
      <c r="CM169" s="302"/>
      <c r="CN169" s="302"/>
      <c r="CO169" s="302"/>
      <c r="CP169" s="302"/>
      <c r="CQ169" s="302"/>
      <c r="CR169" s="302"/>
      <c r="CS169" s="302"/>
      <c r="CT169" s="302"/>
      <c r="CU169" s="302"/>
      <c r="CV169" s="302"/>
      <c r="CW169" s="302"/>
      <c r="CX169" s="302"/>
      <c r="CY169" s="302"/>
      <c r="CZ169" s="302"/>
      <c r="DA169" s="302"/>
      <c r="DB169" s="302"/>
      <c r="DC169" s="302"/>
      <c r="DD169" s="302"/>
      <c r="DE169" s="302"/>
      <c r="DF169" s="302"/>
      <c r="DG169" s="302"/>
      <c r="DH169" s="302"/>
      <c r="DI169" s="302"/>
      <c r="DJ169" s="302"/>
      <c r="DK169" s="302"/>
      <c r="DL169" s="302"/>
      <c r="DM169" s="302"/>
      <c r="DN169" s="302"/>
      <c r="DO169" s="302"/>
    </row>
    <row r="170" spans="4:119">
      <c r="D170" s="301" t="s">
        <v>121</v>
      </c>
      <c r="E170" s="301"/>
      <c r="F170" s="301" t="s">
        <v>122</v>
      </c>
      <c r="G170" s="302">
        <v>41</v>
      </c>
      <c r="H170" s="277" t="str">
        <f t="shared" si="2"/>
        <v>0141</v>
      </c>
      <c r="I170" s="302"/>
      <c r="J170" s="302"/>
      <c r="K170" s="302"/>
      <c r="L170" s="302"/>
      <c r="M170" s="302"/>
      <c r="N170" s="302"/>
      <c r="O170" s="302"/>
      <c r="P170" s="302"/>
      <c r="Q170" s="302"/>
      <c r="R170" s="302"/>
      <c r="S170" s="302"/>
      <c r="T170" s="302"/>
      <c r="U170" s="302"/>
      <c r="V170" s="302"/>
      <c r="W170" s="302"/>
      <c r="X170" s="302"/>
      <c r="Y170" s="302"/>
      <c r="Z170" s="302"/>
      <c r="AA170" s="302"/>
      <c r="AB170" s="302"/>
      <c r="AC170" s="302"/>
      <c r="AD170" s="302"/>
      <c r="AE170" s="302"/>
      <c r="AF170" s="302"/>
      <c r="AG170" s="302"/>
      <c r="AH170" s="302"/>
      <c r="AI170" s="302"/>
      <c r="AJ170" s="302"/>
      <c r="AK170" s="302"/>
      <c r="AL170" s="302"/>
      <c r="AM170" s="302"/>
      <c r="AN170" s="302"/>
      <c r="AO170" s="302"/>
      <c r="AP170" s="302"/>
      <c r="AQ170" s="302"/>
      <c r="AR170" s="302"/>
      <c r="AS170" s="302"/>
      <c r="AT170" s="302"/>
      <c r="AU170" s="302"/>
      <c r="AV170" s="302"/>
      <c r="AW170" s="302"/>
      <c r="AX170" s="302"/>
      <c r="AY170" s="302"/>
      <c r="AZ170" s="302"/>
      <c r="BA170" s="302"/>
      <c r="BB170" s="302"/>
      <c r="BC170" s="302"/>
      <c r="BD170" s="302"/>
      <c r="BE170" s="302"/>
      <c r="BF170" s="302"/>
      <c r="BG170" s="302"/>
      <c r="BH170" s="302"/>
      <c r="BI170" s="302"/>
      <c r="BJ170" s="302"/>
      <c r="BK170" s="302"/>
      <c r="BL170" s="302"/>
      <c r="BM170" s="302"/>
      <c r="BN170" s="302"/>
      <c r="BO170" s="302"/>
      <c r="BP170" s="302"/>
      <c r="BQ170" s="302"/>
      <c r="BR170" s="302"/>
      <c r="BS170" s="302"/>
      <c r="BT170" s="302"/>
      <c r="BU170" s="302"/>
      <c r="BV170" s="302"/>
      <c r="BW170" s="302"/>
      <c r="BX170" s="302"/>
      <c r="BY170" s="302"/>
      <c r="BZ170" s="302"/>
      <c r="CA170" s="302"/>
      <c r="CB170" s="302"/>
      <c r="CC170" s="302"/>
      <c r="CD170" s="302"/>
      <c r="CE170" s="302"/>
      <c r="CF170" s="302"/>
      <c r="CG170" s="302"/>
      <c r="CH170" s="302"/>
      <c r="CI170" s="302"/>
      <c r="CJ170" s="302"/>
      <c r="CK170" s="302"/>
      <c r="CL170" s="302"/>
      <c r="CM170" s="302"/>
      <c r="CN170" s="302"/>
      <c r="CO170" s="302"/>
      <c r="CP170" s="302"/>
      <c r="CQ170" s="302"/>
      <c r="CR170" s="302"/>
      <c r="CS170" s="302"/>
      <c r="CT170" s="302"/>
      <c r="CU170" s="302"/>
      <c r="CV170" s="302"/>
      <c r="CW170" s="302"/>
      <c r="CX170" s="302"/>
      <c r="CY170" s="302"/>
      <c r="CZ170" s="302"/>
      <c r="DA170" s="302"/>
      <c r="DB170" s="302"/>
      <c r="DC170" s="302"/>
      <c r="DD170" s="302"/>
      <c r="DE170" s="302"/>
      <c r="DF170" s="302"/>
      <c r="DG170" s="302"/>
      <c r="DH170" s="302"/>
      <c r="DI170" s="302"/>
      <c r="DJ170" s="302"/>
      <c r="DK170" s="302"/>
      <c r="DL170" s="302"/>
      <c r="DM170" s="302"/>
      <c r="DN170" s="302"/>
      <c r="DO170" s="302"/>
    </row>
    <row r="171" spans="4:119">
      <c r="D171" s="301" t="s">
        <v>121</v>
      </c>
      <c r="E171" s="301"/>
      <c r="F171" s="301" t="s">
        <v>122</v>
      </c>
      <c r="G171" s="302">
        <v>42</v>
      </c>
      <c r="H171" s="277" t="str">
        <f t="shared" si="2"/>
        <v>0142</v>
      </c>
      <c r="I171" s="302"/>
      <c r="J171" s="302"/>
      <c r="K171" s="302"/>
      <c r="L171" s="302"/>
      <c r="M171" s="302"/>
      <c r="N171" s="302"/>
      <c r="O171" s="302"/>
      <c r="P171" s="302"/>
      <c r="Q171" s="302"/>
      <c r="R171" s="302"/>
      <c r="S171" s="302"/>
      <c r="T171" s="302"/>
      <c r="U171" s="302"/>
      <c r="V171" s="302"/>
      <c r="W171" s="302"/>
      <c r="X171" s="302"/>
      <c r="Y171" s="302"/>
      <c r="Z171" s="302"/>
      <c r="AA171" s="302"/>
      <c r="AB171" s="302"/>
      <c r="AC171" s="302"/>
      <c r="AD171" s="302"/>
      <c r="AE171" s="302"/>
      <c r="AF171" s="302"/>
      <c r="AG171" s="302"/>
      <c r="AH171" s="302"/>
      <c r="AI171" s="302"/>
      <c r="AJ171" s="302"/>
      <c r="AK171" s="302"/>
      <c r="AL171" s="302"/>
      <c r="AM171" s="302"/>
      <c r="AN171" s="302"/>
      <c r="AO171" s="302"/>
      <c r="AP171" s="302"/>
      <c r="AQ171" s="302"/>
      <c r="AR171" s="302"/>
      <c r="AS171" s="302"/>
      <c r="AT171" s="302"/>
      <c r="AU171" s="302"/>
      <c r="AV171" s="302"/>
      <c r="AW171" s="302"/>
      <c r="AX171" s="302"/>
      <c r="AY171" s="302"/>
      <c r="AZ171" s="302"/>
      <c r="BA171" s="302"/>
      <c r="BB171" s="302"/>
      <c r="BC171" s="302"/>
      <c r="BD171" s="302"/>
      <c r="BE171" s="302"/>
      <c r="BF171" s="302"/>
      <c r="BG171" s="302"/>
      <c r="BH171" s="302"/>
      <c r="BI171" s="302"/>
      <c r="BJ171" s="302"/>
      <c r="BK171" s="302"/>
      <c r="BL171" s="302"/>
      <c r="BM171" s="302"/>
      <c r="BN171" s="302"/>
      <c r="BO171" s="302"/>
      <c r="BP171" s="302"/>
      <c r="BQ171" s="302"/>
      <c r="BR171" s="302"/>
      <c r="BS171" s="302"/>
      <c r="BT171" s="302"/>
      <c r="BU171" s="302"/>
      <c r="BV171" s="302"/>
      <c r="BW171" s="302"/>
      <c r="BX171" s="302"/>
      <c r="BY171" s="302"/>
      <c r="BZ171" s="302"/>
      <c r="CA171" s="302"/>
      <c r="CB171" s="302"/>
      <c r="CC171" s="302"/>
      <c r="CD171" s="302"/>
      <c r="CE171" s="302"/>
      <c r="CF171" s="302"/>
      <c r="CG171" s="302"/>
      <c r="CH171" s="302"/>
      <c r="CI171" s="302"/>
      <c r="CJ171" s="302"/>
      <c r="CK171" s="302"/>
      <c r="CL171" s="302"/>
      <c r="CM171" s="302"/>
      <c r="CN171" s="302"/>
      <c r="CO171" s="302"/>
      <c r="CP171" s="302"/>
      <c r="CQ171" s="302"/>
      <c r="CR171" s="302"/>
      <c r="CS171" s="302"/>
      <c r="CT171" s="302"/>
      <c r="CU171" s="302"/>
      <c r="CV171" s="302"/>
      <c r="CW171" s="302"/>
      <c r="CX171" s="302"/>
      <c r="CY171" s="302"/>
      <c r="CZ171" s="302"/>
      <c r="DA171" s="302"/>
      <c r="DB171" s="302"/>
      <c r="DC171" s="302"/>
      <c r="DD171" s="302"/>
      <c r="DE171" s="302"/>
      <c r="DF171" s="302"/>
      <c r="DG171" s="302"/>
      <c r="DH171" s="302"/>
      <c r="DI171" s="302"/>
      <c r="DJ171" s="302"/>
      <c r="DK171" s="302"/>
      <c r="DL171" s="302"/>
      <c r="DM171" s="302"/>
      <c r="DN171" s="302"/>
      <c r="DO171" s="302"/>
    </row>
    <row r="172" spans="4:119">
      <c r="D172" s="301" t="s">
        <v>121</v>
      </c>
      <c r="E172" s="301"/>
      <c r="F172" s="301" t="s">
        <v>122</v>
      </c>
      <c r="G172" s="302">
        <v>43</v>
      </c>
      <c r="H172" s="277" t="str">
        <f t="shared" si="2"/>
        <v>0143</v>
      </c>
      <c r="I172" s="302"/>
      <c r="J172" s="302"/>
      <c r="K172" s="302"/>
      <c r="L172" s="302"/>
      <c r="M172" s="302"/>
      <c r="N172" s="302"/>
      <c r="O172" s="302"/>
      <c r="P172" s="302"/>
      <c r="Q172" s="302"/>
      <c r="R172" s="302"/>
      <c r="S172" s="302"/>
      <c r="T172" s="302"/>
      <c r="U172" s="302"/>
      <c r="V172" s="302"/>
      <c r="W172" s="302"/>
      <c r="X172" s="302"/>
      <c r="Y172" s="302"/>
      <c r="Z172" s="302"/>
      <c r="AA172" s="302"/>
      <c r="AB172" s="302"/>
      <c r="AC172" s="302"/>
      <c r="AD172" s="302"/>
      <c r="AE172" s="302"/>
      <c r="AF172" s="302"/>
      <c r="AG172" s="302"/>
      <c r="AH172" s="302"/>
      <c r="AI172" s="302"/>
      <c r="AJ172" s="302"/>
      <c r="AK172" s="302"/>
      <c r="AL172" s="302"/>
      <c r="AM172" s="302"/>
      <c r="AN172" s="302"/>
      <c r="AO172" s="302"/>
      <c r="AP172" s="302"/>
      <c r="AQ172" s="302"/>
      <c r="AR172" s="302"/>
      <c r="AS172" s="302"/>
      <c r="AT172" s="302"/>
      <c r="AU172" s="302"/>
      <c r="AV172" s="302"/>
      <c r="AW172" s="302"/>
      <c r="AX172" s="302"/>
      <c r="AY172" s="302"/>
      <c r="AZ172" s="302"/>
      <c r="BA172" s="302"/>
      <c r="BB172" s="302"/>
      <c r="BC172" s="302"/>
      <c r="BD172" s="302"/>
      <c r="BE172" s="302"/>
      <c r="BF172" s="302"/>
      <c r="BG172" s="302"/>
      <c r="BH172" s="302"/>
      <c r="BI172" s="302"/>
      <c r="BJ172" s="302"/>
      <c r="BK172" s="302"/>
      <c r="BL172" s="302"/>
      <c r="BM172" s="302"/>
      <c r="BN172" s="302"/>
      <c r="BO172" s="302"/>
      <c r="BP172" s="302"/>
      <c r="BQ172" s="302"/>
      <c r="BR172" s="302"/>
      <c r="BS172" s="302"/>
      <c r="BT172" s="302"/>
      <c r="BU172" s="302"/>
      <c r="BV172" s="302"/>
      <c r="BW172" s="302"/>
      <c r="BX172" s="302"/>
      <c r="BY172" s="302"/>
      <c r="BZ172" s="302"/>
      <c r="CA172" s="302"/>
      <c r="CB172" s="302"/>
      <c r="CC172" s="302"/>
      <c r="CD172" s="302"/>
      <c r="CE172" s="302"/>
      <c r="CF172" s="302"/>
      <c r="CG172" s="302"/>
      <c r="CH172" s="302"/>
      <c r="CI172" s="302"/>
      <c r="CJ172" s="302"/>
      <c r="CK172" s="302"/>
      <c r="CL172" s="302"/>
      <c r="CM172" s="302"/>
      <c r="CN172" s="302"/>
      <c r="CO172" s="302"/>
      <c r="CP172" s="302"/>
      <c r="CQ172" s="302"/>
      <c r="CR172" s="302"/>
      <c r="CS172" s="302"/>
      <c r="CT172" s="302"/>
      <c r="CU172" s="302"/>
      <c r="CV172" s="302"/>
      <c r="CW172" s="302"/>
      <c r="CX172" s="302"/>
      <c r="CY172" s="302"/>
      <c r="CZ172" s="302"/>
      <c r="DA172" s="302"/>
      <c r="DB172" s="302"/>
      <c r="DC172" s="302"/>
      <c r="DD172" s="302"/>
      <c r="DE172" s="302"/>
      <c r="DF172" s="302"/>
      <c r="DG172" s="302"/>
      <c r="DH172" s="302"/>
      <c r="DI172" s="302"/>
      <c r="DJ172" s="302"/>
      <c r="DK172" s="302"/>
      <c r="DL172" s="302"/>
      <c r="DM172" s="302"/>
      <c r="DN172" s="302"/>
      <c r="DO172" s="302"/>
    </row>
    <row r="173" spans="4:119">
      <c r="D173" s="301" t="s">
        <v>121</v>
      </c>
      <c r="E173" s="301"/>
      <c r="F173" s="301" t="s">
        <v>122</v>
      </c>
      <c r="G173" s="302">
        <v>44</v>
      </c>
      <c r="H173" s="277" t="str">
        <f t="shared" si="2"/>
        <v>0144</v>
      </c>
      <c r="I173" s="302"/>
      <c r="J173" s="302"/>
      <c r="K173" s="302"/>
      <c r="L173" s="302"/>
      <c r="M173" s="302"/>
      <c r="N173" s="302"/>
      <c r="O173" s="302"/>
      <c r="P173" s="302"/>
      <c r="Q173" s="302"/>
      <c r="R173" s="302"/>
      <c r="S173" s="302"/>
      <c r="T173" s="302"/>
      <c r="U173" s="302"/>
      <c r="V173" s="302"/>
      <c r="W173" s="302"/>
      <c r="X173" s="302"/>
      <c r="Y173" s="302"/>
      <c r="Z173" s="302"/>
      <c r="AA173" s="302"/>
      <c r="AB173" s="302"/>
      <c r="AC173" s="302"/>
      <c r="AD173" s="302"/>
      <c r="AE173" s="302"/>
      <c r="AF173" s="302"/>
      <c r="AG173" s="302"/>
      <c r="AH173" s="302"/>
      <c r="AI173" s="302"/>
      <c r="AJ173" s="302"/>
      <c r="AK173" s="302"/>
      <c r="AL173" s="302"/>
      <c r="AM173" s="302"/>
      <c r="AN173" s="302"/>
      <c r="AO173" s="302"/>
      <c r="AP173" s="302"/>
      <c r="AQ173" s="302"/>
      <c r="AR173" s="302"/>
      <c r="AS173" s="302"/>
      <c r="AT173" s="302"/>
      <c r="AU173" s="302"/>
      <c r="AV173" s="302"/>
      <c r="AW173" s="302"/>
      <c r="AX173" s="302"/>
      <c r="AY173" s="302"/>
      <c r="AZ173" s="302"/>
      <c r="BA173" s="302"/>
      <c r="BB173" s="302"/>
      <c r="BC173" s="302"/>
      <c r="BD173" s="302"/>
      <c r="BE173" s="302"/>
      <c r="BF173" s="302"/>
      <c r="BG173" s="302"/>
      <c r="BH173" s="302"/>
      <c r="BI173" s="302"/>
      <c r="BJ173" s="302"/>
      <c r="BK173" s="302"/>
      <c r="BL173" s="302"/>
      <c r="BM173" s="302"/>
      <c r="BN173" s="302"/>
      <c r="BO173" s="302"/>
      <c r="BP173" s="302"/>
      <c r="BQ173" s="302"/>
      <c r="BR173" s="302"/>
      <c r="BS173" s="302"/>
      <c r="BT173" s="302"/>
      <c r="BU173" s="302"/>
      <c r="BV173" s="302"/>
      <c r="BW173" s="302"/>
      <c r="BX173" s="302"/>
      <c r="BY173" s="302"/>
      <c r="BZ173" s="302"/>
      <c r="CA173" s="302"/>
      <c r="CB173" s="302"/>
      <c r="CC173" s="302"/>
      <c r="CD173" s="302"/>
      <c r="CE173" s="302"/>
      <c r="CF173" s="302"/>
      <c r="CG173" s="302"/>
      <c r="CH173" s="302"/>
      <c r="CI173" s="302"/>
      <c r="CJ173" s="302"/>
      <c r="CK173" s="302"/>
      <c r="CL173" s="302"/>
      <c r="CM173" s="302"/>
      <c r="CN173" s="302"/>
      <c r="CO173" s="302"/>
      <c r="CP173" s="302"/>
      <c r="CQ173" s="302"/>
      <c r="CR173" s="302"/>
      <c r="CS173" s="302"/>
      <c r="CT173" s="302"/>
      <c r="CU173" s="302"/>
      <c r="CV173" s="302"/>
      <c r="CW173" s="302"/>
      <c r="CX173" s="302"/>
      <c r="CY173" s="302"/>
      <c r="CZ173" s="302"/>
      <c r="DA173" s="302"/>
      <c r="DB173" s="302"/>
      <c r="DC173" s="302"/>
      <c r="DD173" s="302"/>
      <c r="DE173" s="302"/>
      <c r="DF173" s="302"/>
      <c r="DG173" s="302"/>
      <c r="DH173" s="302"/>
      <c r="DI173" s="302"/>
      <c r="DJ173" s="302"/>
      <c r="DK173" s="302"/>
      <c r="DL173" s="302"/>
      <c r="DM173" s="302"/>
      <c r="DN173" s="302"/>
      <c r="DO173" s="302"/>
    </row>
    <row r="174" spans="4:119">
      <c r="D174" s="301" t="s">
        <v>121</v>
      </c>
      <c r="E174" s="301"/>
      <c r="F174" s="301" t="s">
        <v>122</v>
      </c>
      <c r="G174" s="302">
        <v>45</v>
      </c>
      <c r="H174" s="277" t="str">
        <f t="shared" si="2"/>
        <v>0145</v>
      </c>
      <c r="I174" s="302"/>
      <c r="J174" s="302"/>
      <c r="K174" s="302"/>
      <c r="L174" s="302"/>
      <c r="M174" s="302"/>
      <c r="N174" s="302"/>
      <c r="O174" s="302"/>
      <c r="P174" s="302"/>
      <c r="Q174" s="302"/>
      <c r="R174" s="302"/>
      <c r="S174" s="302"/>
      <c r="T174" s="302"/>
      <c r="U174" s="302"/>
      <c r="V174" s="302"/>
      <c r="W174" s="302"/>
      <c r="X174" s="302"/>
      <c r="Y174" s="302"/>
      <c r="Z174" s="302"/>
      <c r="AA174" s="302"/>
      <c r="AB174" s="302"/>
      <c r="AC174" s="302"/>
      <c r="AD174" s="302"/>
      <c r="AE174" s="302"/>
      <c r="AF174" s="302"/>
      <c r="AG174" s="302"/>
      <c r="AH174" s="302"/>
      <c r="AI174" s="302"/>
      <c r="AJ174" s="302"/>
      <c r="AK174" s="302"/>
      <c r="AL174" s="302"/>
      <c r="AM174" s="302"/>
      <c r="AN174" s="302"/>
      <c r="AO174" s="302"/>
      <c r="AP174" s="302"/>
      <c r="AQ174" s="302"/>
      <c r="AR174" s="302"/>
      <c r="AS174" s="302"/>
      <c r="AT174" s="302"/>
      <c r="AU174" s="302"/>
      <c r="AV174" s="302"/>
      <c r="AW174" s="302"/>
      <c r="AX174" s="302"/>
      <c r="AY174" s="302"/>
      <c r="AZ174" s="302"/>
      <c r="BA174" s="302"/>
      <c r="BB174" s="302"/>
      <c r="BC174" s="302"/>
      <c r="BD174" s="302"/>
      <c r="BE174" s="302"/>
      <c r="BF174" s="302"/>
      <c r="BG174" s="302"/>
      <c r="BH174" s="302"/>
      <c r="BI174" s="302"/>
      <c r="BJ174" s="302"/>
      <c r="BK174" s="302"/>
      <c r="BL174" s="302"/>
      <c r="BM174" s="302"/>
      <c r="BN174" s="302"/>
      <c r="BO174" s="302"/>
      <c r="BP174" s="302"/>
      <c r="BQ174" s="302"/>
      <c r="BR174" s="302"/>
      <c r="BS174" s="302"/>
      <c r="BT174" s="302"/>
      <c r="BU174" s="302"/>
      <c r="BV174" s="302"/>
      <c r="BW174" s="302"/>
      <c r="BX174" s="302"/>
      <c r="BY174" s="302"/>
      <c r="BZ174" s="302"/>
      <c r="CA174" s="302"/>
      <c r="CB174" s="302"/>
      <c r="CC174" s="302"/>
      <c r="CD174" s="302"/>
      <c r="CE174" s="302"/>
      <c r="CF174" s="302"/>
      <c r="CG174" s="302"/>
      <c r="CH174" s="302"/>
      <c r="CI174" s="302"/>
      <c r="CJ174" s="302"/>
      <c r="CK174" s="302"/>
      <c r="CL174" s="302"/>
      <c r="CM174" s="302"/>
      <c r="CN174" s="302"/>
      <c r="CO174" s="302"/>
      <c r="CP174" s="302"/>
      <c r="CQ174" s="302"/>
      <c r="CR174" s="302"/>
      <c r="CS174" s="302"/>
      <c r="CT174" s="302"/>
      <c r="CU174" s="302"/>
      <c r="CV174" s="302"/>
      <c r="CW174" s="302"/>
      <c r="CX174" s="302"/>
      <c r="CY174" s="302"/>
      <c r="CZ174" s="302"/>
      <c r="DA174" s="302"/>
      <c r="DB174" s="302"/>
      <c r="DC174" s="302"/>
      <c r="DD174" s="302"/>
      <c r="DE174" s="302"/>
      <c r="DF174" s="302"/>
      <c r="DG174" s="302"/>
      <c r="DH174" s="302"/>
      <c r="DI174" s="302"/>
      <c r="DJ174" s="302"/>
      <c r="DK174" s="302"/>
      <c r="DL174" s="302"/>
      <c r="DM174" s="302"/>
      <c r="DN174" s="302"/>
      <c r="DO174" s="302"/>
    </row>
    <row r="175" spans="4:119">
      <c r="D175" s="301" t="s">
        <v>121</v>
      </c>
      <c r="E175" s="301"/>
      <c r="F175" s="301" t="s">
        <v>122</v>
      </c>
      <c r="G175" s="302">
        <v>46</v>
      </c>
      <c r="H175" s="277" t="str">
        <f t="shared" si="2"/>
        <v>0146</v>
      </c>
      <c r="I175" s="302"/>
      <c r="J175" s="302"/>
      <c r="K175" s="302"/>
      <c r="L175" s="302"/>
      <c r="M175" s="302"/>
      <c r="N175" s="302"/>
      <c r="O175" s="302"/>
      <c r="P175" s="302"/>
      <c r="Q175" s="302"/>
      <c r="R175" s="302"/>
      <c r="S175" s="302"/>
      <c r="T175" s="302"/>
      <c r="U175" s="302"/>
      <c r="V175" s="302"/>
      <c r="W175" s="302"/>
      <c r="X175" s="302"/>
      <c r="Y175" s="302"/>
      <c r="Z175" s="302"/>
      <c r="AA175" s="302"/>
      <c r="AB175" s="302"/>
      <c r="AC175" s="302"/>
      <c r="AD175" s="302"/>
      <c r="AE175" s="302"/>
      <c r="AF175" s="302"/>
      <c r="AG175" s="302"/>
      <c r="AH175" s="302"/>
      <c r="AI175" s="302"/>
      <c r="AJ175" s="302"/>
      <c r="AK175" s="302"/>
      <c r="AL175" s="302"/>
      <c r="AM175" s="302"/>
      <c r="AN175" s="302"/>
      <c r="AO175" s="302"/>
      <c r="AP175" s="302"/>
      <c r="AQ175" s="302"/>
      <c r="AR175" s="302"/>
      <c r="AS175" s="302"/>
      <c r="AT175" s="302"/>
      <c r="AU175" s="302"/>
      <c r="AV175" s="302"/>
      <c r="AW175" s="302"/>
      <c r="AX175" s="302"/>
      <c r="AY175" s="302"/>
      <c r="AZ175" s="302"/>
      <c r="BA175" s="302"/>
      <c r="BB175" s="302"/>
      <c r="BC175" s="302"/>
      <c r="BD175" s="302"/>
      <c r="BE175" s="302"/>
      <c r="BF175" s="302"/>
      <c r="BG175" s="302"/>
      <c r="BH175" s="302"/>
      <c r="BI175" s="302"/>
      <c r="BJ175" s="302"/>
      <c r="BK175" s="302"/>
      <c r="BL175" s="302"/>
      <c r="BM175" s="302"/>
      <c r="BN175" s="302"/>
      <c r="BO175" s="302"/>
      <c r="BP175" s="302"/>
      <c r="BQ175" s="302"/>
      <c r="BR175" s="302"/>
      <c r="BS175" s="302"/>
      <c r="BT175" s="302"/>
      <c r="BU175" s="302"/>
      <c r="BV175" s="302"/>
      <c r="BW175" s="302"/>
      <c r="BX175" s="302"/>
      <c r="BY175" s="302"/>
      <c r="BZ175" s="302"/>
      <c r="CA175" s="302"/>
      <c r="CB175" s="302"/>
      <c r="CC175" s="302"/>
      <c r="CD175" s="302"/>
      <c r="CE175" s="302"/>
      <c r="CF175" s="302"/>
      <c r="CG175" s="302"/>
      <c r="CH175" s="302"/>
      <c r="CI175" s="302"/>
      <c r="CJ175" s="302"/>
      <c r="CK175" s="302"/>
      <c r="CL175" s="302"/>
      <c r="CM175" s="302"/>
      <c r="CN175" s="302"/>
      <c r="CO175" s="302"/>
      <c r="CP175" s="302"/>
      <c r="CQ175" s="302"/>
      <c r="CR175" s="302"/>
      <c r="CS175" s="302"/>
      <c r="CT175" s="302"/>
      <c r="CU175" s="302"/>
      <c r="CV175" s="302"/>
      <c r="CW175" s="302"/>
      <c r="CX175" s="302"/>
      <c r="CY175" s="302"/>
      <c r="CZ175" s="302"/>
      <c r="DA175" s="302"/>
      <c r="DB175" s="302"/>
      <c r="DC175" s="302"/>
      <c r="DD175" s="302"/>
      <c r="DE175" s="302"/>
      <c r="DF175" s="302"/>
      <c r="DG175" s="302"/>
      <c r="DH175" s="302"/>
      <c r="DI175" s="302"/>
      <c r="DJ175" s="302"/>
      <c r="DK175" s="302"/>
      <c r="DL175" s="302"/>
      <c r="DM175" s="302"/>
      <c r="DN175" s="302"/>
      <c r="DO175" s="302"/>
    </row>
    <row r="176" spans="4:119">
      <c r="D176" s="301" t="s">
        <v>121</v>
      </c>
      <c r="E176" s="301"/>
      <c r="F176" s="301" t="s">
        <v>122</v>
      </c>
      <c r="G176" s="302">
        <v>47</v>
      </c>
      <c r="H176" s="277" t="str">
        <f t="shared" si="2"/>
        <v>0147</v>
      </c>
      <c r="I176" s="302"/>
      <c r="J176" s="302"/>
      <c r="K176" s="302"/>
      <c r="L176" s="302"/>
      <c r="M176" s="302"/>
      <c r="N176" s="302"/>
      <c r="O176" s="302"/>
      <c r="P176" s="302"/>
      <c r="Q176" s="302"/>
      <c r="R176" s="302"/>
      <c r="S176" s="302"/>
      <c r="T176" s="302"/>
      <c r="U176" s="302"/>
      <c r="V176" s="302"/>
      <c r="W176" s="302"/>
      <c r="X176" s="302"/>
      <c r="Y176" s="302"/>
      <c r="Z176" s="302"/>
      <c r="AA176" s="302"/>
      <c r="AB176" s="302"/>
      <c r="AC176" s="302"/>
      <c r="AD176" s="302"/>
      <c r="AE176" s="302"/>
      <c r="AF176" s="302"/>
      <c r="AG176" s="302"/>
      <c r="AH176" s="302"/>
      <c r="AI176" s="302"/>
      <c r="AJ176" s="302"/>
      <c r="AK176" s="302"/>
      <c r="AL176" s="302"/>
      <c r="AM176" s="302"/>
      <c r="AN176" s="302"/>
      <c r="AO176" s="302"/>
      <c r="AP176" s="302"/>
      <c r="AQ176" s="302"/>
      <c r="AR176" s="302"/>
      <c r="AS176" s="302"/>
      <c r="AT176" s="302"/>
      <c r="AU176" s="302"/>
      <c r="AV176" s="302"/>
      <c r="AW176" s="302"/>
      <c r="AX176" s="302"/>
      <c r="AY176" s="302"/>
      <c r="AZ176" s="302"/>
      <c r="BA176" s="302"/>
      <c r="BB176" s="302"/>
      <c r="BC176" s="302"/>
      <c r="BD176" s="302"/>
      <c r="BE176" s="302"/>
      <c r="BF176" s="302"/>
      <c r="BG176" s="302"/>
      <c r="BH176" s="302"/>
      <c r="BI176" s="302"/>
      <c r="BJ176" s="302"/>
      <c r="BK176" s="302"/>
      <c r="BL176" s="302"/>
      <c r="BM176" s="302"/>
      <c r="BN176" s="302"/>
      <c r="BO176" s="302"/>
      <c r="BP176" s="302"/>
      <c r="BQ176" s="302"/>
      <c r="BR176" s="302"/>
      <c r="BS176" s="302"/>
      <c r="BT176" s="302"/>
      <c r="BU176" s="302"/>
      <c r="BV176" s="302"/>
      <c r="BW176" s="302"/>
      <c r="BX176" s="302"/>
      <c r="BY176" s="302"/>
      <c r="BZ176" s="302"/>
      <c r="CA176" s="302"/>
      <c r="CB176" s="302"/>
      <c r="CC176" s="302"/>
      <c r="CD176" s="302"/>
      <c r="CE176" s="302"/>
      <c r="CF176" s="302"/>
      <c r="CG176" s="302"/>
      <c r="CH176" s="302"/>
      <c r="CI176" s="302"/>
      <c r="CJ176" s="302"/>
      <c r="CK176" s="302"/>
      <c r="CL176" s="302"/>
      <c r="CM176" s="302"/>
      <c r="CN176" s="302"/>
      <c r="CO176" s="302"/>
      <c r="CP176" s="302"/>
      <c r="CQ176" s="302"/>
      <c r="CR176" s="302"/>
      <c r="CS176" s="302"/>
      <c r="CT176" s="302"/>
      <c r="CU176" s="302"/>
      <c r="CV176" s="302"/>
      <c r="CW176" s="302"/>
      <c r="CX176" s="302"/>
      <c r="CY176" s="302"/>
      <c r="CZ176" s="302"/>
      <c r="DA176" s="302"/>
      <c r="DB176" s="302"/>
      <c r="DC176" s="302"/>
      <c r="DD176" s="302"/>
      <c r="DE176" s="302"/>
      <c r="DF176" s="302"/>
      <c r="DG176" s="302"/>
      <c r="DH176" s="302"/>
      <c r="DI176" s="302"/>
      <c r="DJ176" s="302"/>
      <c r="DK176" s="302"/>
      <c r="DL176" s="302"/>
      <c r="DM176" s="302"/>
      <c r="DN176" s="302"/>
      <c r="DO176" s="302"/>
    </row>
    <row r="177" spans="4:119">
      <c r="D177" s="301" t="s">
        <v>121</v>
      </c>
      <c r="E177" s="301"/>
      <c r="F177" s="301" t="s">
        <v>122</v>
      </c>
      <c r="G177" s="302">
        <v>48</v>
      </c>
      <c r="H177" s="277" t="str">
        <f t="shared" si="2"/>
        <v>0148</v>
      </c>
      <c r="I177" s="302"/>
      <c r="J177" s="302"/>
      <c r="K177" s="302"/>
      <c r="L177" s="302"/>
      <c r="M177" s="302"/>
      <c r="N177" s="302"/>
      <c r="O177" s="302"/>
      <c r="P177" s="302"/>
      <c r="Q177" s="302"/>
      <c r="R177" s="302"/>
      <c r="S177" s="302"/>
      <c r="T177" s="302"/>
      <c r="U177" s="302"/>
      <c r="V177" s="302"/>
      <c r="W177" s="302"/>
      <c r="X177" s="302"/>
      <c r="Y177" s="302"/>
      <c r="Z177" s="302"/>
      <c r="AA177" s="302"/>
      <c r="AB177" s="302"/>
      <c r="AC177" s="302"/>
      <c r="AD177" s="302"/>
      <c r="AE177" s="302"/>
      <c r="AF177" s="302"/>
      <c r="AG177" s="302"/>
      <c r="AH177" s="302"/>
      <c r="AI177" s="302"/>
      <c r="AJ177" s="302"/>
      <c r="AK177" s="302"/>
      <c r="AL177" s="302"/>
      <c r="AM177" s="302"/>
      <c r="AN177" s="302"/>
      <c r="AO177" s="302"/>
      <c r="AP177" s="302"/>
      <c r="AQ177" s="302"/>
      <c r="AR177" s="302"/>
      <c r="AS177" s="302"/>
      <c r="AT177" s="302"/>
      <c r="AU177" s="302"/>
      <c r="AV177" s="302"/>
      <c r="AW177" s="302"/>
      <c r="AX177" s="302"/>
      <c r="AY177" s="302"/>
      <c r="AZ177" s="302"/>
      <c r="BA177" s="302"/>
      <c r="BB177" s="302"/>
      <c r="BC177" s="302"/>
      <c r="BD177" s="302"/>
      <c r="BE177" s="302"/>
      <c r="BF177" s="302"/>
      <c r="BG177" s="302"/>
      <c r="BH177" s="302"/>
      <c r="BI177" s="302"/>
      <c r="BJ177" s="302"/>
      <c r="BK177" s="302"/>
      <c r="BL177" s="302"/>
      <c r="BM177" s="302"/>
      <c r="BN177" s="302"/>
      <c r="BO177" s="302"/>
      <c r="BP177" s="302"/>
      <c r="BQ177" s="302"/>
      <c r="BR177" s="302"/>
      <c r="BS177" s="302"/>
      <c r="BT177" s="302"/>
      <c r="BU177" s="302"/>
      <c r="BV177" s="302"/>
      <c r="BW177" s="302"/>
      <c r="BX177" s="302"/>
      <c r="BY177" s="302"/>
      <c r="BZ177" s="302"/>
      <c r="CA177" s="302"/>
      <c r="CB177" s="302"/>
      <c r="CC177" s="302"/>
      <c r="CD177" s="302"/>
      <c r="CE177" s="302"/>
      <c r="CF177" s="302"/>
      <c r="CG177" s="302"/>
      <c r="CH177" s="302"/>
      <c r="CI177" s="302"/>
      <c r="CJ177" s="302"/>
      <c r="CK177" s="302"/>
      <c r="CL177" s="302"/>
      <c r="CM177" s="302"/>
      <c r="CN177" s="302"/>
      <c r="CO177" s="302"/>
      <c r="CP177" s="302"/>
      <c r="CQ177" s="302"/>
      <c r="CR177" s="302"/>
      <c r="CS177" s="302"/>
      <c r="CT177" s="302"/>
      <c r="CU177" s="302"/>
      <c r="CV177" s="302"/>
      <c r="CW177" s="302"/>
      <c r="CX177" s="302"/>
      <c r="CY177" s="302"/>
      <c r="CZ177" s="302"/>
      <c r="DA177" s="302"/>
      <c r="DB177" s="302"/>
      <c r="DC177" s="302"/>
      <c r="DD177" s="302"/>
      <c r="DE177" s="302"/>
      <c r="DF177" s="302"/>
      <c r="DG177" s="302"/>
      <c r="DH177" s="302"/>
      <c r="DI177" s="302"/>
      <c r="DJ177" s="302"/>
      <c r="DK177" s="302"/>
      <c r="DL177" s="302"/>
      <c r="DM177" s="302"/>
      <c r="DN177" s="302"/>
      <c r="DO177" s="302"/>
    </row>
    <row r="178" spans="4:119">
      <c r="D178" s="301" t="s">
        <v>121</v>
      </c>
      <c r="E178" s="301"/>
      <c r="F178" s="301" t="s">
        <v>122</v>
      </c>
      <c r="G178" s="302">
        <v>49</v>
      </c>
      <c r="H178" s="277" t="str">
        <f t="shared" si="2"/>
        <v>0149</v>
      </c>
      <c r="I178" s="302"/>
      <c r="J178" s="302"/>
      <c r="K178" s="302"/>
      <c r="L178" s="302"/>
      <c r="M178" s="302"/>
      <c r="N178" s="302"/>
      <c r="O178" s="302"/>
      <c r="P178" s="302"/>
      <c r="Q178" s="302"/>
      <c r="R178" s="302"/>
      <c r="S178" s="302"/>
      <c r="T178" s="302"/>
      <c r="U178" s="302"/>
      <c r="V178" s="302"/>
      <c r="W178" s="302"/>
      <c r="X178" s="302"/>
      <c r="Y178" s="302"/>
      <c r="Z178" s="302"/>
      <c r="AA178" s="302"/>
      <c r="AB178" s="302"/>
      <c r="AC178" s="302"/>
      <c r="AD178" s="302"/>
      <c r="AE178" s="302"/>
      <c r="AF178" s="302"/>
      <c r="AG178" s="302"/>
      <c r="AH178" s="302"/>
      <c r="AI178" s="302"/>
      <c r="AJ178" s="302"/>
      <c r="AK178" s="302"/>
      <c r="AL178" s="302"/>
      <c r="AM178" s="302"/>
      <c r="AN178" s="302"/>
      <c r="AO178" s="302"/>
      <c r="AP178" s="302"/>
      <c r="AQ178" s="302"/>
      <c r="AR178" s="302"/>
      <c r="AS178" s="302"/>
      <c r="AT178" s="302"/>
      <c r="AU178" s="302"/>
      <c r="AV178" s="302"/>
      <c r="AW178" s="302"/>
      <c r="AX178" s="302"/>
      <c r="AY178" s="302"/>
      <c r="AZ178" s="302"/>
      <c r="BA178" s="302"/>
      <c r="BB178" s="302"/>
      <c r="BC178" s="302"/>
      <c r="BD178" s="302"/>
      <c r="BE178" s="302"/>
      <c r="BF178" s="302"/>
      <c r="BG178" s="302"/>
      <c r="BH178" s="302"/>
      <c r="BI178" s="302"/>
      <c r="BJ178" s="302"/>
      <c r="BK178" s="302"/>
      <c r="BL178" s="302"/>
      <c r="BM178" s="302"/>
      <c r="BN178" s="302"/>
      <c r="BO178" s="302"/>
      <c r="BP178" s="302"/>
      <c r="BQ178" s="302"/>
      <c r="BR178" s="302"/>
      <c r="BS178" s="302"/>
      <c r="BT178" s="302"/>
      <c r="BU178" s="302"/>
      <c r="BV178" s="302"/>
      <c r="BW178" s="302"/>
      <c r="BX178" s="302"/>
      <c r="BY178" s="302"/>
      <c r="BZ178" s="302"/>
      <c r="CA178" s="302"/>
      <c r="CB178" s="302"/>
      <c r="CC178" s="302"/>
      <c r="CD178" s="302"/>
      <c r="CE178" s="302"/>
      <c r="CF178" s="302"/>
      <c r="CG178" s="302"/>
      <c r="CH178" s="302"/>
      <c r="CI178" s="302"/>
      <c r="CJ178" s="302"/>
      <c r="CK178" s="302"/>
      <c r="CL178" s="302"/>
      <c r="CM178" s="302"/>
      <c r="CN178" s="302"/>
      <c r="CO178" s="302"/>
      <c r="CP178" s="302"/>
      <c r="CQ178" s="302"/>
      <c r="CR178" s="302"/>
      <c r="CS178" s="302"/>
      <c r="CT178" s="302"/>
      <c r="CU178" s="302"/>
      <c r="CV178" s="302"/>
      <c r="CW178" s="302"/>
      <c r="CX178" s="302"/>
      <c r="CY178" s="302"/>
      <c r="CZ178" s="302"/>
      <c r="DA178" s="302"/>
      <c r="DB178" s="302"/>
      <c r="DC178" s="302"/>
      <c r="DD178" s="302"/>
      <c r="DE178" s="302"/>
      <c r="DF178" s="302"/>
      <c r="DG178" s="302"/>
      <c r="DH178" s="302"/>
      <c r="DI178" s="302"/>
      <c r="DJ178" s="302"/>
      <c r="DK178" s="302"/>
      <c r="DL178" s="302"/>
      <c r="DM178" s="302"/>
      <c r="DN178" s="302"/>
      <c r="DO178" s="302"/>
    </row>
    <row r="179" spans="4:119">
      <c r="D179" s="301" t="s">
        <v>121</v>
      </c>
      <c r="E179" s="301"/>
      <c r="F179" s="301" t="s">
        <v>122</v>
      </c>
      <c r="G179" s="302">
        <v>50</v>
      </c>
      <c r="H179" s="277" t="str">
        <f t="shared" si="2"/>
        <v>0150</v>
      </c>
      <c r="I179" s="302"/>
      <c r="J179" s="302"/>
      <c r="K179" s="302"/>
      <c r="L179" s="302"/>
      <c r="M179" s="302"/>
      <c r="N179" s="302"/>
      <c r="O179" s="302"/>
      <c r="P179" s="302"/>
      <c r="Q179" s="302"/>
      <c r="R179" s="302"/>
      <c r="S179" s="302"/>
      <c r="T179" s="302"/>
      <c r="U179" s="302"/>
      <c r="V179" s="302"/>
      <c r="W179" s="302"/>
      <c r="X179" s="302"/>
      <c r="Y179" s="302"/>
      <c r="Z179" s="302"/>
      <c r="AA179" s="302"/>
      <c r="AB179" s="302"/>
      <c r="AC179" s="302"/>
      <c r="AD179" s="302"/>
      <c r="AE179" s="302"/>
      <c r="AF179" s="302"/>
      <c r="AG179" s="302"/>
      <c r="AH179" s="302"/>
      <c r="AI179" s="302"/>
      <c r="AJ179" s="302"/>
      <c r="AK179" s="302"/>
      <c r="AL179" s="302"/>
      <c r="AM179" s="302"/>
      <c r="AN179" s="302"/>
      <c r="AO179" s="302"/>
      <c r="AP179" s="302"/>
      <c r="AQ179" s="302"/>
      <c r="AR179" s="302"/>
      <c r="AS179" s="302"/>
      <c r="AT179" s="302"/>
      <c r="AU179" s="302"/>
      <c r="AV179" s="302"/>
      <c r="AW179" s="302"/>
      <c r="AX179" s="302"/>
      <c r="AY179" s="302"/>
      <c r="AZ179" s="302"/>
      <c r="BA179" s="302"/>
      <c r="BB179" s="302"/>
      <c r="BC179" s="302"/>
      <c r="BD179" s="302"/>
      <c r="BE179" s="302"/>
      <c r="BF179" s="302"/>
      <c r="BG179" s="302"/>
      <c r="BH179" s="302"/>
      <c r="BI179" s="302"/>
      <c r="BJ179" s="302"/>
      <c r="BK179" s="302"/>
      <c r="BL179" s="302"/>
      <c r="BM179" s="302"/>
      <c r="BN179" s="302"/>
      <c r="BO179" s="302"/>
      <c r="BP179" s="302"/>
      <c r="BQ179" s="302"/>
      <c r="BR179" s="302"/>
      <c r="BS179" s="302"/>
      <c r="BT179" s="302"/>
      <c r="BU179" s="302"/>
      <c r="BV179" s="302"/>
      <c r="BW179" s="302"/>
      <c r="BX179" s="302"/>
      <c r="BY179" s="302"/>
      <c r="BZ179" s="302"/>
      <c r="CA179" s="302"/>
      <c r="CB179" s="302"/>
      <c r="CC179" s="302"/>
      <c r="CD179" s="302"/>
      <c r="CE179" s="302"/>
      <c r="CF179" s="302"/>
      <c r="CG179" s="302"/>
      <c r="CH179" s="302"/>
      <c r="CI179" s="302"/>
      <c r="CJ179" s="302"/>
      <c r="CK179" s="302"/>
      <c r="CL179" s="302"/>
      <c r="CM179" s="302"/>
      <c r="CN179" s="302"/>
      <c r="CO179" s="302"/>
      <c r="CP179" s="302"/>
      <c r="CQ179" s="302"/>
      <c r="CR179" s="302"/>
      <c r="CS179" s="302"/>
      <c r="CT179" s="302"/>
      <c r="CU179" s="302"/>
      <c r="CV179" s="302"/>
      <c r="CW179" s="302"/>
      <c r="CX179" s="302"/>
      <c r="CY179" s="302"/>
      <c r="CZ179" s="302"/>
      <c r="DA179" s="302"/>
      <c r="DB179" s="302"/>
      <c r="DC179" s="302"/>
      <c r="DD179" s="302"/>
      <c r="DE179" s="302"/>
      <c r="DF179" s="302"/>
      <c r="DG179" s="302"/>
      <c r="DH179" s="302"/>
      <c r="DI179" s="302"/>
      <c r="DJ179" s="302"/>
      <c r="DK179" s="302"/>
      <c r="DL179" s="302"/>
      <c r="DM179" s="302"/>
      <c r="DN179" s="302"/>
      <c r="DO179" s="302"/>
    </row>
    <row r="180" spans="4:119">
      <c r="D180" s="301" t="s">
        <v>121</v>
      </c>
      <c r="E180" s="301"/>
      <c r="F180" s="301" t="s">
        <v>122</v>
      </c>
      <c r="G180" s="302">
        <v>51</v>
      </c>
      <c r="H180" s="277" t="str">
        <f t="shared" si="2"/>
        <v>0151</v>
      </c>
      <c r="I180" s="302"/>
      <c r="J180" s="302"/>
      <c r="K180" s="302"/>
      <c r="L180" s="302"/>
      <c r="M180" s="302"/>
      <c r="N180" s="302"/>
      <c r="O180" s="302"/>
      <c r="P180" s="302"/>
      <c r="Q180" s="302"/>
      <c r="R180" s="302"/>
      <c r="S180" s="302"/>
      <c r="T180" s="302"/>
      <c r="U180" s="302"/>
      <c r="V180" s="302"/>
      <c r="W180" s="302"/>
      <c r="X180" s="302"/>
      <c r="Y180" s="302"/>
      <c r="Z180" s="302"/>
      <c r="AA180" s="302"/>
      <c r="AB180" s="302"/>
      <c r="AC180" s="302"/>
      <c r="AD180" s="302"/>
      <c r="AE180" s="302"/>
      <c r="AF180" s="302"/>
      <c r="AG180" s="302"/>
      <c r="AH180" s="302"/>
      <c r="AI180" s="302"/>
      <c r="AJ180" s="302"/>
      <c r="AK180" s="302"/>
      <c r="AL180" s="302"/>
      <c r="AM180" s="302"/>
      <c r="AN180" s="302"/>
      <c r="AO180" s="302"/>
      <c r="AP180" s="302"/>
      <c r="AQ180" s="302"/>
      <c r="AR180" s="302"/>
      <c r="AS180" s="302"/>
      <c r="AT180" s="302"/>
      <c r="AU180" s="302"/>
      <c r="AV180" s="302"/>
      <c r="AW180" s="302"/>
      <c r="AX180" s="302"/>
      <c r="AY180" s="302"/>
      <c r="AZ180" s="302"/>
      <c r="BA180" s="302"/>
      <c r="BB180" s="302"/>
      <c r="BC180" s="302"/>
      <c r="BD180" s="302"/>
      <c r="BE180" s="302"/>
      <c r="BF180" s="302"/>
      <c r="BG180" s="302"/>
      <c r="BH180" s="302"/>
      <c r="BI180" s="302"/>
      <c r="BJ180" s="302"/>
      <c r="BK180" s="302"/>
      <c r="BL180" s="302"/>
      <c r="BM180" s="302"/>
      <c r="BN180" s="302"/>
      <c r="BO180" s="302"/>
      <c r="BP180" s="302"/>
      <c r="BQ180" s="302"/>
      <c r="BR180" s="302"/>
      <c r="BS180" s="302"/>
      <c r="BT180" s="302"/>
      <c r="BU180" s="302"/>
      <c r="BV180" s="302"/>
      <c r="BW180" s="302"/>
      <c r="BX180" s="302"/>
      <c r="BY180" s="302"/>
      <c r="BZ180" s="302"/>
      <c r="CA180" s="302"/>
      <c r="CB180" s="302"/>
      <c r="CC180" s="302"/>
      <c r="CD180" s="302"/>
      <c r="CE180" s="302"/>
      <c r="CF180" s="302"/>
      <c r="CG180" s="302"/>
      <c r="CH180" s="302"/>
      <c r="CI180" s="302"/>
      <c r="CJ180" s="302"/>
      <c r="CK180" s="302"/>
      <c r="CL180" s="302"/>
      <c r="CM180" s="302"/>
      <c r="CN180" s="302"/>
      <c r="CO180" s="302"/>
      <c r="CP180" s="302"/>
      <c r="CQ180" s="302"/>
      <c r="CR180" s="302"/>
      <c r="CS180" s="302"/>
      <c r="CT180" s="302"/>
      <c r="CU180" s="302"/>
      <c r="CV180" s="302"/>
      <c r="CW180" s="302"/>
      <c r="CX180" s="302"/>
      <c r="CY180" s="302"/>
      <c r="CZ180" s="302"/>
      <c r="DA180" s="302"/>
      <c r="DB180" s="302"/>
      <c r="DC180" s="302"/>
      <c r="DD180" s="302"/>
      <c r="DE180" s="302"/>
      <c r="DF180" s="302"/>
      <c r="DG180" s="302"/>
      <c r="DH180" s="302"/>
      <c r="DI180" s="302"/>
      <c r="DJ180" s="302"/>
      <c r="DK180" s="302"/>
      <c r="DL180" s="302"/>
      <c r="DM180" s="302"/>
      <c r="DN180" s="302"/>
      <c r="DO180" s="302"/>
    </row>
    <row r="181" spans="4:119">
      <c r="D181" s="301" t="s">
        <v>121</v>
      </c>
      <c r="E181" s="301"/>
      <c r="F181" s="301" t="s">
        <v>122</v>
      </c>
      <c r="G181" s="302">
        <v>52</v>
      </c>
      <c r="H181" s="277" t="str">
        <f t="shared" si="2"/>
        <v>0152</v>
      </c>
      <c r="I181" s="302"/>
      <c r="J181" s="302"/>
      <c r="K181" s="302"/>
      <c r="L181" s="302"/>
      <c r="M181" s="302"/>
      <c r="N181" s="302"/>
      <c r="O181" s="302"/>
      <c r="P181" s="302"/>
      <c r="Q181" s="302"/>
      <c r="R181" s="302"/>
      <c r="S181" s="302"/>
      <c r="T181" s="302"/>
      <c r="U181" s="302"/>
      <c r="V181" s="302"/>
      <c r="W181" s="302"/>
      <c r="X181" s="302"/>
      <c r="Y181" s="302"/>
      <c r="Z181" s="302"/>
      <c r="AA181" s="302"/>
      <c r="AB181" s="302"/>
      <c r="AC181" s="302"/>
      <c r="AD181" s="302"/>
      <c r="AE181" s="302"/>
      <c r="AF181" s="302"/>
      <c r="AG181" s="302"/>
      <c r="AH181" s="302"/>
      <c r="AI181" s="302"/>
      <c r="AJ181" s="302"/>
      <c r="AK181" s="302"/>
      <c r="AL181" s="302"/>
      <c r="AM181" s="302"/>
      <c r="AN181" s="302"/>
      <c r="AO181" s="302"/>
      <c r="AP181" s="302"/>
      <c r="AQ181" s="302"/>
      <c r="AR181" s="302"/>
      <c r="AS181" s="302"/>
      <c r="AT181" s="302"/>
      <c r="AU181" s="302"/>
      <c r="AV181" s="302"/>
      <c r="AW181" s="302"/>
      <c r="AX181" s="302"/>
      <c r="AY181" s="302"/>
      <c r="AZ181" s="302"/>
      <c r="BA181" s="302"/>
      <c r="BB181" s="302"/>
      <c r="BC181" s="302"/>
      <c r="BD181" s="302"/>
      <c r="BE181" s="302"/>
      <c r="BF181" s="302"/>
      <c r="BG181" s="302"/>
      <c r="BH181" s="302"/>
      <c r="BI181" s="302"/>
      <c r="BJ181" s="302"/>
      <c r="BK181" s="302"/>
      <c r="BL181" s="302"/>
      <c r="BM181" s="302"/>
      <c r="BN181" s="302"/>
      <c r="BO181" s="302"/>
      <c r="BP181" s="302"/>
      <c r="BQ181" s="302"/>
      <c r="BR181" s="302"/>
      <c r="BS181" s="302"/>
      <c r="BT181" s="302"/>
      <c r="BU181" s="302"/>
      <c r="BV181" s="302"/>
      <c r="BW181" s="302"/>
      <c r="BX181" s="302"/>
      <c r="BY181" s="302"/>
      <c r="BZ181" s="302"/>
      <c r="CA181" s="302"/>
      <c r="CB181" s="302"/>
      <c r="CC181" s="302"/>
      <c r="CD181" s="302"/>
      <c r="CE181" s="302"/>
      <c r="CF181" s="302"/>
      <c r="CG181" s="302"/>
      <c r="CH181" s="302"/>
      <c r="CI181" s="302"/>
      <c r="CJ181" s="302"/>
      <c r="CK181" s="302"/>
      <c r="CL181" s="302"/>
      <c r="CM181" s="302"/>
      <c r="CN181" s="302"/>
      <c r="CO181" s="302"/>
      <c r="CP181" s="302"/>
      <c r="CQ181" s="302"/>
      <c r="CR181" s="302"/>
      <c r="CS181" s="302"/>
      <c r="CT181" s="302"/>
      <c r="CU181" s="302"/>
      <c r="CV181" s="302"/>
      <c r="CW181" s="302"/>
      <c r="CX181" s="302"/>
      <c r="CY181" s="302"/>
      <c r="CZ181" s="302"/>
      <c r="DA181" s="302"/>
      <c r="DB181" s="302"/>
      <c r="DC181" s="302"/>
      <c r="DD181" s="302"/>
      <c r="DE181" s="302"/>
      <c r="DF181" s="302"/>
      <c r="DG181" s="302"/>
      <c r="DH181" s="302"/>
      <c r="DI181" s="302"/>
      <c r="DJ181" s="302"/>
      <c r="DK181" s="302"/>
      <c r="DL181" s="302"/>
      <c r="DM181" s="302"/>
      <c r="DN181" s="302"/>
      <c r="DO181" s="302"/>
    </row>
    <row r="182" spans="4:119">
      <c r="D182" s="301" t="s">
        <v>121</v>
      </c>
      <c r="E182" s="301"/>
      <c r="F182" s="301" t="s">
        <v>122</v>
      </c>
      <c r="G182" s="302">
        <v>53</v>
      </c>
      <c r="H182" s="277" t="str">
        <f t="shared" si="2"/>
        <v>0153</v>
      </c>
      <c r="I182" s="302"/>
      <c r="J182" s="302"/>
      <c r="K182" s="302"/>
      <c r="L182" s="302"/>
      <c r="M182" s="302"/>
      <c r="N182" s="302"/>
      <c r="O182" s="302"/>
      <c r="P182" s="302"/>
      <c r="Q182" s="302"/>
      <c r="R182" s="302"/>
      <c r="S182" s="302"/>
      <c r="T182" s="302"/>
      <c r="U182" s="302"/>
      <c r="V182" s="302"/>
      <c r="W182" s="302"/>
      <c r="X182" s="302"/>
      <c r="Y182" s="302"/>
      <c r="Z182" s="302"/>
      <c r="AA182" s="302"/>
      <c r="AB182" s="302"/>
      <c r="AC182" s="302"/>
      <c r="AD182" s="302"/>
      <c r="AE182" s="302"/>
      <c r="AF182" s="302"/>
      <c r="AG182" s="302"/>
      <c r="AH182" s="302"/>
      <c r="AI182" s="302"/>
      <c r="AJ182" s="302"/>
      <c r="AK182" s="302"/>
      <c r="AL182" s="302"/>
      <c r="AM182" s="302"/>
      <c r="AN182" s="302"/>
      <c r="AO182" s="302"/>
      <c r="AP182" s="302"/>
      <c r="AQ182" s="302"/>
      <c r="AR182" s="302"/>
      <c r="AS182" s="302"/>
      <c r="AT182" s="302"/>
      <c r="AU182" s="302"/>
      <c r="AV182" s="302"/>
      <c r="AW182" s="302"/>
      <c r="AX182" s="302"/>
      <c r="AY182" s="302"/>
      <c r="AZ182" s="302"/>
      <c r="BA182" s="302"/>
      <c r="BB182" s="302"/>
      <c r="BC182" s="302"/>
      <c r="BD182" s="302"/>
      <c r="BE182" s="302"/>
      <c r="BF182" s="302"/>
      <c r="BG182" s="302"/>
      <c r="BH182" s="302"/>
      <c r="BI182" s="302"/>
      <c r="BJ182" s="302"/>
      <c r="BK182" s="302"/>
      <c r="BL182" s="302"/>
      <c r="BM182" s="302"/>
      <c r="BN182" s="302"/>
      <c r="BO182" s="302"/>
      <c r="BP182" s="302"/>
      <c r="BQ182" s="302"/>
      <c r="BR182" s="302"/>
      <c r="BS182" s="302"/>
      <c r="BT182" s="302"/>
      <c r="BU182" s="302"/>
      <c r="BV182" s="302"/>
      <c r="BW182" s="302"/>
      <c r="BX182" s="302"/>
      <c r="BY182" s="302"/>
      <c r="BZ182" s="302"/>
      <c r="CA182" s="302"/>
      <c r="CB182" s="302"/>
      <c r="CC182" s="302"/>
      <c r="CD182" s="302"/>
      <c r="CE182" s="302"/>
      <c r="CF182" s="302"/>
      <c r="CG182" s="302"/>
      <c r="CH182" s="302"/>
      <c r="CI182" s="302"/>
      <c r="CJ182" s="302"/>
      <c r="CK182" s="302"/>
      <c r="CL182" s="302"/>
      <c r="CM182" s="302"/>
      <c r="CN182" s="302"/>
      <c r="CO182" s="302"/>
      <c r="CP182" s="302"/>
      <c r="CQ182" s="302"/>
      <c r="CR182" s="302"/>
      <c r="CS182" s="302"/>
      <c r="CT182" s="302"/>
      <c r="CU182" s="302"/>
      <c r="CV182" s="302"/>
      <c r="CW182" s="302"/>
      <c r="CX182" s="302"/>
      <c r="CY182" s="302"/>
      <c r="CZ182" s="302"/>
      <c r="DA182" s="302"/>
      <c r="DB182" s="302"/>
      <c r="DC182" s="302"/>
      <c r="DD182" s="302"/>
      <c r="DE182" s="302"/>
      <c r="DF182" s="302"/>
      <c r="DG182" s="302"/>
      <c r="DH182" s="302"/>
      <c r="DI182" s="302"/>
      <c r="DJ182" s="302"/>
      <c r="DK182" s="302"/>
      <c r="DL182" s="302"/>
      <c r="DM182" s="302"/>
      <c r="DN182" s="302"/>
      <c r="DO182" s="302"/>
    </row>
    <row r="183" spans="4:119">
      <c r="D183" s="301" t="s">
        <v>121</v>
      </c>
      <c r="E183" s="301"/>
      <c r="F183" s="301" t="s">
        <v>122</v>
      </c>
      <c r="G183" s="302">
        <v>54</v>
      </c>
      <c r="H183" s="277" t="str">
        <f t="shared" si="2"/>
        <v>0154</v>
      </c>
      <c r="I183" s="302"/>
      <c r="J183" s="302"/>
      <c r="K183" s="302"/>
      <c r="L183" s="302"/>
      <c r="M183" s="302"/>
      <c r="N183" s="302"/>
      <c r="O183" s="302"/>
      <c r="P183" s="302"/>
      <c r="Q183" s="302"/>
      <c r="R183" s="302"/>
      <c r="S183" s="302"/>
      <c r="T183" s="302"/>
      <c r="U183" s="302"/>
      <c r="V183" s="302"/>
      <c r="W183" s="302"/>
      <c r="X183" s="302"/>
      <c r="Y183" s="302"/>
      <c r="Z183" s="302"/>
      <c r="AA183" s="302"/>
      <c r="AB183" s="302"/>
      <c r="AC183" s="302"/>
      <c r="AD183" s="302"/>
      <c r="AE183" s="302"/>
      <c r="AF183" s="302"/>
      <c r="AG183" s="302"/>
      <c r="AH183" s="302"/>
      <c r="AI183" s="302"/>
      <c r="AJ183" s="302"/>
      <c r="AK183" s="302"/>
      <c r="AL183" s="302"/>
      <c r="AM183" s="302"/>
      <c r="AN183" s="302"/>
      <c r="AO183" s="302"/>
      <c r="AP183" s="302"/>
      <c r="AQ183" s="302"/>
      <c r="AR183" s="302"/>
      <c r="AS183" s="302"/>
      <c r="AT183" s="302"/>
      <c r="AU183" s="302"/>
      <c r="AV183" s="302"/>
      <c r="AW183" s="302"/>
      <c r="AX183" s="302"/>
      <c r="AY183" s="302"/>
      <c r="AZ183" s="302"/>
      <c r="BA183" s="302"/>
      <c r="BB183" s="302"/>
      <c r="BC183" s="302"/>
      <c r="BD183" s="302"/>
      <c r="BE183" s="302"/>
      <c r="BF183" s="302"/>
      <c r="BG183" s="302"/>
      <c r="BH183" s="302"/>
      <c r="BI183" s="302"/>
      <c r="BJ183" s="302"/>
      <c r="BK183" s="302"/>
      <c r="BL183" s="302"/>
      <c r="BM183" s="302"/>
      <c r="BN183" s="302"/>
      <c r="BO183" s="302"/>
      <c r="BP183" s="302"/>
      <c r="BQ183" s="302"/>
      <c r="BR183" s="302"/>
      <c r="BS183" s="302"/>
      <c r="BT183" s="302"/>
      <c r="BU183" s="302"/>
      <c r="BV183" s="302"/>
      <c r="BW183" s="302"/>
      <c r="BX183" s="302"/>
      <c r="BY183" s="302"/>
      <c r="BZ183" s="302"/>
      <c r="CA183" s="302"/>
      <c r="CB183" s="302"/>
      <c r="CC183" s="302"/>
      <c r="CD183" s="302"/>
      <c r="CE183" s="302"/>
      <c r="CF183" s="302"/>
      <c r="CG183" s="302"/>
      <c r="CH183" s="302"/>
      <c r="CI183" s="302"/>
      <c r="CJ183" s="302"/>
      <c r="CK183" s="302"/>
      <c r="CL183" s="302"/>
      <c r="CM183" s="302"/>
      <c r="CN183" s="302"/>
      <c r="CO183" s="302"/>
      <c r="CP183" s="302"/>
      <c r="CQ183" s="302"/>
      <c r="CR183" s="302"/>
      <c r="CS183" s="302"/>
      <c r="CT183" s="302"/>
      <c r="CU183" s="302"/>
      <c r="CV183" s="302"/>
      <c r="CW183" s="302"/>
      <c r="CX183" s="302"/>
      <c r="CY183" s="302"/>
      <c r="CZ183" s="302"/>
      <c r="DA183" s="302"/>
      <c r="DB183" s="302"/>
      <c r="DC183" s="302"/>
      <c r="DD183" s="302"/>
      <c r="DE183" s="302"/>
      <c r="DF183" s="302"/>
      <c r="DG183" s="302"/>
      <c r="DH183" s="302"/>
      <c r="DI183" s="302"/>
      <c r="DJ183" s="302"/>
      <c r="DK183" s="302"/>
      <c r="DL183" s="302"/>
      <c r="DM183" s="302"/>
      <c r="DN183" s="302"/>
      <c r="DO183" s="302"/>
    </row>
    <row r="184" spans="4:119">
      <c r="D184" s="301" t="s">
        <v>121</v>
      </c>
      <c r="E184" s="301"/>
      <c r="F184" s="301" t="s">
        <v>122</v>
      </c>
      <c r="G184" s="302">
        <v>55</v>
      </c>
      <c r="H184" s="277" t="str">
        <f t="shared" si="2"/>
        <v>0155</v>
      </c>
      <c r="I184" s="302"/>
      <c r="J184" s="302"/>
      <c r="K184" s="302"/>
      <c r="L184" s="302"/>
      <c r="M184" s="302"/>
      <c r="N184" s="302"/>
      <c r="O184" s="302"/>
      <c r="P184" s="302"/>
      <c r="Q184" s="302"/>
      <c r="R184" s="302"/>
      <c r="S184" s="302"/>
      <c r="T184" s="302"/>
      <c r="U184" s="302"/>
      <c r="V184" s="302"/>
      <c r="W184" s="302"/>
      <c r="X184" s="302"/>
      <c r="Y184" s="302"/>
      <c r="Z184" s="302"/>
      <c r="AA184" s="302"/>
      <c r="AB184" s="302"/>
      <c r="AC184" s="302"/>
      <c r="AD184" s="302"/>
      <c r="AE184" s="302"/>
      <c r="AF184" s="302"/>
      <c r="AG184" s="302"/>
      <c r="AH184" s="302"/>
      <c r="AI184" s="302"/>
      <c r="AJ184" s="302"/>
      <c r="AK184" s="302"/>
      <c r="AL184" s="302"/>
      <c r="AM184" s="302"/>
      <c r="AN184" s="302"/>
      <c r="AO184" s="302"/>
      <c r="AP184" s="302"/>
      <c r="AQ184" s="302"/>
      <c r="AR184" s="302"/>
      <c r="AS184" s="302"/>
      <c r="AT184" s="302"/>
      <c r="AU184" s="302"/>
      <c r="AV184" s="302"/>
      <c r="AW184" s="302"/>
      <c r="AX184" s="302"/>
      <c r="AY184" s="302"/>
      <c r="AZ184" s="302"/>
      <c r="BA184" s="302"/>
      <c r="BB184" s="302"/>
      <c r="BC184" s="302"/>
      <c r="BD184" s="302"/>
      <c r="BE184" s="302"/>
      <c r="BF184" s="302"/>
      <c r="BG184" s="302"/>
      <c r="BH184" s="302"/>
      <c r="BI184" s="302"/>
      <c r="BJ184" s="302"/>
      <c r="BK184" s="302"/>
      <c r="BL184" s="302"/>
      <c r="BM184" s="302"/>
      <c r="BN184" s="302"/>
      <c r="BO184" s="302"/>
      <c r="BP184" s="302"/>
      <c r="BQ184" s="302"/>
      <c r="BR184" s="302"/>
      <c r="BS184" s="302"/>
      <c r="BT184" s="302"/>
      <c r="BU184" s="302"/>
      <c r="BV184" s="302"/>
      <c r="BW184" s="302"/>
      <c r="BX184" s="302"/>
      <c r="BY184" s="302"/>
      <c r="BZ184" s="302"/>
      <c r="CA184" s="302"/>
      <c r="CB184" s="302"/>
      <c r="CC184" s="302"/>
      <c r="CD184" s="302"/>
      <c r="CE184" s="302"/>
      <c r="CF184" s="302"/>
      <c r="CG184" s="302"/>
      <c r="CH184" s="302"/>
      <c r="CI184" s="302"/>
      <c r="CJ184" s="302"/>
      <c r="CK184" s="302"/>
      <c r="CL184" s="302"/>
      <c r="CM184" s="302"/>
      <c r="CN184" s="302"/>
      <c r="CO184" s="302"/>
      <c r="CP184" s="302"/>
      <c r="CQ184" s="302"/>
      <c r="CR184" s="302"/>
      <c r="CS184" s="302"/>
      <c r="CT184" s="302"/>
      <c r="CU184" s="302"/>
      <c r="CV184" s="302"/>
      <c r="CW184" s="302"/>
      <c r="CX184" s="302"/>
      <c r="CY184" s="302"/>
      <c r="CZ184" s="302"/>
      <c r="DA184" s="302"/>
      <c r="DB184" s="302"/>
      <c r="DC184" s="302"/>
      <c r="DD184" s="302"/>
      <c r="DE184" s="302"/>
      <c r="DF184" s="302"/>
      <c r="DG184" s="302"/>
      <c r="DH184" s="302"/>
      <c r="DI184" s="302"/>
      <c r="DJ184" s="302"/>
      <c r="DK184" s="302"/>
      <c r="DL184" s="302"/>
      <c r="DM184" s="302"/>
      <c r="DN184" s="302"/>
      <c r="DO184" s="302"/>
    </row>
    <row r="185" spans="4:119">
      <c r="D185" s="301" t="s">
        <v>121</v>
      </c>
      <c r="E185" s="301"/>
      <c r="F185" s="301" t="s">
        <v>122</v>
      </c>
      <c r="G185" s="302">
        <v>56</v>
      </c>
      <c r="H185" s="277" t="str">
        <f t="shared" si="2"/>
        <v>0156</v>
      </c>
      <c r="I185" s="302"/>
      <c r="J185" s="302"/>
      <c r="K185" s="302"/>
      <c r="L185" s="302"/>
      <c r="M185" s="302"/>
      <c r="N185" s="302"/>
      <c r="O185" s="302"/>
      <c r="P185" s="302"/>
      <c r="Q185" s="302"/>
      <c r="R185" s="302"/>
      <c r="S185" s="302"/>
      <c r="T185" s="302"/>
      <c r="U185" s="302"/>
      <c r="V185" s="302"/>
      <c r="W185" s="302"/>
      <c r="X185" s="302"/>
      <c r="Y185" s="302"/>
      <c r="Z185" s="302"/>
      <c r="AA185" s="302"/>
      <c r="AB185" s="302"/>
      <c r="AC185" s="302"/>
      <c r="AD185" s="302"/>
      <c r="AE185" s="302"/>
      <c r="AF185" s="302"/>
      <c r="AG185" s="302"/>
      <c r="AH185" s="302"/>
      <c r="AI185" s="302"/>
      <c r="AJ185" s="302"/>
      <c r="AK185" s="302"/>
      <c r="AL185" s="302"/>
      <c r="AM185" s="302"/>
      <c r="AN185" s="302"/>
      <c r="AO185" s="302"/>
      <c r="AP185" s="302"/>
      <c r="AQ185" s="302"/>
      <c r="AR185" s="302"/>
      <c r="AS185" s="302"/>
      <c r="AT185" s="302"/>
      <c r="AU185" s="302"/>
      <c r="AV185" s="302"/>
      <c r="AW185" s="302"/>
      <c r="AX185" s="302"/>
      <c r="AY185" s="302"/>
      <c r="AZ185" s="302"/>
      <c r="BA185" s="302"/>
      <c r="BB185" s="302"/>
      <c r="BC185" s="302"/>
      <c r="BD185" s="302"/>
      <c r="BE185" s="302"/>
      <c r="BF185" s="302"/>
      <c r="BG185" s="302"/>
      <c r="BH185" s="302"/>
      <c r="BI185" s="302"/>
      <c r="BJ185" s="302"/>
      <c r="BK185" s="302"/>
      <c r="BL185" s="302"/>
      <c r="BM185" s="302"/>
      <c r="BN185" s="302"/>
      <c r="BO185" s="302"/>
      <c r="BP185" s="302"/>
      <c r="BQ185" s="302"/>
      <c r="BR185" s="302"/>
      <c r="BS185" s="302"/>
      <c r="BT185" s="302"/>
      <c r="BU185" s="302"/>
      <c r="BV185" s="302"/>
      <c r="BW185" s="302"/>
      <c r="BX185" s="302"/>
      <c r="BY185" s="302"/>
      <c r="BZ185" s="302"/>
      <c r="CA185" s="302"/>
      <c r="CB185" s="302"/>
      <c r="CC185" s="302"/>
      <c r="CD185" s="302"/>
      <c r="CE185" s="302"/>
      <c r="CF185" s="302"/>
      <c r="CG185" s="302"/>
      <c r="CH185" s="302"/>
      <c r="CI185" s="302"/>
      <c r="CJ185" s="302"/>
      <c r="CK185" s="302"/>
      <c r="CL185" s="302"/>
      <c r="CM185" s="302"/>
      <c r="CN185" s="302"/>
      <c r="CO185" s="302"/>
      <c r="CP185" s="302"/>
      <c r="CQ185" s="302"/>
      <c r="CR185" s="302"/>
      <c r="CS185" s="302"/>
      <c r="CT185" s="302"/>
      <c r="CU185" s="302"/>
      <c r="CV185" s="302"/>
      <c r="CW185" s="302"/>
      <c r="CX185" s="302"/>
      <c r="CY185" s="302"/>
      <c r="CZ185" s="302"/>
      <c r="DA185" s="302"/>
      <c r="DB185" s="302"/>
      <c r="DC185" s="302"/>
      <c r="DD185" s="302"/>
      <c r="DE185" s="302"/>
      <c r="DF185" s="302"/>
      <c r="DG185" s="302"/>
      <c r="DH185" s="302"/>
      <c r="DI185" s="302"/>
      <c r="DJ185" s="302"/>
      <c r="DK185" s="302"/>
      <c r="DL185" s="302"/>
      <c r="DM185" s="302"/>
      <c r="DN185" s="302"/>
      <c r="DO185" s="302"/>
    </row>
    <row r="186" spans="4:119">
      <c r="D186" s="301" t="s">
        <v>121</v>
      </c>
      <c r="E186" s="301"/>
      <c r="F186" s="301" t="s">
        <v>122</v>
      </c>
      <c r="G186" s="302">
        <v>57</v>
      </c>
      <c r="H186" s="277" t="str">
        <f t="shared" si="2"/>
        <v>0157</v>
      </c>
      <c r="I186" s="302"/>
      <c r="J186" s="302"/>
      <c r="K186" s="302"/>
      <c r="L186" s="302"/>
      <c r="M186" s="302"/>
      <c r="N186" s="302"/>
      <c r="O186" s="302"/>
      <c r="P186" s="302"/>
      <c r="Q186" s="302"/>
      <c r="R186" s="302"/>
      <c r="S186" s="302"/>
      <c r="T186" s="302"/>
      <c r="U186" s="302"/>
      <c r="V186" s="302"/>
      <c r="W186" s="302"/>
      <c r="X186" s="302"/>
      <c r="Y186" s="302"/>
      <c r="Z186" s="302"/>
      <c r="AA186" s="302"/>
      <c r="AB186" s="302"/>
      <c r="AC186" s="302"/>
      <c r="AD186" s="302"/>
      <c r="AE186" s="302"/>
      <c r="AF186" s="302"/>
      <c r="AG186" s="302"/>
      <c r="AH186" s="302"/>
      <c r="AI186" s="302"/>
      <c r="AJ186" s="302"/>
      <c r="AK186" s="302"/>
      <c r="AL186" s="302"/>
      <c r="AM186" s="302"/>
      <c r="AN186" s="302"/>
      <c r="AO186" s="302"/>
      <c r="AP186" s="302"/>
      <c r="AQ186" s="302"/>
      <c r="AR186" s="302"/>
      <c r="AS186" s="302"/>
      <c r="AT186" s="302"/>
      <c r="AU186" s="302"/>
      <c r="AV186" s="302"/>
      <c r="AW186" s="302"/>
      <c r="AX186" s="302"/>
      <c r="AY186" s="302"/>
      <c r="AZ186" s="302"/>
      <c r="BA186" s="302"/>
      <c r="BB186" s="302"/>
      <c r="BC186" s="302"/>
      <c r="BD186" s="302"/>
      <c r="BE186" s="302"/>
      <c r="BF186" s="302"/>
      <c r="BG186" s="302"/>
      <c r="BH186" s="302"/>
      <c r="BI186" s="302"/>
      <c r="BJ186" s="302"/>
      <c r="BK186" s="302"/>
      <c r="BL186" s="302"/>
      <c r="BM186" s="302"/>
      <c r="BN186" s="302"/>
      <c r="BO186" s="302"/>
      <c r="BP186" s="302"/>
      <c r="BQ186" s="302"/>
      <c r="BR186" s="302"/>
      <c r="BS186" s="302"/>
      <c r="BT186" s="302"/>
      <c r="BU186" s="302"/>
      <c r="BV186" s="302"/>
      <c r="BW186" s="302"/>
      <c r="BX186" s="302"/>
      <c r="BY186" s="302"/>
      <c r="BZ186" s="302"/>
      <c r="CA186" s="302"/>
      <c r="CB186" s="302"/>
      <c r="CC186" s="302"/>
      <c r="CD186" s="302"/>
      <c r="CE186" s="302"/>
      <c r="CF186" s="302"/>
      <c r="CG186" s="302"/>
      <c r="CH186" s="302"/>
      <c r="CI186" s="302"/>
      <c r="CJ186" s="302"/>
      <c r="CK186" s="302"/>
      <c r="CL186" s="302"/>
      <c r="CM186" s="302"/>
      <c r="CN186" s="302"/>
      <c r="CO186" s="302"/>
      <c r="CP186" s="302"/>
      <c r="CQ186" s="302"/>
      <c r="CR186" s="302"/>
      <c r="CS186" s="302"/>
      <c r="CT186" s="302"/>
      <c r="CU186" s="302"/>
      <c r="CV186" s="302"/>
      <c r="CW186" s="302"/>
      <c r="CX186" s="302"/>
      <c r="CY186" s="302"/>
      <c r="CZ186" s="302"/>
      <c r="DA186" s="302"/>
      <c r="DB186" s="302"/>
      <c r="DC186" s="302"/>
      <c r="DD186" s="302"/>
      <c r="DE186" s="302"/>
      <c r="DF186" s="302"/>
      <c r="DG186" s="302"/>
      <c r="DH186" s="302"/>
      <c r="DI186" s="302"/>
      <c r="DJ186" s="302"/>
      <c r="DK186" s="302"/>
      <c r="DL186" s="302"/>
      <c r="DM186" s="302"/>
      <c r="DN186" s="302"/>
      <c r="DO186" s="302"/>
    </row>
    <row r="187" spans="4:119">
      <c r="D187" s="301" t="s">
        <v>121</v>
      </c>
      <c r="E187" s="301"/>
      <c r="F187" s="301" t="s">
        <v>122</v>
      </c>
      <c r="G187" s="302">
        <v>58</v>
      </c>
      <c r="H187" s="277" t="str">
        <f t="shared" si="2"/>
        <v>0158</v>
      </c>
      <c r="I187" s="302"/>
      <c r="J187" s="302"/>
      <c r="K187" s="302"/>
      <c r="L187" s="302"/>
      <c r="M187" s="302"/>
      <c r="N187" s="302"/>
      <c r="O187" s="302"/>
      <c r="P187" s="302"/>
      <c r="Q187" s="302"/>
      <c r="R187" s="302"/>
      <c r="S187" s="302"/>
      <c r="T187" s="302"/>
      <c r="U187" s="302"/>
      <c r="V187" s="302"/>
      <c r="W187" s="302"/>
      <c r="X187" s="302"/>
      <c r="Y187" s="302"/>
      <c r="Z187" s="302"/>
      <c r="AA187" s="302"/>
      <c r="AB187" s="302"/>
      <c r="AC187" s="302"/>
      <c r="AD187" s="302"/>
      <c r="AE187" s="302"/>
      <c r="AF187" s="302"/>
      <c r="AG187" s="302"/>
      <c r="AH187" s="302"/>
      <c r="AI187" s="302"/>
      <c r="AJ187" s="302"/>
      <c r="AK187" s="302"/>
      <c r="AL187" s="302"/>
      <c r="AM187" s="302"/>
      <c r="AN187" s="302"/>
      <c r="AO187" s="302"/>
      <c r="AP187" s="302"/>
      <c r="AQ187" s="302"/>
      <c r="AR187" s="302"/>
      <c r="AS187" s="302"/>
      <c r="AT187" s="302"/>
      <c r="AU187" s="302"/>
      <c r="AV187" s="302"/>
      <c r="AW187" s="302"/>
      <c r="AX187" s="302"/>
      <c r="AY187" s="302"/>
      <c r="AZ187" s="302"/>
      <c r="BA187" s="302"/>
      <c r="BB187" s="302"/>
      <c r="BC187" s="302"/>
      <c r="BD187" s="302"/>
      <c r="BE187" s="302"/>
      <c r="BF187" s="302"/>
      <c r="BG187" s="302"/>
      <c r="BH187" s="302"/>
      <c r="BI187" s="302"/>
      <c r="BJ187" s="302"/>
      <c r="BK187" s="302"/>
      <c r="BL187" s="302"/>
      <c r="BM187" s="302"/>
      <c r="BN187" s="302"/>
      <c r="BO187" s="302"/>
      <c r="BP187" s="302"/>
      <c r="BQ187" s="302"/>
      <c r="BR187" s="302"/>
      <c r="BS187" s="302"/>
      <c r="BT187" s="302"/>
      <c r="BU187" s="302"/>
      <c r="BV187" s="302"/>
      <c r="BW187" s="302"/>
      <c r="BX187" s="302"/>
      <c r="BY187" s="302"/>
      <c r="BZ187" s="302"/>
      <c r="CA187" s="302"/>
      <c r="CB187" s="302"/>
      <c r="CC187" s="302"/>
      <c r="CD187" s="302"/>
      <c r="CE187" s="302"/>
      <c r="CF187" s="302"/>
      <c r="CG187" s="302"/>
      <c r="CH187" s="302"/>
      <c r="CI187" s="302"/>
      <c r="CJ187" s="302"/>
      <c r="CK187" s="302"/>
      <c r="CL187" s="302"/>
      <c r="CM187" s="302"/>
      <c r="CN187" s="302"/>
      <c r="CO187" s="302"/>
      <c r="CP187" s="302"/>
      <c r="CQ187" s="302"/>
      <c r="CR187" s="302"/>
      <c r="CS187" s="302"/>
      <c r="CT187" s="302"/>
      <c r="CU187" s="302"/>
      <c r="CV187" s="302"/>
      <c r="CW187" s="302"/>
      <c r="CX187" s="302"/>
      <c r="CY187" s="302"/>
      <c r="CZ187" s="302"/>
      <c r="DA187" s="302"/>
      <c r="DB187" s="302"/>
      <c r="DC187" s="302"/>
      <c r="DD187" s="302"/>
      <c r="DE187" s="302"/>
      <c r="DF187" s="302"/>
      <c r="DG187" s="302"/>
      <c r="DH187" s="302"/>
      <c r="DI187" s="302"/>
      <c r="DJ187" s="302"/>
      <c r="DK187" s="302"/>
      <c r="DL187" s="302"/>
      <c r="DM187" s="302"/>
      <c r="DN187" s="302"/>
      <c r="DO187" s="302"/>
    </row>
    <row r="188" spans="4:119">
      <c r="D188" s="301" t="s">
        <v>121</v>
      </c>
      <c r="E188" s="301"/>
      <c r="F188" s="301" t="s">
        <v>122</v>
      </c>
      <c r="G188" s="302">
        <v>59</v>
      </c>
      <c r="H188" s="277" t="str">
        <f t="shared" si="2"/>
        <v>0159</v>
      </c>
      <c r="I188" s="302"/>
      <c r="J188" s="302"/>
      <c r="K188" s="302"/>
      <c r="L188" s="302"/>
      <c r="M188" s="302"/>
      <c r="N188" s="302"/>
      <c r="O188" s="302"/>
      <c r="P188" s="302"/>
      <c r="Q188" s="302"/>
      <c r="R188" s="302"/>
      <c r="S188" s="302"/>
      <c r="T188" s="302"/>
      <c r="U188" s="302"/>
      <c r="V188" s="302"/>
      <c r="W188" s="302"/>
      <c r="X188" s="302"/>
      <c r="Y188" s="302"/>
      <c r="Z188" s="302"/>
      <c r="AA188" s="302"/>
      <c r="AB188" s="302"/>
      <c r="AC188" s="302"/>
      <c r="AD188" s="302"/>
      <c r="AE188" s="302"/>
      <c r="AF188" s="302"/>
      <c r="AG188" s="302"/>
      <c r="AH188" s="302"/>
      <c r="AI188" s="302"/>
      <c r="AJ188" s="302"/>
      <c r="AK188" s="302"/>
      <c r="AL188" s="302"/>
      <c r="AM188" s="302"/>
      <c r="AN188" s="302"/>
      <c r="AO188" s="302"/>
      <c r="AP188" s="302"/>
      <c r="AQ188" s="302"/>
      <c r="AR188" s="302"/>
      <c r="AS188" s="302"/>
      <c r="AT188" s="302"/>
      <c r="AU188" s="302"/>
      <c r="AV188" s="302"/>
      <c r="AW188" s="302"/>
      <c r="AX188" s="302"/>
      <c r="AY188" s="302"/>
      <c r="AZ188" s="302"/>
      <c r="BA188" s="302"/>
      <c r="BB188" s="302"/>
      <c r="BC188" s="302"/>
      <c r="BD188" s="302"/>
      <c r="BE188" s="302"/>
      <c r="BF188" s="302"/>
      <c r="BG188" s="302"/>
      <c r="BH188" s="302"/>
      <c r="BI188" s="302"/>
      <c r="BJ188" s="302"/>
      <c r="BK188" s="302"/>
      <c r="BL188" s="302"/>
      <c r="BM188" s="302"/>
      <c r="BN188" s="302"/>
      <c r="BO188" s="302"/>
      <c r="BP188" s="302"/>
      <c r="BQ188" s="302"/>
      <c r="BR188" s="302"/>
      <c r="BS188" s="302"/>
      <c r="BT188" s="302"/>
      <c r="BU188" s="302"/>
      <c r="BV188" s="302"/>
      <c r="BW188" s="302"/>
      <c r="BX188" s="302"/>
      <c r="BY188" s="302"/>
      <c r="BZ188" s="302"/>
      <c r="CA188" s="302"/>
      <c r="CB188" s="302"/>
      <c r="CC188" s="302"/>
      <c r="CD188" s="302"/>
      <c r="CE188" s="302"/>
      <c r="CF188" s="302"/>
      <c r="CG188" s="302"/>
      <c r="CH188" s="302"/>
      <c r="CI188" s="302"/>
      <c r="CJ188" s="302"/>
      <c r="CK188" s="302"/>
      <c r="CL188" s="302"/>
      <c r="CM188" s="302"/>
      <c r="CN188" s="302"/>
      <c r="CO188" s="302"/>
      <c r="CP188" s="302"/>
      <c r="CQ188" s="302"/>
      <c r="CR188" s="302"/>
      <c r="CS188" s="302"/>
      <c r="CT188" s="302"/>
      <c r="CU188" s="302"/>
      <c r="CV188" s="302"/>
      <c r="CW188" s="302"/>
      <c r="CX188" s="302"/>
      <c r="CY188" s="302"/>
      <c r="CZ188" s="302"/>
      <c r="DA188" s="302"/>
      <c r="DB188" s="302"/>
      <c r="DC188" s="302"/>
      <c r="DD188" s="302"/>
      <c r="DE188" s="302"/>
      <c r="DF188" s="302"/>
      <c r="DG188" s="302"/>
      <c r="DH188" s="302"/>
      <c r="DI188" s="302"/>
      <c r="DJ188" s="302"/>
      <c r="DK188" s="302"/>
      <c r="DL188" s="302"/>
      <c r="DM188" s="302"/>
      <c r="DN188" s="302"/>
      <c r="DO188" s="302"/>
    </row>
    <row r="189" spans="4:119">
      <c r="D189" s="301" t="s">
        <v>121</v>
      </c>
      <c r="E189" s="301"/>
      <c r="F189" s="301" t="s">
        <v>122</v>
      </c>
      <c r="G189" s="302">
        <v>60</v>
      </c>
      <c r="H189" s="277" t="str">
        <f t="shared" si="2"/>
        <v>0160</v>
      </c>
      <c r="I189" s="302"/>
      <c r="J189" s="302"/>
      <c r="K189" s="302"/>
      <c r="L189" s="302"/>
      <c r="M189" s="302"/>
      <c r="N189" s="302"/>
      <c r="O189" s="302"/>
      <c r="P189" s="302"/>
      <c r="Q189" s="302"/>
      <c r="R189" s="302"/>
      <c r="S189" s="302"/>
      <c r="T189" s="302"/>
      <c r="U189" s="302"/>
      <c r="V189" s="302"/>
      <c r="W189" s="302"/>
      <c r="X189" s="302"/>
      <c r="Y189" s="302"/>
      <c r="Z189" s="302"/>
      <c r="AA189" s="302"/>
      <c r="AB189" s="302"/>
      <c r="AC189" s="302"/>
      <c r="AD189" s="302"/>
      <c r="AE189" s="302"/>
      <c r="AF189" s="302"/>
      <c r="AG189" s="302"/>
      <c r="AH189" s="302"/>
      <c r="AI189" s="302"/>
      <c r="AJ189" s="302"/>
      <c r="AK189" s="302"/>
      <c r="AL189" s="302"/>
      <c r="AM189" s="302"/>
      <c r="AN189" s="302"/>
      <c r="AO189" s="302"/>
      <c r="AP189" s="302"/>
      <c r="AQ189" s="302"/>
      <c r="AR189" s="302"/>
      <c r="AS189" s="302"/>
      <c r="AT189" s="302"/>
      <c r="AU189" s="302"/>
      <c r="AV189" s="302"/>
      <c r="AW189" s="302"/>
      <c r="AX189" s="302"/>
      <c r="AY189" s="302"/>
      <c r="AZ189" s="302"/>
      <c r="BA189" s="302"/>
      <c r="BB189" s="302"/>
      <c r="BC189" s="302"/>
      <c r="BD189" s="302"/>
      <c r="BE189" s="302"/>
      <c r="BF189" s="302"/>
      <c r="BG189" s="302"/>
      <c r="BH189" s="302"/>
      <c r="BI189" s="302"/>
      <c r="BJ189" s="302"/>
      <c r="BK189" s="302"/>
      <c r="BL189" s="302"/>
      <c r="BM189" s="302"/>
      <c r="BN189" s="302"/>
      <c r="BO189" s="302"/>
      <c r="BP189" s="302"/>
      <c r="BQ189" s="302"/>
      <c r="BR189" s="302"/>
      <c r="BS189" s="302"/>
      <c r="BT189" s="302"/>
      <c r="BU189" s="302"/>
      <c r="BV189" s="302"/>
      <c r="BW189" s="302"/>
      <c r="BX189" s="302"/>
      <c r="BY189" s="302"/>
      <c r="BZ189" s="302"/>
      <c r="CA189" s="302"/>
      <c r="CB189" s="302"/>
      <c r="CC189" s="302"/>
      <c r="CD189" s="302"/>
      <c r="CE189" s="302"/>
      <c r="CF189" s="302"/>
      <c r="CG189" s="302"/>
      <c r="CH189" s="302"/>
      <c r="CI189" s="302"/>
      <c r="CJ189" s="302"/>
      <c r="CK189" s="302"/>
      <c r="CL189" s="302"/>
      <c r="CM189" s="302"/>
      <c r="CN189" s="302"/>
      <c r="CO189" s="302"/>
      <c r="CP189" s="302"/>
      <c r="CQ189" s="302"/>
      <c r="CR189" s="302"/>
      <c r="CS189" s="302"/>
      <c r="CT189" s="302"/>
      <c r="CU189" s="302"/>
      <c r="CV189" s="302"/>
      <c r="CW189" s="302"/>
      <c r="CX189" s="302"/>
      <c r="CY189" s="302"/>
      <c r="CZ189" s="302"/>
      <c r="DA189" s="302"/>
      <c r="DB189" s="302"/>
      <c r="DC189" s="302"/>
      <c r="DD189" s="302"/>
      <c r="DE189" s="302"/>
      <c r="DF189" s="302"/>
      <c r="DG189" s="302"/>
      <c r="DH189" s="302"/>
      <c r="DI189" s="302"/>
      <c r="DJ189" s="302"/>
      <c r="DK189" s="302"/>
      <c r="DL189" s="302"/>
      <c r="DM189" s="302"/>
      <c r="DN189" s="302"/>
      <c r="DO189" s="302"/>
    </row>
    <row r="190" spans="4:119">
      <c r="D190" s="301" t="s">
        <v>121</v>
      </c>
      <c r="E190" s="301"/>
      <c r="F190" s="301" t="s">
        <v>123</v>
      </c>
      <c r="G190" s="302">
        <v>0</v>
      </c>
      <c r="H190" s="277" t="str">
        <f t="shared" si="2"/>
        <v>0200</v>
      </c>
      <c r="I190" s="302"/>
      <c r="J190" s="302"/>
      <c r="K190" s="302"/>
      <c r="L190" s="302"/>
      <c r="M190" s="302"/>
      <c r="N190" s="302"/>
      <c r="O190" s="302"/>
      <c r="P190" s="302"/>
      <c r="Q190" s="302"/>
      <c r="R190" s="302"/>
      <c r="S190" s="302"/>
      <c r="T190" s="302"/>
      <c r="U190" s="302"/>
      <c r="V190" s="302"/>
      <c r="W190" s="302"/>
      <c r="X190" s="302"/>
      <c r="Y190" s="302"/>
      <c r="Z190" s="302"/>
      <c r="AA190" s="302"/>
      <c r="AB190" s="302"/>
      <c r="AC190" s="302"/>
      <c r="AD190" s="302"/>
      <c r="AE190" s="302"/>
      <c r="AF190" s="302"/>
      <c r="AG190" s="302"/>
      <c r="AH190" s="302"/>
      <c r="AI190" s="302"/>
      <c r="AJ190" s="302"/>
      <c r="AK190" s="302"/>
      <c r="AL190" s="302"/>
      <c r="AM190" s="302"/>
      <c r="AN190" s="302"/>
      <c r="AO190" s="302"/>
      <c r="AP190" s="302"/>
      <c r="AQ190" s="302"/>
      <c r="AR190" s="302"/>
      <c r="AS190" s="302"/>
      <c r="AT190" s="302"/>
      <c r="AU190" s="302"/>
      <c r="AV190" s="302"/>
      <c r="AW190" s="302"/>
      <c r="AX190" s="302"/>
      <c r="AY190" s="302"/>
      <c r="AZ190" s="302"/>
      <c r="BA190" s="302"/>
      <c r="BB190" s="302"/>
      <c r="BC190" s="302"/>
      <c r="BD190" s="302"/>
      <c r="BE190" s="302"/>
      <c r="BF190" s="302"/>
      <c r="BG190" s="302"/>
      <c r="BH190" s="302"/>
      <c r="BI190" s="302"/>
      <c r="BJ190" s="302"/>
      <c r="BK190" s="302"/>
      <c r="BL190" s="302"/>
      <c r="BM190" s="302"/>
      <c r="BN190" s="302"/>
      <c r="BO190" s="302"/>
      <c r="BP190" s="302"/>
      <c r="BQ190" s="302"/>
      <c r="BR190" s="302"/>
      <c r="BS190" s="302"/>
      <c r="BT190" s="302"/>
      <c r="BU190" s="302"/>
      <c r="BV190" s="302"/>
      <c r="BW190" s="302"/>
      <c r="BX190" s="302"/>
      <c r="BY190" s="302"/>
      <c r="BZ190" s="302"/>
      <c r="CA190" s="302"/>
      <c r="CB190" s="302"/>
      <c r="CC190" s="302"/>
      <c r="CD190" s="302"/>
      <c r="CE190" s="302"/>
      <c r="CF190" s="302"/>
      <c r="CG190" s="302"/>
      <c r="CH190" s="302"/>
      <c r="CI190" s="302"/>
      <c r="CJ190" s="302"/>
      <c r="CK190" s="302"/>
      <c r="CL190" s="302"/>
      <c r="CM190" s="302"/>
      <c r="CN190" s="302"/>
      <c r="CO190" s="302"/>
      <c r="CP190" s="302"/>
      <c r="CQ190" s="302"/>
      <c r="CR190" s="302"/>
      <c r="CS190" s="302"/>
      <c r="CT190" s="302"/>
      <c r="CU190" s="302"/>
      <c r="CV190" s="302"/>
      <c r="CW190" s="302"/>
      <c r="CX190" s="302"/>
      <c r="CY190" s="302"/>
      <c r="CZ190" s="302"/>
      <c r="DA190" s="302"/>
      <c r="DB190" s="302"/>
      <c r="DC190" s="302"/>
      <c r="DD190" s="302"/>
      <c r="DE190" s="302"/>
      <c r="DF190" s="302"/>
      <c r="DG190" s="302"/>
      <c r="DH190" s="302"/>
      <c r="DI190" s="302"/>
      <c r="DJ190" s="302"/>
      <c r="DK190" s="302"/>
      <c r="DL190" s="302"/>
      <c r="DM190" s="302"/>
      <c r="DN190" s="302"/>
      <c r="DO190" s="302"/>
    </row>
    <row r="191" spans="4:119">
      <c r="D191" s="301" t="s">
        <v>121</v>
      </c>
      <c r="E191" s="301"/>
      <c r="F191" s="301" t="s">
        <v>123</v>
      </c>
      <c r="G191" s="302">
        <v>1</v>
      </c>
      <c r="H191" s="277" t="str">
        <f t="shared" ref="H191:H255" si="3">E191&amp;TEXT(F191,"00")&amp;TEXT(G191,"00")</f>
        <v>0201</v>
      </c>
      <c r="I191" s="302"/>
      <c r="J191" s="302"/>
      <c r="K191" s="302"/>
      <c r="L191" s="302"/>
      <c r="M191" s="302"/>
      <c r="N191" s="302"/>
      <c r="O191" s="302"/>
      <c r="P191" s="302"/>
      <c r="Q191" s="302"/>
      <c r="R191" s="302"/>
      <c r="S191" s="302"/>
      <c r="T191" s="302"/>
      <c r="U191" s="302"/>
      <c r="V191" s="302"/>
      <c r="W191" s="302"/>
      <c r="X191" s="302"/>
      <c r="Y191" s="302"/>
      <c r="Z191" s="302"/>
      <c r="AA191" s="302"/>
      <c r="AB191" s="302"/>
      <c r="AC191" s="302"/>
      <c r="AD191" s="302"/>
      <c r="AE191" s="302"/>
      <c r="AF191" s="302"/>
      <c r="AG191" s="302"/>
      <c r="AH191" s="302"/>
      <c r="AI191" s="302"/>
      <c r="AJ191" s="302"/>
      <c r="AK191" s="302"/>
      <c r="AL191" s="302"/>
      <c r="AM191" s="302"/>
      <c r="AN191" s="302"/>
      <c r="AO191" s="302"/>
      <c r="AP191" s="302"/>
      <c r="AQ191" s="302"/>
      <c r="AR191" s="302"/>
      <c r="AS191" s="302"/>
      <c r="AT191" s="302"/>
      <c r="AU191" s="302"/>
      <c r="AV191" s="302"/>
      <c r="AW191" s="302"/>
      <c r="AX191" s="302"/>
      <c r="AY191" s="302"/>
      <c r="AZ191" s="302"/>
      <c r="BA191" s="302"/>
      <c r="BB191" s="302"/>
      <c r="BC191" s="302"/>
      <c r="BD191" s="302"/>
      <c r="BE191" s="302"/>
      <c r="BF191" s="302"/>
      <c r="BG191" s="302"/>
      <c r="BH191" s="302"/>
      <c r="BI191" s="302"/>
      <c r="BJ191" s="302"/>
      <c r="BK191" s="302"/>
      <c r="BL191" s="302"/>
      <c r="BM191" s="302"/>
      <c r="BN191" s="302"/>
      <c r="BO191" s="302"/>
      <c r="BP191" s="302"/>
      <c r="BQ191" s="302"/>
      <c r="BR191" s="302"/>
      <c r="BS191" s="302"/>
      <c r="BT191" s="302"/>
      <c r="BU191" s="302"/>
      <c r="BV191" s="302"/>
      <c r="BW191" s="302"/>
      <c r="BX191" s="302"/>
      <c r="BY191" s="302"/>
      <c r="BZ191" s="302"/>
      <c r="CA191" s="302"/>
      <c r="CB191" s="302"/>
      <c r="CC191" s="302"/>
      <c r="CD191" s="302"/>
      <c r="CE191" s="302"/>
      <c r="CF191" s="302"/>
      <c r="CG191" s="302"/>
      <c r="CH191" s="302"/>
      <c r="CI191" s="302"/>
      <c r="CJ191" s="302"/>
      <c r="CK191" s="302"/>
      <c r="CL191" s="302"/>
      <c r="CM191" s="302"/>
      <c r="CN191" s="302"/>
      <c r="CO191" s="302"/>
      <c r="CP191" s="302"/>
      <c r="CQ191" s="302"/>
      <c r="CR191" s="302"/>
      <c r="CS191" s="302"/>
      <c r="CT191" s="302"/>
      <c r="CU191" s="302"/>
      <c r="CV191" s="302"/>
      <c r="CW191" s="302"/>
      <c r="CX191" s="302"/>
      <c r="CY191" s="302"/>
      <c r="CZ191" s="302"/>
      <c r="DA191" s="302"/>
      <c r="DB191" s="302"/>
      <c r="DC191" s="302"/>
      <c r="DD191" s="302"/>
      <c r="DE191" s="302"/>
      <c r="DF191" s="302"/>
      <c r="DG191" s="302"/>
      <c r="DH191" s="302"/>
      <c r="DI191" s="302"/>
      <c r="DJ191" s="302"/>
      <c r="DK191" s="302"/>
      <c r="DL191" s="302"/>
      <c r="DM191" s="302"/>
      <c r="DN191" s="302"/>
      <c r="DO191" s="302"/>
    </row>
    <row r="192" spans="4:119">
      <c r="D192" s="301" t="s">
        <v>121</v>
      </c>
      <c r="E192" s="301"/>
      <c r="F192" s="301" t="s">
        <v>123</v>
      </c>
      <c r="G192" s="302">
        <v>2</v>
      </c>
      <c r="H192" s="277" t="str">
        <f t="shared" si="3"/>
        <v>0202</v>
      </c>
      <c r="I192" s="302"/>
      <c r="J192" s="302"/>
      <c r="K192" s="302"/>
      <c r="L192" s="302"/>
      <c r="M192" s="302"/>
      <c r="N192" s="302"/>
      <c r="O192" s="302"/>
      <c r="P192" s="302"/>
      <c r="Q192" s="302"/>
      <c r="R192" s="302"/>
      <c r="S192" s="302"/>
      <c r="T192" s="302"/>
      <c r="U192" s="302"/>
      <c r="V192" s="302"/>
      <c r="W192" s="302"/>
      <c r="X192" s="302"/>
      <c r="Y192" s="302"/>
      <c r="Z192" s="302"/>
      <c r="AA192" s="302"/>
      <c r="AB192" s="302"/>
      <c r="AC192" s="302"/>
      <c r="AD192" s="302"/>
      <c r="AE192" s="302"/>
      <c r="AF192" s="302"/>
      <c r="AG192" s="302"/>
      <c r="AH192" s="302"/>
      <c r="AI192" s="302"/>
      <c r="AJ192" s="302"/>
      <c r="AK192" s="302"/>
      <c r="AL192" s="302"/>
      <c r="AM192" s="302"/>
      <c r="AN192" s="302"/>
      <c r="AO192" s="302"/>
      <c r="AP192" s="302"/>
      <c r="AQ192" s="302"/>
      <c r="AR192" s="302"/>
      <c r="AS192" s="302"/>
      <c r="AT192" s="302"/>
      <c r="AU192" s="302"/>
      <c r="AV192" s="302"/>
      <c r="AW192" s="302"/>
      <c r="AX192" s="302"/>
      <c r="AY192" s="302"/>
      <c r="AZ192" s="302"/>
      <c r="BA192" s="302"/>
      <c r="BB192" s="302"/>
      <c r="BC192" s="302"/>
      <c r="BD192" s="302"/>
      <c r="BE192" s="302"/>
      <c r="BF192" s="302"/>
      <c r="BG192" s="302"/>
      <c r="BH192" s="302"/>
      <c r="BI192" s="302"/>
      <c r="BJ192" s="302"/>
      <c r="BK192" s="302"/>
      <c r="BL192" s="302"/>
      <c r="BM192" s="302"/>
      <c r="BN192" s="302"/>
      <c r="BO192" s="302"/>
      <c r="BP192" s="302"/>
      <c r="BQ192" s="302"/>
      <c r="BR192" s="302"/>
      <c r="BS192" s="302"/>
      <c r="BT192" s="302"/>
      <c r="BU192" s="302"/>
      <c r="BV192" s="302"/>
      <c r="BW192" s="302"/>
      <c r="BX192" s="302"/>
      <c r="BY192" s="302"/>
      <c r="BZ192" s="302"/>
      <c r="CA192" s="302"/>
      <c r="CB192" s="302"/>
      <c r="CC192" s="302"/>
      <c r="CD192" s="302"/>
      <c r="CE192" s="302"/>
      <c r="CF192" s="302"/>
      <c r="CG192" s="302"/>
      <c r="CH192" s="302"/>
      <c r="CI192" s="302"/>
      <c r="CJ192" s="302"/>
      <c r="CK192" s="302"/>
      <c r="CL192" s="302"/>
      <c r="CM192" s="302"/>
      <c r="CN192" s="302"/>
      <c r="CO192" s="302"/>
      <c r="CP192" s="302"/>
      <c r="CQ192" s="302"/>
      <c r="CR192" s="302"/>
      <c r="CS192" s="302"/>
      <c r="CT192" s="302"/>
      <c r="CU192" s="302"/>
      <c r="CV192" s="302"/>
      <c r="CW192" s="302"/>
      <c r="CX192" s="302"/>
      <c r="CY192" s="302"/>
      <c r="CZ192" s="302"/>
      <c r="DA192" s="302"/>
      <c r="DB192" s="302"/>
      <c r="DC192" s="302"/>
      <c r="DD192" s="302"/>
      <c r="DE192" s="302"/>
      <c r="DF192" s="302"/>
      <c r="DG192" s="302"/>
      <c r="DH192" s="302"/>
      <c r="DI192" s="302"/>
      <c r="DJ192" s="302"/>
      <c r="DK192" s="302"/>
      <c r="DL192" s="302"/>
      <c r="DM192" s="302"/>
      <c r="DN192" s="302"/>
      <c r="DO192" s="302"/>
    </row>
    <row r="193" spans="4:119">
      <c r="D193" s="301" t="s">
        <v>121</v>
      </c>
      <c r="E193" s="301"/>
      <c r="F193" s="301" t="s">
        <v>123</v>
      </c>
      <c r="G193" s="302">
        <v>3</v>
      </c>
      <c r="H193" s="277" t="str">
        <f t="shared" si="3"/>
        <v>0203</v>
      </c>
      <c r="I193" s="302"/>
      <c r="J193" s="302"/>
      <c r="K193" s="302"/>
      <c r="L193" s="302"/>
      <c r="M193" s="302"/>
      <c r="N193" s="302"/>
      <c r="O193" s="302"/>
      <c r="P193" s="302"/>
      <c r="Q193" s="302"/>
      <c r="R193" s="302"/>
      <c r="S193" s="302"/>
      <c r="T193" s="302"/>
      <c r="U193" s="302"/>
      <c r="V193" s="302"/>
      <c r="W193" s="302"/>
      <c r="X193" s="302"/>
      <c r="Y193" s="302"/>
      <c r="Z193" s="302"/>
      <c r="AA193" s="302"/>
      <c r="AB193" s="302"/>
      <c r="AC193" s="302"/>
      <c r="AD193" s="302"/>
      <c r="AE193" s="302"/>
      <c r="AF193" s="302"/>
      <c r="AG193" s="302"/>
      <c r="AH193" s="302"/>
      <c r="AI193" s="302"/>
      <c r="AJ193" s="302"/>
      <c r="AK193" s="302"/>
      <c r="AL193" s="302"/>
      <c r="AM193" s="302"/>
      <c r="AN193" s="302"/>
      <c r="AO193" s="302"/>
      <c r="AP193" s="302"/>
      <c r="AQ193" s="302"/>
      <c r="AR193" s="302"/>
      <c r="AS193" s="302"/>
      <c r="AT193" s="302"/>
      <c r="AU193" s="302"/>
      <c r="AV193" s="302"/>
      <c r="AW193" s="302"/>
      <c r="AX193" s="302"/>
      <c r="AY193" s="302"/>
      <c r="AZ193" s="302"/>
      <c r="BA193" s="302"/>
      <c r="BB193" s="302"/>
      <c r="BC193" s="302"/>
      <c r="BD193" s="302"/>
      <c r="BE193" s="302"/>
      <c r="BF193" s="302"/>
      <c r="BG193" s="302"/>
      <c r="BH193" s="302"/>
      <c r="BI193" s="302"/>
      <c r="BJ193" s="302"/>
      <c r="BK193" s="302"/>
      <c r="BL193" s="302"/>
      <c r="BM193" s="302"/>
      <c r="BN193" s="302"/>
      <c r="BO193" s="302"/>
      <c r="BP193" s="302"/>
      <c r="BQ193" s="302"/>
      <c r="BR193" s="302"/>
      <c r="BS193" s="302"/>
      <c r="BT193" s="302"/>
      <c r="BU193" s="302"/>
      <c r="BV193" s="302"/>
      <c r="BW193" s="302"/>
      <c r="BX193" s="302"/>
      <c r="BY193" s="302"/>
      <c r="BZ193" s="302"/>
      <c r="CA193" s="302"/>
      <c r="CB193" s="302"/>
      <c r="CC193" s="302"/>
      <c r="CD193" s="302"/>
      <c r="CE193" s="302"/>
      <c r="CF193" s="302"/>
      <c r="CG193" s="302"/>
      <c r="CH193" s="302"/>
      <c r="CI193" s="302"/>
      <c r="CJ193" s="302"/>
      <c r="CK193" s="302"/>
      <c r="CL193" s="302"/>
      <c r="CM193" s="302"/>
      <c r="CN193" s="302"/>
      <c r="CO193" s="302"/>
      <c r="CP193" s="302"/>
      <c r="CQ193" s="302"/>
      <c r="CR193" s="302"/>
      <c r="CS193" s="302"/>
      <c r="CT193" s="302"/>
      <c r="CU193" s="302"/>
      <c r="CV193" s="302"/>
      <c r="CW193" s="302"/>
      <c r="CX193" s="302"/>
      <c r="CY193" s="302"/>
      <c r="CZ193" s="302"/>
      <c r="DA193" s="302"/>
      <c r="DB193" s="302"/>
      <c r="DC193" s="302"/>
      <c r="DD193" s="302"/>
      <c r="DE193" s="302"/>
      <c r="DF193" s="302"/>
      <c r="DG193" s="302"/>
      <c r="DH193" s="302"/>
      <c r="DI193" s="302"/>
      <c r="DJ193" s="302"/>
      <c r="DK193" s="302"/>
      <c r="DL193" s="302"/>
      <c r="DM193" s="302"/>
      <c r="DN193" s="302"/>
      <c r="DO193" s="302"/>
    </row>
    <row r="194" spans="4:119">
      <c r="D194" s="301" t="s">
        <v>121</v>
      </c>
      <c r="E194" s="301"/>
      <c r="F194" s="301" t="s">
        <v>123</v>
      </c>
      <c r="G194" s="302">
        <v>4</v>
      </c>
      <c r="H194" s="277" t="str">
        <f t="shared" si="3"/>
        <v>0204</v>
      </c>
      <c r="I194" s="302"/>
      <c r="J194" s="302"/>
      <c r="K194" s="302"/>
      <c r="L194" s="302"/>
      <c r="M194" s="302"/>
      <c r="N194" s="302"/>
      <c r="O194" s="302"/>
      <c r="P194" s="302"/>
      <c r="Q194" s="302"/>
      <c r="R194" s="302"/>
      <c r="S194" s="302"/>
      <c r="T194" s="302"/>
      <c r="U194" s="302"/>
      <c r="V194" s="302"/>
      <c r="W194" s="302"/>
      <c r="X194" s="302"/>
      <c r="Y194" s="302"/>
      <c r="Z194" s="302"/>
      <c r="AA194" s="302"/>
      <c r="AB194" s="302"/>
      <c r="AC194" s="302"/>
      <c r="AD194" s="302"/>
      <c r="AE194" s="302"/>
      <c r="AF194" s="302"/>
      <c r="AG194" s="302"/>
      <c r="AH194" s="302"/>
      <c r="AI194" s="302"/>
      <c r="AJ194" s="302"/>
      <c r="AK194" s="302"/>
      <c r="AL194" s="302"/>
      <c r="AM194" s="302"/>
      <c r="AN194" s="302"/>
      <c r="AO194" s="302"/>
      <c r="AP194" s="302"/>
      <c r="AQ194" s="302"/>
      <c r="AR194" s="302"/>
      <c r="AS194" s="302"/>
      <c r="AT194" s="302"/>
      <c r="AU194" s="302"/>
      <c r="AV194" s="302"/>
      <c r="AW194" s="302"/>
      <c r="AX194" s="302"/>
      <c r="AY194" s="302"/>
      <c r="AZ194" s="302"/>
      <c r="BA194" s="302"/>
      <c r="BB194" s="302"/>
      <c r="BC194" s="302"/>
      <c r="BD194" s="302"/>
      <c r="BE194" s="302"/>
      <c r="BF194" s="302"/>
      <c r="BG194" s="302"/>
      <c r="BH194" s="302"/>
      <c r="BI194" s="302"/>
      <c r="BJ194" s="302"/>
      <c r="BK194" s="302"/>
      <c r="BL194" s="302"/>
      <c r="BM194" s="302"/>
      <c r="BN194" s="302"/>
      <c r="BO194" s="302"/>
      <c r="BP194" s="302"/>
      <c r="BQ194" s="302"/>
      <c r="BR194" s="302"/>
      <c r="BS194" s="302"/>
      <c r="BT194" s="302"/>
      <c r="BU194" s="302"/>
      <c r="BV194" s="302"/>
      <c r="BW194" s="302"/>
      <c r="BX194" s="302"/>
      <c r="BY194" s="302"/>
      <c r="BZ194" s="302"/>
      <c r="CA194" s="302"/>
      <c r="CB194" s="302"/>
      <c r="CC194" s="302"/>
      <c r="CD194" s="302"/>
      <c r="CE194" s="302"/>
      <c r="CF194" s="302"/>
      <c r="CG194" s="302"/>
      <c r="CH194" s="302"/>
      <c r="CI194" s="302"/>
      <c r="CJ194" s="302"/>
      <c r="CK194" s="302"/>
      <c r="CL194" s="302"/>
      <c r="CM194" s="302"/>
      <c r="CN194" s="302"/>
      <c r="CO194" s="302"/>
      <c r="CP194" s="302"/>
      <c r="CQ194" s="302"/>
      <c r="CR194" s="302"/>
      <c r="CS194" s="302"/>
      <c r="CT194" s="302"/>
      <c r="CU194" s="302"/>
      <c r="CV194" s="302"/>
      <c r="CW194" s="302"/>
      <c r="CX194" s="302"/>
      <c r="CY194" s="302"/>
      <c r="CZ194" s="302"/>
      <c r="DA194" s="302"/>
      <c r="DB194" s="302"/>
      <c r="DC194" s="302"/>
      <c r="DD194" s="302"/>
      <c r="DE194" s="302"/>
      <c r="DF194" s="302"/>
      <c r="DG194" s="302"/>
      <c r="DH194" s="302"/>
      <c r="DI194" s="302"/>
      <c r="DJ194" s="302"/>
      <c r="DK194" s="302"/>
      <c r="DL194" s="302"/>
      <c r="DM194" s="302"/>
      <c r="DN194" s="302"/>
      <c r="DO194" s="302"/>
    </row>
    <row r="195" spans="4:119">
      <c r="D195" s="301" t="s">
        <v>121</v>
      </c>
      <c r="E195" s="301"/>
      <c r="F195" s="301" t="s">
        <v>123</v>
      </c>
      <c r="G195" s="302">
        <v>5</v>
      </c>
      <c r="H195" s="277" t="str">
        <f t="shared" si="3"/>
        <v>0205</v>
      </c>
      <c r="I195" s="302"/>
      <c r="J195" s="302"/>
      <c r="K195" s="302"/>
      <c r="L195" s="302"/>
      <c r="M195" s="302"/>
      <c r="N195" s="302"/>
      <c r="O195" s="302"/>
      <c r="P195" s="302"/>
      <c r="Q195" s="302"/>
      <c r="R195" s="302"/>
      <c r="S195" s="302"/>
      <c r="T195" s="302"/>
      <c r="U195" s="302"/>
      <c r="V195" s="302"/>
      <c r="W195" s="302"/>
      <c r="X195" s="302"/>
      <c r="Y195" s="302"/>
      <c r="Z195" s="302"/>
      <c r="AA195" s="302"/>
      <c r="AB195" s="302"/>
      <c r="AC195" s="302"/>
      <c r="AD195" s="302"/>
      <c r="AE195" s="302"/>
      <c r="AF195" s="302"/>
      <c r="AG195" s="302"/>
      <c r="AH195" s="302"/>
      <c r="AI195" s="302"/>
      <c r="AJ195" s="302"/>
      <c r="AK195" s="302"/>
      <c r="AL195" s="302"/>
      <c r="AM195" s="302"/>
      <c r="AN195" s="302"/>
      <c r="AO195" s="302"/>
      <c r="AP195" s="302"/>
      <c r="AQ195" s="302"/>
      <c r="AR195" s="302"/>
      <c r="AS195" s="302"/>
      <c r="AT195" s="302"/>
      <c r="AU195" s="302"/>
      <c r="AV195" s="302"/>
      <c r="AW195" s="302"/>
      <c r="AX195" s="302"/>
      <c r="AY195" s="302"/>
      <c r="AZ195" s="302"/>
      <c r="BA195" s="302"/>
      <c r="BB195" s="302"/>
      <c r="BC195" s="302"/>
      <c r="BD195" s="302"/>
      <c r="BE195" s="302"/>
      <c r="BF195" s="302"/>
      <c r="BG195" s="302"/>
      <c r="BH195" s="302"/>
      <c r="BI195" s="302"/>
      <c r="BJ195" s="302"/>
      <c r="BK195" s="302"/>
      <c r="BL195" s="302"/>
      <c r="BM195" s="302"/>
      <c r="BN195" s="302"/>
      <c r="BO195" s="302"/>
      <c r="BP195" s="302"/>
      <c r="BQ195" s="302"/>
      <c r="BR195" s="302"/>
      <c r="BS195" s="302"/>
      <c r="BT195" s="302"/>
      <c r="BU195" s="302"/>
      <c r="BV195" s="302"/>
      <c r="BW195" s="302"/>
      <c r="BX195" s="302"/>
      <c r="BY195" s="302"/>
      <c r="BZ195" s="302"/>
      <c r="CA195" s="302"/>
      <c r="CB195" s="302"/>
      <c r="CC195" s="302"/>
      <c r="CD195" s="302"/>
      <c r="CE195" s="302"/>
      <c r="CF195" s="302"/>
      <c r="CG195" s="302"/>
      <c r="CH195" s="302"/>
      <c r="CI195" s="302"/>
      <c r="CJ195" s="302"/>
      <c r="CK195" s="302"/>
      <c r="CL195" s="302"/>
      <c r="CM195" s="302"/>
      <c r="CN195" s="302"/>
      <c r="CO195" s="302"/>
      <c r="CP195" s="302"/>
      <c r="CQ195" s="302"/>
      <c r="CR195" s="302"/>
      <c r="CS195" s="302"/>
      <c r="CT195" s="302"/>
      <c r="CU195" s="302"/>
      <c r="CV195" s="302"/>
      <c r="CW195" s="302"/>
      <c r="CX195" s="302"/>
      <c r="CY195" s="302"/>
      <c r="CZ195" s="302"/>
      <c r="DA195" s="302"/>
      <c r="DB195" s="302"/>
      <c r="DC195" s="302"/>
      <c r="DD195" s="302"/>
      <c r="DE195" s="302"/>
      <c r="DF195" s="302"/>
      <c r="DG195" s="302"/>
      <c r="DH195" s="302"/>
      <c r="DI195" s="302"/>
      <c r="DJ195" s="302"/>
      <c r="DK195" s="302"/>
      <c r="DL195" s="302"/>
      <c r="DM195" s="302"/>
      <c r="DN195" s="302"/>
      <c r="DO195" s="302"/>
    </row>
    <row r="196" spans="4:119">
      <c r="D196" s="301" t="s">
        <v>121</v>
      </c>
      <c r="E196" s="301"/>
      <c r="F196" s="301" t="s">
        <v>123</v>
      </c>
      <c r="G196" s="302">
        <v>6</v>
      </c>
      <c r="H196" s="277" t="str">
        <f t="shared" si="3"/>
        <v>0206</v>
      </c>
      <c r="I196" s="302"/>
      <c r="J196" s="302"/>
      <c r="K196" s="302"/>
      <c r="L196" s="302"/>
      <c r="M196" s="302"/>
      <c r="N196" s="302"/>
      <c r="O196" s="302"/>
      <c r="P196" s="302"/>
      <c r="Q196" s="302"/>
      <c r="R196" s="302"/>
      <c r="S196" s="302"/>
      <c r="T196" s="302"/>
      <c r="U196" s="302"/>
      <c r="V196" s="302"/>
      <c r="W196" s="302"/>
      <c r="X196" s="302"/>
      <c r="Y196" s="302"/>
      <c r="Z196" s="302"/>
      <c r="AA196" s="302"/>
      <c r="AB196" s="302"/>
      <c r="AC196" s="302"/>
      <c r="AD196" s="302"/>
      <c r="AE196" s="302"/>
      <c r="AF196" s="302"/>
      <c r="AG196" s="302"/>
      <c r="AH196" s="302"/>
      <c r="AI196" s="302"/>
      <c r="AJ196" s="302"/>
      <c r="AK196" s="302"/>
      <c r="AL196" s="302"/>
      <c r="AM196" s="302"/>
      <c r="AN196" s="302"/>
      <c r="AO196" s="302"/>
      <c r="AP196" s="302"/>
      <c r="AQ196" s="302"/>
      <c r="AR196" s="302"/>
      <c r="AS196" s="302"/>
      <c r="AT196" s="302"/>
      <c r="AU196" s="302"/>
      <c r="AV196" s="302"/>
      <c r="AW196" s="302"/>
      <c r="AX196" s="302"/>
      <c r="AY196" s="302"/>
      <c r="AZ196" s="302"/>
      <c r="BA196" s="302"/>
      <c r="BB196" s="302"/>
      <c r="BC196" s="302"/>
      <c r="BD196" s="302"/>
      <c r="BE196" s="302"/>
      <c r="BF196" s="302"/>
      <c r="BG196" s="302"/>
      <c r="BH196" s="302"/>
      <c r="BI196" s="302"/>
      <c r="BJ196" s="302"/>
      <c r="BK196" s="302"/>
      <c r="BL196" s="302"/>
      <c r="BM196" s="302"/>
      <c r="BN196" s="302"/>
      <c r="BO196" s="302"/>
      <c r="BP196" s="302"/>
      <c r="BQ196" s="302"/>
      <c r="BR196" s="302"/>
      <c r="BS196" s="302"/>
      <c r="BT196" s="302"/>
      <c r="BU196" s="302"/>
      <c r="BV196" s="302"/>
      <c r="BW196" s="302"/>
      <c r="BX196" s="302"/>
      <c r="BY196" s="302"/>
      <c r="BZ196" s="302"/>
      <c r="CA196" s="302"/>
      <c r="CB196" s="302"/>
      <c r="CC196" s="302"/>
      <c r="CD196" s="302"/>
      <c r="CE196" s="302"/>
      <c r="CF196" s="302"/>
      <c r="CG196" s="302"/>
      <c r="CH196" s="302"/>
      <c r="CI196" s="302"/>
      <c r="CJ196" s="302"/>
      <c r="CK196" s="302"/>
      <c r="CL196" s="302"/>
      <c r="CM196" s="302"/>
      <c r="CN196" s="302"/>
      <c r="CO196" s="302"/>
      <c r="CP196" s="302"/>
      <c r="CQ196" s="302"/>
      <c r="CR196" s="302"/>
      <c r="CS196" s="302"/>
      <c r="CT196" s="302"/>
      <c r="CU196" s="302"/>
      <c r="CV196" s="302"/>
      <c r="CW196" s="302"/>
      <c r="CX196" s="302"/>
      <c r="CY196" s="302"/>
      <c r="CZ196" s="302"/>
      <c r="DA196" s="302"/>
      <c r="DB196" s="302"/>
      <c r="DC196" s="302"/>
      <c r="DD196" s="302"/>
      <c r="DE196" s="302"/>
      <c r="DF196" s="302"/>
      <c r="DG196" s="302"/>
      <c r="DH196" s="302"/>
      <c r="DI196" s="302"/>
      <c r="DJ196" s="302"/>
      <c r="DK196" s="302"/>
      <c r="DL196" s="302"/>
      <c r="DM196" s="302"/>
      <c r="DN196" s="302"/>
      <c r="DO196" s="302"/>
    </row>
    <row r="197" spans="4:119">
      <c r="D197" s="301" t="s">
        <v>121</v>
      </c>
      <c r="E197" s="301"/>
      <c r="F197" s="301" t="s">
        <v>123</v>
      </c>
      <c r="G197" s="302">
        <v>7</v>
      </c>
      <c r="H197" s="277" t="str">
        <f t="shared" si="3"/>
        <v>0207</v>
      </c>
      <c r="I197" s="302"/>
      <c r="J197" s="302"/>
      <c r="K197" s="302"/>
      <c r="L197" s="302"/>
      <c r="M197" s="302"/>
      <c r="N197" s="302"/>
      <c r="O197" s="302"/>
      <c r="P197" s="302"/>
      <c r="Q197" s="302"/>
      <c r="R197" s="302"/>
      <c r="S197" s="302"/>
      <c r="T197" s="302"/>
      <c r="U197" s="302"/>
      <c r="V197" s="302"/>
      <c r="W197" s="302"/>
      <c r="X197" s="302"/>
      <c r="Y197" s="302"/>
      <c r="Z197" s="302"/>
      <c r="AA197" s="302"/>
      <c r="AB197" s="302"/>
      <c r="AC197" s="302"/>
      <c r="AD197" s="302"/>
      <c r="AE197" s="302"/>
      <c r="AF197" s="302"/>
      <c r="AG197" s="302"/>
      <c r="AH197" s="302"/>
      <c r="AI197" s="302"/>
      <c r="AJ197" s="302"/>
      <c r="AK197" s="302"/>
      <c r="AL197" s="302"/>
      <c r="AM197" s="302"/>
      <c r="AN197" s="302"/>
      <c r="AO197" s="302"/>
      <c r="AP197" s="302"/>
      <c r="AQ197" s="302"/>
      <c r="AR197" s="302"/>
      <c r="AS197" s="302"/>
      <c r="AT197" s="302"/>
      <c r="AU197" s="302"/>
      <c r="AV197" s="302"/>
      <c r="AW197" s="302"/>
      <c r="AX197" s="302"/>
      <c r="AY197" s="302"/>
      <c r="AZ197" s="302"/>
      <c r="BA197" s="302"/>
      <c r="BB197" s="302"/>
      <c r="BC197" s="302"/>
      <c r="BD197" s="302"/>
      <c r="BE197" s="302"/>
      <c r="BF197" s="302"/>
      <c r="BG197" s="302"/>
      <c r="BH197" s="302"/>
      <c r="BI197" s="302"/>
      <c r="BJ197" s="302"/>
      <c r="BK197" s="302"/>
      <c r="BL197" s="302"/>
      <c r="BM197" s="302"/>
      <c r="BN197" s="302"/>
      <c r="BO197" s="302"/>
      <c r="BP197" s="302"/>
      <c r="BQ197" s="302"/>
      <c r="BR197" s="302"/>
      <c r="BS197" s="302"/>
      <c r="BT197" s="302"/>
      <c r="BU197" s="302"/>
      <c r="BV197" s="302"/>
      <c r="BW197" s="302"/>
      <c r="BX197" s="302"/>
      <c r="BY197" s="302"/>
      <c r="BZ197" s="302"/>
      <c r="CA197" s="302"/>
      <c r="CB197" s="302"/>
      <c r="CC197" s="302"/>
      <c r="CD197" s="302"/>
      <c r="CE197" s="302"/>
      <c r="CF197" s="302"/>
      <c r="CG197" s="302"/>
      <c r="CH197" s="302"/>
      <c r="CI197" s="302"/>
      <c r="CJ197" s="302"/>
      <c r="CK197" s="302"/>
      <c r="CL197" s="302"/>
      <c r="CM197" s="302"/>
      <c r="CN197" s="302"/>
      <c r="CO197" s="302"/>
      <c r="CP197" s="302"/>
      <c r="CQ197" s="302"/>
      <c r="CR197" s="302"/>
      <c r="CS197" s="302"/>
      <c r="CT197" s="302"/>
      <c r="CU197" s="302"/>
      <c r="CV197" s="302"/>
      <c r="CW197" s="302"/>
      <c r="CX197" s="302"/>
      <c r="CY197" s="302"/>
      <c r="CZ197" s="302"/>
      <c r="DA197" s="302"/>
      <c r="DB197" s="302"/>
      <c r="DC197" s="302"/>
      <c r="DD197" s="302"/>
      <c r="DE197" s="302"/>
      <c r="DF197" s="302"/>
      <c r="DG197" s="302"/>
      <c r="DH197" s="302"/>
      <c r="DI197" s="302"/>
      <c r="DJ197" s="302"/>
      <c r="DK197" s="302"/>
      <c r="DL197" s="302"/>
      <c r="DM197" s="302"/>
      <c r="DN197" s="302"/>
      <c r="DO197" s="302"/>
    </row>
    <row r="198" spans="4:119">
      <c r="D198" s="301" t="s">
        <v>121</v>
      </c>
      <c r="E198" s="301"/>
      <c r="F198" s="301" t="s">
        <v>123</v>
      </c>
      <c r="G198" s="302">
        <v>8</v>
      </c>
      <c r="H198" s="277" t="str">
        <f t="shared" si="3"/>
        <v>0208</v>
      </c>
      <c r="I198" s="302"/>
      <c r="J198" s="302"/>
      <c r="K198" s="302"/>
      <c r="L198" s="302"/>
      <c r="M198" s="302"/>
      <c r="N198" s="302"/>
      <c r="O198" s="302"/>
      <c r="P198" s="302"/>
      <c r="Q198" s="302"/>
      <c r="R198" s="302"/>
      <c r="S198" s="302"/>
      <c r="T198" s="302"/>
      <c r="U198" s="302"/>
      <c r="V198" s="302"/>
      <c r="W198" s="302"/>
      <c r="X198" s="302"/>
      <c r="Y198" s="302"/>
      <c r="Z198" s="302"/>
      <c r="AA198" s="302"/>
      <c r="AB198" s="302"/>
      <c r="AC198" s="302"/>
      <c r="AD198" s="302"/>
      <c r="AE198" s="302"/>
      <c r="AF198" s="302"/>
      <c r="AG198" s="302"/>
      <c r="AH198" s="302"/>
      <c r="AI198" s="302"/>
      <c r="AJ198" s="302"/>
      <c r="AK198" s="302"/>
      <c r="AL198" s="302"/>
      <c r="AM198" s="302"/>
      <c r="AN198" s="302"/>
      <c r="AO198" s="302"/>
      <c r="AP198" s="302"/>
      <c r="AQ198" s="302"/>
      <c r="AR198" s="302"/>
      <c r="AS198" s="302"/>
      <c r="AT198" s="302"/>
      <c r="AU198" s="302"/>
      <c r="AV198" s="302"/>
      <c r="AW198" s="302"/>
      <c r="AX198" s="302"/>
      <c r="AY198" s="302"/>
      <c r="AZ198" s="302"/>
      <c r="BA198" s="302"/>
      <c r="BB198" s="302"/>
      <c r="BC198" s="302"/>
      <c r="BD198" s="302"/>
      <c r="BE198" s="302"/>
      <c r="BF198" s="302"/>
      <c r="BG198" s="302"/>
      <c r="BH198" s="302"/>
      <c r="BI198" s="302"/>
      <c r="BJ198" s="302"/>
      <c r="BK198" s="302"/>
      <c r="BL198" s="302"/>
      <c r="BM198" s="302"/>
      <c r="BN198" s="302"/>
      <c r="BO198" s="302"/>
      <c r="BP198" s="302"/>
      <c r="BQ198" s="302"/>
      <c r="BR198" s="302"/>
      <c r="BS198" s="302"/>
      <c r="BT198" s="302"/>
      <c r="BU198" s="302"/>
      <c r="BV198" s="302"/>
      <c r="BW198" s="302"/>
      <c r="BX198" s="302"/>
      <c r="BY198" s="302"/>
      <c r="BZ198" s="302"/>
      <c r="CA198" s="302"/>
      <c r="CB198" s="302"/>
      <c r="CC198" s="302"/>
      <c r="CD198" s="302"/>
      <c r="CE198" s="302"/>
      <c r="CF198" s="302"/>
      <c r="CG198" s="302"/>
      <c r="CH198" s="302"/>
      <c r="CI198" s="302"/>
      <c r="CJ198" s="302"/>
      <c r="CK198" s="302"/>
      <c r="CL198" s="302"/>
      <c r="CM198" s="302"/>
      <c r="CN198" s="302"/>
      <c r="CO198" s="302"/>
      <c r="CP198" s="302"/>
      <c r="CQ198" s="302"/>
      <c r="CR198" s="302"/>
      <c r="CS198" s="302"/>
      <c r="CT198" s="302"/>
      <c r="CU198" s="302"/>
      <c r="CV198" s="302"/>
      <c r="CW198" s="302"/>
      <c r="CX198" s="302"/>
      <c r="CY198" s="302"/>
      <c r="CZ198" s="302"/>
      <c r="DA198" s="302"/>
      <c r="DB198" s="302"/>
      <c r="DC198" s="302"/>
      <c r="DD198" s="302"/>
      <c r="DE198" s="302"/>
      <c r="DF198" s="302"/>
      <c r="DG198" s="302"/>
      <c r="DH198" s="302"/>
      <c r="DI198" s="302"/>
      <c r="DJ198" s="302"/>
      <c r="DK198" s="302"/>
      <c r="DL198" s="302"/>
      <c r="DM198" s="302"/>
      <c r="DN198" s="302"/>
      <c r="DO198" s="302"/>
    </row>
    <row r="199" spans="4:119">
      <c r="D199" s="301" t="s">
        <v>121</v>
      </c>
      <c r="E199" s="301"/>
      <c r="F199" s="301" t="s">
        <v>123</v>
      </c>
      <c r="G199" s="302">
        <v>9</v>
      </c>
      <c r="H199" s="277" t="str">
        <f t="shared" si="3"/>
        <v>0209</v>
      </c>
      <c r="I199" s="302"/>
      <c r="J199" s="302"/>
      <c r="K199" s="302"/>
      <c r="L199" s="302"/>
      <c r="M199" s="302"/>
      <c r="N199" s="302"/>
      <c r="O199" s="302"/>
      <c r="P199" s="302"/>
      <c r="Q199" s="302"/>
      <c r="R199" s="302"/>
      <c r="S199" s="302"/>
      <c r="T199" s="302"/>
      <c r="U199" s="302"/>
      <c r="V199" s="302"/>
      <c r="W199" s="302"/>
      <c r="X199" s="302"/>
      <c r="Y199" s="302"/>
      <c r="Z199" s="302"/>
      <c r="AA199" s="302"/>
      <c r="AB199" s="302"/>
      <c r="AC199" s="302"/>
      <c r="AD199" s="302"/>
      <c r="AE199" s="302"/>
      <c r="AF199" s="302"/>
      <c r="AG199" s="302"/>
      <c r="AH199" s="302"/>
      <c r="AI199" s="302"/>
      <c r="AJ199" s="302"/>
      <c r="AK199" s="302"/>
      <c r="AL199" s="302"/>
      <c r="AM199" s="302"/>
      <c r="AN199" s="302"/>
      <c r="AO199" s="302"/>
      <c r="AP199" s="302"/>
      <c r="AQ199" s="302"/>
      <c r="AR199" s="302"/>
      <c r="AS199" s="302"/>
      <c r="AT199" s="302"/>
      <c r="AU199" s="302"/>
      <c r="AV199" s="302"/>
      <c r="AW199" s="302"/>
      <c r="AX199" s="302"/>
      <c r="AY199" s="302"/>
      <c r="AZ199" s="302"/>
      <c r="BA199" s="302"/>
      <c r="BB199" s="302"/>
      <c r="BC199" s="302"/>
      <c r="BD199" s="302"/>
      <c r="BE199" s="302"/>
      <c r="BF199" s="302"/>
      <c r="BG199" s="302"/>
      <c r="BH199" s="302"/>
      <c r="BI199" s="302"/>
      <c r="BJ199" s="302"/>
      <c r="BK199" s="302"/>
      <c r="BL199" s="302"/>
      <c r="BM199" s="302"/>
      <c r="BN199" s="302"/>
      <c r="BO199" s="302"/>
      <c r="BP199" s="302"/>
      <c r="BQ199" s="302"/>
      <c r="BR199" s="302"/>
      <c r="BS199" s="302"/>
      <c r="BT199" s="302"/>
      <c r="BU199" s="302"/>
      <c r="BV199" s="302"/>
      <c r="BW199" s="302"/>
      <c r="BX199" s="302"/>
      <c r="BY199" s="302"/>
      <c r="BZ199" s="302"/>
      <c r="CA199" s="302"/>
      <c r="CB199" s="302"/>
      <c r="CC199" s="302"/>
      <c r="CD199" s="302"/>
      <c r="CE199" s="302"/>
      <c r="CF199" s="302"/>
      <c r="CG199" s="302"/>
      <c r="CH199" s="302"/>
      <c r="CI199" s="302"/>
      <c r="CJ199" s="302"/>
      <c r="CK199" s="302"/>
      <c r="CL199" s="302"/>
      <c r="CM199" s="302"/>
      <c r="CN199" s="302"/>
      <c r="CO199" s="302"/>
      <c r="CP199" s="302"/>
      <c r="CQ199" s="302"/>
      <c r="CR199" s="302"/>
      <c r="CS199" s="302"/>
      <c r="CT199" s="302"/>
      <c r="CU199" s="302"/>
      <c r="CV199" s="302"/>
      <c r="CW199" s="302"/>
      <c r="CX199" s="302"/>
      <c r="CY199" s="302"/>
      <c r="CZ199" s="302"/>
      <c r="DA199" s="302"/>
      <c r="DB199" s="302"/>
      <c r="DC199" s="302"/>
      <c r="DD199" s="302"/>
      <c r="DE199" s="302"/>
      <c r="DF199" s="302"/>
      <c r="DG199" s="302"/>
      <c r="DH199" s="302"/>
      <c r="DI199" s="302"/>
      <c r="DJ199" s="302"/>
      <c r="DK199" s="302"/>
      <c r="DL199" s="302"/>
      <c r="DM199" s="302"/>
      <c r="DN199" s="302"/>
      <c r="DO199" s="302"/>
    </row>
    <row r="200" spans="4:119">
      <c r="D200" s="301" t="s">
        <v>121</v>
      </c>
      <c r="E200" s="301"/>
      <c r="F200" s="301" t="s">
        <v>123</v>
      </c>
      <c r="G200" s="302">
        <v>10</v>
      </c>
      <c r="H200" s="277" t="str">
        <f t="shared" si="3"/>
        <v>0210</v>
      </c>
      <c r="I200" s="302"/>
      <c r="J200" s="302"/>
      <c r="K200" s="302"/>
      <c r="L200" s="302"/>
      <c r="M200" s="302"/>
      <c r="N200" s="302"/>
      <c r="O200" s="302"/>
      <c r="P200" s="302"/>
      <c r="Q200" s="302"/>
      <c r="R200" s="302"/>
      <c r="S200" s="302"/>
      <c r="T200" s="302"/>
      <c r="U200" s="302"/>
      <c r="V200" s="302"/>
      <c r="W200" s="302"/>
      <c r="X200" s="302"/>
      <c r="Y200" s="302"/>
      <c r="Z200" s="302"/>
      <c r="AA200" s="302"/>
      <c r="AB200" s="302"/>
      <c r="AC200" s="302"/>
      <c r="AD200" s="302"/>
      <c r="AE200" s="302"/>
      <c r="AF200" s="302"/>
      <c r="AG200" s="302"/>
      <c r="AH200" s="302"/>
      <c r="AI200" s="302"/>
      <c r="AJ200" s="302"/>
      <c r="AK200" s="302"/>
      <c r="AL200" s="302"/>
      <c r="AM200" s="302"/>
      <c r="AN200" s="302"/>
      <c r="AO200" s="302"/>
      <c r="AP200" s="302"/>
      <c r="AQ200" s="302"/>
      <c r="AR200" s="302"/>
      <c r="AS200" s="302"/>
      <c r="AT200" s="302"/>
      <c r="AU200" s="302"/>
      <c r="AV200" s="302"/>
      <c r="AW200" s="302"/>
      <c r="AX200" s="302"/>
      <c r="AY200" s="302"/>
      <c r="AZ200" s="302"/>
      <c r="BA200" s="302"/>
      <c r="BB200" s="302"/>
      <c r="BC200" s="302"/>
      <c r="BD200" s="302"/>
      <c r="BE200" s="302"/>
      <c r="BF200" s="302"/>
      <c r="BG200" s="302"/>
      <c r="BH200" s="302"/>
      <c r="BI200" s="302"/>
      <c r="BJ200" s="302"/>
      <c r="BK200" s="302"/>
      <c r="BL200" s="302"/>
      <c r="BM200" s="302"/>
      <c r="BN200" s="302"/>
      <c r="BO200" s="302"/>
      <c r="BP200" s="302"/>
      <c r="BQ200" s="302"/>
      <c r="BR200" s="302"/>
      <c r="BS200" s="302"/>
      <c r="BT200" s="302"/>
      <c r="BU200" s="302"/>
      <c r="BV200" s="302"/>
      <c r="BW200" s="302"/>
      <c r="BX200" s="302"/>
      <c r="BY200" s="302"/>
      <c r="BZ200" s="302"/>
      <c r="CA200" s="302"/>
      <c r="CB200" s="302"/>
      <c r="CC200" s="302"/>
      <c r="CD200" s="302"/>
      <c r="CE200" s="302"/>
      <c r="CF200" s="302"/>
      <c r="CG200" s="302"/>
      <c r="CH200" s="302"/>
      <c r="CI200" s="302"/>
      <c r="CJ200" s="302"/>
      <c r="CK200" s="302"/>
      <c r="CL200" s="302"/>
      <c r="CM200" s="302"/>
      <c r="CN200" s="302"/>
      <c r="CO200" s="302"/>
      <c r="CP200" s="302"/>
      <c r="CQ200" s="302"/>
      <c r="CR200" s="302"/>
      <c r="CS200" s="302"/>
      <c r="CT200" s="302"/>
      <c r="CU200" s="302"/>
      <c r="CV200" s="302"/>
      <c r="CW200" s="302"/>
      <c r="CX200" s="302"/>
      <c r="CY200" s="302"/>
      <c r="CZ200" s="302"/>
      <c r="DA200" s="302"/>
      <c r="DB200" s="302"/>
      <c r="DC200" s="302"/>
      <c r="DD200" s="302"/>
      <c r="DE200" s="302"/>
      <c r="DF200" s="302"/>
      <c r="DG200" s="302"/>
      <c r="DH200" s="302"/>
      <c r="DI200" s="302"/>
      <c r="DJ200" s="302"/>
      <c r="DK200" s="302"/>
      <c r="DL200" s="302"/>
      <c r="DM200" s="302"/>
      <c r="DN200" s="302"/>
      <c r="DO200" s="302"/>
    </row>
    <row r="201" spans="4:119">
      <c r="D201" s="301" t="s">
        <v>121</v>
      </c>
      <c r="E201" s="301"/>
      <c r="F201" s="301" t="s">
        <v>123</v>
      </c>
      <c r="G201" s="302">
        <v>11</v>
      </c>
      <c r="H201" s="277" t="str">
        <f t="shared" si="3"/>
        <v>0211</v>
      </c>
      <c r="I201" s="302"/>
      <c r="J201" s="302"/>
      <c r="K201" s="302"/>
      <c r="L201" s="302"/>
      <c r="M201" s="302"/>
      <c r="N201" s="302"/>
      <c r="O201" s="302"/>
      <c r="P201" s="302"/>
      <c r="Q201" s="302"/>
      <c r="R201" s="302"/>
      <c r="S201" s="302"/>
      <c r="T201" s="302"/>
      <c r="U201" s="302"/>
      <c r="V201" s="302"/>
      <c r="W201" s="302"/>
      <c r="X201" s="302"/>
      <c r="Y201" s="302"/>
      <c r="Z201" s="302"/>
      <c r="AA201" s="302"/>
      <c r="AB201" s="302"/>
      <c r="AC201" s="302"/>
      <c r="AD201" s="302"/>
      <c r="AE201" s="302"/>
      <c r="AF201" s="302"/>
      <c r="AG201" s="302"/>
      <c r="AH201" s="302"/>
      <c r="AI201" s="302"/>
      <c r="AJ201" s="302"/>
      <c r="AK201" s="302"/>
      <c r="AL201" s="302"/>
      <c r="AM201" s="302"/>
      <c r="AN201" s="302"/>
      <c r="AO201" s="302"/>
      <c r="AP201" s="302"/>
      <c r="AQ201" s="302"/>
      <c r="AR201" s="302"/>
      <c r="AS201" s="302"/>
      <c r="AT201" s="302"/>
      <c r="AU201" s="302"/>
      <c r="AV201" s="302"/>
      <c r="AW201" s="302"/>
      <c r="AX201" s="302"/>
      <c r="AY201" s="302"/>
      <c r="AZ201" s="302"/>
      <c r="BA201" s="302"/>
      <c r="BB201" s="302"/>
      <c r="BC201" s="302"/>
      <c r="BD201" s="302"/>
      <c r="BE201" s="302"/>
      <c r="BF201" s="302"/>
      <c r="BG201" s="302"/>
      <c r="BH201" s="302"/>
      <c r="BI201" s="302"/>
      <c r="BJ201" s="302"/>
      <c r="BK201" s="302"/>
      <c r="BL201" s="302"/>
      <c r="BM201" s="302"/>
      <c r="BN201" s="302"/>
      <c r="BO201" s="302"/>
      <c r="BP201" s="302"/>
      <c r="BQ201" s="302"/>
      <c r="BR201" s="302"/>
      <c r="BS201" s="302"/>
      <c r="BT201" s="302"/>
      <c r="BU201" s="302"/>
      <c r="BV201" s="302"/>
      <c r="BW201" s="302"/>
      <c r="BX201" s="302"/>
      <c r="BY201" s="302"/>
      <c r="BZ201" s="302"/>
      <c r="CA201" s="302"/>
      <c r="CB201" s="302"/>
      <c r="CC201" s="302"/>
      <c r="CD201" s="302"/>
      <c r="CE201" s="302"/>
      <c r="CF201" s="302"/>
      <c r="CG201" s="302"/>
      <c r="CH201" s="302"/>
      <c r="CI201" s="302"/>
      <c r="CJ201" s="302"/>
      <c r="CK201" s="302"/>
      <c r="CL201" s="302"/>
      <c r="CM201" s="302"/>
      <c r="CN201" s="302"/>
      <c r="CO201" s="302"/>
      <c r="CP201" s="302"/>
      <c r="CQ201" s="302"/>
      <c r="CR201" s="302"/>
      <c r="CS201" s="302"/>
      <c r="CT201" s="302"/>
      <c r="CU201" s="302"/>
      <c r="CV201" s="302"/>
      <c r="CW201" s="302"/>
      <c r="CX201" s="302"/>
      <c r="CY201" s="302"/>
      <c r="CZ201" s="302"/>
      <c r="DA201" s="302"/>
      <c r="DB201" s="302"/>
      <c r="DC201" s="302"/>
      <c r="DD201" s="302"/>
      <c r="DE201" s="302"/>
      <c r="DF201" s="302"/>
      <c r="DG201" s="302"/>
      <c r="DH201" s="302"/>
      <c r="DI201" s="302"/>
      <c r="DJ201" s="302"/>
      <c r="DK201" s="302"/>
      <c r="DL201" s="302"/>
      <c r="DM201" s="302"/>
      <c r="DN201" s="302"/>
      <c r="DO201" s="302"/>
    </row>
    <row r="202" spans="4:119">
      <c r="D202" s="301" t="s">
        <v>121</v>
      </c>
      <c r="E202" s="301"/>
      <c r="F202" s="301" t="s">
        <v>123</v>
      </c>
      <c r="G202" s="302">
        <v>12</v>
      </c>
      <c r="H202" s="277" t="str">
        <f t="shared" si="3"/>
        <v>0212</v>
      </c>
      <c r="I202" s="302"/>
      <c r="J202" s="302"/>
      <c r="K202" s="302"/>
      <c r="L202" s="302"/>
      <c r="M202" s="302"/>
      <c r="N202" s="302"/>
      <c r="O202" s="302"/>
      <c r="P202" s="302"/>
      <c r="Q202" s="302"/>
      <c r="R202" s="302"/>
      <c r="S202" s="302"/>
      <c r="T202" s="302"/>
      <c r="U202" s="302"/>
      <c r="V202" s="302"/>
      <c r="W202" s="302"/>
      <c r="X202" s="302"/>
      <c r="Y202" s="302"/>
      <c r="Z202" s="302"/>
      <c r="AA202" s="302"/>
      <c r="AB202" s="302"/>
      <c r="AC202" s="302"/>
      <c r="AD202" s="302"/>
      <c r="AE202" s="302"/>
      <c r="AF202" s="302"/>
      <c r="AG202" s="302"/>
      <c r="AH202" s="302"/>
      <c r="AI202" s="302"/>
      <c r="AJ202" s="302"/>
      <c r="AK202" s="302"/>
      <c r="AL202" s="302"/>
      <c r="AM202" s="302"/>
      <c r="AN202" s="302"/>
      <c r="AO202" s="302"/>
      <c r="AP202" s="302"/>
      <c r="AQ202" s="302"/>
      <c r="AR202" s="302"/>
      <c r="AS202" s="302"/>
      <c r="AT202" s="302"/>
      <c r="AU202" s="302"/>
      <c r="AV202" s="302"/>
      <c r="AW202" s="302"/>
      <c r="AX202" s="302"/>
      <c r="AY202" s="302"/>
      <c r="AZ202" s="302"/>
      <c r="BA202" s="302"/>
      <c r="BB202" s="302"/>
      <c r="BC202" s="302"/>
      <c r="BD202" s="302"/>
      <c r="BE202" s="302"/>
      <c r="BF202" s="302"/>
      <c r="BG202" s="302"/>
      <c r="BH202" s="302"/>
      <c r="BI202" s="302"/>
      <c r="BJ202" s="302"/>
      <c r="BK202" s="302"/>
      <c r="BL202" s="302"/>
      <c r="BM202" s="302"/>
      <c r="BN202" s="302"/>
      <c r="BO202" s="302"/>
      <c r="BP202" s="302"/>
      <c r="BQ202" s="302"/>
      <c r="BR202" s="302"/>
      <c r="BS202" s="302"/>
      <c r="BT202" s="302"/>
      <c r="BU202" s="302"/>
      <c r="BV202" s="302"/>
      <c r="BW202" s="302"/>
      <c r="BX202" s="302"/>
      <c r="BY202" s="302"/>
      <c r="BZ202" s="302"/>
      <c r="CA202" s="302"/>
      <c r="CB202" s="302"/>
      <c r="CC202" s="302"/>
      <c r="CD202" s="302"/>
      <c r="CE202" s="302"/>
      <c r="CF202" s="302"/>
      <c r="CG202" s="302"/>
      <c r="CH202" s="302"/>
      <c r="CI202" s="302"/>
      <c r="CJ202" s="302"/>
      <c r="CK202" s="302"/>
      <c r="CL202" s="302"/>
      <c r="CM202" s="302"/>
      <c r="CN202" s="302"/>
      <c r="CO202" s="302"/>
      <c r="CP202" s="302"/>
      <c r="CQ202" s="302"/>
      <c r="CR202" s="302"/>
      <c r="CS202" s="302"/>
      <c r="CT202" s="302"/>
      <c r="CU202" s="302"/>
      <c r="CV202" s="302"/>
      <c r="CW202" s="302"/>
      <c r="CX202" s="302"/>
      <c r="CY202" s="302"/>
      <c r="CZ202" s="302"/>
      <c r="DA202" s="302"/>
      <c r="DB202" s="302"/>
      <c r="DC202" s="302"/>
      <c r="DD202" s="302"/>
      <c r="DE202" s="302"/>
      <c r="DF202" s="302"/>
      <c r="DG202" s="302"/>
      <c r="DH202" s="302"/>
      <c r="DI202" s="302"/>
      <c r="DJ202" s="302"/>
      <c r="DK202" s="302"/>
      <c r="DL202" s="302"/>
      <c r="DM202" s="302"/>
      <c r="DN202" s="302"/>
      <c r="DO202" s="302"/>
    </row>
    <row r="203" spans="4:119">
      <c r="D203" s="301" t="s">
        <v>121</v>
      </c>
      <c r="E203" s="301"/>
      <c r="F203" s="301" t="s">
        <v>123</v>
      </c>
      <c r="G203" s="302">
        <v>13</v>
      </c>
      <c r="H203" s="277" t="str">
        <f t="shared" si="3"/>
        <v>0213</v>
      </c>
      <c r="I203" s="302"/>
      <c r="J203" s="302"/>
      <c r="K203" s="302"/>
      <c r="L203" s="302"/>
      <c r="M203" s="302"/>
      <c r="N203" s="302"/>
      <c r="O203" s="302"/>
      <c r="P203" s="302"/>
      <c r="Q203" s="302"/>
      <c r="R203" s="302"/>
      <c r="S203" s="302"/>
      <c r="T203" s="302"/>
      <c r="U203" s="302"/>
      <c r="V203" s="302"/>
      <c r="W203" s="302"/>
      <c r="X203" s="302"/>
      <c r="Y203" s="302"/>
      <c r="Z203" s="302"/>
      <c r="AA203" s="302"/>
      <c r="AB203" s="302"/>
      <c r="AC203" s="302"/>
      <c r="AD203" s="302"/>
      <c r="AE203" s="302"/>
      <c r="AF203" s="302"/>
      <c r="AG203" s="302"/>
      <c r="AH203" s="302"/>
      <c r="AI203" s="302"/>
      <c r="AJ203" s="302"/>
      <c r="AK203" s="302"/>
      <c r="AL203" s="302"/>
      <c r="AM203" s="302"/>
      <c r="AN203" s="302"/>
      <c r="AO203" s="302"/>
      <c r="AP203" s="302"/>
      <c r="AQ203" s="302"/>
      <c r="AR203" s="302"/>
      <c r="AS203" s="302"/>
      <c r="AT203" s="302"/>
      <c r="AU203" s="302"/>
      <c r="AV203" s="302"/>
      <c r="AW203" s="302"/>
      <c r="AX203" s="302"/>
      <c r="AY203" s="302"/>
      <c r="AZ203" s="302"/>
      <c r="BA203" s="302"/>
      <c r="BB203" s="302"/>
      <c r="BC203" s="302"/>
      <c r="BD203" s="302"/>
      <c r="BE203" s="302"/>
      <c r="BF203" s="302"/>
      <c r="BG203" s="302"/>
      <c r="BH203" s="302"/>
      <c r="BI203" s="302"/>
      <c r="BJ203" s="302"/>
      <c r="BK203" s="302"/>
      <c r="BL203" s="302"/>
      <c r="BM203" s="302"/>
      <c r="BN203" s="302"/>
      <c r="BO203" s="302"/>
      <c r="BP203" s="302"/>
      <c r="BQ203" s="302"/>
      <c r="BR203" s="302"/>
      <c r="BS203" s="302"/>
      <c r="BT203" s="302"/>
      <c r="BU203" s="302"/>
      <c r="BV203" s="302"/>
      <c r="BW203" s="302"/>
      <c r="BX203" s="302"/>
      <c r="BY203" s="302"/>
      <c r="BZ203" s="302"/>
      <c r="CA203" s="302"/>
      <c r="CB203" s="302"/>
      <c r="CC203" s="302"/>
      <c r="CD203" s="302"/>
      <c r="CE203" s="302"/>
      <c r="CF203" s="302"/>
      <c r="CG203" s="302"/>
      <c r="CH203" s="302"/>
      <c r="CI203" s="302"/>
      <c r="CJ203" s="302"/>
      <c r="CK203" s="302"/>
      <c r="CL203" s="302"/>
      <c r="CM203" s="302"/>
      <c r="CN203" s="302"/>
      <c r="CO203" s="302"/>
      <c r="CP203" s="302"/>
      <c r="CQ203" s="302"/>
      <c r="CR203" s="302"/>
      <c r="CS203" s="302"/>
      <c r="CT203" s="302"/>
      <c r="CU203" s="302"/>
      <c r="CV203" s="302"/>
      <c r="CW203" s="302"/>
      <c r="CX203" s="302"/>
      <c r="CY203" s="302"/>
      <c r="CZ203" s="302"/>
      <c r="DA203" s="302"/>
      <c r="DB203" s="302"/>
      <c r="DC203" s="302"/>
      <c r="DD203" s="302"/>
      <c r="DE203" s="302"/>
      <c r="DF203" s="302"/>
      <c r="DG203" s="302"/>
      <c r="DH203" s="302"/>
      <c r="DI203" s="302"/>
      <c r="DJ203" s="302"/>
      <c r="DK203" s="302"/>
      <c r="DL203" s="302"/>
      <c r="DM203" s="302"/>
      <c r="DN203" s="302"/>
      <c r="DO203" s="302"/>
    </row>
    <row r="204" spans="4:119">
      <c r="D204" s="301" t="s">
        <v>121</v>
      </c>
      <c r="E204" s="301"/>
      <c r="F204" s="301" t="s">
        <v>123</v>
      </c>
      <c r="G204" s="302">
        <v>14</v>
      </c>
      <c r="H204" s="277" t="str">
        <f t="shared" si="3"/>
        <v>0214</v>
      </c>
      <c r="I204" s="302"/>
      <c r="J204" s="302"/>
      <c r="K204" s="302"/>
      <c r="L204" s="302"/>
      <c r="M204" s="302"/>
      <c r="N204" s="302"/>
      <c r="O204" s="302"/>
      <c r="P204" s="302"/>
      <c r="Q204" s="302"/>
      <c r="R204" s="302"/>
      <c r="S204" s="302"/>
      <c r="T204" s="302"/>
      <c r="U204" s="302"/>
      <c r="V204" s="302"/>
      <c r="W204" s="302"/>
      <c r="X204" s="302"/>
      <c r="Y204" s="302"/>
      <c r="Z204" s="302"/>
      <c r="AA204" s="302"/>
      <c r="AB204" s="302"/>
      <c r="AC204" s="302"/>
      <c r="AD204" s="302"/>
      <c r="AE204" s="302"/>
      <c r="AF204" s="302"/>
      <c r="AG204" s="302"/>
      <c r="AH204" s="302"/>
      <c r="AI204" s="302"/>
      <c r="AJ204" s="302"/>
      <c r="AK204" s="302"/>
      <c r="AL204" s="302"/>
      <c r="AM204" s="302"/>
      <c r="AN204" s="302"/>
      <c r="AO204" s="302"/>
      <c r="AP204" s="302"/>
      <c r="AQ204" s="302"/>
      <c r="AR204" s="302"/>
      <c r="AS204" s="302"/>
      <c r="AT204" s="302"/>
      <c r="AU204" s="302"/>
      <c r="AV204" s="302"/>
      <c r="AW204" s="302"/>
      <c r="AX204" s="302"/>
      <c r="AY204" s="302"/>
      <c r="AZ204" s="302"/>
      <c r="BA204" s="302"/>
      <c r="BB204" s="302"/>
      <c r="BC204" s="302"/>
      <c r="BD204" s="302"/>
      <c r="BE204" s="302"/>
      <c r="BF204" s="302"/>
      <c r="BG204" s="302"/>
      <c r="BH204" s="302"/>
      <c r="BI204" s="302"/>
      <c r="BJ204" s="302"/>
      <c r="BK204" s="302"/>
      <c r="BL204" s="302"/>
      <c r="BM204" s="302"/>
      <c r="BN204" s="302"/>
      <c r="BO204" s="302"/>
      <c r="BP204" s="302"/>
      <c r="BQ204" s="302"/>
      <c r="BR204" s="302"/>
      <c r="BS204" s="302"/>
      <c r="BT204" s="302"/>
      <c r="BU204" s="302"/>
      <c r="BV204" s="302"/>
      <c r="BW204" s="302"/>
      <c r="BX204" s="302"/>
      <c r="BY204" s="302"/>
      <c r="BZ204" s="302"/>
      <c r="CA204" s="302"/>
      <c r="CB204" s="302"/>
      <c r="CC204" s="302"/>
      <c r="CD204" s="302"/>
      <c r="CE204" s="302"/>
      <c r="CF204" s="302"/>
      <c r="CG204" s="302"/>
      <c r="CH204" s="302"/>
      <c r="CI204" s="302"/>
      <c r="CJ204" s="302"/>
      <c r="CK204" s="302"/>
      <c r="CL204" s="302"/>
      <c r="CM204" s="302"/>
      <c r="CN204" s="302"/>
      <c r="CO204" s="302"/>
      <c r="CP204" s="302"/>
      <c r="CQ204" s="302"/>
      <c r="CR204" s="302"/>
      <c r="CS204" s="302"/>
      <c r="CT204" s="302"/>
      <c r="CU204" s="302"/>
      <c r="CV204" s="302"/>
      <c r="CW204" s="302"/>
      <c r="CX204" s="302"/>
      <c r="CY204" s="302"/>
      <c r="CZ204" s="302"/>
      <c r="DA204" s="302"/>
      <c r="DB204" s="302"/>
      <c r="DC204" s="302"/>
      <c r="DD204" s="302"/>
      <c r="DE204" s="302"/>
      <c r="DF204" s="302"/>
      <c r="DG204" s="302"/>
      <c r="DH204" s="302"/>
      <c r="DI204" s="302"/>
      <c r="DJ204" s="302"/>
      <c r="DK204" s="302"/>
      <c r="DL204" s="302"/>
      <c r="DM204" s="302"/>
      <c r="DN204" s="302"/>
      <c r="DO204" s="302"/>
    </row>
    <row r="205" spans="4:119">
      <c r="D205" s="301" t="s">
        <v>121</v>
      </c>
      <c r="E205" s="301"/>
      <c r="F205" s="301" t="s">
        <v>123</v>
      </c>
      <c r="G205" s="302">
        <v>15</v>
      </c>
      <c r="H205" s="277" t="str">
        <f t="shared" si="3"/>
        <v>0215</v>
      </c>
      <c r="I205" s="302"/>
      <c r="J205" s="302"/>
      <c r="K205" s="302"/>
      <c r="L205" s="302"/>
      <c r="M205" s="302"/>
      <c r="N205" s="302"/>
      <c r="O205" s="302"/>
      <c r="P205" s="302"/>
      <c r="Q205" s="302"/>
      <c r="R205" s="302"/>
      <c r="S205" s="302"/>
      <c r="T205" s="302"/>
      <c r="U205" s="302"/>
      <c r="V205" s="302"/>
      <c r="W205" s="302"/>
      <c r="X205" s="302"/>
      <c r="Y205" s="302"/>
      <c r="Z205" s="302"/>
      <c r="AA205" s="302"/>
      <c r="AB205" s="302"/>
      <c r="AC205" s="302"/>
      <c r="AD205" s="302"/>
      <c r="AE205" s="302"/>
      <c r="AF205" s="302"/>
      <c r="AG205" s="302"/>
      <c r="AH205" s="302"/>
      <c r="AI205" s="302"/>
      <c r="AJ205" s="302"/>
      <c r="AK205" s="302"/>
      <c r="AL205" s="302"/>
      <c r="AM205" s="302"/>
      <c r="AN205" s="302"/>
      <c r="AO205" s="302"/>
      <c r="AP205" s="302"/>
      <c r="AQ205" s="302"/>
      <c r="AR205" s="302"/>
      <c r="AS205" s="302"/>
      <c r="AT205" s="302"/>
      <c r="AU205" s="302"/>
      <c r="AV205" s="302"/>
      <c r="AW205" s="302"/>
      <c r="AX205" s="302"/>
      <c r="AY205" s="302"/>
      <c r="AZ205" s="302"/>
      <c r="BA205" s="302"/>
      <c r="BB205" s="302"/>
      <c r="BC205" s="302"/>
      <c r="BD205" s="302"/>
      <c r="BE205" s="302"/>
      <c r="BF205" s="302"/>
      <c r="BG205" s="302"/>
      <c r="BH205" s="302"/>
      <c r="BI205" s="302"/>
      <c r="BJ205" s="302"/>
      <c r="BK205" s="302"/>
      <c r="BL205" s="302"/>
      <c r="BM205" s="302"/>
      <c r="BN205" s="302"/>
      <c r="BO205" s="302"/>
      <c r="BP205" s="302"/>
      <c r="BQ205" s="302"/>
      <c r="BR205" s="302"/>
      <c r="BS205" s="302"/>
      <c r="BT205" s="302"/>
      <c r="BU205" s="302"/>
      <c r="BV205" s="302"/>
      <c r="BW205" s="302"/>
      <c r="BX205" s="302"/>
      <c r="BY205" s="302"/>
      <c r="BZ205" s="302"/>
      <c r="CA205" s="302"/>
      <c r="CB205" s="302"/>
      <c r="CC205" s="302"/>
      <c r="CD205" s="302"/>
      <c r="CE205" s="302"/>
      <c r="CF205" s="302"/>
      <c r="CG205" s="302"/>
      <c r="CH205" s="302"/>
      <c r="CI205" s="302"/>
      <c r="CJ205" s="302"/>
      <c r="CK205" s="302"/>
      <c r="CL205" s="302"/>
      <c r="CM205" s="302"/>
      <c r="CN205" s="302"/>
      <c r="CO205" s="302"/>
      <c r="CP205" s="302"/>
      <c r="CQ205" s="302"/>
      <c r="CR205" s="302"/>
      <c r="CS205" s="302"/>
      <c r="CT205" s="302"/>
      <c r="CU205" s="302"/>
      <c r="CV205" s="302"/>
      <c r="CW205" s="302"/>
      <c r="CX205" s="302"/>
      <c r="CY205" s="302"/>
      <c r="CZ205" s="302"/>
      <c r="DA205" s="302"/>
      <c r="DB205" s="302"/>
      <c r="DC205" s="302"/>
      <c r="DD205" s="302"/>
      <c r="DE205" s="302"/>
      <c r="DF205" s="302"/>
      <c r="DG205" s="302"/>
      <c r="DH205" s="302"/>
      <c r="DI205" s="302"/>
      <c r="DJ205" s="302"/>
      <c r="DK205" s="302"/>
      <c r="DL205" s="302"/>
      <c r="DM205" s="302"/>
      <c r="DN205" s="302"/>
      <c r="DO205" s="302"/>
    </row>
    <row r="206" spans="4:119">
      <c r="D206" s="301" t="s">
        <v>121</v>
      </c>
      <c r="E206" s="301"/>
      <c r="F206" s="301" t="s">
        <v>123</v>
      </c>
      <c r="G206" s="302">
        <v>16</v>
      </c>
      <c r="H206" s="277" t="str">
        <f t="shared" si="3"/>
        <v>0216</v>
      </c>
      <c r="I206" s="302"/>
      <c r="J206" s="302"/>
      <c r="K206" s="302"/>
      <c r="L206" s="302"/>
      <c r="M206" s="302"/>
      <c r="N206" s="302"/>
      <c r="O206" s="302"/>
      <c r="P206" s="302"/>
      <c r="Q206" s="302"/>
      <c r="R206" s="302"/>
      <c r="S206" s="302"/>
      <c r="T206" s="302"/>
      <c r="U206" s="302"/>
      <c r="V206" s="302"/>
      <c r="W206" s="302"/>
      <c r="X206" s="302"/>
      <c r="Y206" s="302"/>
      <c r="Z206" s="302"/>
      <c r="AA206" s="302"/>
      <c r="AB206" s="302"/>
      <c r="AC206" s="302"/>
      <c r="AD206" s="302"/>
      <c r="AE206" s="302"/>
      <c r="AF206" s="302"/>
      <c r="AG206" s="302"/>
      <c r="AH206" s="302"/>
      <c r="AI206" s="302"/>
      <c r="AJ206" s="302"/>
      <c r="AK206" s="302"/>
      <c r="AL206" s="302"/>
      <c r="AM206" s="302"/>
      <c r="AN206" s="302"/>
      <c r="AO206" s="302"/>
      <c r="AP206" s="302"/>
      <c r="AQ206" s="302"/>
      <c r="AR206" s="302"/>
      <c r="AS206" s="302"/>
      <c r="AT206" s="302"/>
      <c r="AU206" s="302"/>
      <c r="AV206" s="302"/>
      <c r="AW206" s="302"/>
      <c r="AX206" s="302"/>
      <c r="AY206" s="302"/>
      <c r="AZ206" s="302"/>
      <c r="BA206" s="302"/>
      <c r="BB206" s="302"/>
      <c r="BC206" s="302"/>
      <c r="BD206" s="302"/>
      <c r="BE206" s="302"/>
      <c r="BF206" s="302"/>
      <c r="BG206" s="302"/>
      <c r="BH206" s="302"/>
      <c r="BI206" s="302"/>
      <c r="BJ206" s="302"/>
      <c r="BK206" s="302"/>
      <c r="BL206" s="302"/>
      <c r="BM206" s="302"/>
      <c r="BN206" s="302"/>
      <c r="BO206" s="302"/>
      <c r="BP206" s="302"/>
      <c r="BQ206" s="302"/>
      <c r="BR206" s="302"/>
      <c r="BS206" s="302"/>
      <c r="BT206" s="302"/>
      <c r="BU206" s="302"/>
      <c r="BV206" s="302"/>
      <c r="BW206" s="302"/>
      <c r="BX206" s="302"/>
      <c r="BY206" s="302"/>
      <c r="BZ206" s="302"/>
      <c r="CA206" s="302"/>
      <c r="CB206" s="302"/>
      <c r="CC206" s="302"/>
      <c r="CD206" s="302"/>
      <c r="CE206" s="302"/>
      <c r="CF206" s="302"/>
      <c r="CG206" s="302"/>
      <c r="CH206" s="302"/>
      <c r="CI206" s="302"/>
      <c r="CJ206" s="302"/>
      <c r="CK206" s="302"/>
      <c r="CL206" s="302"/>
      <c r="CM206" s="302"/>
      <c r="CN206" s="302"/>
      <c r="CO206" s="302"/>
      <c r="CP206" s="302"/>
      <c r="CQ206" s="302"/>
      <c r="CR206" s="302"/>
      <c r="CS206" s="302"/>
      <c r="CT206" s="302"/>
      <c r="CU206" s="302"/>
      <c r="CV206" s="302"/>
      <c r="CW206" s="302"/>
      <c r="CX206" s="302"/>
      <c r="CY206" s="302"/>
      <c r="CZ206" s="302"/>
      <c r="DA206" s="302"/>
      <c r="DB206" s="302"/>
      <c r="DC206" s="302"/>
      <c r="DD206" s="302"/>
      <c r="DE206" s="302"/>
      <c r="DF206" s="302"/>
      <c r="DG206" s="302"/>
      <c r="DH206" s="302"/>
      <c r="DI206" s="302"/>
      <c r="DJ206" s="302"/>
      <c r="DK206" s="302"/>
      <c r="DL206" s="302"/>
      <c r="DM206" s="302"/>
      <c r="DN206" s="302"/>
      <c r="DO206" s="302"/>
    </row>
    <row r="207" spans="4:119">
      <c r="D207" s="301" t="s">
        <v>121</v>
      </c>
      <c r="E207" s="301"/>
      <c r="F207" s="301" t="s">
        <v>123</v>
      </c>
      <c r="G207" s="302">
        <v>17</v>
      </c>
      <c r="H207" s="277" t="str">
        <f t="shared" si="3"/>
        <v>0217</v>
      </c>
      <c r="I207" s="302"/>
      <c r="J207" s="302"/>
      <c r="K207" s="302"/>
      <c r="L207" s="302"/>
      <c r="M207" s="302"/>
      <c r="N207" s="302"/>
      <c r="O207" s="302"/>
      <c r="P207" s="302"/>
      <c r="Q207" s="302"/>
      <c r="R207" s="302"/>
      <c r="S207" s="302"/>
      <c r="T207" s="302"/>
      <c r="U207" s="302"/>
      <c r="V207" s="302"/>
      <c r="W207" s="302"/>
      <c r="X207" s="302"/>
      <c r="Y207" s="302"/>
      <c r="Z207" s="302"/>
      <c r="AA207" s="302"/>
      <c r="AB207" s="302"/>
      <c r="AC207" s="302"/>
      <c r="AD207" s="302"/>
      <c r="AE207" s="302"/>
      <c r="AF207" s="302"/>
      <c r="AG207" s="302"/>
      <c r="AH207" s="302"/>
      <c r="AI207" s="302"/>
      <c r="AJ207" s="302"/>
      <c r="AK207" s="302"/>
      <c r="AL207" s="302"/>
      <c r="AM207" s="302"/>
      <c r="AN207" s="302"/>
      <c r="AO207" s="302"/>
      <c r="AP207" s="302"/>
      <c r="AQ207" s="302"/>
      <c r="AR207" s="302"/>
      <c r="AS207" s="302"/>
      <c r="AT207" s="302"/>
      <c r="AU207" s="302"/>
      <c r="AV207" s="302"/>
      <c r="AW207" s="302"/>
      <c r="AX207" s="302"/>
      <c r="AY207" s="302"/>
      <c r="AZ207" s="302"/>
      <c r="BA207" s="302"/>
      <c r="BB207" s="302"/>
      <c r="BC207" s="302"/>
      <c r="BD207" s="302"/>
      <c r="BE207" s="302"/>
      <c r="BF207" s="302"/>
      <c r="BG207" s="302"/>
      <c r="BH207" s="302"/>
      <c r="BI207" s="302"/>
      <c r="BJ207" s="302"/>
      <c r="BK207" s="302"/>
      <c r="BL207" s="302"/>
      <c r="BM207" s="302"/>
      <c r="BN207" s="302"/>
      <c r="BO207" s="302"/>
      <c r="BP207" s="302"/>
      <c r="BQ207" s="302"/>
      <c r="BR207" s="302"/>
      <c r="BS207" s="302"/>
      <c r="BT207" s="302"/>
      <c r="BU207" s="302"/>
      <c r="BV207" s="302"/>
      <c r="BW207" s="302"/>
      <c r="BX207" s="302"/>
      <c r="BY207" s="302"/>
      <c r="BZ207" s="302"/>
      <c r="CA207" s="302"/>
      <c r="CB207" s="302"/>
      <c r="CC207" s="302"/>
      <c r="CD207" s="302"/>
      <c r="CE207" s="302"/>
      <c r="CF207" s="302"/>
      <c r="CG207" s="302"/>
      <c r="CH207" s="302"/>
      <c r="CI207" s="302"/>
      <c r="CJ207" s="302"/>
      <c r="CK207" s="302"/>
      <c r="CL207" s="302"/>
      <c r="CM207" s="302"/>
      <c r="CN207" s="302"/>
      <c r="CO207" s="302"/>
      <c r="CP207" s="302"/>
      <c r="CQ207" s="302"/>
      <c r="CR207" s="302"/>
      <c r="CS207" s="302"/>
      <c r="CT207" s="302"/>
      <c r="CU207" s="302"/>
      <c r="CV207" s="302"/>
      <c r="CW207" s="302"/>
      <c r="CX207" s="302"/>
      <c r="CY207" s="302"/>
      <c r="CZ207" s="302"/>
      <c r="DA207" s="302"/>
      <c r="DB207" s="302"/>
      <c r="DC207" s="302"/>
      <c r="DD207" s="302"/>
      <c r="DE207" s="302"/>
      <c r="DF207" s="302"/>
      <c r="DG207" s="302"/>
      <c r="DH207" s="302"/>
      <c r="DI207" s="302"/>
      <c r="DJ207" s="302"/>
      <c r="DK207" s="302"/>
      <c r="DL207" s="302"/>
      <c r="DM207" s="302"/>
      <c r="DN207" s="302"/>
      <c r="DO207" s="302"/>
    </row>
    <row r="208" spans="4:119">
      <c r="D208" s="301" t="s">
        <v>121</v>
      </c>
      <c r="E208" s="301"/>
      <c r="F208" s="301" t="s">
        <v>123</v>
      </c>
      <c r="G208" s="302">
        <v>18</v>
      </c>
      <c r="H208" s="277" t="str">
        <f t="shared" si="3"/>
        <v>0218</v>
      </c>
      <c r="I208" s="302"/>
      <c r="J208" s="302"/>
      <c r="K208" s="302"/>
      <c r="L208" s="302"/>
      <c r="M208" s="302"/>
      <c r="N208" s="302"/>
      <c r="O208" s="302"/>
      <c r="P208" s="302"/>
      <c r="Q208" s="302"/>
      <c r="R208" s="302"/>
      <c r="S208" s="302"/>
      <c r="T208" s="302"/>
      <c r="U208" s="302"/>
      <c r="V208" s="302"/>
      <c r="W208" s="302"/>
      <c r="X208" s="302"/>
      <c r="Y208" s="302"/>
      <c r="Z208" s="302"/>
      <c r="AA208" s="302"/>
      <c r="AB208" s="302"/>
      <c r="AC208" s="302"/>
      <c r="AD208" s="302"/>
      <c r="AE208" s="302"/>
      <c r="AF208" s="302"/>
      <c r="AG208" s="302"/>
      <c r="AH208" s="302"/>
      <c r="AI208" s="302"/>
      <c r="AJ208" s="302"/>
      <c r="AK208" s="302"/>
      <c r="AL208" s="302"/>
      <c r="AM208" s="302"/>
      <c r="AN208" s="302"/>
      <c r="AO208" s="302"/>
      <c r="AP208" s="302"/>
      <c r="AQ208" s="302"/>
      <c r="AR208" s="302"/>
      <c r="AS208" s="302"/>
      <c r="AT208" s="302"/>
      <c r="AU208" s="302"/>
      <c r="AV208" s="302"/>
      <c r="AW208" s="302"/>
      <c r="AX208" s="302"/>
      <c r="AY208" s="302"/>
      <c r="AZ208" s="302"/>
      <c r="BA208" s="302"/>
      <c r="BB208" s="302"/>
      <c r="BC208" s="302"/>
      <c r="BD208" s="302"/>
      <c r="BE208" s="302"/>
      <c r="BF208" s="302"/>
      <c r="BG208" s="302"/>
      <c r="BH208" s="302"/>
      <c r="BI208" s="302"/>
      <c r="BJ208" s="302"/>
      <c r="BK208" s="302"/>
      <c r="BL208" s="302"/>
      <c r="BM208" s="302"/>
      <c r="BN208" s="302"/>
      <c r="BO208" s="302"/>
      <c r="BP208" s="302"/>
      <c r="BQ208" s="302"/>
      <c r="BR208" s="302"/>
      <c r="BS208" s="302"/>
      <c r="BT208" s="302"/>
      <c r="BU208" s="302"/>
      <c r="BV208" s="302"/>
      <c r="BW208" s="302"/>
      <c r="BX208" s="302"/>
      <c r="BY208" s="302"/>
      <c r="BZ208" s="302"/>
      <c r="CA208" s="302"/>
      <c r="CB208" s="302"/>
      <c r="CC208" s="302"/>
      <c r="CD208" s="302"/>
      <c r="CE208" s="302"/>
      <c r="CF208" s="302"/>
      <c r="CG208" s="302"/>
      <c r="CH208" s="302"/>
      <c r="CI208" s="302"/>
      <c r="CJ208" s="302"/>
      <c r="CK208" s="302"/>
      <c r="CL208" s="302"/>
      <c r="CM208" s="302"/>
      <c r="CN208" s="302"/>
      <c r="CO208" s="302"/>
      <c r="CP208" s="302"/>
      <c r="CQ208" s="302"/>
      <c r="CR208" s="302"/>
      <c r="CS208" s="302"/>
      <c r="CT208" s="302"/>
      <c r="CU208" s="302"/>
      <c r="CV208" s="302"/>
      <c r="CW208" s="302"/>
      <c r="CX208" s="302"/>
      <c r="CY208" s="302"/>
      <c r="CZ208" s="302"/>
      <c r="DA208" s="302"/>
      <c r="DB208" s="302"/>
      <c r="DC208" s="302"/>
      <c r="DD208" s="302"/>
      <c r="DE208" s="302"/>
      <c r="DF208" s="302"/>
      <c r="DG208" s="302"/>
      <c r="DH208" s="302"/>
      <c r="DI208" s="302"/>
      <c r="DJ208" s="302"/>
      <c r="DK208" s="302"/>
      <c r="DL208" s="302"/>
      <c r="DM208" s="302"/>
      <c r="DN208" s="302"/>
      <c r="DO208" s="302"/>
    </row>
    <row r="209" spans="4:119">
      <c r="D209" s="301" t="s">
        <v>121</v>
      </c>
      <c r="E209" s="301"/>
      <c r="F209" s="301" t="s">
        <v>123</v>
      </c>
      <c r="G209" s="302">
        <v>19</v>
      </c>
      <c r="H209" s="277" t="str">
        <f t="shared" si="3"/>
        <v>0219</v>
      </c>
      <c r="I209" s="302"/>
      <c r="J209" s="302"/>
      <c r="K209" s="302"/>
      <c r="L209" s="302"/>
      <c r="M209" s="302"/>
      <c r="N209" s="302"/>
      <c r="O209" s="302"/>
      <c r="P209" s="302"/>
      <c r="Q209" s="302"/>
      <c r="R209" s="302"/>
      <c r="S209" s="302"/>
      <c r="T209" s="302"/>
      <c r="U209" s="302"/>
      <c r="V209" s="302"/>
      <c r="W209" s="302"/>
      <c r="X209" s="302"/>
      <c r="Y209" s="302"/>
      <c r="Z209" s="302"/>
      <c r="AA209" s="302"/>
      <c r="AB209" s="302"/>
      <c r="AC209" s="302"/>
      <c r="AD209" s="302"/>
      <c r="AE209" s="302"/>
      <c r="AF209" s="302"/>
      <c r="AG209" s="302"/>
      <c r="AH209" s="302"/>
      <c r="AI209" s="302"/>
      <c r="AJ209" s="302"/>
      <c r="AK209" s="302"/>
      <c r="AL209" s="302"/>
      <c r="AM209" s="302"/>
      <c r="AN209" s="302"/>
      <c r="AO209" s="302"/>
      <c r="AP209" s="302"/>
      <c r="AQ209" s="302"/>
      <c r="AR209" s="302"/>
      <c r="AS209" s="302"/>
      <c r="AT209" s="302"/>
      <c r="AU209" s="302"/>
      <c r="AV209" s="302"/>
      <c r="AW209" s="302"/>
      <c r="AX209" s="302"/>
      <c r="AY209" s="302"/>
      <c r="AZ209" s="302"/>
      <c r="BA209" s="302"/>
      <c r="BB209" s="302"/>
      <c r="BC209" s="302"/>
      <c r="BD209" s="302"/>
      <c r="BE209" s="302"/>
      <c r="BF209" s="302"/>
      <c r="BG209" s="302"/>
      <c r="BH209" s="302"/>
      <c r="BI209" s="302"/>
      <c r="BJ209" s="302"/>
      <c r="BK209" s="302"/>
      <c r="BL209" s="302"/>
      <c r="BM209" s="302"/>
      <c r="BN209" s="302"/>
      <c r="BO209" s="302"/>
      <c r="BP209" s="302"/>
      <c r="BQ209" s="302"/>
      <c r="BR209" s="302"/>
      <c r="BS209" s="302"/>
      <c r="BT209" s="302"/>
      <c r="BU209" s="302"/>
      <c r="BV209" s="302"/>
      <c r="BW209" s="302"/>
      <c r="BX209" s="302"/>
      <c r="BY209" s="302"/>
      <c r="BZ209" s="302"/>
      <c r="CA209" s="302"/>
      <c r="CB209" s="302"/>
      <c r="CC209" s="302"/>
      <c r="CD209" s="302"/>
      <c r="CE209" s="302"/>
      <c r="CF209" s="302"/>
      <c r="CG209" s="302"/>
      <c r="CH209" s="302"/>
      <c r="CI209" s="302"/>
      <c r="CJ209" s="302"/>
      <c r="CK209" s="302"/>
      <c r="CL209" s="302"/>
      <c r="CM209" s="302"/>
      <c r="CN209" s="302"/>
      <c r="CO209" s="302"/>
      <c r="CP209" s="302"/>
      <c r="CQ209" s="302"/>
      <c r="CR209" s="302"/>
      <c r="CS209" s="302"/>
      <c r="CT209" s="302"/>
      <c r="CU209" s="302"/>
      <c r="CV209" s="302"/>
      <c r="CW209" s="302"/>
      <c r="CX209" s="302"/>
      <c r="CY209" s="302"/>
      <c r="CZ209" s="302"/>
      <c r="DA209" s="302"/>
      <c r="DB209" s="302"/>
      <c r="DC209" s="302"/>
      <c r="DD209" s="302"/>
      <c r="DE209" s="302"/>
      <c r="DF209" s="302"/>
      <c r="DG209" s="302"/>
      <c r="DH209" s="302"/>
      <c r="DI209" s="302"/>
      <c r="DJ209" s="302"/>
      <c r="DK209" s="302"/>
      <c r="DL209" s="302"/>
      <c r="DM209" s="302"/>
      <c r="DN209" s="302"/>
      <c r="DO209" s="302"/>
    </row>
    <row r="210" spans="4:119">
      <c r="D210" s="301" t="s">
        <v>121</v>
      </c>
      <c r="E210" s="301"/>
      <c r="F210" s="301" t="s">
        <v>123</v>
      </c>
      <c r="G210" s="302">
        <v>20</v>
      </c>
      <c r="H210" s="277" t="str">
        <f t="shared" si="3"/>
        <v>0220</v>
      </c>
      <c r="I210" s="302"/>
      <c r="J210" s="302"/>
      <c r="K210" s="302"/>
      <c r="L210" s="302"/>
      <c r="M210" s="302"/>
      <c r="N210" s="302"/>
      <c r="O210" s="302"/>
      <c r="P210" s="302"/>
      <c r="Q210" s="302"/>
      <c r="R210" s="302"/>
      <c r="S210" s="302"/>
      <c r="T210" s="302"/>
      <c r="U210" s="302"/>
      <c r="V210" s="302"/>
      <c r="W210" s="302"/>
      <c r="X210" s="302"/>
      <c r="Y210" s="302"/>
      <c r="Z210" s="302"/>
      <c r="AA210" s="302"/>
      <c r="AB210" s="302"/>
      <c r="AC210" s="302"/>
      <c r="AD210" s="302"/>
      <c r="AE210" s="302"/>
      <c r="AF210" s="302"/>
      <c r="AG210" s="302"/>
      <c r="AH210" s="302"/>
      <c r="AI210" s="302"/>
      <c r="AJ210" s="302"/>
      <c r="AK210" s="302"/>
      <c r="AL210" s="302"/>
      <c r="AM210" s="302"/>
      <c r="AN210" s="302"/>
      <c r="AO210" s="302"/>
      <c r="AP210" s="302"/>
      <c r="AQ210" s="302"/>
      <c r="AR210" s="302"/>
      <c r="AS210" s="302"/>
      <c r="AT210" s="302"/>
      <c r="AU210" s="302"/>
      <c r="AV210" s="302"/>
      <c r="AW210" s="302"/>
      <c r="AX210" s="302"/>
      <c r="AY210" s="302"/>
      <c r="AZ210" s="302"/>
      <c r="BA210" s="302"/>
      <c r="BB210" s="302"/>
      <c r="BC210" s="302"/>
      <c r="BD210" s="302"/>
      <c r="BE210" s="302"/>
      <c r="BF210" s="302"/>
      <c r="BG210" s="302"/>
      <c r="BH210" s="302"/>
      <c r="BI210" s="302"/>
      <c r="BJ210" s="302"/>
      <c r="BK210" s="302"/>
      <c r="BL210" s="302"/>
      <c r="BM210" s="302"/>
      <c r="BN210" s="302"/>
      <c r="BO210" s="302"/>
      <c r="BP210" s="302"/>
      <c r="BQ210" s="302"/>
      <c r="BR210" s="302"/>
      <c r="BS210" s="302"/>
      <c r="BT210" s="302"/>
      <c r="BU210" s="302"/>
      <c r="BV210" s="302"/>
      <c r="BW210" s="302"/>
      <c r="BX210" s="302"/>
      <c r="BY210" s="302"/>
      <c r="BZ210" s="302"/>
      <c r="CA210" s="302"/>
      <c r="CB210" s="302"/>
      <c r="CC210" s="302"/>
      <c r="CD210" s="302"/>
      <c r="CE210" s="302"/>
      <c r="CF210" s="302"/>
      <c r="CG210" s="302"/>
      <c r="CH210" s="302"/>
      <c r="CI210" s="302"/>
      <c r="CJ210" s="302"/>
      <c r="CK210" s="302"/>
      <c r="CL210" s="302"/>
      <c r="CM210" s="302"/>
      <c r="CN210" s="302"/>
      <c r="CO210" s="302"/>
      <c r="CP210" s="302"/>
      <c r="CQ210" s="302"/>
      <c r="CR210" s="302"/>
      <c r="CS210" s="302"/>
      <c r="CT210" s="302"/>
      <c r="CU210" s="302"/>
      <c r="CV210" s="302"/>
      <c r="CW210" s="302"/>
      <c r="CX210" s="302"/>
      <c r="CY210" s="302"/>
      <c r="CZ210" s="302"/>
      <c r="DA210" s="302"/>
      <c r="DB210" s="302"/>
      <c r="DC210" s="302"/>
      <c r="DD210" s="302"/>
      <c r="DE210" s="302"/>
      <c r="DF210" s="302"/>
      <c r="DG210" s="302"/>
      <c r="DH210" s="302"/>
      <c r="DI210" s="302"/>
      <c r="DJ210" s="302"/>
      <c r="DK210" s="302"/>
      <c r="DL210" s="302"/>
      <c r="DM210" s="302"/>
      <c r="DN210" s="302"/>
      <c r="DO210" s="302"/>
    </row>
    <row r="211" spans="4:119">
      <c r="D211" s="301" t="s">
        <v>121</v>
      </c>
      <c r="E211" s="301"/>
      <c r="F211" s="301" t="s">
        <v>123</v>
      </c>
      <c r="G211" s="302">
        <v>21</v>
      </c>
      <c r="H211" s="277" t="str">
        <f t="shared" si="3"/>
        <v>0221</v>
      </c>
      <c r="I211" s="302"/>
      <c r="J211" s="302"/>
      <c r="K211" s="302"/>
      <c r="L211" s="302"/>
      <c r="M211" s="302"/>
      <c r="N211" s="302"/>
      <c r="O211" s="302"/>
      <c r="P211" s="302"/>
      <c r="Q211" s="302"/>
      <c r="R211" s="302"/>
      <c r="S211" s="302"/>
      <c r="T211" s="302"/>
      <c r="U211" s="302"/>
      <c r="V211" s="302"/>
      <c r="W211" s="302"/>
      <c r="X211" s="302"/>
      <c r="Y211" s="302"/>
      <c r="Z211" s="302"/>
      <c r="AA211" s="302"/>
      <c r="AB211" s="302"/>
      <c r="AC211" s="302"/>
      <c r="AD211" s="302"/>
      <c r="AE211" s="302"/>
      <c r="AF211" s="302"/>
      <c r="AG211" s="302"/>
      <c r="AH211" s="302"/>
      <c r="AI211" s="302"/>
      <c r="AJ211" s="302"/>
      <c r="AK211" s="302"/>
      <c r="AL211" s="302"/>
      <c r="AM211" s="302"/>
      <c r="AN211" s="302"/>
      <c r="AO211" s="302"/>
      <c r="AP211" s="302"/>
      <c r="AQ211" s="302"/>
      <c r="AR211" s="302"/>
      <c r="AS211" s="302"/>
      <c r="AT211" s="302"/>
      <c r="AU211" s="302"/>
      <c r="AV211" s="302"/>
      <c r="AW211" s="302"/>
      <c r="AX211" s="302"/>
      <c r="AY211" s="302"/>
      <c r="AZ211" s="302"/>
      <c r="BA211" s="302"/>
      <c r="BB211" s="302"/>
      <c r="BC211" s="302"/>
      <c r="BD211" s="302"/>
      <c r="BE211" s="302"/>
      <c r="BF211" s="302"/>
      <c r="BG211" s="302"/>
      <c r="BH211" s="302"/>
      <c r="BI211" s="302"/>
      <c r="BJ211" s="302"/>
      <c r="BK211" s="302"/>
      <c r="BL211" s="302"/>
      <c r="BM211" s="302"/>
      <c r="BN211" s="302"/>
      <c r="BO211" s="302"/>
      <c r="BP211" s="302"/>
      <c r="BQ211" s="302"/>
      <c r="BR211" s="302"/>
      <c r="BS211" s="302"/>
      <c r="BT211" s="302"/>
      <c r="BU211" s="302"/>
      <c r="BV211" s="302"/>
      <c r="BW211" s="302"/>
      <c r="BX211" s="302"/>
      <c r="BY211" s="302"/>
      <c r="BZ211" s="302"/>
      <c r="CA211" s="302"/>
      <c r="CB211" s="302"/>
      <c r="CC211" s="302"/>
      <c r="CD211" s="302"/>
      <c r="CE211" s="302"/>
      <c r="CF211" s="302"/>
      <c r="CG211" s="302"/>
      <c r="CH211" s="302"/>
      <c r="CI211" s="302"/>
      <c r="CJ211" s="302"/>
      <c r="CK211" s="302"/>
      <c r="CL211" s="302"/>
      <c r="CM211" s="302"/>
      <c r="CN211" s="302"/>
      <c r="CO211" s="302"/>
      <c r="CP211" s="302"/>
      <c r="CQ211" s="302"/>
      <c r="CR211" s="302"/>
      <c r="CS211" s="302"/>
      <c r="CT211" s="302"/>
      <c r="CU211" s="302"/>
      <c r="CV211" s="302"/>
      <c r="CW211" s="302"/>
      <c r="CX211" s="302"/>
      <c r="CY211" s="302"/>
      <c r="CZ211" s="302"/>
      <c r="DA211" s="302"/>
      <c r="DB211" s="302"/>
      <c r="DC211" s="302"/>
      <c r="DD211" s="302"/>
      <c r="DE211" s="302"/>
      <c r="DF211" s="302"/>
      <c r="DG211" s="302"/>
      <c r="DH211" s="302"/>
      <c r="DI211" s="302"/>
      <c r="DJ211" s="302"/>
      <c r="DK211" s="302"/>
      <c r="DL211" s="302"/>
      <c r="DM211" s="302"/>
      <c r="DN211" s="302"/>
      <c r="DO211" s="302"/>
    </row>
    <row r="212" spans="4:119">
      <c r="D212" s="301" t="s">
        <v>121</v>
      </c>
      <c r="E212" s="301"/>
      <c r="F212" s="301" t="s">
        <v>123</v>
      </c>
      <c r="G212" s="302">
        <v>22</v>
      </c>
      <c r="H212" s="277" t="str">
        <f t="shared" si="3"/>
        <v>0222</v>
      </c>
      <c r="I212" s="302"/>
      <c r="J212" s="302"/>
      <c r="K212" s="302"/>
      <c r="L212" s="302"/>
      <c r="M212" s="302"/>
      <c r="N212" s="302"/>
      <c r="O212" s="302"/>
      <c r="P212" s="302"/>
      <c r="Q212" s="302"/>
      <c r="R212" s="302"/>
      <c r="S212" s="302"/>
      <c r="T212" s="302"/>
      <c r="U212" s="302"/>
      <c r="V212" s="302"/>
      <c r="W212" s="302"/>
      <c r="X212" s="302"/>
      <c r="Y212" s="302"/>
      <c r="Z212" s="302"/>
      <c r="AA212" s="302"/>
      <c r="AB212" s="302"/>
      <c r="AC212" s="302"/>
      <c r="AD212" s="302"/>
      <c r="AE212" s="302"/>
      <c r="AF212" s="302"/>
      <c r="AG212" s="302"/>
      <c r="AH212" s="302"/>
      <c r="AI212" s="302"/>
      <c r="AJ212" s="302"/>
      <c r="AK212" s="302"/>
      <c r="AL212" s="302"/>
      <c r="AM212" s="302"/>
      <c r="AN212" s="302"/>
      <c r="AO212" s="302"/>
      <c r="AP212" s="302"/>
      <c r="AQ212" s="302"/>
      <c r="AR212" s="302"/>
      <c r="AS212" s="302"/>
      <c r="AT212" s="302"/>
      <c r="AU212" s="302"/>
      <c r="AV212" s="302"/>
      <c r="AW212" s="302"/>
      <c r="AX212" s="302"/>
      <c r="AY212" s="302"/>
      <c r="AZ212" s="302"/>
      <c r="BA212" s="302"/>
      <c r="BB212" s="302"/>
      <c r="BC212" s="302"/>
      <c r="BD212" s="302"/>
      <c r="BE212" s="302"/>
      <c r="BF212" s="302"/>
      <c r="BG212" s="302"/>
      <c r="BH212" s="302"/>
      <c r="BI212" s="302"/>
      <c r="BJ212" s="302"/>
      <c r="BK212" s="302"/>
      <c r="BL212" s="302"/>
      <c r="BM212" s="302"/>
      <c r="BN212" s="302"/>
      <c r="BO212" s="302"/>
      <c r="BP212" s="302"/>
      <c r="BQ212" s="302"/>
      <c r="BR212" s="302"/>
      <c r="BS212" s="302"/>
      <c r="BT212" s="302"/>
      <c r="BU212" s="302"/>
      <c r="BV212" s="302"/>
      <c r="BW212" s="302"/>
      <c r="BX212" s="302"/>
      <c r="BY212" s="302"/>
      <c r="BZ212" s="302"/>
      <c r="CA212" s="302"/>
      <c r="CB212" s="302"/>
      <c r="CC212" s="302"/>
      <c r="CD212" s="302"/>
      <c r="CE212" s="302"/>
      <c r="CF212" s="302"/>
      <c r="CG212" s="302"/>
      <c r="CH212" s="302"/>
      <c r="CI212" s="302"/>
      <c r="CJ212" s="302"/>
      <c r="CK212" s="302"/>
      <c r="CL212" s="302"/>
      <c r="CM212" s="302"/>
      <c r="CN212" s="302"/>
      <c r="CO212" s="302"/>
      <c r="CP212" s="302"/>
      <c r="CQ212" s="302"/>
      <c r="CR212" s="302"/>
      <c r="CS212" s="302"/>
      <c r="CT212" s="302"/>
      <c r="CU212" s="302"/>
      <c r="CV212" s="302"/>
      <c r="CW212" s="302"/>
      <c r="CX212" s="302"/>
      <c r="CY212" s="302"/>
      <c r="CZ212" s="302"/>
      <c r="DA212" s="302"/>
      <c r="DB212" s="302"/>
      <c r="DC212" s="302"/>
      <c r="DD212" s="302"/>
      <c r="DE212" s="302"/>
      <c r="DF212" s="302"/>
      <c r="DG212" s="302"/>
      <c r="DH212" s="302"/>
      <c r="DI212" s="302"/>
      <c r="DJ212" s="302"/>
      <c r="DK212" s="302"/>
      <c r="DL212" s="302"/>
      <c r="DM212" s="302"/>
      <c r="DN212" s="302"/>
      <c r="DO212" s="302"/>
    </row>
    <row r="213" spans="4:119">
      <c r="D213" s="301" t="s">
        <v>121</v>
      </c>
      <c r="E213" s="301"/>
      <c r="F213" s="301" t="s">
        <v>123</v>
      </c>
      <c r="G213" s="302">
        <v>23</v>
      </c>
      <c r="H213" s="277" t="str">
        <f t="shared" si="3"/>
        <v>0223</v>
      </c>
      <c r="I213" s="302"/>
      <c r="J213" s="302"/>
      <c r="K213" s="302"/>
      <c r="L213" s="302"/>
      <c r="M213" s="302"/>
      <c r="N213" s="302"/>
      <c r="O213" s="302"/>
      <c r="P213" s="302"/>
      <c r="Q213" s="302"/>
      <c r="R213" s="302"/>
      <c r="S213" s="302"/>
      <c r="T213" s="302"/>
      <c r="U213" s="302"/>
      <c r="V213" s="302"/>
      <c r="W213" s="302"/>
      <c r="X213" s="302"/>
      <c r="Y213" s="302"/>
      <c r="Z213" s="302"/>
      <c r="AA213" s="302"/>
      <c r="AB213" s="302"/>
      <c r="AC213" s="302"/>
      <c r="AD213" s="302"/>
      <c r="AE213" s="302"/>
      <c r="AF213" s="302"/>
      <c r="AG213" s="302"/>
      <c r="AH213" s="302"/>
      <c r="AI213" s="302"/>
      <c r="AJ213" s="302"/>
      <c r="AK213" s="302"/>
      <c r="AL213" s="302"/>
      <c r="AM213" s="302"/>
      <c r="AN213" s="302"/>
      <c r="AO213" s="302"/>
      <c r="AP213" s="302"/>
      <c r="AQ213" s="302"/>
      <c r="AR213" s="302"/>
      <c r="AS213" s="302"/>
      <c r="AT213" s="302"/>
      <c r="AU213" s="302"/>
      <c r="AV213" s="302"/>
      <c r="AW213" s="302"/>
      <c r="AX213" s="302"/>
      <c r="AY213" s="302"/>
      <c r="AZ213" s="302"/>
      <c r="BA213" s="302"/>
      <c r="BB213" s="302"/>
      <c r="BC213" s="302"/>
      <c r="BD213" s="302"/>
      <c r="BE213" s="302"/>
      <c r="BF213" s="302"/>
      <c r="BG213" s="302"/>
      <c r="BH213" s="302"/>
      <c r="BI213" s="302"/>
      <c r="BJ213" s="302"/>
      <c r="BK213" s="302"/>
      <c r="BL213" s="302"/>
      <c r="BM213" s="302"/>
      <c r="BN213" s="302"/>
      <c r="BO213" s="302"/>
      <c r="BP213" s="302"/>
      <c r="BQ213" s="302"/>
      <c r="BR213" s="302"/>
      <c r="BS213" s="302"/>
      <c r="BT213" s="302"/>
      <c r="BU213" s="302"/>
      <c r="BV213" s="302"/>
      <c r="BW213" s="302"/>
      <c r="BX213" s="302"/>
      <c r="BY213" s="302"/>
      <c r="BZ213" s="302"/>
      <c r="CA213" s="302"/>
      <c r="CB213" s="302"/>
      <c r="CC213" s="302"/>
      <c r="CD213" s="302"/>
      <c r="CE213" s="302"/>
      <c r="CF213" s="302"/>
      <c r="CG213" s="302"/>
      <c r="CH213" s="302"/>
      <c r="CI213" s="302"/>
      <c r="CJ213" s="302"/>
      <c r="CK213" s="302"/>
      <c r="CL213" s="302"/>
      <c r="CM213" s="302"/>
      <c r="CN213" s="302"/>
      <c r="CO213" s="302"/>
      <c r="CP213" s="302"/>
      <c r="CQ213" s="302"/>
      <c r="CR213" s="302"/>
      <c r="CS213" s="302"/>
      <c r="CT213" s="302"/>
      <c r="CU213" s="302"/>
      <c r="CV213" s="302"/>
      <c r="CW213" s="302"/>
      <c r="CX213" s="302"/>
      <c r="CY213" s="302"/>
      <c r="CZ213" s="302"/>
      <c r="DA213" s="302"/>
      <c r="DB213" s="302"/>
      <c r="DC213" s="302"/>
      <c r="DD213" s="302"/>
      <c r="DE213" s="302"/>
      <c r="DF213" s="302"/>
      <c r="DG213" s="302"/>
      <c r="DH213" s="302"/>
      <c r="DI213" s="302"/>
      <c r="DJ213" s="302"/>
      <c r="DK213" s="302"/>
      <c r="DL213" s="302"/>
      <c r="DM213" s="302"/>
      <c r="DN213" s="302"/>
      <c r="DO213" s="302"/>
    </row>
    <row r="214" spans="4:119">
      <c r="D214" s="301" t="s">
        <v>121</v>
      </c>
      <c r="E214" s="301"/>
      <c r="F214" s="301" t="s">
        <v>123</v>
      </c>
      <c r="G214" s="302">
        <v>24</v>
      </c>
      <c r="H214" s="277" t="str">
        <f t="shared" si="3"/>
        <v>0224</v>
      </c>
      <c r="I214" s="302"/>
      <c r="J214" s="302"/>
      <c r="K214" s="302"/>
      <c r="L214" s="302"/>
      <c r="M214" s="302"/>
      <c r="N214" s="302"/>
      <c r="O214" s="302"/>
      <c r="P214" s="302"/>
      <c r="Q214" s="302"/>
      <c r="R214" s="302"/>
      <c r="S214" s="302"/>
      <c r="T214" s="302"/>
      <c r="U214" s="302"/>
      <c r="V214" s="302"/>
      <c r="W214" s="302"/>
      <c r="X214" s="302"/>
      <c r="Y214" s="302"/>
      <c r="Z214" s="302"/>
      <c r="AA214" s="302"/>
      <c r="AB214" s="302"/>
      <c r="AC214" s="302"/>
      <c r="AD214" s="302"/>
      <c r="AE214" s="302"/>
      <c r="AF214" s="302"/>
      <c r="AG214" s="302"/>
      <c r="AH214" s="302"/>
      <c r="AI214" s="302"/>
      <c r="AJ214" s="302"/>
      <c r="AK214" s="302"/>
      <c r="AL214" s="302"/>
      <c r="AM214" s="302"/>
      <c r="AN214" s="302"/>
      <c r="AO214" s="302"/>
      <c r="AP214" s="302"/>
      <c r="AQ214" s="302"/>
      <c r="AR214" s="302"/>
      <c r="AS214" s="302"/>
      <c r="AT214" s="302"/>
      <c r="AU214" s="302"/>
      <c r="AV214" s="302"/>
      <c r="AW214" s="302"/>
      <c r="AX214" s="302"/>
      <c r="AY214" s="302"/>
      <c r="AZ214" s="302"/>
      <c r="BA214" s="302"/>
      <c r="BB214" s="302"/>
      <c r="BC214" s="302"/>
      <c r="BD214" s="302"/>
      <c r="BE214" s="302"/>
      <c r="BF214" s="302"/>
      <c r="BG214" s="302"/>
      <c r="BH214" s="302"/>
      <c r="BI214" s="302"/>
      <c r="BJ214" s="302"/>
      <c r="BK214" s="302"/>
      <c r="BL214" s="302"/>
      <c r="BM214" s="302"/>
      <c r="BN214" s="302"/>
      <c r="BO214" s="302"/>
      <c r="BP214" s="302"/>
      <c r="BQ214" s="302"/>
      <c r="BR214" s="302"/>
      <c r="BS214" s="302"/>
      <c r="BT214" s="302"/>
      <c r="BU214" s="302"/>
      <c r="BV214" s="302"/>
      <c r="BW214" s="302"/>
      <c r="BX214" s="302"/>
      <c r="BY214" s="302"/>
      <c r="BZ214" s="302"/>
      <c r="CA214" s="302"/>
      <c r="CB214" s="302"/>
      <c r="CC214" s="302"/>
      <c r="CD214" s="302"/>
      <c r="CE214" s="302"/>
      <c r="CF214" s="302"/>
      <c r="CG214" s="302"/>
      <c r="CH214" s="302"/>
      <c r="CI214" s="302"/>
      <c r="CJ214" s="302"/>
      <c r="CK214" s="302"/>
      <c r="CL214" s="302"/>
      <c r="CM214" s="302"/>
      <c r="CN214" s="302"/>
      <c r="CO214" s="302"/>
      <c r="CP214" s="302"/>
      <c r="CQ214" s="302"/>
      <c r="CR214" s="302"/>
      <c r="CS214" s="302"/>
      <c r="CT214" s="302"/>
      <c r="CU214" s="302"/>
      <c r="CV214" s="302"/>
      <c r="CW214" s="302"/>
      <c r="CX214" s="302"/>
      <c r="CY214" s="302"/>
      <c r="CZ214" s="302"/>
      <c r="DA214" s="302"/>
      <c r="DB214" s="302"/>
      <c r="DC214" s="302"/>
      <c r="DD214" s="302"/>
      <c r="DE214" s="302"/>
      <c r="DF214" s="302"/>
      <c r="DG214" s="302"/>
      <c r="DH214" s="302"/>
      <c r="DI214" s="302"/>
      <c r="DJ214" s="302"/>
      <c r="DK214" s="302"/>
      <c r="DL214" s="302"/>
      <c r="DM214" s="302"/>
      <c r="DN214" s="302"/>
      <c r="DO214" s="302"/>
    </row>
    <row r="215" spans="4:119">
      <c r="D215" s="301" t="s">
        <v>121</v>
      </c>
      <c r="E215" s="301"/>
      <c r="F215" s="301" t="s">
        <v>123</v>
      </c>
      <c r="G215" s="302">
        <v>25</v>
      </c>
      <c r="H215" s="277" t="str">
        <f t="shared" si="3"/>
        <v>0225</v>
      </c>
      <c r="I215" s="302"/>
      <c r="J215" s="302"/>
      <c r="K215" s="302"/>
      <c r="L215" s="302"/>
      <c r="M215" s="302"/>
      <c r="N215" s="302"/>
      <c r="O215" s="302"/>
      <c r="P215" s="302"/>
      <c r="Q215" s="302"/>
      <c r="R215" s="302"/>
      <c r="S215" s="302"/>
      <c r="T215" s="302"/>
      <c r="U215" s="302"/>
      <c r="V215" s="302"/>
      <c r="W215" s="302"/>
      <c r="X215" s="302"/>
      <c r="Y215" s="302"/>
      <c r="Z215" s="302"/>
      <c r="AA215" s="302"/>
      <c r="AB215" s="302"/>
      <c r="AC215" s="302"/>
      <c r="AD215" s="302"/>
      <c r="AE215" s="302"/>
      <c r="AF215" s="302"/>
      <c r="AG215" s="302"/>
      <c r="AH215" s="302"/>
      <c r="AI215" s="302"/>
      <c r="AJ215" s="302"/>
      <c r="AK215" s="302"/>
      <c r="AL215" s="302"/>
      <c r="AM215" s="302"/>
      <c r="AN215" s="302"/>
      <c r="AO215" s="302"/>
      <c r="AP215" s="302"/>
      <c r="AQ215" s="302"/>
      <c r="AR215" s="302"/>
      <c r="AS215" s="302"/>
      <c r="AT215" s="302"/>
      <c r="AU215" s="302"/>
      <c r="AV215" s="302"/>
      <c r="AW215" s="302"/>
      <c r="AX215" s="302"/>
      <c r="AY215" s="302"/>
      <c r="AZ215" s="302"/>
      <c r="BA215" s="302"/>
      <c r="BB215" s="302"/>
      <c r="BC215" s="302"/>
      <c r="BD215" s="302"/>
      <c r="BE215" s="302"/>
      <c r="BF215" s="302"/>
      <c r="BG215" s="302"/>
      <c r="BH215" s="302"/>
      <c r="BI215" s="302"/>
      <c r="BJ215" s="302"/>
      <c r="BK215" s="302"/>
      <c r="BL215" s="302"/>
      <c r="BM215" s="302"/>
      <c r="BN215" s="302"/>
      <c r="BO215" s="302"/>
      <c r="BP215" s="302"/>
      <c r="BQ215" s="302"/>
      <c r="BR215" s="302"/>
      <c r="BS215" s="302"/>
      <c r="BT215" s="302"/>
      <c r="BU215" s="302"/>
      <c r="BV215" s="302"/>
      <c r="BW215" s="302"/>
      <c r="BX215" s="302"/>
      <c r="BY215" s="302"/>
      <c r="BZ215" s="302"/>
      <c r="CA215" s="302"/>
      <c r="CB215" s="302"/>
      <c r="CC215" s="302"/>
      <c r="CD215" s="302"/>
      <c r="CE215" s="302"/>
      <c r="CF215" s="302"/>
      <c r="CG215" s="302"/>
      <c r="CH215" s="302"/>
      <c r="CI215" s="302"/>
      <c r="CJ215" s="302"/>
      <c r="CK215" s="302"/>
      <c r="CL215" s="302"/>
      <c r="CM215" s="302"/>
      <c r="CN215" s="302"/>
      <c r="CO215" s="302"/>
      <c r="CP215" s="302"/>
      <c r="CQ215" s="302"/>
      <c r="CR215" s="302"/>
      <c r="CS215" s="302"/>
      <c r="CT215" s="302"/>
      <c r="CU215" s="302"/>
      <c r="CV215" s="302"/>
      <c r="CW215" s="302"/>
      <c r="CX215" s="302"/>
      <c r="CY215" s="302"/>
      <c r="CZ215" s="302"/>
      <c r="DA215" s="302"/>
      <c r="DB215" s="302"/>
      <c r="DC215" s="302"/>
      <c r="DD215" s="302"/>
      <c r="DE215" s="302"/>
      <c r="DF215" s="302"/>
      <c r="DG215" s="302"/>
      <c r="DH215" s="302"/>
      <c r="DI215" s="302"/>
      <c r="DJ215" s="302"/>
      <c r="DK215" s="302"/>
      <c r="DL215" s="302"/>
      <c r="DM215" s="302"/>
      <c r="DN215" s="302"/>
      <c r="DO215" s="302"/>
    </row>
    <row r="216" spans="4:119">
      <c r="D216" s="301" t="s">
        <v>121</v>
      </c>
      <c r="E216" s="301"/>
      <c r="F216" s="301" t="s">
        <v>123</v>
      </c>
      <c r="G216" s="302">
        <v>26</v>
      </c>
      <c r="H216" s="277" t="str">
        <f t="shared" si="3"/>
        <v>0226</v>
      </c>
      <c r="I216" s="302"/>
      <c r="J216" s="302"/>
      <c r="K216" s="302"/>
      <c r="L216" s="302"/>
      <c r="M216" s="302"/>
      <c r="N216" s="302"/>
      <c r="O216" s="302"/>
      <c r="P216" s="302"/>
      <c r="Q216" s="302"/>
      <c r="R216" s="302"/>
      <c r="S216" s="302"/>
      <c r="T216" s="302"/>
      <c r="U216" s="302"/>
      <c r="V216" s="302"/>
      <c r="W216" s="302"/>
      <c r="X216" s="302"/>
      <c r="Y216" s="302"/>
      <c r="Z216" s="302"/>
      <c r="AA216" s="302"/>
      <c r="AB216" s="302"/>
      <c r="AC216" s="302"/>
      <c r="AD216" s="302"/>
      <c r="AE216" s="302"/>
      <c r="AF216" s="302"/>
      <c r="AG216" s="302"/>
      <c r="AH216" s="302"/>
      <c r="AI216" s="302"/>
      <c r="AJ216" s="302"/>
      <c r="AK216" s="302"/>
      <c r="AL216" s="302"/>
      <c r="AM216" s="302"/>
      <c r="AN216" s="302"/>
      <c r="AO216" s="302"/>
      <c r="AP216" s="302"/>
      <c r="AQ216" s="302"/>
      <c r="AR216" s="302"/>
      <c r="AS216" s="302"/>
      <c r="AT216" s="302"/>
      <c r="AU216" s="302"/>
      <c r="AV216" s="302"/>
      <c r="AW216" s="302"/>
      <c r="AX216" s="302"/>
      <c r="AY216" s="302"/>
      <c r="AZ216" s="302"/>
      <c r="BA216" s="302"/>
      <c r="BB216" s="302"/>
      <c r="BC216" s="302"/>
      <c r="BD216" s="302"/>
      <c r="BE216" s="302"/>
      <c r="BF216" s="302"/>
      <c r="BG216" s="302"/>
      <c r="BH216" s="302"/>
      <c r="BI216" s="302"/>
      <c r="BJ216" s="302"/>
      <c r="BK216" s="302"/>
      <c r="BL216" s="302"/>
      <c r="BM216" s="302"/>
      <c r="BN216" s="302"/>
      <c r="BO216" s="302"/>
      <c r="BP216" s="302"/>
      <c r="BQ216" s="302"/>
      <c r="BR216" s="302"/>
      <c r="BS216" s="302"/>
      <c r="BT216" s="302"/>
      <c r="BU216" s="302"/>
      <c r="BV216" s="302"/>
      <c r="BW216" s="302"/>
      <c r="BX216" s="302"/>
      <c r="BY216" s="302"/>
      <c r="BZ216" s="302"/>
      <c r="CA216" s="302"/>
      <c r="CB216" s="302"/>
      <c r="CC216" s="302"/>
      <c r="CD216" s="302"/>
      <c r="CE216" s="302"/>
      <c r="CF216" s="302"/>
      <c r="CG216" s="302"/>
      <c r="CH216" s="302"/>
      <c r="CI216" s="302"/>
      <c r="CJ216" s="302"/>
      <c r="CK216" s="302"/>
      <c r="CL216" s="302"/>
      <c r="CM216" s="302"/>
      <c r="CN216" s="302"/>
      <c r="CO216" s="302"/>
      <c r="CP216" s="302"/>
      <c r="CQ216" s="302"/>
      <c r="CR216" s="302"/>
      <c r="CS216" s="302"/>
      <c r="CT216" s="302"/>
      <c r="CU216" s="302"/>
      <c r="CV216" s="302"/>
      <c r="CW216" s="302"/>
      <c r="CX216" s="302"/>
      <c r="CY216" s="302"/>
      <c r="CZ216" s="302"/>
      <c r="DA216" s="302"/>
      <c r="DB216" s="302"/>
      <c r="DC216" s="302"/>
      <c r="DD216" s="302"/>
      <c r="DE216" s="302"/>
      <c r="DF216" s="302"/>
      <c r="DG216" s="302"/>
      <c r="DH216" s="302"/>
      <c r="DI216" s="302"/>
      <c r="DJ216" s="302"/>
      <c r="DK216" s="302"/>
      <c r="DL216" s="302"/>
      <c r="DM216" s="302"/>
      <c r="DN216" s="302"/>
      <c r="DO216" s="302"/>
    </row>
    <row r="217" spans="4:119">
      <c r="D217" s="301" t="s">
        <v>121</v>
      </c>
      <c r="E217" s="301"/>
      <c r="F217" s="301" t="s">
        <v>123</v>
      </c>
      <c r="G217" s="302">
        <v>27</v>
      </c>
      <c r="H217" s="277" t="str">
        <f t="shared" si="3"/>
        <v>0227</v>
      </c>
      <c r="I217" s="302"/>
      <c r="J217" s="302"/>
      <c r="K217" s="302"/>
      <c r="L217" s="302"/>
      <c r="M217" s="302"/>
      <c r="N217" s="302"/>
      <c r="O217" s="302"/>
      <c r="P217" s="302"/>
      <c r="Q217" s="302"/>
      <c r="R217" s="302"/>
      <c r="S217" s="302"/>
      <c r="T217" s="302"/>
      <c r="U217" s="302"/>
      <c r="V217" s="302"/>
      <c r="W217" s="302"/>
      <c r="X217" s="302"/>
      <c r="Y217" s="302"/>
      <c r="Z217" s="302"/>
      <c r="AA217" s="302"/>
      <c r="AB217" s="302"/>
      <c r="AC217" s="302"/>
      <c r="AD217" s="302"/>
      <c r="AE217" s="302"/>
      <c r="AF217" s="302"/>
      <c r="AG217" s="302"/>
      <c r="AH217" s="302"/>
      <c r="AI217" s="302"/>
      <c r="AJ217" s="302"/>
      <c r="AK217" s="302"/>
      <c r="AL217" s="302"/>
      <c r="AM217" s="302"/>
      <c r="AN217" s="302"/>
      <c r="AO217" s="302"/>
      <c r="AP217" s="302"/>
      <c r="AQ217" s="302"/>
      <c r="AR217" s="302"/>
      <c r="AS217" s="302"/>
      <c r="AT217" s="302"/>
      <c r="AU217" s="302"/>
      <c r="AV217" s="302"/>
      <c r="AW217" s="302"/>
      <c r="AX217" s="302"/>
      <c r="AY217" s="302"/>
      <c r="AZ217" s="302"/>
      <c r="BA217" s="302"/>
      <c r="BB217" s="302"/>
      <c r="BC217" s="302"/>
      <c r="BD217" s="302"/>
      <c r="BE217" s="302"/>
      <c r="BF217" s="302"/>
      <c r="BG217" s="302"/>
      <c r="BH217" s="302"/>
      <c r="BI217" s="302"/>
      <c r="BJ217" s="302"/>
      <c r="BK217" s="302"/>
      <c r="BL217" s="302"/>
      <c r="BM217" s="302"/>
      <c r="BN217" s="302"/>
      <c r="BO217" s="302"/>
      <c r="BP217" s="302"/>
      <c r="BQ217" s="302"/>
      <c r="BR217" s="302"/>
      <c r="BS217" s="302"/>
      <c r="BT217" s="302"/>
      <c r="BU217" s="302"/>
      <c r="BV217" s="302"/>
      <c r="BW217" s="302"/>
      <c r="BX217" s="302"/>
      <c r="BY217" s="302"/>
      <c r="BZ217" s="302"/>
      <c r="CA217" s="302"/>
      <c r="CB217" s="302"/>
      <c r="CC217" s="302"/>
      <c r="CD217" s="302"/>
      <c r="CE217" s="302"/>
      <c r="CF217" s="302"/>
      <c r="CG217" s="302"/>
      <c r="CH217" s="302"/>
      <c r="CI217" s="302"/>
      <c r="CJ217" s="302"/>
      <c r="CK217" s="302"/>
      <c r="CL217" s="302"/>
      <c r="CM217" s="302"/>
      <c r="CN217" s="302"/>
      <c r="CO217" s="302"/>
      <c r="CP217" s="302"/>
      <c r="CQ217" s="302"/>
      <c r="CR217" s="302"/>
      <c r="CS217" s="302"/>
      <c r="CT217" s="302"/>
      <c r="CU217" s="302"/>
      <c r="CV217" s="302"/>
      <c r="CW217" s="302"/>
      <c r="CX217" s="302"/>
      <c r="CY217" s="302"/>
      <c r="CZ217" s="302"/>
      <c r="DA217" s="302"/>
      <c r="DB217" s="302"/>
      <c r="DC217" s="302"/>
      <c r="DD217" s="302"/>
      <c r="DE217" s="302"/>
      <c r="DF217" s="302"/>
      <c r="DG217" s="302"/>
      <c r="DH217" s="302"/>
      <c r="DI217" s="302"/>
      <c r="DJ217" s="302"/>
      <c r="DK217" s="302"/>
      <c r="DL217" s="302"/>
      <c r="DM217" s="302"/>
      <c r="DN217" s="302"/>
      <c r="DO217" s="302"/>
    </row>
    <row r="218" spans="4:119">
      <c r="D218" s="301" t="s">
        <v>121</v>
      </c>
      <c r="E218" s="301"/>
      <c r="F218" s="301" t="s">
        <v>123</v>
      </c>
      <c r="G218" s="302">
        <v>28</v>
      </c>
      <c r="H218" s="277" t="str">
        <f t="shared" si="3"/>
        <v>0228</v>
      </c>
      <c r="I218" s="302"/>
      <c r="J218" s="302"/>
      <c r="K218" s="302"/>
      <c r="L218" s="302"/>
      <c r="M218" s="302"/>
      <c r="N218" s="302"/>
      <c r="O218" s="302"/>
      <c r="P218" s="302"/>
      <c r="Q218" s="302"/>
      <c r="R218" s="302"/>
      <c r="S218" s="302"/>
      <c r="T218" s="302"/>
      <c r="U218" s="302"/>
      <c r="V218" s="302"/>
      <c r="W218" s="302"/>
      <c r="X218" s="302"/>
      <c r="Y218" s="302"/>
      <c r="Z218" s="302"/>
      <c r="AA218" s="302"/>
      <c r="AB218" s="302"/>
      <c r="AC218" s="302"/>
      <c r="AD218" s="302"/>
      <c r="AE218" s="302"/>
      <c r="AF218" s="302"/>
      <c r="AG218" s="302"/>
      <c r="AH218" s="302"/>
      <c r="AI218" s="302"/>
      <c r="AJ218" s="302"/>
      <c r="AK218" s="302"/>
      <c r="AL218" s="302"/>
      <c r="AM218" s="302"/>
      <c r="AN218" s="302"/>
      <c r="AO218" s="302"/>
      <c r="AP218" s="302"/>
      <c r="AQ218" s="302"/>
      <c r="AR218" s="302"/>
      <c r="AS218" s="302"/>
      <c r="AT218" s="302"/>
      <c r="AU218" s="302"/>
      <c r="AV218" s="302"/>
      <c r="AW218" s="302"/>
      <c r="AX218" s="302"/>
      <c r="AY218" s="302"/>
      <c r="AZ218" s="302"/>
      <c r="BA218" s="302"/>
      <c r="BB218" s="302"/>
      <c r="BC218" s="302"/>
      <c r="BD218" s="302"/>
      <c r="BE218" s="302"/>
      <c r="BF218" s="302"/>
      <c r="BG218" s="302"/>
      <c r="BH218" s="302"/>
      <c r="BI218" s="302"/>
      <c r="BJ218" s="302"/>
      <c r="BK218" s="302"/>
      <c r="BL218" s="302"/>
      <c r="BM218" s="302"/>
      <c r="BN218" s="302"/>
      <c r="BO218" s="302"/>
      <c r="BP218" s="302"/>
      <c r="BQ218" s="302"/>
      <c r="BR218" s="302"/>
      <c r="BS218" s="302"/>
      <c r="BT218" s="302"/>
      <c r="BU218" s="302"/>
      <c r="BV218" s="302"/>
      <c r="BW218" s="302"/>
      <c r="BX218" s="302"/>
      <c r="BY218" s="302"/>
      <c r="BZ218" s="302"/>
      <c r="CA218" s="302"/>
      <c r="CB218" s="302"/>
      <c r="CC218" s="302"/>
      <c r="CD218" s="302"/>
      <c r="CE218" s="302"/>
      <c r="CF218" s="302"/>
      <c r="CG218" s="302"/>
      <c r="CH218" s="302"/>
      <c r="CI218" s="302"/>
      <c r="CJ218" s="302"/>
      <c r="CK218" s="302"/>
      <c r="CL218" s="302"/>
      <c r="CM218" s="302"/>
      <c r="CN218" s="302"/>
      <c r="CO218" s="302"/>
      <c r="CP218" s="302"/>
      <c r="CQ218" s="302"/>
      <c r="CR218" s="302"/>
      <c r="CS218" s="302"/>
      <c r="CT218" s="302"/>
      <c r="CU218" s="302"/>
      <c r="CV218" s="302"/>
      <c r="CW218" s="302"/>
      <c r="CX218" s="302"/>
      <c r="CY218" s="302"/>
      <c r="CZ218" s="302"/>
      <c r="DA218" s="302"/>
      <c r="DB218" s="302"/>
      <c r="DC218" s="302"/>
      <c r="DD218" s="302"/>
      <c r="DE218" s="302"/>
      <c r="DF218" s="302"/>
      <c r="DG218" s="302"/>
      <c r="DH218" s="302"/>
      <c r="DI218" s="302"/>
      <c r="DJ218" s="302"/>
      <c r="DK218" s="302"/>
      <c r="DL218" s="302"/>
      <c r="DM218" s="302"/>
      <c r="DN218" s="302"/>
      <c r="DO218" s="302"/>
    </row>
    <row r="219" spans="4:119">
      <c r="D219" s="301" t="s">
        <v>121</v>
      </c>
      <c r="E219" s="301"/>
      <c r="F219" s="301" t="s">
        <v>123</v>
      </c>
      <c r="G219" s="302">
        <v>29</v>
      </c>
      <c r="H219" s="277" t="str">
        <f t="shared" si="3"/>
        <v>0229</v>
      </c>
      <c r="I219" s="302"/>
      <c r="J219" s="302"/>
      <c r="K219" s="302"/>
      <c r="L219" s="302"/>
      <c r="M219" s="302"/>
      <c r="N219" s="302"/>
      <c r="O219" s="302"/>
      <c r="P219" s="302"/>
      <c r="Q219" s="302"/>
      <c r="R219" s="302"/>
      <c r="S219" s="302"/>
      <c r="T219" s="302"/>
      <c r="U219" s="302"/>
      <c r="V219" s="302"/>
      <c r="W219" s="302"/>
      <c r="X219" s="302"/>
      <c r="Y219" s="302"/>
      <c r="Z219" s="302"/>
      <c r="AA219" s="302"/>
      <c r="AB219" s="302"/>
      <c r="AC219" s="302"/>
      <c r="AD219" s="302"/>
      <c r="AE219" s="302"/>
      <c r="AF219" s="302"/>
      <c r="AG219" s="302"/>
      <c r="AH219" s="302"/>
      <c r="AI219" s="302"/>
      <c r="AJ219" s="302"/>
      <c r="AK219" s="302"/>
      <c r="AL219" s="302"/>
      <c r="AM219" s="302"/>
      <c r="AN219" s="302"/>
      <c r="AO219" s="302"/>
      <c r="AP219" s="302"/>
      <c r="AQ219" s="302"/>
      <c r="AR219" s="302"/>
      <c r="AS219" s="302"/>
      <c r="AT219" s="302"/>
      <c r="AU219" s="302"/>
      <c r="AV219" s="302"/>
      <c r="AW219" s="302"/>
      <c r="AX219" s="302"/>
      <c r="AY219" s="302"/>
      <c r="AZ219" s="302"/>
      <c r="BA219" s="302"/>
      <c r="BB219" s="302"/>
      <c r="BC219" s="302"/>
      <c r="BD219" s="302"/>
      <c r="BE219" s="302"/>
      <c r="BF219" s="302"/>
      <c r="BG219" s="302"/>
      <c r="BH219" s="302"/>
      <c r="BI219" s="302"/>
      <c r="BJ219" s="302"/>
      <c r="BK219" s="302"/>
      <c r="BL219" s="302"/>
      <c r="BM219" s="302"/>
      <c r="BN219" s="302"/>
      <c r="BO219" s="302"/>
      <c r="BP219" s="302"/>
      <c r="BQ219" s="302"/>
      <c r="BR219" s="302"/>
      <c r="BS219" s="302"/>
      <c r="BT219" s="302"/>
      <c r="BU219" s="302"/>
      <c r="BV219" s="302"/>
      <c r="BW219" s="302"/>
      <c r="BX219" s="302"/>
      <c r="BY219" s="302"/>
      <c r="BZ219" s="302"/>
      <c r="CA219" s="302"/>
      <c r="CB219" s="302"/>
      <c r="CC219" s="302"/>
      <c r="CD219" s="302"/>
      <c r="CE219" s="302"/>
      <c r="CF219" s="302"/>
      <c r="CG219" s="302"/>
      <c r="CH219" s="302"/>
      <c r="CI219" s="302"/>
      <c r="CJ219" s="302"/>
      <c r="CK219" s="302"/>
      <c r="CL219" s="302"/>
      <c r="CM219" s="302"/>
      <c r="CN219" s="302"/>
      <c r="CO219" s="302"/>
      <c r="CP219" s="302"/>
      <c r="CQ219" s="302"/>
      <c r="CR219" s="302"/>
      <c r="CS219" s="302"/>
      <c r="CT219" s="302"/>
      <c r="CU219" s="302"/>
      <c r="CV219" s="302"/>
      <c r="CW219" s="302"/>
      <c r="CX219" s="302"/>
      <c r="CY219" s="302"/>
      <c r="CZ219" s="302"/>
      <c r="DA219" s="302"/>
      <c r="DB219" s="302"/>
      <c r="DC219" s="302"/>
      <c r="DD219" s="302"/>
      <c r="DE219" s="302"/>
      <c r="DF219" s="302"/>
      <c r="DG219" s="302"/>
      <c r="DH219" s="302"/>
      <c r="DI219" s="302"/>
      <c r="DJ219" s="302"/>
      <c r="DK219" s="302"/>
      <c r="DL219" s="302"/>
      <c r="DM219" s="302"/>
      <c r="DN219" s="302"/>
      <c r="DO219" s="302"/>
    </row>
    <row r="220" spans="4:119">
      <c r="D220" s="301" t="s">
        <v>121</v>
      </c>
      <c r="E220" s="301"/>
      <c r="F220" s="301" t="s">
        <v>123</v>
      </c>
      <c r="G220" s="302">
        <v>30</v>
      </c>
      <c r="H220" s="277" t="str">
        <f t="shared" si="3"/>
        <v>0230</v>
      </c>
      <c r="I220" s="302"/>
      <c r="J220" s="302"/>
      <c r="K220" s="302"/>
      <c r="L220" s="302"/>
      <c r="M220" s="302"/>
      <c r="N220" s="302"/>
      <c r="O220" s="302"/>
      <c r="P220" s="302"/>
      <c r="Q220" s="302"/>
      <c r="R220" s="302"/>
      <c r="S220" s="302"/>
      <c r="T220" s="302"/>
      <c r="U220" s="302"/>
      <c r="V220" s="302"/>
      <c r="W220" s="302"/>
      <c r="X220" s="302"/>
      <c r="Y220" s="302"/>
      <c r="Z220" s="302"/>
      <c r="AA220" s="302"/>
      <c r="AB220" s="302"/>
      <c r="AC220" s="302"/>
      <c r="AD220" s="302"/>
      <c r="AE220" s="302"/>
      <c r="AF220" s="302"/>
      <c r="AG220" s="302"/>
      <c r="AH220" s="302"/>
      <c r="AI220" s="302"/>
      <c r="AJ220" s="302"/>
      <c r="AK220" s="302"/>
      <c r="AL220" s="302"/>
      <c r="AM220" s="302"/>
      <c r="AN220" s="302"/>
      <c r="AO220" s="302"/>
      <c r="AP220" s="302"/>
      <c r="AQ220" s="302"/>
      <c r="AR220" s="302"/>
      <c r="AS220" s="302"/>
      <c r="AT220" s="302"/>
      <c r="AU220" s="302"/>
      <c r="AV220" s="302"/>
      <c r="AW220" s="302"/>
      <c r="AX220" s="302"/>
      <c r="AY220" s="302"/>
      <c r="AZ220" s="302"/>
      <c r="BA220" s="302"/>
      <c r="BB220" s="302"/>
      <c r="BC220" s="302"/>
      <c r="BD220" s="302"/>
      <c r="BE220" s="302"/>
      <c r="BF220" s="302"/>
      <c r="BG220" s="302"/>
      <c r="BH220" s="302"/>
      <c r="BI220" s="302"/>
      <c r="BJ220" s="302"/>
      <c r="BK220" s="302"/>
      <c r="BL220" s="302"/>
      <c r="BM220" s="302"/>
      <c r="BN220" s="302"/>
      <c r="BO220" s="302"/>
      <c r="BP220" s="302"/>
      <c r="BQ220" s="302"/>
      <c r="BR220" s="302"/>
      <c r="BS220" s="302"/>
      <c r="BT220" s="302"/>
      <c r="BU220" s="302"/>
      <c r="BV220" s="302"/>
      <c r="BW220" s="302"/>
      <c r="BX220" s="302"/>
      <c r="BY220" s="302"/>
      <c r="BZ220" s="302"/>
      <c r="CA220" s="302"/>
      <c r="CB220" s="302"/>
      <c r="CC220" s="302"/>
      <c r="CD220" s="302"/>
      <c r="CE220" s="302"/>
      <c r="CF220" s="302"/>
      <c r="CG220" s="302"/>
      <c r="CH220" s="302"/>
      <c r="CI220" s="302"/>
      <c r="CJ220" s="302"/>
      <c r="CK220" s="302"/>
      <c r="CL220" s="302"/>
      <c r="CM220" s="302"/>
      <c r="CN220" s="302"/>
      <c r="CO220" s="302"/>
      <c r="CP220" s="302"/>
      <c r="CQ220" s="302"/>
      <c r="CR220" s="302"/>
      <c r="CS220" s="302"/>
      <c r="CT220" s="302"/>
      <c r="CU220" s="302"/>
      <c r="CV220" s="302"/>
      <c r="CW220" s="302"/>
      <c r="CX220" s="302"/>
      <c r="CY220" s="302"/>
      <c r="CZ220" s="302"/>
      <c r="DA220" s="302"/>
      <c r="DB220" s="302"/>
      <c r="DC220" s="302"/>
      <c r="DD220" s="302"/>
      <c r="DE220" s="302"/>
      <c r="DF220" s="302"/>
      <c r="DG220" s="302"/>
      <c r="DH220" s="302"/>
      <c r="DI220" s="302"/>
      <c r="DJ220" s="302"/>
      <c r="DK220" s="302"/>
      <c r="DL220" s="302"/>
      <c r="DM220" s="302"/>
      <c r="DN220" s="302"/>
      <c r="DO220" s="302"/>
    </row>
    <row r="221" spans="4:119">
      <c r="D221" s="301" t="s">
        <v>121</v>
      </c>
      <c r="E221" s="301"/>
      <c r="F221" s="301" t="s">
        <v>123</v>
      </c>
      <c r="G221" s="302">
        <v>31</v>
      </c>
      <c r="H221" s="277" t="str">
        <f t="shared" si="3"/>
        <v>0231</v>
      </c>
      <c r="I221" s="302"/>
      <c r="J221" s="302"/>
      <c r="K221" s="302"/>
      <c r="L221" s="302"/>
      <c r="M221" s="302"/>
      <c r="N221" s="302"/>
      <c r="O221" s="302"/>
      <c r="P221" s="302"/>
      <c r="Q221" s="302"/>
      <c r="R221" s="302"/>
      <c r="S221" s="302"/>
      <c r="T221" s="302"/>
      <c r="U221" s="302"/>
      <c r="V221" s="302"/>
      <c r="W221" s="302"/>
      <c r="X221" s="302"/>
      <c r="Y221" s="302"/>
      <c r="Z221" s="302"/>
      <c r="AA221" s="302"/>
      <c r="AB221" s="302"/>
      <c r="AC221" s="302"/>
      <c r="AD221" s="302"/>
      <c r="AE221" s="302"/>
      <c r="AF221" s="302"/>
      <c r="AG221" s="302"/>
      <c r="AH221" s="302"/>
      <c r="AI221" s="302"/>
      <c r="AJ221" s="302"/>
      <c r="AK221" s="302"/>
      <c r="AL221" s="302"/>
      <c r="AM221" s="302"/>
      <c r="AN221" s="302"/>
      <c r="AO221" s="302"/>
      <c r="AP221" s="302"/>
      <c r="AQ221" s="302"/>
      <c r="AR221" s="302"/>
      <c r="AS221" s="302"/>
      <c r="AT221" s="302"/>
      <c r="AU221" s="302"/>
      <c r="AV221" s="302"/>
      <c r="AW221" s="302"/>
      <c r="AX221" s="302"/>
      <c r="AY221" s="302"/>
      <c r="AZ221" s="302"/>
      <c r="BA221" s="302"/>
      <c r="BB221" s="302"/>
      <c r="BC221" s="302"/>
      <c r="BD221" s="302"/>
      <c r="BE221" s="302"/>
      <c r="BF221" s="302"/>
      <c r="BG221" s="302"/>
      <c r="BH221" s="302"/>
      <c r="BI221" s="302"/>
      <c r="BJ221" s="302"/>
      <c r="BK221" s="302"/>
      <c r="BL221" s="302"/>
      <c r="BM221" s="302"/>
      <c r="BN221" s="302"/>
      <c r="BO221" s="302"/>
      <c r="BP221" s="302"/>
      <c r="BQ221" s="302"/>
      <c r="BR221" s="302"/>
      <c r="BS221" s="302"/>
      <c r="BT221" s="302"/>
      <c r="BU221" s="302"/>
      <c r="BV221" s="302"/>
      <c r="BW221" s="302"/>
      <c r="BX221" s="302"/>
      <c r="BY221" s="302"/>
      <c r="BZ221" s="302"/>
      <c r="CA221" s="302"/>
      <c r="CB221" s="302"/>
      <c r="CC221" s="302"/>
      <c r="CD221" s="302"/>
      <c r="CE221" s="302"/>
      <c r="CF221" s="302"/>
      <c r="CG221" s="302"/>
      <c r="CH221" s="302"/>
      <c r="CI221" s="302"/>
      <c r="CJ221" s="302"/>
      <c r="CK221" s="302"/>
      <c r="CL221" s="302"/>
      <c r="CM221" s="302"/>
      <c r="CN221" s="302"/>
      <c r="CO221" s="302"/>
      <c r="CP221" s="302"/>
      <c r="CQ221" s="302"/>
      <c r="CR221" s="302"/>
      <c r="CS221" s="302"/>
      <c r="CT221" s="302"/>
      <c r="CU221" s="302"/>
      <c r="CV221" s="302"/>
      <c r="CW221" s="302"/>
      <c r="CX221" s="302"/>
      <c r="CY221" s="302"/>
      <c r="CZ221" s="302"/>
      <c r="DA221" s="302"/>
      <c r="DB221" s="302"/>
      <c r="DC221" s="302"/>
      <c r="DD221" s="302"/>
      <c r="DE221" s="302"/>
      <c r="DF221" s="302"/>
      <c r="DG221" s="302"/>
      <c r="DH221" s="302"/>
      <c r="DI221" s="302"/>
      <c r="DJ221" s="302"/>
      <c r="DK221" s="302"/>
      <c r="DL221" s="302"/>
      <c r="DM221" s="302"/>
      <c r="DN221" s="302"/>
      <c r="DO221" s="302"/>
    </row>
    <row r="222" spans="4:119">
      <c r="D222" s="301" t="s">
        <v>121</v>
      </c>
      <c r="E222" s="301"/>
      <c r="F222" s="301" t="s">
        <v>123</v>
      </c>
      <c r="G222" s="302">
        <v>32</v>
      </c>
      <c r="H222" s="277" t="str">
        <f t="shared" si="3"/>
        <v>0232</v>
      </c>
      <c r="I222" s="302"/>
      <c r="J222" s="302"/>
      <c r="K222" s="302"/>
      <c r="L222" s="302"/>
      <c r="M222" s="302"/>
      <c r="N222" s="302"/>
      <c r="O222" s="302"/>
      <c r="P222" s="302"/>
      <c r="Q222" s="302"/>
      <c r="R222" s="302"/>
      <c r="S222" s="302"/>
      <c r="T222" s="302"/>
      <c r="U222" s="302"/>
      <c r="V222" s="302"/>
      <c r="W222" s="302"/>
      <c r="X222" s="302"/>
      <c r="Y222" s="302"/>
      <c r="Z222" s="302"/>
      <c r="AA222" s="302"/>
      <c r="AB222" s="302"/>
      <c r="AC222" s="302"/>
      <c r="AD222" s="302"/>
      <c r="AE222" s="302"/>
      <c r="AF222" s="302"/>
      <c r="AG222" s="302"/>
      <c r="AH222" s="302"/>
      <c r="AI222" s="302"/>
      <c r="AJ222" s="302"/>
      <c r="AK222" s="302"/>
      <c r="AL222" s="302"/>
      <c r="AM222" s="302"/>
      <c r="AN222" s="302"/>
      <c r="AO222" s="302"/>
      <c r="AP222" s="302"/>
      <c r="AQ222" s="302"/>
      <c r="AR222" s="302"/>
      <c r="AS222" s="302"/>
      <c r="AT222" s="302"/>
      <c r="AU222" s="302"/>
      <c r="AV222" s="302"/>
      <c r="AW222" s="302"/>
      <c r="AX222" s="302"/>
      <c r="AY222" s="302"/>
      <c r="AZ222" s="302"/>
      <c r="BA222" s="302"/>
      <c r="BB222" s="302"/>
      <c r="BC222" s="302"/>
      <c r="BD222" s="302"/>
      <c r="BE222" s="302"/>
      <c r="BF222" s="302"/>
      <c r="BG222" s="302"/>
      <c r="BH222" s="302"/>
      <c r="BI222" s="302"/>
      <c r="BJ222" s="302"/>
      <c r="BK222" s="302"/>
      <c r="BL222" s="302"/>
      <c r="BM222" s="302"/>
      <c r="BN222" s="302"/>
      <c r="BO222" s="302"/>
      <c r="BP222" s="302"/>
      <c r="BQ222" s="302"/>
      <c r="BR222" s="302"/>
      <c r="BS222" s="302"/>
      <c r="BT222" s="302"/>
      <c r="BU222" s="302"/>
      <c r="BV222" s="302"/>
      <c r="BW222" s="302"/>
      <c r="BX222" s="302"/>
      <c r="BY222" s="302"/>
      <c r="BZ222" s="302"/>
      <c r="CA222" s="302"/>
      <c r="CB222" s="302"/>
      <c r="CC222" s="302"/>
      <c r="CD222" s="302"/>
      <c r="CE222" s="302"/>
      <c r="CF222" s="302"/>
      <c r="CG222" s="302"/>
      <c r="CH222" s="302"/>
      <c r="CI222" s="302"/>
      <c r="CJ222" s="302"/>
      <c r="CK222" s="302"/>
      <c r="CL222" s="302"/>
      <c r="CM222" s="302"/>
      <c r="CN222" s="302"/>
      <c r="CO222" s="302"/>
      <c r="CP222" s="302"/>
      <c r="CQ222" s="302"/>
      <c r="CR222" s="302"/>
      <c r="CS222" s="302"/>
      <c r="CT222" s="302"/>
      <c r="CU222" s="302"/>
      <c r="CV222" s="302"/>
      <c r="CW222" s="302"/>
      <c r="CX222" s="302"/>
      <c r="CY222" s="302"/>
      <c r="CZ222" s="302"/>
      <c r="DA222" s="302"/>
      <c r="DB222" s="302"/>
      <c r="DC222" s="302"/>
      <c r="DD222" s="302"/>
      <c r="DE222" s="302"/>
      <c r="DF222" s="302"/>
      <c r="DG222" s="302"/>
      <c r="DH222" s="302"/>
      <c r="DI222" s="302"/>
      <c r="DJ222" s="302"/>
      <c r="DK222" s="302"/>
      <c r="DL222" s="302"/>
      <c r="DM222" s="302"/>
      <c r="DN222" s="302"/>
      <c r="DO222" s="302"/>
    </row>
    <row r="223" spans="4:119">
      <c r="D223" s="301" t="s">
        <v>121</v>
      </c>
      <c r="E223" s="301"/>
      <c r="F223" s="301" t="s">
        <v>123</v>
      </c>
      <c r="G223" s="302">
        <v>33</v>
      </c>
      <c r="H223" s="277" t="str">
        <f t="shared" si="3"/>
        <v>0233</v>
      </c>
      <c r="I223" s="302"/>
      <c r="J223" s="302"/>
      <c r="K223" s="302"/>
      <c r="L223" s="302"/>
      <c r="M223" s="302"/>
      <c r="N223" s="302"/>
      <c r="O223" s="302"/>
      <c r="P223" s="302"/>
      <c r="Q223" s="302"/>
      <c r="R223" s="302"/>
      <c r="S223" s="302"/>
      <c r="T223" s="302"/>
      <c r="U223" s="302"/>
      <c r="V223" s="302"/>
      <c r="W223" s="302"/>
      <c r="X223" s="302"/>
      <c r="Y223" s="302"/>
      <c r="Z223" s="302"/>
      <c r="AA223" s="302"/>
      <c r="AB223" s="302"/>
      <c r="AC223" s="302"/>
      <c r="AD223" s="302"/>
      <c r="AE223" s="302"/>
      <c r="AF223" s="302"/>
      <c r="AG223" s="302"/>
      <c r="AH223" s="302"/>
      <c r="AI223" s="302"/>
      <c r="AJ223" s="302"/>
      <c r="AK223" s="302"/>
      <c r="AL223" s="302"/>
      <c r="AM223" s="302"/>
      <c r="AN223" s="302"/>
      <c r="AO223" s="302"/>
      <c r="AP223" s="302"/>
      <c r="AQ223" s="302"/>
      <c r="AR223" s="302"/>
      <c r="AS223" s="302"/>
      <c r="AT223" s="302"/>
      <c r="AU223" s="302"/>
      <c r="AV223" s="302"/>
      <c r="AW223" s="302"/>
      <c r="AX223" s="302"/>
      <c r="AY223" s="302"/>
      <c r="AZ223" s="302"/>
      <c r="BA223" s="302"/>
      <c r="BB223" s="302"/>
      <c r="BC223" s="302"/>
      <c r="BD223" s="302"/>
      <c r="BE223" s="302"/>
      <c r="BF223" s="302"/>
      <c r="BG223" s="302"/>
      <c r="BH223" s="302"/>
      <c r="BI223" s="302"/>
      <c r="BJ223" s="302"/>
      <c r="BK223" s="302"/>
      <c r="BL223" s="302"/>
      <c r="BM223" s="302"/>
      <c r="BN223" s="302"/>
      <c r="BO223" s="302"/>
      <c r="BP223" s="302"/>
      <c r="BQ223" s="302"/>
      <c r="BR223" s="302"/>
      <c r="BS223" s="302"/>
      <c r="BT223" s="302"/>
      <c r="BU223" s="302"/>
      <c r="BV223" s="302"/>
      <c r="BW223" s="302"/>
      <c r="BX223" s="302"/>
      <c r="BY223" s="302"/>
      <c r="BZ223" s="302"/>
      <c r="CA223" s="302"/>
      <c r="CB223" s="302"/>
      <c r="CC223" s="302"/>
      <c r="CD223" s="302"/>
      <c r="CE223" s="302"/>
      <c r="CF223" s="302"/>
      <c r="CG223" s="302"/>
      <c r="CH223" s="302"/>
      <c r="CI223" s="302"/>
      <c r="CJ223" s="302"/>
      <c r="CK223" s="302"/>
      <c r="CL223" s="302"/>
      <c r="CM223" s="302"/>
      <c r="CN223" s="302"/>
      <c r="CO223" s="302"/>
      <c r="CP223" s="302"/>
      <c r="CQ223" s="302"/>
      <c r="CR223" s="302"/>
      <c r="CS223" s="302"/>
      <c r="CT223" s="302"/>
      <c r="CU223" s="302"/>
      <c r="CV223" s="302"/>
      <c r="CW223" s="302"/>
      <c r="CX223" s="302"/>
      <c r="CY223" s="302"/>
      <c r="CZ223" s="302"/>
      <c r="DA223" s="302"/>
      <c r="DB223" s="302"/>
      <c r="DC223" s="302"/>
      <c r="DD223" s="302"/>
      <c r="DE223" s="302"/>
      <c r="DF223" s="302"/>
      <c r="DG223" s="302"/>
      <c r="DH223" s="302"/>
      <c r="DI223" s="302"/>
      <c r="DJ223" s="302"/>
      <c r="DK223" s="302"/>
      <c r="DL223" s="302"/>
      <c r="DM223" s="302"/>
      <c r="DN223" s="302"/>
      <c r="DO223" s="302"/>
    </row>
    <row r="224" spans="4:119">
      <c r="D224" s="301" t="s">
        <v>121</v>
      </c>
      <c r="E224" s="301"/>
      <c r="F224" s="301" t="s">
        <v>123</v>
      </c>
      <c r="G224" s="302">
        <v>34</v>
      </c>
      <c r="H224" s="277" t="str">
        <f t="shared" si="3"/>
        <v>0234</v>
      </c>
      <c r="I224" s="302"/>
      <c r="J224" s="302"/>
      <c r="K224" s="302"/>
      <c r="L224" s="302"/>
      <c r="M224" s="302"/>
      <c r="N224" s="302"/>
      <c r="O224" s="302"/>
      <c r="P224" s="302"/>
      <c r="Q224" s="302"/>
      <c r="R224" s="302"/>
      <c r="S224" s="302"/>
      <c r="T224" s="302"/>
      <c r="U224" s="302"/>
      <c r="V224" s="302"/>
      <c r="W224" s="302"/>
      <c r="X224" s="302"/>
      <c r="Y224" s="302"/>
      <c r="Z224" s="302"/>
      <c r="AA224" s="302"/>
      <c r="AB224" s="302"/>
      <c r="AC224" s="302"/>
      <c r="AD224" s="302"/>
      <c r="AE224" s="302"/>
      <c r="AF224" s="302"/>
      <c r="AG224" s="302"/>
      <c r="AH224" s="302"/>
      <c r="AI224" s="302"/>
      <c r="AJ224" s="302"/>
      <c r="AK224" s="302"/>
      <c r="AL224" s="302"/>
      <c r="AM224" s="302"/>
      <c r="AN224" s="302"/>
      <c r="AO224" s="302"/>
      <c r="AP224" s="302"/>
      <c r="AQ224" s="302"/>
      <c r="AR224" s="302"/>
      <c r="AS224" s="302"/>
      <c r="AT224" s="302"/>
      <c r="AU224" s="302"/>
      <c r="AV224" s="302"/>
      <c r="AW224" s="302"/>
      <c r="AX224" s="302"/>
      <c r="AY224" s="302"/>
      <c r="AZ224" s="302"/>
      <c r="BA224" s="302"/>
      <c r="BB224" s="302"/>
      <c r="BC224" s="302"/>
      <c r="BD224" s="302"/>
      <c r="BE224" s="302"/>
      <c r="BF224" s="302"/>
      <c r="BG224" s="302"/>
      <c r="BH224" s="302"/>
      <c r="BI224" s="302"/>
      <c r="BJ224" s="302"/>
      <c r="BK224" s="302"/>
      <c r="BL224" s="302"/>
      <c r="BM224" s="302"/>
      <c r="BN224" s="302"/>
      <c r="BO224" s="302"/>
      <c r="BP224" s="302"/>
      <c r="BQ224" s="302"/>
      <c r="BR224" s="302"/>
      <c r="BS224" s="302"/>
      <c r="BT224" s="302"/>
      <c r="BU224" s="302"/>
      <c r="BV224" s="302"/>
      <c r="BW224" s="302"/>
      <c r="BX224" s="302"/>
      <c r="BY224" s="302"/>
      <c r="BZ224" s="302"/>
      <c r="CA224" s="302"/>
      <c r="CB224" s="302"/>
      <c r="CC224" s="302"/>
      <c r="CD224" s="302"/>
      <c r="CE224" s="302"/>
      <c r="CF224" s="302"/>
      <c r="CG224" s="302"/>
      <c r="CH224" s="302"/>
      <c r="CI224" s="302"/>
      <c r="CJ224" s="302"/>
      <c r="CK224" s="302"/>
      <c r="CL224" s="302"/>
      <c r="CM224" s="302"/>
      <c r="CN224" s="302"/>
      <c r="CO224" s="302"/>
      <c r="CP224" s="302"/>
      <c r="CQ224" s="302"/>
      <c r="CR224" s="302"/>
      <c r="CS224" s="302"/>
      <c r="CT224" s="302"/>
      <c r="CU224" s="302"/>
      <c r="CV224" s="302"/>
      <c r="CW224" s="302"/>
      <c r="CX224" s="302"/>
      <c r="CY224" s="302"/>
      <c r="CZ224" s="302"/>
      <c r="DA224" s="302"/>
      <c r="DB224" s="302"/>
      <c r="DC224" s="302"/>
      <c r="DD224" s="302"/>
      <c r="DE224" s="302"/>
      <c r="DF224" s="302"/>
      <c r="DG224" s="302"/>
      <c r="DH224" s="302"/>
      <c r="DI224" s="302"/>
      <c r="DJ224" s="302"/>
      <c r="DK224" s="302"/>
      <c r="DL224" s="302"/>
      <c r="DM224" s="302"/>
      <c r="DN224" s="302"/>
      <c r="DO224" s="302"/>
    </row>
    <row r="225" spans="4:119">
      <c r="D225" s="301" t="s">
        <v>121</v>
      </c>
      <c r="E225" s="301"/>
      <c r="F225" s="301" t="s">
        <v>123</v>
      </c>
      <c r="G225" s="302">
        <v>35</v>
      </c>
      <c r="H225" s="277" t="str">
        <f t="shared" si="3"/>
        <v>0235</v>
      </c>
      <c r="I225" s="302"/>
      <c r="J225" s="302"/>
      <c r="K225" s="302"/>
      <c r="L225" s="302"/>
      <c r="M225" s="302"/>
      <c r="N225" s="302"/>
      <c r="O225" s="302"/>
      <c r="P225" s="302"/>
      <c r="Q225" s="302"/>
      <c r="R225" s="302"/>
      <c r="S225" s="302"/>
      <c r="T225" s="302"/>
      <c r="U225" s="302"/>
      <c r="V225" s="302"/>
      <c r="W225" s="302"/>
      <c r="X225" s="302"/>
      <c r="Y225" s="302"/>
      <c r="Z225" s="302"/>
      <c r="AA225" s="302"/>
      <c r="AB225" s="302"/>
      <c r="AC225" s="302"/>
      <c r="AD225" s="302"/>
      <c r="AE225" s="302"/>
      <c r="AF225" s="302"/>
      <c r="AG225" s="302"/>
      <c r="AH225" s="302"/>
      <c r="AI225" s="302"/>
      <c r="AJ225" s="302"/>
      <c r="AK225" s="302"/>
      <c r="AL225" s="302"/>
      <c r="AM225" s="302"/>
      <c r="AN225" s="302"/>
      <c r="AO225" s="302"/>
      <c r="AP225" s="302"/>
      <c r="AQ225" s="302"/>
      <c r="AR225" s="302"/>
      <c r="AS225" s="302"/>
      <c r="AT225" s="302"/>
      <c r="AU225" s="302"/>
      <c r="AV225" s="302"/>
      <c r="AW225" s="302"/>
      <c r="AX225" s="302"/>
      <c r="AY225" s="302"/>
      <c r="AZ225" s="302"/>
      <c r="BA225" s="302"/>
      <c r="BB225" s="302"/>
      <c r="BC225" s="302"/>
      <c r="BD225" s="302"/>
      <c r="BE225" s="302"/>
      <c r="BF225" s="302"/>
      <c r="BG225" s="302"/>
      <c r="BH225" s="302"/>
      <c r="BI225" s="302"/>
      <c r="BJ225" s="302"/>
      <c r="BK225" s="302"/>
      <c r="BL225" s="302"/>
      <c r="BM225" s="302"/>
      <c r="BN225" s="302"/>
      <c r="BO225" s="302"/>
      <c r="BP225" s="302"/>
      <c r="BQ225" s="302"/>
      <c r="BR225" s="302"/>
      <c r="BS225" s="302"/>
      <c r="BT225" s="302"/>
      <c r="BU225" s="302"/>
      <c r="BV225" s="302"/>
      <c r="BW225" s="302"/>
      <c r="BX225" s="302"/>
      <c r="BY225" s="302"/>
      <c r="BZ225" s="302"/>
      <c r="CA225" s="302"/>
      <c r="CB225" s="302"/>
      <c r="CC225" s="302"/>
      <c r="CD225" s="302"/>
      <c r="CE225" s="302"/>
      <c r="CF225" s="302"/>
      <c r="CG225" s="302"/>
      <c r="CH225" s="302"/>
      <c r="CI225" s="302"/>
      <c r="CJ225" s="302"/>
      <c r="CK225" s="302"/>
      <c r="CL225" s="302"/>
      <c r="CM225" s="302"/>
      <c r="CN225" s="302"/>
      <c r="CO225" s="302"/>
      <c r="CP225" s="302"/>
      <c r="CQ225" s="302"/>
      <c r="CR225" s="302"/>
      <c r="CS225" s="302"/>
      <c r="CT225" s="302"/>
      <c r="CU225" s="302"/>
      <c r="CV225" s="302"/>
      <c r="CW225" s="302"/>
      <c r="CX225" s="302"/>
      <c r="CY225" s="302"/>
      <c r="CZ225" s="302"/>
      <c r="DA225" s="302"/>
      <c r="DB225" s="302"/>
      <c r="DC225" s="302"/>
      <c r="DD225" s="302"/>
      <c r="DE225" s="302"/>
      <c r="DF225" s="302"/>
      <c r="DG225" s="302"/>
      <c r="DH225" s="302"/>
      <c r="DI225" s="302"/>
      <c r="DJ225" s="302"/>
      <c r="DK225" s="302"/>
      <c r="DL225" s="302"/>
      <c r="DM225" s="302"/>
      <c r="DN225" s="302"/>
      <c r="DO225" s="302"/>
    </row>
    <row r="226" spans="4:119">
      <c r="D226" s="301" t="s">
        <v>121</v>
      </c>
      <c r="E226" s="301"/>
      <c r="F226" s="301" t="s">
        <v>123</v>
      </c>
      <c r="G226" s="302">
        <v>36</v>
      </c>
      <c r="H226" s="277" t="str">
        <f t="shared" si="3"/>
        <v>0236</v>
      </c>
      <c r="I226" s="302"/>
      <c r="J226" s="302"/>
      <c r="K226" s="302"/>
      <c r="L226" s="302"/>
      <c r="M226" s="302"/>
      <c r="N226" s="302"/>
      <c r="O226" s="302"/>
      <c r="P226" s="302"/>
      <c r="Q226" s="302"/>
      <c r="R226" s="302"/>
      <c r="S226" s="302"/>
      <c r="T226" s="302"/>
      <c r="U226" s="302"/>
      <c r="V226" s="302"/>
      <c r="W226" s="302"/>
      <c r="X226" s="302"/>
      <c r="Y226" s="302"/>
      <c r="Z226" s="302"/>
      <c r="AA226" s="302"/>
      <c r="AB226" s="302"/>
      <c r="AC226" s="302"/>
      <c r="AD226" s="302"/>
      <c r="AE226" s="302"/>
      <c r="AF226" s="302"/>
      <c r="AG226" s="302"/>
      <c r="AH226" s="302"/>
      <c r="AI226" s="302"/>
      <c r="AJ226" s="302"/>
      <c r="AK226" s="302"/>
      <c r="AL226" s="302"/>
      <c r="AM226" s="302"/>
      <c r="AN226" s="302"/>
      <c r="AO226" s="302"/>
      <c r="AP226" s="302"/>
      <c r="AQ226" s="302"/>
      <c r="AR226" s="302"/>
      <c r="AS226" s="302"/>
      <c r="AT226" s="302"/>
      <c r="AU226" s="302"/>
      <c r="AV226" s="302"/>
      <c r="AW226" s="302"/>
      <c r="AX226" s="302"/>
      <c r="AY226" s="302"/>
      <c r="AZ226" s="302"/>
      <c r="BA226" s="302"/>
      <c r="BB226" s="302"/>
      <c r="BC226" s="302"/>
      <c r="BD226" s="302"/>
      <c r="BE226" s="302"/>
      <c r="BF226" s="302"/>
      <c r="BG226" s="302"/>
      <c r="BH226" s="302"/>
      <c r="BI226" s="302"/>
      <c r="BJ226" s="302"/>
      <c r="BK226" s="302"/>
      <c r="BL226" s="302"/>
      <c r="BM226" s="302"/>
      <c r="BN226" s="302"/>
      <c r="BO226" s="302"/>
      <c r="BP226" s="302"/>
      <c r="BQ226" s="302"/>
      <c r="BR226" s="302"/>
      <c r="BS226" s="302"/>
      <c r="BT226" s="302"/>
      <c r="BU226" s="302"/>
      <c r="BV226" s="302"/>
      <c r="BW226" s="302"/>
      <c r="BX226" s="302"/>
      <c r="BY226" s="302"/>
      <c r="BZ226" s="302"/>
      <c r="CA226" s="302"/>
      <c r="CB226" s="302"/>
      <c r="CC226" s="302"/>
      <c r="CD226" s="302"/>
      <c r="CE226" s="302"/>
      <c r="CF226" s="302"/>
      <c r="CG226" s="302"/>
      <c r="CH226" s="302"/>
      <c r="CI226" s="302"/>
      <c r="CJ226" s="302"/>
      <c r="CK226" s="302"/>
      <c r="CL226" s="302"/>
      <c r="CM226" s="302"/>
      <c r="CN226" s="302"/>
      <c r="CO226" s="302"/>
      <c r="CP226" s="302"/>
      <c r="CQ226" s="302"/>
      <c r="CR226" s="302"/>
      <c r="CS226" s="302"/>
      <c r="CT226" s="302"/>
      <c r="CU226" s="302"/>
      <c r="CV226" s="302"/>
      <c r="CW226" s="302"/>
      <c r="CX226" s="302"/>
      <c r="CY226" s="302"/>
      <c r="CZ226" s="302"/>
      <c r="DA226" s="302"/>
      <c r="DB226" s="302"/>
      <c r="DC226" s="302"/>
      <c r="DD226" s="302"/>
      <c r="DE226" s="302"/>
      <c r="DF226" s="302"/>
      <c r="DG226" s="302"/>
      <c r="DH226" s="302"/>
      <c r="DI226" s="302"/>
      <c r="DJ226" s="302"/>
      <c r="DK226" s="302"/>
      <c r="DL226" s="302"/>
      <c r="DM226" s="302"/>
      <c r="DN226" s="302"/>
      <c r="DO226" s="302"/>
    </row>
    <row r="227" spans="4:119">
      <c r="D227" s="301" t="s">
        <v>121</v>
      </c>
      <c r="E227" s="301"/>
      <c r="F227" s="301" t="s">
        <v>123</v>
      </c>
      <c r="G227" s="302">
        <v>37</v>
      </c>
      <c r="H227" s="277" t="str">
        <f t="shared" si="3"/>
        <v>0237</v>
      </c>
      <c r="I227" s="302"/>
      <c r="J227" s="302"/>
      <c r="K227" s="302"/>
      <c r="L227" s="302"/>
      <c r="M227" s="302"/>
      <c r="N227" s="302"/>
      <c r="O227" s="302"/>
      <c r="P227" s="302"/>
      <c r="Q227" s="302"/>
      <c r="R227" s="302"/>
      <c r="S227" s="302"/>
      <c r="T227" s="302"/>
      <c r="U227" s="302"/>
      <c r="V227" s="302"/>
      <c r="W227" s="302"/>
      <c r="X227" s="302"/>
      <c r="Y227" s="302"/>
      <c r="Z227" s="302"/>
      <c r="AA227" s="302"/>
      <c r="AB227" s="302"/>
      <c r="AC227" s="302"/>
      <c r="AD227" s="302"/>
      <c r="AE227" s="302"/>
      <c r="AF227" s="302"/>
      <c r="AG227" s="302"/>
      <c r="AH227" s="302"/>
      <c r="AI227" s="302"/>
      <c r="AJ227" s="302"/>
      <c r="AK227" s="302"/>
      <c r="AL227" s="302"/>
      <c r="AM227" s="302"/>
      <c r="AN227" s="302"/>
      <c r="AO227" s="302"/>
      <c r="AP227" s="302"/>
      <c r="AQ227" s="302"/>
      <c r="AR227" s="302"/>
      <c r="AS227" s="302"/>
      <c r="AT227" s="302"/>
      <c r="AU227" s="302"/>
      <c r="AV227" s="302"/>
      <c r="AW227" s="302"/>
      <c r="AX227" s="302"/>
      <c r="AY227" s="302"/>
      <c r="AZ227" s="302"/>
      <c r="BA227" s="302"/>
      <c r="BB227" s="302"/>
      <c r="BC227" s="302"/>
      <c r="BD227" s="302"/>
      <c r="BE227" s="302"/>
      <c r="BF227" s="302"/>
      <c r="BG227" s="302"/>
      <c r="BH227" s="302"/>
      <c r="BI227" s="302"/>
      <c r="BJ227" s="302"/>
      <c r="BK227" s="302"/>
      <c r="BL227" s="302"/>
      <c r="BM227" s="302"/>
      <c r="BN227" s="302"/>
      <c r="BO227" s="302"/>
      <c r="BP227" s="302"/>
      <c r="BQ227" s="302"/>
      <c r="BR227" s="302"/>
      <c r="BS227" s="302"/>
      <c r="BT227" s="302"/>
      <c r="BU227" s="302"/>
      <c r="BV227" s="302"/>
      <c r="BW227" s="302"/>
      <c r="BX227" s="302"/>
      <c r="BY227" s="302"/>
      <c r="BZ227" s="302"/>
      <c r="CA227" s="302"/>
      <c r="CB227" s="302"/>
      <c r="CC227" s="302"/>
      <c r="CD227" s="302"/>
      <c r="CE227" s="302"/>
      <c r="CF227" s="302"/>
      <c r="CG227" s="302"/>
      <c r="CH227" s="302"/>
      <c r="CI227" s="302"/>
      <c r="CJ227" s="302"/>
      <c r="CK227" s="302"/>
      <c r="CL227" s="302"/>
      <c r="CM227" s="302"/>
      <c r="CN227" s="302"/>
      <c r="CO227" s="302"/>
      <c r="CP227" s="302"/>
      <c r="CQ227" s="302"/>
      <c r="CR227" s="302"/>
      <c r="CS227" s="302"/>
      <c r="CT227" s="302"/>
      <c r="CU227" s="302"/>
      <c r="CV227" s="302"/>
      <c r="CW227" s="302"/>
      <c r="CX227" s="302"/>
      <c r="CY227" s="302"/>
      <c r="CZ227" s="302"/>
      <c r="DA227" s="302"/>
      <c r="DB227" s="302"/>
      <c r="DC227" s="302"/>
      <c r="DD227" s="302"/>
      <c r="DE227" s="302"/>
      <c r="DF227" s="302"/>
      <c r="DG227" s="302"/>
      <c r="DH227" s="302"/>
      <c r="DI227" s="302"/>
      <c r="DJ227" s="302"/>
      <c r="DK227" s="302"/>
      <c r="DL227" s="302"/>
      <c r="DM227" s="302"/>
      <c r="DN227" s="302"/>
      <c r="DO227" s="302"/>
    </row>
    <row r="228" spans="4:119">
      <c r="D228" s="301" t="s">
        <v>121</v>
      </c>
      <c r="E228" s="301"/>
      <c r="F228" s="301" t="s">
        <v>123</v>
      </c>
      <c r="G228" s="302">
        <v>38</v>
      </c>
      <c r="H228" s="277" t="str">
        <f t="shared" si="3"/>
        <v>0238</v>
      </c>
      <c r="I228" s="302"/>
      <c r="J228" s="302"/>
      <c r="K228" s="302"/>
      <c r="L228" s="302"/>
      <c r="M228" s="302"/>
      <c r="N228" s="302"/>
      <c r="O228" s="302"/>
      <c r="P228" s="302"/>
      <c r="Q228" s="302"/>
      <c r="R228" s="302"/>
      <c r="S228" s="302"/>
      <c r="T228" s="302"/>
      <c r="U228" s="302"/>
      <c r="V228" s="302"/>
      <c r="W228" s="302"/>
      <c r="X228" s="302"/>
      <c r="Y228" s="302"/>
      <c r="Z228" s="302"/>
      <c r="AA228" s="302"/>
      <c r="AB228" s="302"/>
      <c r="AC228" s="302"/>
      <c r="AD228" s="302"/>
      <c r="AE228" s="302"/>
      <c r="AF228" s="302"/>
      <c r="AG228" s="302"/>
      <c r="AH228" s="302"/>
      <c r="AI228" s="302"/>
      <c r="AJ228" s="302"/>
      <c r="AK228" s="302"/>
      <c r="AL228" s="302"/>
      <c r="AM228" s="302"/>
      <c r="AN228" s="302"/>
      <c r="AO228" s="302"/>
      <c r="AP228" s="302"/>
      <c r="AQ228" s="302"/>
      <c r="AR228" s="302"/>
      <c r="AS228" s="302"/>
      <c r="AT228" s="302"/>
      <c r="AU228" s="302"/>
      <c r="AV228" s="302"/>
      <c r="AW228" s="302"/>
      <c r="AX228" s="302"/>
      <c r="AY228" s="302"/>
      <c r="AZ228" s="302"/>
      <c r="BA228" s="302"/>
      <c r="BB228" s="302"/>
      <c r="BC228" s="302"/>
      <c r="BD228" s="302"/>
      <c r="BE228" s="302"/>
      <c r="BF228" s="302"/>
      <c r="BG228" s="302"/>
      <c r="BH228" s="302"/>
      <c r="BI228" s="302"/>
      <c r="BJ228" s="302"/>
      <c r="BK228" s="302"/>
      <c r="BL228" s="302"/>
      <c r="BM228" s="302"/>
      <c r="BN228" s="302"/>
      <c r="BO228" s="302"/>
      <c r="BP228" s="302"/>
      <c r="BQ228" s="302"/>
      <c r="BR228" s="302"/>
      <c r="BS228" s="302"/>
      <c r="BT228" s="302"/>
      <c r="BU228" s="302"/>
      <c r="BV228" s="302"/>
      <c r="BW228" s="302"/>
      <c r="BX228" s="302"/>
      <c r="BY228" s="302"/>
      <c r="BZ228" s="302"/>
      <c r="CA228" s="302"/>
      <c r="CB228" s="302"/>
      <c r="CC228" s="302"/>
      <c r="CD228" s="302"/>
      <c r="CE228" s="302"/>
      <c r="CF228" s="302"/>
      <c r="CG228" s="302"/>
      <c r="CH228" s="302"/>
      <c r="CI228" s="302"/>
      <c r="CJ228" s="302"/>
      <c r="CK228" s="302"/>
      <c r="CL228" s="302"/>
      <c r="CM228" s="302"/>
      <c r="CN228" s="302"/>
      <c r="CO228" s="302"/>
      <c r="CP228" s="302"/>
      <c r="CQ228" s="302"/>
      <c r="CR228" s="302"/>
      <c r="CS228" s="302"/>
      <c r="CT228" s="302"/>
      <c r="CU228" s="302"/>
      <c r="CV228" s="302"/>
      <c r="CW228" s="302"/>
      <c r="CX228" s="302"/>
      <c r="CY228" s="302"/>
      <c r="CZ228" s="302"/>
      <c r="DA228" s="302"/>
      <c r="DB228" s="302"/>
      <c r="DC228" s="302"/>
      <c r="DD228" s="302"/>
      <c r="DE228" s="302"/>
      <c r="DF228" s="302"/>
      <c r="DG228" s="302"/>
      <c r="DH228" s="302"/>
      <c r="DI228" s="302"/>
      <c r="DJ228" s="302"/>
      <c r="DK228" s="302"/>
      <c r="DL228" s="302"/>
      <c r="DM228" s="302"/>
      <c r="DN228" s="302"/>
      <c r="DO228" s="302"/>
    </row>
    <row r="229" spans="4:119">
      <c r="D229" s="301" t="s">
        <v>121</v>
      </c>
      <c r="E229" s="301"/>
      <c r="F229" s="301" t="s">
        <v>123</v>
      </c>
      <c r="G229" s="302">
        <v>39</v>
      </c>
      <c r="H229" s="277" t="str">
        <f t="shared" si="3"/>
        <v>0239</v>
      </c>
      <c r="I229" s="302"/>
      <c r="J229" s="302"/>
      <c r="K229" s="302"/>
      <c r="L229" s="302"/>
      <c r="M229" s="302"/>
      <c r="N229" s="302"/>
      <c r="O229" s="302"/>
      <c r="P229" s="302"/>
      <c r="Q229" s="302"/>
      <c r="R229" s="302"/>
      <c r="S229" s="302"/>
      <c r="T229" s="302"/>
      <c r="U229" s="302"/>
      <c r="V229" s="302"/>
      <c r="W229" s="302"/>
      <c r="X229" s="302"/>
      <c r="Y229" s="302"/>
      <c r="Z229" s="302"/>
      <c r="AA229" s="302"/>
      <c r="AB229" s="302"/>
      <c r="AC229" s="302"/>
      <c r="AD229" s="302"/>
      <c r="AE229" s="302"/>
      <c r="AF229" s="302"/>
      <c r="AG229" s="302"/>
      <c r="AH229" s="302"/>
      <c r="AI229" s="302"/>
      <c r="AJ229" s="302"/>
      <c r="AK229" s="302"/>
      <c r="AL229" s="302"/>
      <c r="AM229" s="302"/>
      <c r="AN229" s="302"/>
      <c r="AO229" s="302"/>
      <c r="AP229" s="302"/>
      <c r="AQ229" s="302"/>
      <c r="AR229" s="302"/>
      <c r="AS229" s="302"/>
      <c r="AT229" s="302"/>
      <c r="AU229" s="302"/>
      <c r="AV229" s="302"/>
      <c r="AW229" s="302"/>
      <c r="AX229" s="302"/>
      <c r="AY229" s="302"/>
      <c r="AZ229" s="302"/>
      <c r="BA229" s="302"/>
      <c r="BB229" s="302"/>
      <c r="BC229" s="302"/>
      <c r="BD229" s="302"/>
      <c r="BE229" s="302"/>
      <c r="BF229" s="302"/>
      <c r="BG229" s="302"/>
      <c r="BH229" s="302"/>
      <c r="BI229" s="302"/>
      <c r="BJ229" s="302"/>
      <c r="BK229" s="302"/>
      <c r="BL229" s="302"/>
      <c r="BM229" s="302"/>
      <c r="BN229" s="302"/>
      <c r="BO229" s="302"/>
      <c r="BP229" s="302"/>
      <c r="BQ229" s="302"/>
      <c r="BR229" s="302"/>
      <c r="BS229" s="302"/>
      <c r="BT229" s="302"/>
      <c r="BU229" s="302"/>
      <c r="BV229" s="302"/>
      <c r="BW229" s="302"/>
      <c r="BX229" s="302"/>
      <c r="BY229" s="302"/>
      <c r="BZ229" s="302"/>
      <c r="CA229" s="302"/>
      <c r="CB229" s="302"/>
      <c r="CC229" s="302"/>
      <c r="CD229" s="302"/>
      <c r="CE229" s="302"/>
      <c r="CF229" s="302"/>
      <c r="CG229" s="302"/>
      <c r="CH229" s="302"/>
      <c r="CI229" s="302"/>
      <c r="CJ229" s="302"/>
      <c r="CK229" s="302"/>
      <c r="CL229" s="302"/>
      <c r="CM229" s="302"/>
      <c r="CN229" s="302"/>
      <c r="CO229" s="302"/>
      <c r="CP229" s="302"/>
      <c r="CQ229" s="302"/>
      <c r="CR229" s="302"/>
      <c r="CS229" s="302"/>
      <c r="CT229" s="302"/>
      <c r="CU229" s="302"/>
      <c r="CV229" s="302"/>
      <c r="CW229" s="302"/>
      <c r="CX229" s="302"/>
      <c r="CY229" s="302"/>
      <c r="CZ229" s="302"/>
      <c r="DA229" s="302"/>
      <c r="DB229" s="302"/>
      <c r="DC229" s="302"/>
      <c r="DD229" s="302"/>
      <c r="DE229" s="302"/>
      <c r="DF229" s="302"/>
      <c r="DG229" s="302"/>
      <c r="DH229" s="302"/>
      <c r="DI229" s="302"/>
      <c r="DJ229" s="302"/>
      <c r="DK229" s="302"/>
      <c r="DL229" s="302"/>
      <c r="DM229" s="302"/>
      <c r="DN229" s="302"/>
      <c r="DO229" s="302"/>
    </row>
    <row r="230" spans="4:119">
      <c r="D230" s="301" t="s">
        <v>121</v>
      </c>
      <c r="E230" s="301"/>
      <c r="F230" s="301" t="s">
        <v>123</v>
      </c>
      <c r="G230" s="302">
        <v>40</v>
      </c>
      <c r="H230" s="277" t="str">
        <f t="shared" si="3"/>
        <v>0240</v>
      </c>
      <c r="I230" s="302"/>
      <c r="J230" s="302"/>
      <c r="K230" s="302"/>
      <c r="L230" s="302"/>
      <c r="M230" s="302"/>
      <c r="N230" s="302"/>
      <c r="O230" s="302"/>
      <c r="P230" s="302"/>
      <c r="Q230" s="302"/>
      <c r="R230" s="302"/>
      <c r="S230" s="302"/>
      <c r="T230" s="302"/>
      <c r="U230" s="302"/>
      <c r="V230" s="302"/>
      <c r="W230" s="302"/>
      <c r="X230" s="302"/>
      <c r="Y230" s="302"/>
      <c r="Z230" s="302"/>
      <c r="AA230" s="302"/>
      <c r="AB230" s="302"/>
      <c r="AC230" s="302"/>
      <c r="AD230" s="302"/>
      <c r="AE230" s="302"/>
      <c r="AF230" s="302"/>
      <c r="AG230" s="302"/>
      <c r="AH230" s="302"/>
      <c r="AI230" s="302"/>
      <c r="AJ230" s="302"/>
      <c r="AK230" s="302"/>
      <c r="AL230" s="302"/>
      <c r="AM230" s="302"/>
      <c r="AN230" s="302"/>
      <c r="AO230" s="302"/>
      <c r="AP230" s="302"/>
      <c r="AQ230" s="302"/>
      <c r="AR230" s="302"/>
      <c r="AS230" s="302"/>
      <c r="AT230" s="302"/>
      <c r="AU230" s="302"/>
      <c r="AV230" s="302"/>
      <c r="AW230" s="302"/>
      <c r="AX230" s="302"/>
      <c r="AY230" s="302"/>
      <c r="AZ230" s="302"/>
      <c r="BA230" s="302"/>
      <c r="BB230" s="302"/>
      <c r="BC230" s="302"/>
      <c r="BD230" s="302"/>
      <c r="BE230" s="302"/>
      <c r="BF230" s="302"/>
      <c r="BG230" s="302"/>
      <c r="BH230" s="302"/>
      <c r="BI230" s="302"/>
      <c r="BJ230" s="302"/>
      <c r="BK230" s="302"/>
      <c r="BL230" s="302"/>
      <c r="BM230" s="302"/>
      <c r="BN230" s="302"/>
      <c r="BO230" s="302"/>
      <c r="BP230" s="302"/>
      <c r="BQ230" s="302"/>
      <c r="BR230" s="302"/>
      <c r="BS230" s="302"/>
      <c r="BT230" s="302"/>
      <c r="BU230" s="302"/>
      <c r="BV230" s="302"/>
      <c r="BW230" s="302"/>
      <c r="BX230" s="302"/>
      <c r="BY230" s="302"/>
      <c r="BZ230" s="302"/>
      <c r="CA230" s="302"/>
      <c r="CB230" s="302"/>
      <c r="CC230" s="302"/>
      <c r="CD230" s="302"/>
      <c r="CE230" s="302"/>
      <c r="CF230" s="302"/>
      <c r="CG230" s="302"/>
      <c r="CH230" s="302"/>
      <c r="CI230" s="302"/>
      <c r="CJ230" s="302"/>
      <c r="CK230" s="302"/>
      <c r="CL230" s="302"/>
      <c r="CM230" s="302"/>
      <c r="CN230" s="302"/>
      <c r="CO230" s="302"/>
      <c r="CP230" s="302"/>
      <c r="CQ230" s="302"/>
      <c r="CR230" s="302"/>
      <c r="CS230" s="302"/>
      <c r="CT230" s="302"/>
      <c r="CU230" s="302"/>
      <c r="CV230" s="302"/>
      <c r="CW230" s="302"/>
      <c r="CX230" s="302"/>
      <c r="CY230" s="302"/>
      <c r="CZ230" s="302"/>
      <c r="DA230" s="302"/>
      <c r="DB230" s="302"/>
      <c r="DC230" s="302"/>
      <c r="DD230" s="302"/>
      <c r="DE230" s="302"/>
      <c r="DF230" s="302"/>
      <c r="DG230" s="302"/>
      <c r="DH230" s="302"/>
      <c r="DI230" s="302"/>
      <c r="DJ230" s="302"/>
      <c r="DK230" s="302"/>
      <c r="DL230" s="302"/>
      <c r="DM230" s="302"/>
      <c r="DN230" s="302"/>
      <c r="DO230" s="302"/>
    </row>
    <row r="231" spans="4:119">
      <c r="D231" s="301" t="s">
        <v>121</v>
      </c>
      <c r="E231" s="301"/>
      <c r="F231" s="301" t="s">
        <v>123</v>
      </c>
      <c r="G231" s="302">
        <v>41</v>
      </c>
      <c r="H231" s="277" t="str">
        <f t="shared" si="3"/>
        <v>0241</v>
      </c>
      <c r="I231" s="302"/>
      <c r="J231" s="302"/>
      <c r="K231" s="302"/>
      <c r="L231" s="302"/>
      <c r="M231" s="302"/>
      <c r="N231" s="302"/>
      <c r="O231" s="302"/>
      <c r="P231" s="302"/>
      <c r="Q231" s="302"/>
      <c r="R231" s="302"/>
      <c r="S231" s="302"/>
      <c r="T231" s="302"/>
      <c r="U231" s="302"/>
      <c r="V231" s="302"/>
      <c r="W231" s="302"/>
      <c r="X231" s="302"/>
      <c r="Y231" s="302"/>
      <c r="Z231" s="302"/>
      <c r="AA231" s="302"/>
      <c r="AB231" s="302"/>
      <c r="AC231" s="302"/>
      <c r="AD231" s="302"/>
      <c r="AE231" s="302"/>
      <c r="AF231" s="302"/>
      <c r="AG231" s="302"/>
      <c r="AH231" s="302"/>
      <c r="AI231" s="302"/>
      <c r="AJ231" s="302"/>
      <c r="AK231" s="302"/>
      <c r="AL231" s="302"/>
      <c r="AM231" s="302"/>
      <c r="AN231" s="302"/>
      <c r="AO231" s="302"/>
      <c r="AP231" s="302"/>
      <c r="AQ231" s="302"/>
      <c r="AR231" s="302"/>
      <c r="AS231" s="302"/>
      <c r="AT231" s="302"/>
      <c r="AU231" s="302"/>
      <c r="AV231" s="302"/>
      <c r="AW231" s="302"/>
      <c r="AX231" s="302"/>
      <c r="AY231" s="302"/>
      <c r="AZ231" s="302"/>
      <c r="BA231" s="302"/>
      <c r="BB231" s="302"/>
      <c r="BC231" s="302"/>
      <c r="BD231" s="302"/>
      <c r="BE231" s="302"/>
      <c r="BF231" s="302"/>
      <c r="BG231" s="302"/>
      <c r="BH231" s="302"/>
      <c r="BI231" s="302"/>
      <c r="BJ231" s="302"/>
      <c r="BK231" s="302"/>
      <c r="BL231" s="302"/>
      <c r="BM231" s="302"/>
      <c r="BN231" s="302"/>
      <c r="BO231" s="302"/>
      <c r="BP231" s="302"/>
      <c r="BQ231" s="302"/>
      <c r="BR231" s="302"/>
      <c r="BS231" s="302"/>
      <c r="BT231" s="302"/>
      <c r="BU231" s="302"/>
      <c r="BV231" s="302"/>
      <c r="BW231" s="302"/>
      <c r="BX231" s="302"/>
      <c r="BY231" s="302"/>
      <c r="BZ231" s="302"/>
      <c r="CA231" s="302"/>
      <c r="CB231" s="302"/>
      <c r="CC231" s="302"/>
      <c r="CD231" s="302"/>
      <c r="CE231" s="302"/>
      <c r="CF231" s="302"/>
      <c r="CG231" s="302"/>
      <c r="CH231" s="302"/>
      <c r="CI231" s="302"/>
      <c r="CJ231" s="302"/>
      <c r="CK231" s="302"/>
      <c r="CL231" s="302"/>
      <c r="CM231" s="302"/>
      <c r="CN231" s="302"/>
      <c r="CO231" s="302"/>
      <c r="CP231" s="302"/>
      <c r="CQ231" s="302"/>
      <c r="CR231" s="302"/>
      <c r="CS231" s="302"/>
      <c r="CT231" s="302"/>
      <c r="CU231" s="302"/>
      <c r="CV231" s="302"/>
      <c r="CW231" s="302"/>
      <c r="CX231" s="302"/>
      <c r="CY231" s="302"/>
      <c r="CZ231" s="302"/>
      <c r="DA231" s="302"/>
      <c r="DB231" s="302"/>
      <c r="DC231" s="302"/>
      <c r="DD231" s="302"/>
      <c r="DE231" s="302"/>
      <c r="DF231" s="302"/>
      <c r="DG231" s="302"/>
      <c r="DH231" s="302"/>
      <c r="DI231" s="302"/>
      <c r="DJ231" s="302"/>
      <c r="DK231" s="302"/>
      <c r="DL231" s="302"/>
      <c r="DM231" s="302"/>
      <c r="DN231" s="302"/>
      <c r="DO231" s="302"/>
    </row>
    <row r="232" spans="4:119">
      <c r="D232" s="301" t="s">
        <v>121</v>
      </c>
      <c r="E232" s="301"/>
      <c r="F232" s="301" t="s">
        <v>123</v>
      </c>
      <c r="G232" s="302">
        <v>42</v>
      </c>
      <c r="H232" s="277" t="str">
        <f t="shared" si="3"/>
        <v>0242</v>
      </c>
      <c r="I232" s="302"/>
      <c r="J232" s="302"/>
      <c r="K232" s="302"/>
      <c r="L232" s="302"/>
      <c r="M232" s="302"/>
      <c r="N232" s="302"/>
      <c r="O232" s="302"/>
      <c r="P232" s="302"/>
      <c r="Q232" s="302"/>
      <c r="R232" s="302"/>
      <c r="S232" s="302"/>
      <c r="T232" s="302"/>
      <c r="U232" s="302"/>
      <c r="V232" s="302"/>
      <c r="W232" s="302"/>
      <c r="X232" s="302"/>
      <c r="Y232" s="302"/>
      <c r="Z232" s="302"/>
      <c r="AA232" s="302"/>
      <c r="AB232" s="302"/>
      <c r="AC232" s="302"/>
      <c r="AD232" s="302"/>
      <c r="AE232" s="302"/>
      <c r="AF232" s="302"/>
      <c r="AG232" s="302"/>
      <c r="AH232" s="302"/>
      <c r="AI232" s="302"/>
      <c r="AJ232" s="302"/>
      <c r="AK232" s="302"/>
      <c r="AL232" s="302"/>
      <c r="AM232" s="302"/>
      <c r="AN232" s="302"/>
      <c r="AO232" s="302"/>
      <c r="AP232" s="302"/>
      <c r="AQ232" s="302"/>
      <c r="AR232" s="302"/>
      <c r="AS232" s="302"/>
      <c r="AT232" s="302"/>
      <c r="AU232" s="302"/>
      <c r="AV232" s="302"/>
      <c r="AW232" s="302"/>
      <c r="AX232" s="302"/>
      <c r="AY232" s="302"/>
      <c r="AZ232" s="302"/>
      <c r="BA232" s="302"/>
      <c r="BB232" s="302"/>
      <c r="BC232" s="302"/>
      <c r="BD232" s="302"/>
      <c r="BE232" s="302"/>
      <c r="BF232" s="302"/>
      <c r="BG232" s="302"/>
      <c r="BH232" s="302"/>
      <c r="BI232" s="302"/>
      <c r="BJ232" s="302"/>
      <c r="BK232" s="302"/>
      <c r="BL232" s="302"/>
      <c r="BM232" s="302"/>
      <c r="BN232" s="302"/>
      <c r="BO232" s="302"/>
      <c r="BP232" s="302"/>
      <c r="BQ232" s="302"/>
      <c r="BR232" s="302"/>
      <c r="BS232" s="302"/>
      <c r="BT232" s="302"/>
      <c r="BU232" s="302"/>
      <c r="BV232" s="302"/>
      <c r="BW232" s="302"/>
      <c r="BX232" s="302"/>
      <c r="BY232" s="302"/>
      <c r="BZ232" s="302"/>
      <c r="CA232" s="302"/>
      <c r="CB232" s="302"/>
      <c r="CC232" s="302"/>
      <c r="CD232" s="302"/>
      <c r="CE232" s="302"/>
      <c r="CF232" s="302"/>
      <c r="CG232" s="302"/>
      <c r="CH232" s="302"/>
      <c r="CI232" s="302"/>
      <c r="CJ232" s="302"/>
      <c r="CK232" s="302"/>
      <c r="CL232" s="302"/>
      <c r="CM232" s="302"/>
      <c r="CN232" s="302"/>
      <c r="CO232" s="302"/>
      <c r="CP232" s="302"/>
      <c r="CQ232" s="302"/>
      <c r="CR232" s="302"/>
      <c r="CS232" s="302"/>
      <c r="CT232" s="302"/>
      <c r="CU232" s="302"/>
      <c r="CV232" s="302"/>
      <c r="CW232" s="302"/>
      <c r="CX232" s="302"/>
      <c r="CY232" s="302"/>
      <c r="CZ232" s="302"/>
      <c r="DA232" s="302"/>
      <c r="DB232" s="302"/>
      <c r="DC232" s="302"/>
      <c r="DD232" s="302"/>
      <c r="DE232" s="302"/>
      <c r="DF232" s="302"/>
      <c r="DG232" s="302"/>
      <c r="DH232" s="302"/>
      <c r="DI232" s="302"/>
      <c r="DJ232" s="302"/>
      <c r="DK232" s="302"/>
      <c r="DL232" s="302"/>
      <c r="DM232" s="302"/>
      <c r="DN232" s="302"/>
      <c r="DO232" s="302"/>
    </row>
    <row r="233" spans="4:119">
      <c r="D233" s="301" t="s">
        <v>121</v>
      </c>
      <c r="E233" s="301"/>
      <c r="F233" s="301" t="s">
        <v>123</v>
      </c>
      <c r="G233" s="302">
        <v>43</v>
      </c>
      <c r="H233" s="277" t="str">
        <f t="shared" si="3"/>
        <v>0243</v>
      </c>
      <c r="I233" s="302"/>
      <c r="J233" s="302"/>
      <c r="K233" s="302"/>
      <c r="L233" s="302"/>
      <c r="M233" s="302"/>
      <c r="N233" s="302"/>
      <c r="O233" s="302"/>
      <c r="P233" s="302"/>
      <c r="Q233" s="302"/>
      <c r="R233" s="302"/>
      <c r="S233" s="302"/>
      <c r="T233" s="302"/>
      <c r="U233" s="302"/>
      <c r="V233" s="302"/>
      <c r="W233" s="302"/>
      <c r="X233" s="302"/>
      <c r="Y233" s="302"/>
      <c r="Z233" s="302"/>
      <c r="AA233" s="302"/>
      <c r="AB233" s="302"/>
      <c r="AC233" s="302"/>
      <c r="AD233" s="302"/>
      <c r="AE233" s="302"/>
      <c r="AF233" s="302"/>
      <c r="AG233" s="302"/>
      <c r="AH233" s="302"/>
      <c r="AI233" s="302"/>
      <c r="AJ233" s="302"/>
      <c r="AK233" s="302"/>
      <c r="AL233" s="302"/>
      <c r="AM233" s="302"/>
      <c r="AN233" s="302"/>
      <c r="AO233" s="302"/>
      <c r="AP233" s="302"/>
      <c r="AQ233" s="302"/>
      <c r="AR233" s="302"/>
      <c r="AS233" s="302"/>
      <c r="AT233" s="302"/>
      <c r="AU233" s="302"/>
      <c r="AV233" s="302"/>
      <c r="AW233" s="302"/>
      <c r="AX233" s="302"/>
      <c r="AY233" s="302"/>
      <c r="AZ233" s="302"/>
      <c r="BA233" s="302"/>
      <c r="BB233" s="302"/>
      <c r="BC233" s="302"/>
      <c r="BD233" s="302"/>
      <c r="BE233" s="302"/>
      <c r="BF233" s="302"/>
      <c r="BG233" s="302"/>
      <c r="BH233" s="302"/>
      <c r="BI233" s="302"/>
      <c r="BJ233" s="302"/>
      <c r="BK233" s="302"/>
      <c r="BL233" s="302"/>
      <c r="BM233" s="302"/>
      <c r="BN233" s="302"/>
      <c r="BO233" s="302"/>
      <c r="BP233" s="302"/>
      <c r="BQ233" s="302"/>
      <c r="BR233" s="302"/>
      <c r="BS233" s="302"/>
      <c r="BT233" s="302"/>
      <c r="BU233" s="302"/>
      <c r="BV233" s="302"/>
      <c r="BW233" s="302"/>
      <c r="BX233" s="302"/>
      <c r="BY233" s="302"/>
      <c r="BZ233" s="302"/>
      <c r="CA233" s="302"/>
      <c r="CB233" s="302"/>
      <c r="CC233" s="302"/>
      <c r="CD233" s="302"/>
      <c r="CE233" s="302"/>
      <c r="CF233" s="302"/>
      <c r="CG233" s="302"/>
      <c r="CH233" s="302"/>
      <c r="CI233" s="302"/>
      <c r="CJ233" s="302"/>
      <c r="CK233" s="302"/>
      <c r="CL233" s="302"/>
      <c r="CM233" s="302"/>
      <c r="CN233" s="302"/>
      <c r="CO233" s="302"/>
      <c r="CP233" s="302"/>
      <c r="CQ233" s="302"/>
      <c r="CR233" s="302"/>
      <c r="CS233" s="302"/>
      <c r="CT233" s="302"/>
      <c r="CU233" s="302"/>
      <c r="CV233" s="302"/>
      <c r="CW233" s="302"/>
      <c r="CX233" s="302"/>
      <c r="CY233" s="302"/>
      <c r="CZ233" s="302"/>
      <c r="DA233" s="302"/>
      <c r="DB233" s="302"/>
      <c r="DC233" s="302"/>
      <c r="DD233" s="302"/>
      <c r="DE233" s="302"/>
      <c r="DF233" s="302"/>
      <c r="DG233" s="302"/>
      <c r="DH233" s="302"/>
      <c r="DI233" s="302"/>
      <c r="DJ233" s="302"/>
      <c r="DK233" s="302"/>
      <c r="DL233" s="302"/>
      <c r="DM233" s="302"/>
      <c r="DN233" s="302"/>
      <c r="DO233" s="302"/>
    </row>
    <row r="234" spans="4:119">
      <c r="D234" s="301" t="s">
        <v>121</v>
      </c>
      <c r="E234" s="301"/>
      <c r="F234" s="301" t="s">
        <v>123</v>
      </c>
      <c r="G234" s="302">
        <v>44</v>
      </c>
      <c r="H234" s="277" t="str">
        <f t="shared" si="3"/>
        <v>0244</v>
      </c>
      <c r="I234" s="302"/>
      <c r="J234" s="302"/>
      <c r="K234" s="302"/>
      <c r="L234" s="302"/>
      <c r="M234" s="302"/>
      <c r="N234" s="302"/>
      <c r="O234" s="302"/>
      <c r="P234" s="302"/>
      <c r="Q234" s="302"/>
      <c r="R234" s="302"/>
      <c r="S234" s="302"/>
      <c r="T234" s="302"/>
      <c r="U234" s="302"/>
      <c r="V234" s="302"/>
      <c r="W234" s="302"/>
      <c r="X234" s="302"/>
      <c r="Y234" s="302"/>
      <c r="Z234" s="302"/>
      <c r="AA234" s="302"/>
      <c r="AB234" s="302"/>
      <c r="AC234" s="302"/>
      <c r="AD234" s="302"/>
      <c r="AE234" s="302"/>
      <c r="AF234" s="302"/>
      <c r="AG234" s="302"/>
      <c r="AH234" s="302"/>
      <c r="AI234" s="302"/>
      <c r="AJ234" s="302"/>
      <c r="AK234" s="302"/>
      <c r="AL234" s="302"/>
      <c r="AM234" s="302"/>
      <c r="AN234" s="302"/>
      <c r="AO234" s="302"/>
      <c r="AP234" s="302"/>
      <c r="AQ234" s="302"/>
      <c r="AR234" s="302"/>
      <c r="AS234" s="302"/>
      <c r="AT234" s="302"/>
      <c r="AU234" s="302"/>
      <c r="AV234" s="302"/>
      <c r="AW234" s="302"/>
      <c r="AX234" s="302"/>
      <c r="AY234" s="302"/>
      <c r="AZ234" s="302"/>
      <c r="BA234" s="302"/>
      <c r="BB234" s="302"/>
      <c r="BC234" s="302"/>
      <c r="BD234" s="302"/>
      <c r="BE234" s="302"/>
      <c r="BF234" s="302"/>
      <c r="BG234" s="302"/>
      <c r="BH234" s="302"/>
      <c r="BI234" s="302"/>
      <c r="BJ234" s="302"/>
      <c r="BK234" s="302"/>
      <c r="BL234" s="302"/>
      <c r="BM234" s="302"/>
      <c r="BN234" s="302"/>
      <c r="BO234" s="302"/>
      <c r="BP234" s="302"/>
      <c r="BQ234" s="302"/>
      <c r="BR234" s="302"/>
      <c r="BS234" s="302"/>
      <c r="BT234" s="302"/>
      <c r="BU234" s="302"/>
      <c r="BV234" s="302"/>
      <c r="BW234" s="302"/>
      <c r="BX234" s="302"/>
      <c r="BY234" s="302"/>
      <c r="BZ234" s="302"/>
      <c r="CA234" s="302"/>
      <c r="CB234" s="302"/>
      <c r="CC234" s="302"/>
      <c r="CD234" s="302"/>
      <c r="CE234" s="302"/>
      <c r="CF234" s="302"/>
      <c r="CG234" s="302"/>
      <c r="CH234" s="302"/>
      <c r="CI234" s="302"/>
      <c r="CJ234" s="302"/>
      <c r="CK234" s="302"/>
      <c r="CL234" s="302"/>
      <c r="CM234" s="302"/>
      <c r="CN234" s="302"/>
      <c r="CO234" s="302"/>
      <c r="CP234" s="302"/>
      <c r="CQ234" s="302"/>
      <c r="CR234" s="302"/>
      <c r="CS234" s="302"/>
      <c r="CT234" s="302"/>
      <c r="CU234" s="302"/>
      <c r="CV234" s="302"/>
      <c r="CW234" s="302"/>
      <c r="CX234" s="302"/>
      <c r="CY234" s="302"/>
      <c r="CZ234" s="302"/>
      <c r="DA234" s="302"/>
      <c r="DB234" s="302"/>
      <c r="DC234" s="302"/>
      <c r="DD234" s="302"/>
      <c r="DE234" s="302"/>
      <c r="DF234" s="302"/>
      <c r="DG234" s="302"/>
      <c r="DH234" s="302"/>
      <c r="DI234" s="302"/>
      <c r="DJ234" s="302"/>
      <c r="DK234" s="302"/>
      <c r="DL234" s="302"/>
      <c r="DM234" s="302"/>
      <c r="DN234" s="302"/>
      <c r="DO234" s="302"/>
    </row>
    <row r="235" spans="4:119">
      <c r="D235" s="301" t="s">
        <v>121</v>
      </c>
      <c r="E235" s="301"/>
      <c r="F235" s="301" t="s">
        <v>123</v>
      </c>
      <c r="G235" s="302">
        <v>45</v>
      </c>
      <c r="H235" s="277" t="str">
        <f t="shared" si="3"/>
        <v>0245</v>
      </c>
      <c r="I235" s="302"/>
      <c r="J235" s="302"/>
      <c r="K235" s="302"/>
      <c r="L235" s="302"/>
      <c r="M235" s="302"/>
      <c r="N235" s="302"/>
      <c r="O235" s="302"/>
      <c r="P235" s="302"/>
      <c r="Q235" s="302"/>
      <c r="R235" s="302"/>
      <c r="S235" s="302"/>
      <c r="T235" s="302"/>
      <c r="U235" s="302"/>
      <c r="V235" s="302"/>
      <c r="W235" s="302"/>
      <c r="X235" s="302"/>
      <c r="Y235" s="302"/>
      <c r="Z235" s="302"/>
      <c r="AA235" s="302"/>
      <c r="AB235" s="302"/>
      <c r="AC235" s="302"/>
      <c r="AD235" s="302"/>
      <c r="AE235" s="302"/>
      <c r="AF235" s="302"/>
      <c r="AG235" s="302"/>
      <c r="AH235" s="302"/>
      <c r="AI235" s="302"/>
      <c r="AJ235" s="302"/>
      <c r="AK235" s="302"/>
      <c r="AL235" s="302"/>
      <c r="AM235" s="302"/>
      <c r="AN235" s="302"/>
      <c r="AO235" s="302"/>
      <c r="AP235" s="302"/>
      <c r="AQ235" s="302"/>
      <c r="AR235" s="302"/>
      <c r="AS235" s="302"/>
      <c r="AT235" s="302"/>
      <c r="AU235" s="302"/>
      <c r="AV235" s="302"/>
      <c r="AW235" s="302"/>
      <c r="AX235" s="302"/>
      <c r="AY235" s="302"/>
      <c r="AZ235" s="302"/>
      <c r="BA235" s="302"/>
      <c r="BB235" s="302"/>
      <c r="BC235" s="302"/>
      <c r="BD235" s="302"/>
      <c r="BE235" s="302"/>
      <c r="BF235" s="302"/>
      <c r="BG235" s="302"/>
      <c r="BH235" s="302"/>
      <c r="BI235" s="302"/>
      <c r="BJ235" s="302"/>
      <c r="BK235" s="302"/>
      <c r="BL235" s="302"/>
      <c r="BM235" s="302"/>
      <c r="BN235" s="302"/>
      <c r="BO235" s="302"/>
      <c r="BP235" s="302"/>
      <c r="BQ235" s="302"/>
      <c r="BR235" s="302"/>
      <c r="BS235" s="302"/>
      <c r="BT235" s="302"/>
      <c r="BU235" s="302"/>
      <c r="BV235" s="302"/>
      <c r="BW235" s="302"/>
      <c r="BX235" s="302"/>
      <c r="BY235" s="302"/>
      <c r="BZ235" s="302"/>
      <c r="CA235" s="302"/>
      <c r="CB235" s="302"/>
      <c r="CC235" s="302"/>
      <c r="CD235" s="302"/>
      <c r="CE235" s="302"/>
      <c r="CF235" s="302"/>
      <c r="CG235" s="302"/>
      <c r="CH235" s="302"/>
      <c r="CI235" s="302"/>
      <c r="CJ235" s="302"/>
      <c r="CK235" s="302"/>
      <c r="CL235" s="302"/>
      <c r="CM235" s="302"/>
      <c r="CN235" s="302"/>
      <c r="CO235" s="302"/>
      <c r="CP235" s="302"/>
      <c r="CQ235" s="302"/>
      <c r="CR235" s="302"/>
      <c r="CS235" s="302"/>
      <c r="CT235" s="302"/>
      <c r="CU235" s="302"/>
      <c r="CV235" s="302"/>
      <c r="CW235" s="302"/>
      <c r="CX235" s="302"/>
      <c r="CY235" s="302"/>
      <c r="CZ235" s="302"/>
      <c r="DA235" s="302"/>
      <c r="DB235" s="302"/>
      <c r="DC235" s="302"/>
      <c r="DD235" s="302"/>
      <c r="DE235" s="302"/>
      <c r="DF235" s="302"/>
      <c r="DG235" s="302"/>
      <c r="DH235" s="302"/>
      <c r="DI235" s="302"/>
      <c r="DJ235" s="302"/>
      <c r="DK235" s="302"/>
      <c r="DL235" s="302"/>
      <c r="DM235" s="302"/>
      <c r="DN235" s="302"/>
      <c r="DO235" s="302"/>
    </row>
    <row r="236" spans="4:119">
      <c r="D236" s="301" t="s">
        <v>121</v>
      </c>
      <c r="E236" s="301"/>
      <c r="F236" s="301" t="s">
        <v>123</v>
      </c>
      <c r="G236" s="302">
        <v>46</v>
      </c>
      <c r="H236" s="277" t="str">
        <f t="shared" si="3"/>
        <v>0246</v>
      </c>
      <c r="I236" s="302"/>
      <c r="J236" s="302"/>
      <c r="K236" s="302"/>
      <c r="L236" s="302"/>
      <c r="M236" s="302"/>
      <c r="N236" s="302"/>
      <c r="O236" s="302"/>
      <c r="P236" s="302"/>
      <c r="Q236" s="302"/>
      <c r="R236" s="302"/>
      <c r="S236" s="302"/>
      <c r="T236" s="302"/>
      <c r="U236" s="302"/>
      <c r="V236" s="302"/>
      <c r="W236" s="302"/>
      <c r="X236" s="302"/>
      <c r="Y236" s="302"/>
      <c r="Z236" s="302"/>
      <c r="AA236" s="302"/>
      <c r="AB236" s="302"/>
      <c r="AC236" s="302"/>
      <c r="AD236" s="302"/>
      <c r="AE236" s="302"/>
      <c r="AF236" s="302"/>
      <c r="AG236" s="302"/>
      <c r="AH236" s="302"/>
      <c r="AI236" s="302"/>
      <c r="AJ236" s="302"/>
      <c r="AK236" s="302"/>
      <c r="AL236" s="302"/>
      <c r="AM236" s="302"/>
      <c r="AN236" s="302"/>
      <c r="AO236" s="302"/>
      <c r="AP236" s="302"/>
      <c r="AQ236" s="302"/>
      <c r="AR236" s="302"/>
      <c r="AS236" s="302"/>
      <c r="AT236" s="302"/>
      <c r="AU236" s="302"/>
      <c r="AV236" s="302"/>
      <c r="AW236" s="302"/>
      <c r="AX236" s="302"/>
      <c r="AY236" s="302"/>
      <c r="AZ236" s="302"/>
      <c r="BA236" s="302"/>
      <c r="BB236" s="302"/>
      <c r="BC236" s="302"/>
      <c r="BD236" s="302"/>
      <c r="BE236" s="302"/>
      <c r="BF236" s="302"/>
      <c r="BG236" s="302"/>
      <c r="BH236" s="302"/>
      <c r="BI236" s="302"/>
      <c r="BJ236" s="302"/>
      <c r="BK236" s="302"/>
      <c r="BL236" s="302"/>
      <c r="BM236" s="302"/>
      <c r="BN236" s="302"/>
      <c r="BO236" s="302"/>
      <c r="BP236" s="302"/>
      <c r="BQ236" s="302"/>
      <c r="BR236" s="302"/>
      <c r="BS236" s="302"/>
      <c r="BT236" s="302"/>
      <c r="BU236" s="302"/>
      <c r="BV236" s="302"/>
      <c r="BW236" s="302"/>
      <c r="BX236" s="302"/>
      <c r="BY236" s="302"/>
      <c r="BZ236" s="302"/>
      <c r="CA236" s="302"/>
      <c r="CB236" s="302"/>
      <c r="CC236" s="302"/>
      <c r="CD236" s="302"/>
      <c r="CE236" s="302"/>
      <c r="CF236" s="302"/>
      <c r="CG236" s="302"/>
      <c r="CH236" s="302"/>
      <c r="CI236" s="302"/>
      <c r="CJ236" s="302"/>
      <c r="CK236" s="302"/>
      <c r="CL236" s="302"/>
      <c r="CM236" s="302"/>
      <c r="CN236" s="302"/>
      <c r="CO236" s="302"/>
      <c r="CP236" s="302"/>
      <c r="CQ236" s="302"/>
      <c r="CR236" s="302"/>
      <c r="CS236" s="302"/>
      <c r="CT236" s="302"/>
      <c r="CU236" s="302"/>
      <c r="CV236" s="302"/>
      <c r="CW236" s="302"/>
      <c r="CX236" s="302"/>
      <c r="CY236" s="302"/>
      <c r="CZ236" s="302"/>
      <c r="DA236" s="302"/>
      <c r="DB236" s="302"/>
      <c r="DC236" s="302"/>
      <c r="DD236" s="302"/>
      <c r="DE236" s="302"/>
      <c r="DF236" s="302"/>
      <c r="DG236" s="302"/>
      <c r="DH236" s="302"/>
      <c r="DI236" s="302"/>
      <c r="DJ236" s="302"/>
      <c r="DK236" s="302"/>
      <c r="DL236" s="302"/>
      <c r="DM236" s="302"/>
      <c r="DN236" s="302"/>
      <c r="DO236" s="302"/>
    </row>
    <row r="237" spans="4:119">
      <c r="D237" s="301" t="s">
        <v>121</v>
      </c>
      <c r="E237" s="301"/>
      <c r="F237" s="301" t="s">
        <v>123</v>
      </c>
      <c r="G237" s="302">
        <v>47</v>
      </c>
      <c r="H237" s="277" t="str">
        <f t="shared" si="3"/>
        <v>0247</v>
      </c>
      <c r="I237" s="302"/>
      <c r="J237" s="302"/>
      <c r="K237" s="302"/>
      <c r="L237" s="302"/>
      <c r="M237" s="302"/>
      <c r="N237" s="302"/>
      <c r="O237" s="302"/>
      <c r="P237" s="302"/>
      <c r="Q237" s="302"/>
      <c r="R237" s="302"/>
      <c r="S237" s="302"/>
      <c r="T237" s="302"/>
      <c r="U237" s="302"/>
      <c r="V237" s="302"/>
      <c r="W237" s="302"/>
      <c r="X237" s="302"/>
      <c r="Y237" s="302"/>
      <c r="Z237" s="302"/>
      <c r="AA237" s="302"/>
      <c r="AB237" s="302"/>
      <c r="AC237" s="302"/>
      <c r="AD237" s="302"/>
      <c r="AE237" s="302"/>
      <c r="AF237" s="302"/>
      <c r="AG237" s="302"/>
      <c r="AH237" s="302"/>
      <c r="AI237" s="302"/>
      <c r="AJ237" s="302"/>
      <c r="AK237" s="302"/>
      <c r="AL237" s="302"/>
      <c r="AM237" s="302"/>
      <c r="AN237" s="302"/>
      <c r="AO237" s="302"/>
      <c r="AP237" s="302"/>
      <c r="AQ237" s="302"/>
      <c r="AR237" s="302"/>
      <c r="AS237" s="302"/>
      <c r="AT237" s="302"/>
      <c r="AU237" s="302"/>
      <c r="AV237" s="302"/>
      <c r="AW237" s="302"/>
      <c r="AX237" s="302"/>
      <c r="AY237" s="302"/>
      <c r="AZ237" s="302"/>
      <c r="BA237" s="302"/>
      <c r="BB237" s="302"/>
      <c r="BC237" s="302"/>
      <c r="BD237" s="302"/>
      <c r="BE237" s="302"/>
      <c r="BF237" s="302"/>
      <c r="BG237" s="302"/>
      <c r="BH237" s="302"/>
      <c r="BI237" s="302"/>
      <c r="BJ237" s="302"/>
      <c r="BK237" s="302"/>
      <c r="BL237" s="302"/>
      <c r="BM237" s="302"/>
      <c r="BN237" s="302"/>
      <c r="BO237" s="302"/>
      <c r="BP237" s="302"/>
      <c r="BQ237" s="302"/>
      <c r="BR237" s="302"/>
      <c r="BS237" s="302"/>
      <c r="BT237" s="302"/>
      <c r="BU237" s="302"/>
      <c r="BV237" s="302"/>
      <c r="BW237" s="302"/>
      <c r="BX237" s="302"/>
      <c r="BY237" s="302"/>
      <c r="BZ237" s="302"/>
      <c r="CA237" s="302"/>
      <c r="CB237" s="302"/>
      <c r="CC237" s="302"/>
      <c r="CD237" s="302"/>
      <c r="CE237" s="302"/>
      <c r="CF237" s="302"/>
      <c r="CG237" s="302"/>
      <c r="CH237" s="302"/>
      <c r="CI237" s="302"/>
      <c r="CJ237" s="302"/>
      <c r="CK237" s="302"/>
      <c r="CL237" s="302"/>
      <c r="CM237" s="302"/>
      <c r="CN237" s="302"/>
      <c r="CO237" s="302"/>
      <c r="CP237" s="302"/>
      <c r="CQ237" s="302"/>
      <c r="CR237" s="302"/>
      <c r="CS237" s="302"/>
      <c r="CT237" s="302"/>
      <c r="CU237" s="302"/>
      <c r="CV237" s="302"/>
      <c r="CW237" s="302"/>
      <c r="CX237" s="302"/>
      <c r="CY237" s="302"/>
      <c r="CZ237" s="302"/>
      <c r="DA237" s="302"/>
      <c r="DB237" s="302"/>
      <c r="DC237" s="302"/>
      <c r="DD237" s="302"/>
      <c r="DE237" s="302"/>
      <c r="DF237" s="302"/>
      <c r="DG237" s="302"/>
      <c r="DH237" s="302"/>
      <c r="DI237" s="302"/>
      <c r="DJ237" s="302"/>
      <c r="DK237" s="302"/>
      <c r="DL237" s="302"/>
      <c r="DM237" s="302"/>
      <c r="DN237" s="302"/>
      <c r="DO237" s="302"/>
    </row>
    <row r="238" spans="4:119">
      <c r="D238" s="301" t="s">
        <v>121</v>
      </c>
      <c r="E238" s="301"/>
      <c r="F238" s="301" t="s">
        <v>123</v>
      </c>
      <c r="G238" s="302">
        <v>48</v>
      </c>
      <c r="H238" s="277" t="str">
        <f t="shared" si="3"/>
        <v>0248</v>
      </c>
      <c r="I238" s="302"/>
      <c r="J238" s="302"/>
      <c r="K238" s="302"/>
      <c r="L238" s="302"/>
      <c r="M238" s="302"/>
      <c r="N238" s="302"/>
      <c r="O238" s="302"/>
      <c r="P238" s="302"/>
      <c r="Q238" s="302"/>
      <c r="R238" s="302"/>
      <c r="S238" s="302"/>
      <c r="T238" s="302"/>
      <c r="U238" s="302"/>
      <c r="V238" s="302"/>
      <c r="W238" s="302"/>
      <c r="X238" s="302"/>
      <c r="Y238" s="302"/>
      <c r="Z238" s="302"/>
      <c r="AA238" s="302"/>
      <c r="AB238" s="302"/>
      <c r="AC238" s="302"/>
      <c r="AD238" s="302"/>
      <c r="AE238" s="302"/>
      <c r="AF238" s="302"/>
      <c r="AG238" s="302"/>
      <c r="AH238" s="302"/>
      <c r="AI238" s="302"/>
      <c r="AJ238" s="302"/>
      <c r="AK238" s="302"/>
      <c r="AL238" s="302"/>
      <c r="AM238" s="302"/>
      <c r="AN238" s="302"/>
      <c r="AO238" s="302"/>
      <c r="AP238" s="302"/>
      <c r="AQ238" s="302"/>
      <c r="AR238" s="302"/>
      <c r="AS238" s="302"/>
      <c r="AT238" s="302"/>
      <c r="AU238" s="302"/>
      <c r="AV238" s="302"/>
      <c r="AW238" s="302"/>
      <c r="AX238" s="302"/>
      <c r="AY238" s="302"/>
      <c r="AZ238" s="302"/>
      <c r="BA238" s="302"/>
      <c r="BB238" s="302"/>
      <c r="BC238" s="302"/>
      <c r="BD238" s="302"/>
      <c r="BE238" s="302"/>
      <c r="BF238" s="302"/>
      <c r="BG238" s="302"/>
      <c r="BH238" s="302"/>
      <c r="BI238" s="302"/>
      <c r="BJ238" s="302"/>
      <c r="BK238" s="302"/>
      <c r="BL238" s="302"/>
      <c r="BM238" s="302"/>
      <c r="BN238" s="302"/>
      <c r="BO238" s="302"/>
      <c r="BP238" s="302"/>
      <c r="BQ238" s="302"/>
      <c r="BR238" s="302"/>
      <c r="BS238" s="302"/>
      <c r="BT238" s="302"/>
      <c r="BU238" s="302"/>
      <c r="BV238" s="302"/>
      <c r="BW238" s="302"/>
      <c r="BX238" s="302"/>
      <c r="BY238" s="302"/>
      <c r="BZ238" s="302"/>
      <c r="CA238" s="302"/>
      <c r="CB238" s="302"/>
      <c r="CC238" s="302"/>
      <c r="CD238" s="302"/>
      <c r="CE238" s="302"/>
      <c r="CF238" s="302"/>
      <c r="CG238" s="302"/>
      <c r="CH238" s="302"/>
      <c r="CI238" s="302"/>
      <c r="CJ238" s="302"/>
      <c r="CK238" s="302"/>
      <c r="CL238" s="302"/>
      <c r="CM238" s="302"/>
      <c r="CN238" s="302"/>
      <c r="CO238" s="302"/>
      <c r="CP238" s="302"/>
      <c r="CQ238" s="302"/>
      <c r="CR238" s="302"/>
      <c r="CS238" s="302"/>
      <c r="CT238" s="302"/>
      <c r="CU238" s="302"/>
      <c r="CV238" s="302"/>
      <c r="CW238" s="302"/>
      <c r="CX238" s="302"/>
      <c r="CY238" s="302"/>
      <c r="CZ238" s="302"/>
      <c r="DA238" s="302"/>
      <c r="DB238" s="302"/>
      <c r="DC238" s="302"/>
      <c r="DD238" s="302"/>
      <c r="DE238" s="302"/>
      <c r="DF238" s="302"/>
      <c r="DG238" s="302"/>
      <c r="DH238" s="302"/>
      <c r="DI238" s="302"/>
      <c r="DJ238" s="302"/>
      <c r="DK238" s="302"/>
      <c r="DL238" s="302"/>
      <c r="DM238" s="302"/>
      <c r="DN238" s="302"/>
      <c r="DO238" s="302"/>
    </row>
    <row r="239" spans="4:119">
      <c r="D239" s="301" t="s">
        <v>121</v>
      </c>
      <c r="E239" s="301"/>
      <c r="F239" s="301" t="s">
        <v>123</v>
      </c>
      <c r="G239" s="302">
        <v>49</v>
      </c>
      <c r="H239" s="277" t="str">
        <f t="shared" si="3"/>
        <v>0249</v>
      </c>
      <c r="I239" s="302"/>
      <c r="J239" s="302"/>
      <c r="K239" s="302"/>
      <c r="L239" s="302"/>
      <c r="M239" s="302"/>
      <c r="N239" s="302"/>
      <c r="O239" s="302"/>
      <c r="P239" s="302"/>
      <c r="Q239" s="302"/>
      <c r="R239" s="302"/>
      <c r="S239" s="302"/>
      <c r="T239" s="302"/>
      <c r="U239" s="302"/>
      <c r="V239" s="302"/>
      <c r="W239" s="302"/>
      <c r="X239" s="302"/>
      <c r="Y239" s="302"/>
      <c r="Z239" s="302"/>
      <c r="AA239" s="302"/>
      <c r="AB239" s="302"/>
      <c r="AC239" s="302"/>
      <c r="AD239" s="302"/>
      <c r="AE239" s="302"/>
      <c r="AF239" s="302"/>
      <c r="AG239" s="302"/>
      <c r="AH239" s="302"/>
      <c r="AI239" s="302"/>
      <c r="AJ239" s="302"/>
      <c r="AK239" s="302"/>
      <c r="AL239" s="302"/>
      <c r="AM239" s="302"/>
      <c r="AN239" s="302"/>
      <c r="AO239" s="302"/>
      <c r="AP239" s="302"/>
      <c r="AQ239" s="302"/>
      <c r="AR239" s="302"/>
      <c r="AS239" s="302"/>
      <c r="AT239" s="302"/>
      <c r="AU239" s="302"/>
      <c r="AV239" s="302"/>
      <c r="AW239" s="302"/>
      <c r="AX239" s="302"/>
      <c r="AY239" s="302"/>
      <c r="AZ239" s="302"/>
      <c r="BA239" s="302"/>
      <c r="BB239" s="302"/>
      <c r="BC239" s="302"/>
      <c r="BD239" s="302"/>
      <c r="BE239" s="302"/>
      <c r="BF239" s="302"/>
      <c r="BG239" s="302"/>
      <c r="BH239" s="302"/>
      <c r="BI239" s="302"/>
      <c r="BJ239" s="302"/>
      <c r="BK239" s="302"/>
      <c r="BL239" s="302"/>
      <c r="BM239" s="302"/>
      <c r="BN239" s="302"/>
      <c r="BO239" s="302"/>
      <c r="BP239" s="302"/>
      <c r="BQ239" s="302"/>
      <c r="BR239" s="302"/>
      <c r="BS239" s="302"/>
      <c r="BT239" s="302"/>
      <c r="BU239" s="302"/>
      <c r="BV239" s="302"/>
      <c r="BW239" s="302"/>
      <c r="BX239" s="302"/>
      <c r="BY239" s="302"/>
      <c r="BZ239" s="302"/>
      <c r="CA239" s="302"/>
      <c r="CB239" s="302"/>
      <c r="CC239" s="302"/>
      <c r="CD239" s="302"/>
      <c r="CE239" s="302"/>
      <c r="CF239" s="302"/>
      <c r="CG239" s="302"/>
      <c r="CH239" s="302"/>
      <c r="CI239" s="302"/>
      <c r="CJ239" s="302"/>
      <c r="CK239" s="302"/>
      <c r="CL239" s="302"/>
      <c r="CM239" s="302"/>
      <c r="CN239" s="302"/>
      <c r="CO239" s="302"/>
      <c r="CP239" s="302"/>
      <c r="CQ239" s="302"/>
      <c r="CR239" s="302"/>
      <c r="CS239" s="302"/>
      <c r="CT239" s="302"/>
      <c r="CU239" s="302"/>
      <c r="CV239" s="302"/>
      <c r="CW239" s="302"/>
      <c r="CX239" s="302"/>
      <c r="CY239" s="302"/>
      <c r="CZ239" s="302"/>
      <c r="DA239" s="302"/>
      <c r="DB239" s="302"/>
      <c r="DC239" s="302"/>
      <c r="DD239" s="302"/>
      <c r="DE239" s="302"/>
      <c r="DF239" s="302"/>
      <c r="DG239" s="302"/>
      <c r="DH239" s="302"/>
      <c r="DI239" s="302"/>
      <c r="DJ239" s="302"/>
      <c r="DK239" s="302"/>
      <c r="DL239" s="302"/>
      <c r="DM239" s="302"/>
      <c r="DN239" s="302"/>
      <c r="DO239" s="302"/>
    </row>
    <row r="240" spans="4:119">
      <c r="D240" s="301" t="s">
        <v>121</v>
      </c>
      <c r="E240" s="301"/>
      <c r="F240" s="301" t="s">
        <v>123</v>
      </c>
      <c r="G240" s="302">
        <v>50</v>
      </c>
      <c r="H240" s="277" t="str">
        <f t="shared" si="3"/>
        <v>0250</v>
      </c>
      <c r="I240" s="302"/>
      <c r="J240" s="302"/>
      <c r="K240" s="302"/>
      <c r="L240" s="302"/>
      <c r="M240" s="302"/>
      <c r="N240" s="302"/>
      <c r="O240" s="302"/>
      <c r="P240" s="302"/>
      <c r="Q240" s="302"/>
      <c r="R240" s="302"/>
      <c r="S240" s="302"/>
      <c r="T240" s="302"/>
      <c r="U240" s="302"/>
      <c r="V240" s="302"/>
      <c r="W240" s="302"/>
      <c r="X240" s="302"/>
      <c r="Y240" s="302"/>
      <c r="Z240" s="302"/>
      <c r="AA240" s="302"/>
      <c r="AB240" s="302"/>
      <c r="AC240" s="302"/>
      <c r="AD240" s="302"/>
      <c r="AE240" s="302"/>
      <c r="AF240" s="302"/>
      <c r="AG240" s="302"/>
      <c r="AH240" s="302"/>
      <c r="AI240" s="302"/>
      <c r="AJ240" s="302"/>
      <c r="AK240" s="302"/>
      <c r="AL240" s="302"/>
      <c r="AM240" s="302"/>
      <c r="AN240" s="302"/>
      <c r="AO240" s="302"/>
      <c r="AP240" s="302"/>
      <c r="AQ240" s="302"/>
      <c r="AR240" s="302"/>
      <c r="AS240" s="302"/>
      <c r="AT240" s="302"/>
      <c r="AU240" s="302"/>
      <c r="AV240" s="302"/>
      <c r="AW240" s="302"/>
      <c r="AX240" s="302"/>
      <c r="AY240" s="302"/>
      <c r="AZ240" s="302"/>
      <c r="BA240" s="302"/>
      <c r="BB240" s="302"/>
      <c r="BC240" s="302"/>
      <c r="BD240" s="302"/>
      <c r="BE240" s="302"/>
      <c r="BF240" s="302"/>
      <c r="BG240" s="302"/>
      <c r="BH240" s="302"/>
      <c r="BI240" s="302"/>
      <c r="BJ240" s="302"/>
      <c r="BK240" s="302"/>
      <c r="BL240" s="302"/>
      <c r="BM240" s="302"/>
      <c r="BN240" s="302"/>
      <c r="BO240" s="302"/>
      <c r="BP240" s="302"/>
      <c r="BQ240" s="302"/>
      <c r="BR240" s="302"/>
      <c r="BS240" s="302"/>
      <c r="BT240" s="302"/>
      <c r="BU240" s="302"/>
      <c r="BV240" s="302"/>
      <c r="BW240" s="302"/>
      <c r="BX240" s="302"/>
      <c r="BY240" s="302"/>
      <c r="BZ240" s="302"/>
      <c r="CA240" s="302"/>
      <c r="CB240" s="302"/>
      <c r="CC240" s="302"/>
      <c r="CD240" s="302"/>
      <c r="CE240" s="302"/>
      <c r="CF240" s="302"/>
      <c r="CG240" s="302"/>
      <c r="CH240" s="302"/>
      <c r="CI240" s="302"/>
      <c r="CJ240" s="302"/>
      <c r="CK240" s="302"/>
      <c r="CL240" s="302"/>
      <c r="CM240" s="302"/>
      <c r="CN240" s="302"/>
      <c r="CO240" s="302"/>
      <c r="CP240" s="302"/>
      <c r="CQ240" s="302"/>
      <c r="CR240" s="302"/>
      <c r="CS240" s="302"/>
      <c r="CT240" s="302"/>
      <c r="CU240" s="302"/>
      <c r="CV240" s="302"/>
      <c r="CW240" s="302"/>
      <c r="CX240" s="302"/>
      <c r="CY240" s="302"/>
      <c r="CZ240" s="302"/>
      <c r="DA240" s="302"/>
      <c r="DB240" s="302"/>
      <c r="DC240" s="302"/>
      <c r="DD240" s="302"/>
      <c r="DE240" s="302"/>
      <c r="DF240" s="302"/>
      <c r="DG240" s="302"/>
      <c r="DH240" s="302"/>
      <c r="DI240" s="302"/>
      <c r="DJ240" s="302"/>
      <c r="DK240" s="302"/>
      <c r="DL240" s="302"/>
      <c r="DM240" s="302"/>
      <c r="DN240" s="302"/>
      <c r="DO240" s="302"/>
    </row>
    <row r="241" spans="4:119">
      <c r="D241" s="301" t="s">
        <v>121</v>
      </c>
      <c r="E241" s="301"/>
      <c r="F241" s="301" t="s">
        <v>123</v>
      </c>
      <c r="G241" s="302">
        <v>51</v>
      </c>
      <c r="H241" s="277" t="str">
        <f t="shared" si="3"/>
        <v>0251</v>
      </c>
      <c r="I241" s="302"/>
      <c r="J241" s="302"/>
      <c r="K241" s="302"/>
      <c r="L241" s="302"/>
      <c r="M241" s="302"/>
      <c r="N241" s="302"/>
      <c r="O241" s="302"/>
      <c r="P241" s="302"/>
      <c r="Q241" s="302"/>
      <c r="R241" s="302"/>
      <c r="S241" s="302"/>
      <c r="T241" s="302"/>
      <c r="U241" s="302"/>
      <c r="V241" s="302"/>
      <c r="W241" s="302"/>
      <c r="X241" s="302"/>
      <c r="Y241" s="302"/>
      <c r="Z241" s="302"/>
      <c r="AA241" s="302"/>
      <c r="AB241" s="302"/>
      <c r="AC241" s="302"/>
      <c r="AD241" s="302"/>
      <c r="AE241" s="302"/>
      <c r="AF241" s="302"/>
      <c r="AG241" s="302"/>
      <c r="AH241" s="302"/>
      <c r="AI241" s="302"/>
      <c r="AJ241" s="302"/>
      <c r="AK241" s="302"/>
      <c r="AL241" s="302"/>
      <c r="AM241" s="302"/>
      <c r="AN241" s="302"/>
      <c r="AO241" s="302"/>
      <c r="AP241" s="302"/>
      <c r="AQ241" s="302"/>
      <c r="AR241" s="302"/>
      <c r="AS241" s="302"/>
      <c r="AT241" s="302"/>
      <c r="AU241" s="302"/>
      <c r="AV241" s="302"/>
      <c r="AW241" s="302"/>
      <c r="AX241" s="302"/>
      <c r="AY241" s="302"/>
      <c r="AZ241" s="302"/>
      <c r="BA241" s="302"/>
      <c r="BB241" s="302"/>
      <c r="BC241" s="302"/>
      <c r="BD241" s="302"/>
      <c r="BE241" s="302"/>
      <c r="BF241" s="302"/>
      <c r="BG241" s="302"/>
      <c r="BH241" s="302"/>
      <c r="BI241" s="302"/>
      <c r="BJ241" s="302"/>
      <c r="BK241" s="302"/>
      <c r="BL241" s="302"/>
      <c r="BM241" s="302"/>
      <c r="BN241" s="302"/>
      <c r="BO241" s="302"/>
      <c r="BP241" s="302"/>
      <c r="BQ241" s="302"/>
      <c r="BR241" s="302"/>
      <c r="BS241" s="302"/>
      <c r="BT241" s="302"/>
      <c r="BU241" s="302"/>
      <c r="BV241" s="302"/>
      <c r="BW241" s="302"/>
      <c r="BX241" s="302"/>
      <c r="BY241" s="302"/>
      <c r="BZ241" s="302"/>
      <c r="CA241" s="302"/>
      <c r="CB241" s="302"/>
      <c r="CC241" s="302"/>
      <c r="CD241" s="302"/>
      <c r="CE241" s="302"/>
      <c r="CF241" s="302"/>
      <c r="CG241" s="302"/>
      <c r="CH241" s="302"/>
      <c r="CI241" s="302"/>
      <c r="CJ241" s="302"/>
      <c r="CK241" s="302"/>
      <c r="CL241" s="302"/>
      <c r="CM241" s="302"/>
      <c r="CN241" s="302"/>
      <c r="CO241" s="302"/>
      <c r="CP241" s="302"/>
      <c r="CQ241" s="302"/>
      <c r="CR241" s="302"/>
      <c r="CS241" s="302"/>
      <c r="CT241" s="302"/>
      <c r="CU241" s="302"/>
      <c r="CV241" s="302"/>
      <c r="CW241" s="302"/>
      <c r="CX241" s="302"/>
      <c r="CY241" s="302"/>
      <c r="CZ241" s="302"/>
      <c r="DA241" s="302"/>
      <c r="DB241" s="302"/>
      <c r="DC241" s="302"/>
      <c r="DD241" s="302"/>
      <c r="DE241" s="302"/>
      <c r="DF241" s="302"/>
      <c r="DG241" s="302"/>
      <c r="DH241" s="302"/>
      <c r="DI241" s="302"/>
      <c r="DJ241" s="302"/>
      <c r="DK241" s="302"/>
      <c r="DL241" s="302"/>
      <c r="DM241" s="302"/>
      <c r="DN241" s="302"/>
      <c r="DO241" s="302"/>
    </row>
    <row r="242" spans="4:119">
      <c r="D242" s="301" t="s">
        <v>121</v>
      </c>
      <c r="E242" s="301"/>
      <c r="F242" s="301" t="s">
        <v>123</v>
      </c>
      <c r="G242" s="302">
        <v>52</v>
      </c>
      <c r="H242" s="277" t="str">
        <f t="shared" si="3"/>
        <v>0252</v>
      </c>
      <c r="I242" s="302"/>
      <c r="J242" s="302"/>
      <c r="K242" s="302"/>
      <c r="L242" s="302"/>
      <c r="M242" s="302"/>
      <c r="N242" s="302"/>
      <c r="O242" s="302"/>
      <c r="P242" s="302"/>
      <c r="Q242" s="302"/>
      <c r="R242" s="302"/>
      <c r="S242" s="302"/>
      <c r="T242" s="302"/>
      <c r="U242" s="302"/>
      <c r="V242" s="302"/>
      <c r="W242" s="302"/>
      <c r="X242" s="302"/>
      <c r="Y242" s="302"/>
      <c r="Z242" s="302"/>
      <c r="AA242" s="302"/>
      <c r="AB242" s="302"/>
      <c r="AC242" s="302"/>
      <c r="AD242" s="302"/>
      <c r="AE242" s="302"/>
      <c r="AF242" s="302"/>
      <c r="AG242" s="302"/>
      <c r="AH242" s="302"/>
      <c r="AI242" s="302"/>
      <c r="AJ242" s="302"/>
      <c r="AK242" s="302"/>
      <c r="AL242" s="302"/>
      <c r="AM242" s="302"/>
      <c r="AN242" s="302"/>
      <c r="AO242" s="302"/>
      <c r="AP242" s="302"/>
      <c r="AQ242" s="302"/>
      <c r="AR242" s="302"/>
      <c r="AS242" s="302"/>
      <c r="AT242" s="302"/>
      <c r="AU242" s="302"/>
      <c r="AV242" s="302"/>
      <c r="AW242" s="302"/>
      <c r="AX242" s="302"/>
      <c r="AY242" s="302"/>
      <c r="AZ242" s="302"/>
      <c r="BA242" s="302"/>
      <c r="BB242" s="302"/>
      <c r="BC242" s="302"/>
      <c r="BD242" s="302"/>
      <c r="BE242" s="302"/>
      <c r="BF242" s="302"/>
      <c r="BG242" s="302"/>
      <c r="BH242" s="302"/>
      <c r="BI242" s="302"/>
      <c r="BJ242" s="302"/>
      <c r="BK242" s="302"/>
      <c r="BL242" s="302"/>
      <c r="BM242" s="302"/>
      <c r="BN242" s="302"/>
      <c r="BO242" s="302"/>
      <c r="BP242" s="302"/>
      <c r="BQ242" s="302"/>
      <c r="BR242" s="302"/>
      <c r="BS242" s="302"/>
      <c r="BT242" s="302"/>
      <c r="BU242" s="302"/>
      <c r="BV242" s="302"/>
      <c r="BW242" s="302"/>
      <c r="BX242" s="302"/>
      <c r="BY242" s="302"/>
      <c r="BZ242" s="302"/>
      <c r="CA242" s="302"/>
      <c r="CB242" s="302"/>
      <c r="CC242" s="302"/>
      <c r="CD242" s="302"/>
      <c r="CE242" s="302"/>
      <c r="CF242" s="302"/>
      <c r="CG242" s="302"/>
      <c r="CH242" s="302"/>
      <c r="CI242" s="302"/>
      <c r="CJ242" s="302"/>
      <c r="CK242" s="302"/>
      <c r="CL242" s="302"/>
      <c r="CM242" s="302"/>
      <c r="CN242" s="302"/>
      <c r="CO242" s="302"/>
      <c r="CP242" s="302"/>
      <c r="CQ242" s="302"/>
      <c r="CR242" s="302"/>
      <c r="CS242" s="302"/>
      <c r="CT242" s="302"/>
      <c r="CU242" s="302"/>
      <c r="CV242" s="302"/>
      <c r="CW242" s="302"/>
      <c r="CX242" s="302"/>
      <c r="CY242" s="302"/>
      <c r="CZ242" s="302"/>
      <c r="DA242" s="302"/>
      <c r="DB242" s="302"/>
      <c r="DC242" s="302"/>
      <c r="DD242" s="302"/>
      <c r="DE242" s="302"/>
      <c r="DF242" s="302"/>
      <c r="DG242" s="302"/>
      <c r="DH242" s="302"/>
      <c r="DI242" s="302"/>
      <c r="DJ242" s="302"/>
      <c r="DK242" s="302"/>
      <c r="DL242" s="302"/>
      <c r="DM242" s="302"/>
      <c r="DN242" s="302"/>
      <c r="DO242" s="302"/>
    </row>
    <row r="243" spans="4:119">
      <c r="D243" s="301" t="s">
        <v>121</v>
      </c>
      <c r="E243" s="301"/>
      <c r="F243" s="301" t="s">
        <v>123</v>
      </c>
      <c r="G243" s="302">
        <v>53</v>
      </c>
      <c r="H243" s="277" t="str">
        <f t="shared" si="3"/>
        <v>0253</v>
      </c>
      <c r="I243" s="302"/>
      <c r="J243" s="302"/>
      <c r="K243" s="302"/>
      <c r="L243" s="302"/>
      <c r="M243" s="302"/>
      <c r="N243" s="302"/>
      <c r="O243" s="302"/>
      <c r="P243" s="302"/>
      <c r="Q243" s="302"/>
      <c r="R243" s="302"/>
      <c r="S243" s="302"/>
      <c r="T243" s="302"/>
      <c r="U243" s="302"/>
      <c r="V243" s="302"/>
      <c r="W243" s="302"/>
      <c r="X243" s="302"/>
      <c r="Y243" s="302"/>
      <c r="Z243" s="302"/>
      <c r="AA243" s="302"/>
      <c r="AB243" s="302"/>
      <c r="AC243" s="302"/>
      <c r="AD243" s="302"/>
      <c r="AE243" s="302"/>
      <c r="AF243" s="302"/>
      <c r="AG243" s="302"/>
      <c r="AH243" s="302"/>
      <c r="AI243" s="302"/>
      <c r="AJ243" s="302"/>
      <c r="AK243" s="302"/>
      <c r="AL243" s="302"/>
      <c r="AM243" s="302"/>
      <c r="AN243" s="302"/>
      <c r="AO243" s="302"/>
      <c r="AP243" s="302"/>
      <c r="AQ243" s="302"/>
      <c r="AR243" s="302"/>
      <c r="AS243" s="302"/>
      <c r="AT243" s="302"/>
      <c r="AU243" s="302"/>
      <c r="AV243" s="302"/>
      <c r="AW243" s="302"/>
      <c r="AX243" s="302"/>
      <c r="AY243" s="302"/>
      <c r="AZ243" s="302"/>
      <c r="BA243" s="302"/>
      <c r="BB243" s="302"/>
      <c r="BC243" s="302"/>
      <c r="BD243" s="302"/>
      <c r="BE243" s="302"/>
      <c r="BF243" s="302"/>
      <c r="BG243" s="302"/>
      <c r="BH243" s="302"/>
      <c r="BI243" s="302"/>
      <c r="BJ243" s="302"/>
      <c r="BK243" s="302"/>
      <c r="BL243" s="302"/>
      <c r="BM243" s="302"/>
      <c r="BN243" s="302"/>
      <c r="BO243" s="302"/>
      <c r="BP243" s="302"/>
      <c r="BQ243" s="302"/>
      <c r="BR243" s="302"/>
      <c r="BS243" s="302"/>
      <c r="BT243" s="302"/>
      <c r="BU243" s="302"/>
      <c r="BV243" s="302"/>
      <c r="BW243" s="302"/>
      <c r="BX243" s="302"/>
      <c r="BY243" s="302"/>
      <c r="BZ243" s="302"/>
      <c r="CA243" s="302"/>
      <c r="CB243" s="302"/>
      <c r="CC243" s="302"/>
      <c r="CD243" s="302"/>
      <c r="CE243" s="302"/>
      <c r="CF243" s="302"/>
      <c r="CG243" s="302"/>
      <c r="CH243" s="302"/>
      <c r="CI243" s="302"/>
      <c r="CJ243" s="302"/>
      <c r="CK243" s="302"/>
      <c r="CL243" s="302"/>
      <c r="CM243" s="302"/>
      <c r="CN243" s="302"/>
      <c r="CO243" s="302"/>
      <c r="CP243" s="302"/>
      <c r="CQ243" s="302"/>
      <c r="CR243" s="302"/>
      <c r="CS243" s="302"/>
      <c r="CT243" s="302"/>
      <c r="CU243" s="302"/>
      <c r="CV243" s="302"/>
      <c r="CW243" s="302"/>
      <c r="CX243" s="302"/>
      <c r="CY243" s="302"/>
      <c r="CZ243" s="302"/>
      <c r="DA243" s="302"/>
      <c r="DB243" s="302"/>
      <c r="DC243" s="302"/>
      <c r="DD243" s="302"/>
      <c r="DE243" s="302"/>
      <c r="DF243" s="302"/>
      <c r="DG243" s="302"/>
      <c r="DH243" s="302"/>
      <c r="DI243" s="302"/>
      <c r="DJ243" s="302"/>
      <c r="DK243" s="302"/>
      <c r="DL243" s="302"/>
      <c r="DM243" s="302"/>
      <c r="DN243" s="302"/>
      <c r="DO243" s="302"/>
    </row>
    <row r="244" spans="4:119">
      <c r="D244" s="301" t="s">
        <v>121</v>
      </c>
      <c r="E244" s="301"/>
      <c r="F244" s="301" t="s">
        <v>123</v>
      </c>
      <c r="G244" s="302">
        <v>54</v>
      </c>
      <c r="H244" s="277" t="str">
        <f t="shared" si="3"/>
        <v>0254</v>
      </c>
      <c r="I244" s="302"/>
      <c r="J244" s="302"/>
      <c r="K244" s="302"/>
      <c r="L244" s="302"/>
      <c r="M244" s="302"/>
      <c r="N244" s="302"/>
      <c r="O244" s="302"/>
      <c r="P244" s="302"/>
      <c r="Q244" s="302"/>
      <c r="R244" s="302"/>
      <c r="S244" s="302"/>
      <c r="T244" s="302"/>
      <c r="U244" s="302"/>
      <c r="V244" s="302"/>
      <c r="W244" s="302"/>
      <c r="X244" s="302"/>
      <c r="Y244" s="302"/>
      <c r="Z244" s="302"/>
      <c r="AA244" s="302"/>
      <c r="AB244" s="302"/>
      <c r="AC244" s="302"/>
      <c r="AD244" s="302"/>
      <c r="AE244" s="302"/>
      <c r="AF244" s="302"/>
      <c r="AG244" s="302"/>
      <c r="AH244" s="302"/>
      <c r="AI244" s="302"/>
      <c r="AJ244" s="302"/>
      <c r="AK244" s="302"/>
      <c r="AL244" s="302"/>
      <c r="AM244" s="302"/>
      <c r="AN244" s="302"/>
      <c r="AO244" s="302"/>
      <c r="AP244" s="302"/>
      <c r="AQ244" s="302"/>
      <c r="AR244" s="302"/>
      <c r="AS244" s="302"/>
      <c r="AT244" s="302"/>
      <c r="AU244" s="302"/>
      <c r="AV244" s="302"/>
      <c r="AW244" s="302"/>
      <c r="AX244" s="302"/>
      <c r="AY244" s="302"/>
      <c r="AZ244" s="302"/>
      <c r="BA244" s="302"/>
      <c r="BB244" s="302"/>
      <c r="BC244" s="302"/>
      <c r="BD244" s="302"/>
      <c r="BE244" s="302"/>
      <c r="BF244" s="302"/>
      <c r="BG244" s="302"/>
      <c r="BH244" s="302"/>
      <c r="BI244" s="302"/>
      <c r="BJ244" s="302"/>
      <c r="BK244" s="302"/>
      <c r="BL244" s="302"/>
      <c r="BM244" s="302"/>
      <c r="BN244" s="302"/>
      <c r="BO244" s="302"/>
      <c r="BP244" s="302"/>
      <c r="BQ244" s="302"/>
      <c r="BR244" s="302"/>
      <c r="BS244" s="302"/>
      <c r="BT244" s="302"/>
      <c r="BU244" s="302"/>
      <c r="BV244" s="302"/>
      <c r="BW244" s="302"/>
      <c r="BX244" s="302"/>
      <c r="BY244" s="302"/>
      <c r="BZ244" s="302"/>
      <c r="CA244" s="302"/>
      <c r="CB244" s="302"/>
      <c r="CC244" s="302"/>
      <c r="CD244" s="302"/>
      <c r="CE244" s="302"/>
      <c r="CF244" s="302"/>
      <c r="CG244" s="302"/>
      <c r="CH244" s="302"/>
      <c r="CI244" s="302"/>
      <c r="CJ244" s="302"/>
      <c r="CK244" s="302"/>
      <c r="CL244" s="302"/>
      <c r="CM244" s="302"/>
      <c r="CN244" s="302"/>
      <c r="CO244" s="302"/>
      <c r="CP244" s="302"/>
      <c r="CQ244" s="302"/>
      <c r="CR244" s="302"/>
      <c r="CS244" s="302"/>
      <c r="CT244" s="302"/>
      <c r="CU244" s="302"/>
      <c r="CV244" s="302"/>
      <c r="CW244" s="302"/>
      <c r="CX244" s="302"/>
      <c r="CY244" s="302"/>
      <c r="CZ244" s="302"/>
      <c r="DA244" s="302"/>
      <c r="DB244" s="302"/>
      <c r="DC244" s="302"/>
      <c r="DD244" s="302"/>
      <c r="DE244" s="302"/>
      <c r="DF244" s="302"/>
      <c r="DG244" s="302"/>
      <c r="DH244" s="302"/>
      <c r="DI244" s="302"/>
      <c r="DJ244" s="302"/>
      <c r="DK244" s="302"/>
      <c r="DL244" s="302"/>
      <c r="DM244" s="302"/>
      <c r="DN244" s="302"/>
      <c r="DO244" s="302"/>
    </row>
    <row r="245" spans="4:119">
      <c r="D245" s="301" t="s">
        <v>121</v>
      </c>
      <c r="E245" s="301"/>
      <c r="F245" s="301" t="s">
        <v>123</v>
      </c>
      <c r="G245" s="302">
        <v>55</v>
      </c>
      <c r="H245" s="277" t="str">
        <f t="shared" si="3"/>
        <v>0255</v>
      </c>
      <c r="I245" s="302"/>
      <c r="J245" s="302"/>
      <c r="K245" s="302"/>
      <c r="L245" s="302"/>
      <c r="M245" s="302"/>
      <c r="N245" s="302"/>
      <c r="O245" s="302"/>
      <c r="P245" s="302"/>
      <c r="Q245" s="302"/>
      <c r="R245" s="302"/>
      <c r="S245" s="302"/>
      <c r="T245" s="302"/>
      <c r="U245" s="302"/>
      <c r="V245" s="302"/>
      <c r="W245" s="302"/>
      <c r="X245" s="302"/>
      <c r="Y245" s="302"/>
      <c r="Z245" s="302"/>
      <c r="AA245" s="302"/>
      <c r="AB245" s="302"/>
      <c r="AC245" s="302"/>
      <c r="AD245" s="302"/>
      <c r="AE245" s="302"/>
      <c r="AF245" s="302"/>
      <c r="AG245" s="302"/>
      <c r="AH245" s="302"/>
      <c r="AI245" s="302"/>
      <c r="AJ245" s="302"/>
      <c r="AK245" s="302"/>
      <c r="AL245" s="302"/>
      <c r="AM245" s="302"/>
      <c r="AN245" s="302"/>
      <c r="AO245" s="302"/>
      <c r="AP245" s="302"/>
      <c r="AQ245" s="302"/>
      <c r="AR245" s="302"/>
      <c r="AS245" s="302"/>
      <c r="AT245" s="302"/>
      <c r="AU245" s="302"/>
      <c r="AV245" s="302"/>
      <c r="AW245" s="302"/>
      <c r="AX245" s="302"/>
      <c r="AY245" s="302"/>
      <c r="AZ245" s="302"/>
      <c r="BA245" s="302"/>
      <c r="BB245" s="302"/>
      <c r="BC245" s="302"/>
      <c r="BD245" s="302"/>
      <c r="BE245" s="302"/>
      <c r="BF245" s="302"/>
      <c r="BG245" s="302"/>
      <c r="BH245" s="302"/>
      <c r="BI245" s="302"/>
      <c r="BJ245" s="302"/>
      <c r="BK245" s="302"/>
      <c r="BL245" s="302"/>
      <c r="BM245" s="302"/>
      <c r="BN245" s="302"/>
      <c r="BO245" s="302"/>
      <c r="BP245" s="302"/>
      <c r="BQ245" s="302"/>
      <c r="BR245" s="302"/>
      <c r="BS245" s="302"/>
      <c r="BT245" s="302"/>
      <c r="BU245" s="302"/>
      <c r="BV245" s="302"/>
      <c r="BW245" s="302"/>
      <c r="BX245" s="302"/>
      <c r="BY245" s="302"/>
      <c r="BZ245" s="302"/>
      <c r="CA245" s="302"/>
      <c r="CB245" s="302"/>
      <c r="CC245" s="302"/>
      <c r="CD245" s="302"/>
      <c r="CE245" s="302"/>
      <c r="CF245" s="302"/>
      <c r="CG245" s="302"/>
      <c r="CH245" s="302"/>
      <c r="CI245" s="302"/>
      <c r="CJ245" s="302"/>
      <c r="CK245" s="302"/>
      <c r="CL245" s="302"/>
      <c r="CM245" s="302"/>
      <c r="CN245" s="302"/>
      <c r="CO245" s="302"/>
      <c r="CP245" s="302"/>
      <c r="CQ245" s="302"/>
      <c r="CR245" s="302"/>
      <c r="CS245" s="302"/>
      <c r="CT245" s="302"/>
      <c r="CU245" s="302"/>
      <c r="CV245" s="302"/>
      <c r="CW245" s="302"/>
      <c r="CX245" s="302"/>
      <c r="CY245" s="302"/>
      <c r="CZ245" s="302"/>
      <c r="DA245" s="302"/>
      <c r="DB245" s="302"/>
      <c r="DC245" s="302"/>
      <c r="DD245" s="302"/>
      <c r="DE245" s="302"/>
      <c r="DF245" s="302"/>
      <c r="DG245" s="302"/>
      <c r="DH245" s="302"/>
      <c r="DI245" s="302"/>
      <c r="DJ245" s="302"/>
      <c r="DK245" s="302"/>
      <c r="DL245" s="302"/>
      <c r="DM245" s="302"/>
      <c r="DN245" s="302"/>
      <c r="DO245" s="302"/>
    </row>
    <row r="246" spans="4:119">
      <c r="D246" s="301" t="s">
        <v>121</v>
      </c>
      <c r="E246" s="301"/>
      <c r="F246" s="301" t="s">
        <v>123</v>
      </c>
      <c r="G246" s="302">
        <v>56</v>
      </c>
      <c r="H246" s="277" t="str">
        <f t="shared" si="3"/>
        <v>0256</v>
      </c>
      <c r="I246" s="302"/>
      <c r="J246" s="302"/>
      <c r="K246" s="302"/>
      <c r="L246" s="302"/>
      <c r="M246" s="302"/>
      <c r="N246" s="302"/>
      <c r="O246" s="302"/>
      <c r="P246" s="302"/>
      <c r="Q246" s="302"/>
      <c r="R246" s="302"/>
      <c r="S246" s="302"/>
      <c r="T246" s="302"/>
      <c r="U246" s="302"/>
      <c r="V246" s="302"/>
      <c r="W246" s="302"/>
      <c r="X246" s="302"/>
      <c r="Y246" s="302"/>
      <c r="Z246" s="302"/>
      <c r="AA246" s="302"/>
      <c r="AB246" s="302"/>
      <c r="AC246" s="302"/>
      <c r="AD246" s="302"/>
      <c r="AE246" s="302"/>
      <c r="AF246" s="302"/>
      <c r="AG246" s="302"/>
      <c r="AH246" s="302"/>
      <c r="AI246" s="302"/>
      <c r="AJ246" s="302"/>
      <c r="AK246" s="302"/>
      <c r="AL246" s="302"/>
      <c r="AM246" s="302"/>
      <c r="AN246" s="302"/>
      <c r="AO246" s="302"/>
      <c r="AP246" s="302"/>
      <c r="AQ246" s="302"/>
      <c r="AR246" s="302"/>
      <c r="AS246" s="302"/>
      <c r="AT246" s="302"/>
      <c r="AU246" s="302"/>
      <c r="AV246" s="302"/>
      <c r="AW246" s="302"/>
      <c r="AX246" s="302"/>
      <c r="AY246" s="302"/>
      <c r="AZ246" s="302"/>
      <c r="BA246" s="302"/>
      <c r="BB246" s="302"/>
      <c r="BC246" s="302"/>
      <c r="BD246" s="302"/>
      <c r="BE246" s="302"/>
      <c r="BF246" s="302"/>
      <c r="BG246" s="302"/>
      <c r="BH246" s="302"/>
      <c r="BI246" s="302"/>
      <c r="BJ246" s="302"/>
      <c r="BK246" s="302"/>
      <c r="BL246" s="302"/>
      <c r="BM246" s="302"/>
      <c r="BN246" s="302"/>
      <c r="BO246" s="302"/>
      <c r="BP246" s="302"/>
      <c r="BQ246" s="302"/>
      <c r="BR246" s="302"/>
      <c r="BS246" s="302"/>
      <c r="BT246" s="302"/>
      <c r="BU246" s="302"/>
      <c r="BV246" s="302"/>
      <c r="BW246" s="302"/>
      <c r="BX246" s="302"/>
      <c r="BY246" s="302"/>
      <c r="BZ246" s="302"/>
      <c r="CA246" s="302"/>
      <c r="CB246" s="302"/>
      <c r="CC246" s="302"/>
      <c r="CD246" s="302"/>
      <c r="CE246" s="302"/>
      <c r="CF246" s="302"/>
      <c r="CG246" s="302"/>
      <c r="CH246" s="302"/>
      <c r="CI246" s="302"/>
      <c r="CJ246" s="302"/>
      <c r="CK246" s="302"/>
      <c r="CL246" s="302"/>
      <c r="CM246" s="302"/>
      <c r="CN246" s="302"/>
      <c r="CO246" s="302"/>
      <c r="CP246" s="302"/>
      <c r="CQ246" s="302"/>
      <c r="CR246" s="302"/>
      <c r="CS246" s="302"/>
      <c r="CT246" s="302"/>
      <c r="CU246" s="302"/>
      <c r="CV246" s="302"/>
      <c r="CW246" s="302"/>
      <c r="CX246" s="302"/>
      <c r="CY246" s="302"/>
      <c r="CZ246" s="302"/>
      <c r="DA246" s="302"/>
      <c r="DB246" s="302"/>
      <c r="DC246" s="302"/>
      <c r="DD246" s="302"/>
      <c r="DE246" s="302"/>
      <c r="DF246" s="302"/>
      <c r="DG246" s="302"/>
      <c r="DH246" s="302"/>
      <c r="DI246" s="302"/>
      <c r="DJ246" s="302"/>
      <c r="DK246" s="302"/>
      <c r="DL246" s="302"/>
      <c r="DM246" s="302"/>
      <c r="DN246" s="302"/>
      <c r="DO246" s="302"/>
    </row>
    <row r="247" spans="4:119">
      <c r="D247" s="301" t="s">
        <v>121</v>
      </c>
      <c r="E247" s="301"/>
      <c r="F247" s="301" t="s">
        <v>123</v>
      </c>
      <c r="G247" s="302">
        <v>57</v>
      </c>
      <c r="H247" s="277" t="str">
        <f t="shared" si="3"/>
        <v>0257</v>
      </c>
      <c r="I247" s="302"/>
      <c r="J247" s="302"/>
      <c r="K247" s="302"/>
      <c r="L247" s="302"/>
      <c r="M247" s="302"/>
      <c r="N247" s="302"/>
      <c r="O247" s="302"/>
      <c r="P247" s="302"/>
      <c r="Q247" s="302"/>
      <c r="R247" s="302"/>
      <c r="S247" s="302"/>
      <c r="T247" s="302"/>
      <c r="U247" s="302"/>
      <c r="V247" s="302"/>
      <c r="W247" s="302"/>
      <c r="X247" s="302"/>
      <c r="Y247" s="302"/>
      <c r="Z247" s="302"/>
      <c r="AA247" s="302"/>
      <c r="AB247" s="302"/>
      <c r="AC247" s="302"/>
      <c r="AD247" s="302"/>
      <c r="AE247" s="302"/>
      <c r="AF247" s="302"/>
      <c r="AG247" s="302"/>
      <c r="AH247" s="302"/>
      <c r="AI247" s="302"/>
      <c r="AJ247" s="302"/>
      <c r="AK247" s="302"/>
      <c r="AL247" s="302"/>
      <c r="AM247" s="302"/>
      <c r="AN247" s="302"/>
      <c r="AO247" s="302"/>
      <c r="AP247" s="302"/>
      <c r="AQ247" s="302"/>
      <c r="AR247" s="302"/>
      <c r="AS247" s="302"/>
      <c r="AT247" s="302"/>
      <c r="AU247" s="302"/>
      <c r="AV247" s="302"/>
      <c r="AW247" s="302"/>
      <c r="AX247" s="302"/>
      <c r="AY247" s="302"/>
      <c r="AZ247" s="302"/>
      <c r="BA247" s="302"/>
      <c r="BB247" s="302"/>
      <c r="BC247" s="302"/>
      <c r="BD247" s="302"/>
      <c r="BE247" s="302"/>
      <c r="BF247" s="302"/>
      <c r="BG247" s="302"/>
      <c r="BH247" s="302"/>
      <c r="BI247" s="302"/>
      <c r="BJ247" s="302"/>
      <c r="BK247" s="302"/>
      <c r="BL247" s="302"/>
      <c r="BM247" s="302"/>
      <c r="BN247" s="302"/>
      <c r="BO247" s="302"/>
      <c r="BP247" s="302"/>
      <c r="BQ247" s="302"/>
      <c r="BR247" s="302"/>
      <c r="BS247" s="302"/>
      <c r="BT247" s="302"/>
      <c r="BU247" s="302"/>
      <c r="BV247" s="302"/>
      <c r="BW247" s="302"/>
      <c r="BX247" s="302"/>
      <c r="BY247" s="302"/>
      <c r="BZ247" s="302"/>
      <c r="CA247" s="302"/>
      <c r="CB247" s="302"/>
      <c r="CC247" s="302"/>
      <c r="CD247" s="302"/>
      <c r="CE247" s="302"/>
      <c r="CF247" s="302"/>
      <c r="CG247" s="302"/>
      <c r="CH247" s="302"/>
      <c r="CI247" s="302"/>
      <c r="CJ247" s="302"/>
      <c r="CK247" s="302"/>
      <c r="CL247" s="302"/>
      <c r="CM247" s="302"/>
      <c r="CN247" s="302"/>
      <c r="CO247" s="302"/>
      <c r="CP247" s="302"/>
      <c r="CQ247" s="302"/>
      <c r="CR247" s="302"/>
      <c r="CS247" s="302"/>
      <c r="CT247" s="302"/>
      <c r="CU247" s="302"/>
      <c r="CV247" s="302"/>
      <c r="CW247" s="302"/>
      <c r="CX247" s="302"/>
      <c r="CY247" s="302"/>
      <c r="CZ247" s="302"/>
      <c r="DA247" s="302"/>
      <c r="DB247" s="302"/>
      <c r="DC247" s="302"/>
      <c r="DD247" s="302"/>
      <c r="DE247" s="302"/>
      <c r="DF247" s="302"/>
      <c r="DG247" s="302"/>
      <c r="DH247" s="302"/>
      <c r="DI247" s="302"/>
      <c r="DJ247" s="302"/>
      <c r="DK247" s="302"/>
      <c r="DL247" s="302"/>
      <c r="DM247" s="302"/>
      <c r="DN247" s="302"/>
      <c r="DO247" s="302"/>
    </row>
    <row r="248" spans="4:119">
      <c r="D248" s="301" t="s">
        <v>121</v>
      </c>
      <c r="E248" s="301"/>
      <c r="F248" s="301" t="s">
        <v>123</v>
      </c>
      <c r="G248" s="302">
        <v>58</v>
      </c>
      <c r="H248" s="277" t="str">
        <f t="shared" si="3"/>
        <v>0258</v>
      </c>
      <c r="I248" s="302"/>
      <c r="J248" s="302"/>
      <c r="K248" s="302"/>
      <c r="L248" s="302"/>
      <c r="M248" s="302"/>
      <c r="N248" s="302"/>
      <c r="O248" s="302"/>
      <c r="P248" s="302"/>
      <c r="Q248" s="302"/>
      <c r="R248" s="302"/>
      <c r="S248" s="302"/>
      <c r="T248" s="302"/>
      <c r="U248" s="302"/>
      <c r="V248" s="302"/>
      <c r="W248" s="302"/>
      <c r="X248" s="302"/>
      <c r="Y248" s="302"/>
      <c r="Z248" s="302"/>
      <c r="AA248" s="302"/>
      <c r="AB248" s="302"/>
      <c r="AC248" s="302"/>
      <c r="AD248" s="302"/>
      <c r="AE248" s="302"/>
      <c r="AF248" s="302"/>
      <c r="AG248" s="302"/>
      <c r="AH248" s="302"/>
      <c r="AI248" s="302"/>
      <c r="AJ248" s="302"/>
      <c r="AK248" s="302"/>
      <c r="AL248" s="302"/>
      <c r="AM248" s="302"/>
      <c r="AN248" s="302"/>
      <c r="AO248" s="302"/>
      <c r="AP248" s="302"/>
      <c r="AQ248" s="302"/>
      <c r="AR248" s="302"/>
      <c r="AS248" s="302"/>
      <c r="AT248" s="302"/>
      <c r="AU248" s="302"/>
      <c r="AV248" s="302"/>
      <c r="AW248" s="302"/>
      <c r="AX248" s="302"/>
      <c r="AY248" s="302"/>
      <c r="AZ248" s="302"/>
      <c r="BA248" s="302"/>
      <c r="BB248" s="302"/>
      <c r="BC248" s="302"/>
      <c r="BD248" s="302"/>
      <c r="BE248" s="302"/>
      <c r="BF248" s="302"/>
      <c r="BG248" s="302"/>
      <c r="BH248" s="302"/>
      <c r="BI248" s="302"/>
      <c r="BJ248" s="302"/>
      <c r="BK248" s="302"/>
      <c r="BL248" s="302"/>
      <c r="BM248" s="302"/>
      <c r="BN248" s="302"/>
      <c r="BO248" s="302"/>
      <c r="BP248" s="302"/>
      <c r="BQ248" s="302"/>
      <c r="BR248" s="302"/>
      <c r="BS248" s="302"/>
      <c r="BT248" s="302"/>
      <c r="BU248" s="302"/>
      <c r="BV248" s="302"/>
      <c r="BW248" s="302"/>
      <c r="BX248" s="302"/>
      <c r="BY248" s="302"/>
      <c r="BZ248" s="302"/>
      <c r="CA248" s="302"/>
      <c r="CB248" s="302"/>
      <c r="CC248" s="302"/>
      <c r="CD248" s="302"/>
      <c r="CE248" s="302"/>
      <c r="CF248" s="302"/>
      <c r="CG248" s="302"/>
      <c r="CH248" s="302"/>
      <c r="CI248" s="302"/>
      <c r="CJ248" s="302"/>
      <c r="CK248" s="302"/>
      <c r="CL248" s="302"/>
      <c r="CM248" s="302"/>
      <c r="CN248" s="302"/>
      <c r="CO248" s="302"/>
      <c r="CP248" s="302"/>
      <c r="CQ248" s="302"/>
      <c r="CR248" s="302"/>
      <c r="CS248" s="302"/>
      <c r="CT248" s="302"/>
      <c r="CU248" s="302"/>
      <c r="CV248" s="302"/>
      <c r="CW248" s="302"/>
      <c r="CX248" s="302"/>
      <c r="CY248" s="302"/>
      <c r="CZ248" s="302"/>
      <c r="DA248" s="302"/>
      <c r="DB248" s="302"/>
      <c r="DC248" s="302"/>
      <c r="DD248" s="302"/>
      <c r="DE248" s="302"/>
      <c r="DF248" s="302"/>
      <c r="DG248" s="302"/>
      <c r="DH248" s="302"/>
      <c r="DI248" s="302"/>
      <c r="DJ248" s="302"/>
      <c r="DK248" s="302"/>
      <c r="DL248" s="302"/>
      <c r="DM248" s="302"/>
      <c r="DN248" s="302"/>
      <c r="DO248" s="302"/>
    </row>
    <row r="249" spans="4:119">
      <c r="D249" s="301" t="s">
        <v>121</v>
      </c>
      <c r="E249" s="301"/>
      <c r="F249" s="301" t="s">
        <v>123</v>
      </c>
      <c r="G249" s="302">
        <v>59</v>
      </c>
      <c r="H249" s="277" t="str">
        <f t="shared" si="3"/>
        <v>0259</v>
      </c>
      <c r="I249" s="302"/>
      <c r="J249" s="302"/>
      <c r="K249" s="302"/>
      <c r="L249" s="302"/>
      <c r="M249" s="302"/>
      <c r="N249" s="302"/>
      <c r="O249" s="302"/>
      <c r="P249" s="302"/>
      <c r="Q249" s="302"/>
      <c r="R249" s="302"/>
      <c r="S249" s="302"/>
      <c r="T249" s="302"/>
      <c r="U249" s="302"/>
      <c r="V249" s="302"/>
      <c r="W249" s="302"/>
      <c r="X249" s="302"/>
      <c r="Y249" s="302"/>
      <c r="Z249" s="302"/>
      <c r="AA249" s="302"/>
      <c r="AB249" s="302"/>
      <c r="AC249" s="302"/>
      <c r="AD249" s="302"/>
      <c r="AE249" s="302"/>
      <c r="AF249" s="302"/>
      <c r="AG249" s="302"/>
      <c r="AH249" s="302"/>
      <c r="AI249" s="302"/>
      <c r="AJ249" s="302"/>
      <c r="AK249" s="302"/>
      <c r="AL249" s="302"/>
      <c r="AM249" s="302"/>
      <c r="AN249" s="302"/>
      <c r="AO249" s="302"/>
      <c r="AP249" s="302"/>
      <c r="AQ249" s="302"/>
      <c r="AR249" s="302"/>
      <c r="AS249" s="302"/>
      <c r="AT249" s="302"/>
      <c r="AU249" s="302"/>
      <c r="AV249" s="302"/>
      <c r="AW249" s="302"/>
      <c r="AX249" s="302"/>
      <c r="AY249" s="302"/>
      <c r="AZ249" s="302"/>
      <c r="BA249" s="302"/>
      <c r="BB249" s="302"/>
      <c r="BC249" s="302"/>
      <c r="BD249" s="302"/>
      <c r="BE249" s="302"/>
      <c r="BF249" s="302"/>
      <c r="BG249" s="302"/>
      <c r="BH249" s="302"/>
      <c r="BI249" s="302"/>
      <c r="BJ249" s="302"/>
      <c r="BK249" s="302"/>
      <c r="BL249" s="302"/>
      <c r="BM249" s="302"/>
      <c r="BN249" s="302"/>
      <c r="BO249" s="302"/>
      <c r="BP249" s="302"/>
      <c r="BQ249" s="302"/>
      <c r="BR249" s="302"/>
      <c r="BS249" s="302"/>
      <c r="BT249" s="302"/>
      <c r="BU249" s="302"/>
      <c r="BV249" s="302"/>
      <c r="BW249" s="302"/>
      <c r="BX249" s="302"/>
      <c r="BY249" s="302"/>
      <c r="BZ249" s="302"/>
      <c r="CA249" s="302"/>
      <c r="CB249" s="302"/>
      <c r="CC249" s="302"/>
      <c r="CD249" s="302"/>
      <c r="CE249" s="302"/>
      <c r="CF249" s="302"/>
      <c r="CG249" s="302"/>
      <c r="CH249" s="302"/>
      <c r="CI249" s="302"/>
      <c r="CJ249" s="302"/>
      <c r="CK249" s="302"/>
      <c r="CL249" s="302"/>
      <c r="CM249" s="302"/>
      <c r="CN249" s="302"/>
      <c r="CO249" s="302"/>
      <c r="CP249" s="302"/>
      <c r="CQ249" s="302"/>
      <c r="CR249" s="302"/>
      <c r="CS249" s="302"/>
      <c r="CT249" s="302"/>
      <c r="CU249" s="302"/>
      <c r="CV249" s="302"/>
      <c r="CW249" s="302"/>
      <c r="CX249" s="302"/>
      <c r="CY249" s="302"/>
      <c r="CZ249" s="302"/>
      <c r="DA249" s="302"/>
      <c r="DB249" s="302"/>
      <c r="DC249" s="302"/>
      <c r="DD249" s="302"/>
      <c r="DE249" s="302"/>
      <c r="DF249" s="302"/>
      <c r="DG249" s="302"/>
      <c r="DH249" s="302"/>
      <c r="DI249" s="302"/>
      <c r="DJ249" s="302"/>
      <c r="DK249" s="302"/>
      <c r="DL249" s="302"/>
      <c r="DM249" s="302"/>
      <c r="DN249" s="302"/>
      <c r="DO249" s="302"/>
    </row>
    <row r="250" spans="4:119">
      <c r="D250" s="301" t="s">
        <v>121</v>
      </c>
      <c r="E250" s="301"/>
      <c r="F250" s="301" t="s">
        <v>123</v>
      </c>
      <c r="G250" s="302">
        <v>60</v>
      </c>
      <c r="H250" s="277" t="str">
        <f t="shared" si="3"/>
        <v>0260</v>
      </c>
      <c r="I250" s="302"/>
      <c r="J250" s="302"/>
      <c r="K250" s="302"/>
      <c r="L250" s="302"/>
      <c r="M250" s="302"/>
      <c r="N250" s="302"/>
      <c r="O250" s="302"/>
      <c r="P250" s="302"/>
      <c r="Q250" s="302"/>
      <c r="R250" s="302"/>
      <c r="S250" s="302"/>
      <c r="T250" s="302"/>
      <c r="U250" s="302"/>
      <c r="V250" s="302"/>
      <c r="W250" s="302"/>
      <c r="X250" s="302"/>
      <c r="Y250" s="302"/>
      <c r="Z250" s="302"/>
      <c r="AA250" s="302"/>
      <c r="AB250" s="302"/>
      <c r="AC250" s="302"/>
      <c r="AD250" s="302"/>
      <c r="AE250" s="302"/>
      <c r="AF250" s="302"/>
      <c r="AG250" s="302"/>
      <c r="AH250" s="302"/>
      <c r="AI250" s="302"/>
      <c r="AJ250" s="302"/>
      <c r="AK250" s="302"/>
      <c r="AL250" s="302"/>
      <c r="AM250" s="302"/>
      <c r="AN250" s="302"/>
      <c r="AO250" s="302"/>
      <c r="AP250" s="302"/>
      <c r="AQ250" s="302"/>
      <c r="AR250" s="302"/>
      <c r="AS250" s="302"/>
      <c r="AT250" s="302"/>
      <c r="AU250" s="302"/>
      <c r="AV250" s="302"/>
      <c r="AW250" s="302"/>
      <c r="AX250" s="302"/>
      <c r="AY250" s="302"/>
      <c r="AZ250" s="302"/>
      <c r="BA250" s="302"/>
      <c r="BB250" s="302"/>
      <c r="BC250" s="302"/>
      <c r="BD250" s="302"/>
      <c r="BE250" s="302"/>
      <c r="BF250" s="302"/>
      <c r="BG250" s="302"/>
      <c r="BH250" s="302"/>
      <c r="BI250" s="302"/>
      <c r="BJ250" s="302"/>
      <c r="BK250" s="302"/>
      <c r="BL250" s="302"/>
      <c r="BM250" s="302"/>
      <c r="BN250" s="302"/>
      <c r="BO250" s="302"/>
      <c r="BP250" s="302"/>
      <c r="BQ250" s="302"/>
      <c r="BR250" s="302"/>
      <c r="BS250" s="302"/>
      <c r="BT250" s="302"/>
      <c r="BU250" s="302"/>
      <c r="BV250" s="302"/>
      <c r="BW250" s="302"/>
      <c r="BX250" s="302"/>
      <c r="BY250" s="302"/>
      <c r="BZ250" s="302"/>
      <c r="CA250" s="302"/>
      <c r="CB250" s="302"/>
      <c r="CC250" s="302"/>
      <c r="CD250" s="302"/>
      <c r="CE250" s="302"/>
      <c r="CF250" s="302"/>
      <c r="CG250" s="302"/>
      <c r="CH250" s="302"/>
      <c r="CI250" s="302"/>
      <c r="CJ250" s="302"/>
      <c r="CK250" s="302"/>
      <c r="CL250" s="302"/>
      <c r="CM250" s="302"/>
      <c r="CN250" s="302"/>
      <c r="CO250" s="302"/>
      <c r="CP250" s="302"/>
      <c r="CQ250" s="302"/>
      <c r="CR250" s="302"/>
      <c r="CS250" s="302"/>
      <c r="CT250" s="302"/>
      <c r="CU250" s="302"/>
      <c r="CV250" s="302"/>
      <c r="CW250" s="302"/>
      <c r="CX250" s="302"/>
      <c r="CY250" s="302"/>
      <c r="CZ250" s="302"/>
      <c r="DA250" s="302"/>
      <c r="DB250" s="302"/>
      <c r="DC250" s="302"/>
      <c r="DD250" s="302"/>
      <c r="DE250" s="302"/>
      <c r="DF250" s="302"/>
      <c r="DG250" s="302"/>
      <c r="DH250" s="302"/>
      <c r="DI250" s="302"/>
      <c r="DJ250" s="302"/>
      <c r="DK250" s="302"/>
      <c r="DL250" s="302"/>
      <c r="DM250" s="302"/>
      <c r="DN250" s="302"/>
      <c r="DO250" s="302"/>
    </row>
    <row r="251" spans="4:119">
      <c r="H251" s="277" t="str">
        <f t="shared" si="3"/>
        <v>0000</v>
      </c>
    </row>
    <row r="252" spans="4:119">
      <c r="D252" s="347" t="s">
        <v>229</v>
      </c>
      <c r="H252" s="277" t="str">
        <f t="shared" si="3"/>
        <v>0000</v>
      </c>
    </row>
    <row r="253" spans="4:119">
      <c r="D253" s="300" t="s">
        <v>118</v>
      </c>
      <c r="E253" s="300"/>
      <c r="F253" s="300" t="s">
        <v>113</v>
      </c>
      <c r="G253" s="300" t="s">
        <v>120</v>
      </c>
      <c r="H253" s="277" t="str">
        <f t="shared" si="3"/>
        <v>性別年齡</v>
      </c>
      <c r="I253" s="300"/>
      <c r="J253" s="300"/>
      <c r="K253" s="300"/>
      <c r="L253" s="300"/>
      <c r="M253" s="300"/>
      <c r="N253" s="300"/>
      <c r="O253" s="300"/>
      <c r="P253" s="300"/>
      <c r="Q253" s="300"/>
      <c r="R253" s="300"/>
      <c r="S253" s="300"/>
      <c r="T253" s="300"/>
      <c r="U253" s="300"/>
      <c r="V253" s="300"/>
      <c r="W253" s="300"/>
      <c r="X253" s="300"/>
      <c r="Y253" s="300"/>
      <c r="Z253" s="300"/>
      <c r="AA253" s="300"/>
      <c r="AB253" s="300"/>
      <c r="AC253" s="300"/>
      <c r="AD253" s="300"/>
      <c r="AE253" s="300"/>
      <c r="AF253" s="300"/>
      <c r="AG253" s="300"/>
      <c r="AH253" s="300"/>
      <c r="AI253" s="300"/>
      <c r="AJ253" s="300"/>
      <c r="AK253" s="300"/>
      <c r="AL253" s="300"/>
      <c r="AM253" s="300"/>
      <c r="AN253" s="300"/>
      <c r="AO253" s="300"/>
      <c r="AP253" s="300"/>
      <c r="AQ253" s="300"/>
      <c r="AR253" s="300"/>
      <c r="AS253" s="300"/>
      <c r="AT253" s="300"/>
      <c r="AU253" s="300"/>
      <c r="AV253" s="300"/>
      <c r="AW253" s="300"/>
      <c r="AX253" s="300"/>
      <c r="AY253" s="300"/>
      <c r="AZ253" s="300"/>
      <c r="BA253" s="300"/>
      <c r="BB253" s="300"/>
      <c r="BC253" s="300"/>
      <c r="BD253" s="300"/>
      <c r="BE253" s="300"/>
      <c r="BF253" s="300"/>
      <c r="BG253" s="300"/>
      <c r="BH253" s="300"/>
      <c r="BI253" s="300"/>
      <c r="BJ253" s="300"/>
      <c r="BK253" s="300"/>
      <c r="BL253" s="300"/>
      <c r="BM253" s="300"/>
      <c r="BN253" s="300"/>
      <c r="BO253" s="300"/>
      <c r="BP253" s="300"/>
      <c r="BQ253" s="300"/>
      <c r="BR253" s="300"/>
      <c r="BS253" s="300"/>
      <c r="BT253" s="300"/>
      <c r="BU253" s="300"/>
      <c r="BV253" s="300"/>
      <c r="BW253" s="300"/>
      <c r="BX253" s="300"/>
      <c r="BY253" s="300"/>
      <c r="BZ253" s="300"/>
      <c r="CA253" s="300"/>
      <c r="CB253" s="300"/>
      <c r="CC253" s="300"/>
      <c r="CD253" s="300"/>
      <c r="CE253" s="300"/>
      <c r="CF253" s="300"/>
      <c r="CG253" s="300"/>
      <c r="CH253" s="300"/>
      <c r="CI253" s="300"/>
      <c r="CJ253" s="300"/>
      <c r="CK253" s="300"/>
      <c r="CL253" s="300"/>
      <c r="CM253" s="300"/>
      <c r="CN253" s="300"/>
      <c r="CO253" s="300"/>
      <c r="CP253" s="300"/>
      <c r="CQ253" s="300"/>
      <c r="CR253" s="300"/>
      <c r="CS253" s="300"/>
      <c r="CT253" s="300"/>
      <c r="CU253" s="300"/>
      <c r="CV253" s="300"/>
      <c r="CW253" s="300"/>
      <c r="CX253" s="300"/>
      <c r="CY253" s="300"/>
      <c r="CZ253" s="300"/>
      <c r="DA253" s="300"/>
      <c r="DB253" s="300"/>
      <c r="DC253" s="300"/>
      <c r="DD253" s="300"/>
      <c r="DE253" s="300"/>
      <c r="DF253" s="300"/>
      <c r="DG253" s="300"/>
      <c r="DH253" s="300"/>
      <c r="DI253" s="300"/>
      <c r="DJ253" s="300"/>
      <c r="DK253" s="300"/>
      <c r="DL253" s="300"/>
      <c r="DM253" s="300"/>
      <c r="DN253" s="300"/>
      <c r="DO253" s="300"/>
    </row>
    <row r="254" spans="4:119">
      <c r="D254" s="301" t="s">
        <v>121</v>
      </c>
      <c r="E254" s="301"/>
      <c r="F254" s="301" t="s">
        <v>122</v>
      </c>
      <c r="G254" s="302">
        <v>0</v>
      </c>
      <c r="H254" s="277" t="str">
        <f t="shared" si="3"/>
        <v>0100</v>
      </c>
      <c r="I254" s="302"/>
      <c r="J254" s="302"/>
      <c r="K254" s="302"/>
      <c r="L254" s="302"/>
      <c r="M254" s="302"/>
      <c r="N254" s="302"/>
      <c r="O254" s="302"/>
      <c r="P254" s="302"/>
      <c r="Q254" s="302"/>
      <c r="R254" s="302"/>
      <c r="S254" s="302"/>
      <c r="T254" s="302"/>
      <c r="U254" s="302"/>
      <c r="V254" s="302"/>
      <c r="W254" s="302"/>
      <c r="X254" s="302"/>
      <c r="Y254" s="302"/>
      <c r="Z254" s="302"/>
      <c r="AA254" s="302"/>
      <c r="AB254" s="302"/>
      <c r="AC254" s="302"/>
      <c r="AD254" s="302"/>
      <c r="AE254" s="302"/>
      <c r="AF254" s="302"/>
      <c r="AG254" s="302"/>
      <c r="AH254" s="302"/>
      <c r="AI254" s="302"/>
      <c r="AJ254" s="302"/>
      <c r="AK254" s="302"/>
      <c r="AL254" s="302"/>
      <c r="AM254" s="302"/>
      <c r="AN254" s="302"/>
      <c r="AO254" s="302"/>
      <c r="AP254" s="302"/>
      <c r="AQ254" s="302"/>
      <c r="AR254" s="302"/>
      <c r="AS254" s="302"/>
      <c r="AT254" s="302"/>
      <c r="AU254" s="302"/>
      <c r="AV254" s="302"/>
      <c r="AW254" s="302"/>
      <c r="AX254" s="302"/>
      <c r="AY254" s="302"/>
      <c r="AZ254" s="302"/>
      <c r="BA254" s="302"/>
      <c r="BB254" s="302"/>
      <c r="BC254" s="302"/>
      <c r="BD254" s="302"/>
      <c r="BE254" s="302"/>
      <c r="BF254" s="302"/>
      <c r="BG254" s="302"/>
      <c r="BH254" s="302"/>
      <c r="BI254" s="302"/>
      <c r="BJ254" s="302"/>
      <c r="BK254" s="302"/>
      <c r="BL254" s="302"/>
      <c r="BM254" s="302"/>
      <c r="BN254" s="302"/>
      <c r="BO254" s="302"/>
      <c r="BP254" s="302"/>
      <c r="BQ254" s="302"/>
      <c r="BR254" s="302"/>
      <c r="BS254" s="302"/>
      <c r="BT254" s="302"/>
      <c r="BU254" s="302"/>
      <c r="BV254" s="302"/>
      <c r="BW254" s="302"/>
      <c r="BX254" s="302"/>
      <c r="BY254" s="302"/>
      <c r="BZ254" s="302"/>
      <c r="CA254" s="302"/>
      <c r="CB254" s="302"/>
      <c r="CC254" s="302"/>
      <c r="CD254" s="302"/>
      <c r="CE254" s="302"/>
      <c r="CF254" s="302"/>
      <c r="CG254" s="302"/>
      <c r="CH254" s="302"/>
      <c r="CI254" s="302"/>
      <c r="CJ254" s="302"/>
      <c r="CK254" s="302"/>
      <c r="CL254" s="302"/>
      <c r="CM254" s="302"/>
      <c r="CN254" s="302"/>
      <c r="CO254" s="302"/>
      <c r="CP254" s="302"/>
      <c r="CQ254" s="302"/>
      <c r="CR254" s="302"/>
      <c r="CS254" s="302"/>
      <c r="CT254" s="302"/>
      <c r="CU254" s="302"/>
      <c r="CV254" s="302"/>
      <c r="CW254" s="302"/>
      <c r="CX254" s="302"/>
      <c r="CY254" s="302"/>
      <c r="CZ254" s="302"/>
      <c r="DA254" s="302"/>
      <c r="DB254" s="302"/>
      <c r="DC254" s="302"/>
      <c r="DD254" s="302"/>
      <c r="DE254" s="302"/>
      <c r="DF254" s="302"/>
      <c r="DG254" s="302"/>
      <c r="DH254" s="302"/>
      <c r="DI254" s="302"/>
      <c r="DJ254" s="302"/>
      <c r="DK254" s="302"/>
      <c r="DL254" s="302"/>
      <c r="DM254" s="302"/>
      <c r="DN254" s="302"/>
      <c r="DO254" s="302"/>
    </row>
    <row r="255" spans="4:119">
      <c r="D255" s="301" t="s">
        <v>121</v>
      </c>
      <c r="E255" s="301"/>
      <c r="F255" s="301" t="s">
        <v>122</v>
      </c>
      <c r="G255" s="302">
        <v>1</v>
      </c>
      <c r="H255" s="277" t="str">
        <f t="shared" si="3"/>
        <v>0101</v>
      </c>
      <c r="I255" s="302"/>
      <c r="J255" s="302"/>
      <c r="K255" s="302"/>
      <c r="L255" s="302"/>
      <c r="M255" s="302"/>
      <c r="N255" s="302"/>
      <c r="O255" s="302"/>
      <c r="P255" s="302"/>
      <c r="Q255" s="302"/>
      <c r="R255" s="302"/>
      <c r="S255" s="302"/>
      <c r="T255" s="302"/>
      <c r="U255" s="302"/>
      <c r="V255" s="302"/>
      <c r="W255" s="302"/>
      <c r="X255" s="302"/>
      <c r="Y255" s="302"/>
      <c r="Z255" s="302"/>
      <c r="AA255" s="302"/>
      <c r="AB255" s="302"/>
      <c r="AC255" s="302"/>
      <c r="AD255" s="302"/>
      <c r="AE255" s="302"/>
      <c r="AF255" s="302"/>
      <c r="AG255" s="302"/>
      <c r="AH255" s="302"/>
      <c r="AI255" s="302"/>
      <c r="AJ255" s="302"/>
      <c r="AK255" s="302"/>
      <c r="AL255" s="302"/>
      <c r="AM255" s="302"/>
      <c r="AN255" s="302"/>
      <c r="AO255" s="302"/>
      <c r="AP255" s="302"/>
      <c r="AQ255" s="302"/>
      <c r="AR255" s="302"/>
      <c r="AS255" s="302"/>
      <c r="AT255" s="302"/>
      <c r="AU255" s="302"/>
      <c r="AV255" s="302"/>
      <c r="AW255" s="302"/>
      <c r="AX255" s="302"/>
      <c r="AY255" s="302"/>
      <c r="AZ255" s="302"/>
      <c r="BA255" s="302"/>
      <c r="BB255" s="302"/>
      <c r="BC255" s="302"/>
      <c r="BD255" s="302"/>
      <c r="BE255" s="302"/>
      <c r="BF255" s="302"/>
      <c r="BG255" s="302"/>
      <c r="BH255" s="302"/>
      <c r="BI255" s="302"/>
      <c r="BJ255" s="302"/>
      <c r="BK255" s="302"/>
      <c r="BL255" s="302"/>
      <c r="BM255" s="302"/>
      <c r="BN255" s="302"/>
      <c r="BO255" s="302"/>
      <c r="BP255" s="302"/>
      <c r="BQ255" s="302"/>
      <c r="BR255" s="302"/>
      <c r="BS255" s="302"/>
      <c r="BT255" s="302"/>
      <c r="BU255" s="302"/>
      <c r="BV255" s="302"/>
      <c r="BW255" s="302"/>
      <c r="BX255" s="302"/>
      <c r="BY255" s="302"/>
      <c r="BZ255" s="302"/>
      <c r="CA255" s="302"/>
      <c r="CB255" s="302"/>
      <c r="CC255" s="302"/>
      <c r="CD255" s="302"/>
      <c r="CE255" s="302"/>
      <c r="CF255" s="302"/>
      <c r="CG255" s="302"/>
      <c r="CH255" s="302"/>
      <c r="CI255" s="302"/>
      <c r="CJ255" s="302"/>
      <c r="CK255" s="302"/>
      <c r="CL255" s="302"/>
      <c r="CM255" s="302"/>
      <c r="CN255" s="302"/>
      <c r="CO255" s="302"/>
      <c r="CP255" s="302"/>
      <c r="CQ255" s="302"/>
      <c r="CR255" s="302"/>
      <c r="CS255" s="302"/>
      <c r="CT255" s="302"/>
      <c r="CU255" s="302"/>
      <c r="CV255" s="302"/>
      <c r="CW255" s="302"/>
      <c r="CX255" s="302"/>
      <c r="CY255" s="302"/>
      <c r="CZ255" s="302"/>
      <c r="DA255" s="302"/>
      <c r="DB255" s="302"/>
      <c r="DC255" s="302"/>
      <c r="DD255" s="302"/>
      <c r="DE255" s="302"/>
      <c r="DF255" s="302"/>
      <c r="DG255" s="302"/>
      <c r="DH255" s="302"/>
      <c r="DI255" s="302"/>
      <c r="DJ255" s="302"/>
      <c r="DK255" s="302"/>
      <c r="DL255" s="302"/>
      <c r="DM255" s="302"/>
      <c r="DN255" s="302"/>
      <c r="DO255" s="302"/>
    </row>
    <row r="256" spans="4:119">
      <c r="D256" s="301" t="s">
        <v>121</v>
      </c>
      <c r="E256" s="301"/>
      <c r="F256" s="301" t="s">
        <v>122</v>
      </c>
      <c r="G256" s="302">
        <v>2</v>
      </c>
      <c r="H256" s="277" t="str">
        <f t="shared" ref="H256:H319" si="4">E256&amp;TEXT(F256,"00")&amp;TEXT(G256,"00")</f>
        <v>0102</v>
      </c>
      <c r="I256" s="302"/>
      <c r="J256" s="302"/>
      <c r="K256" s="302"/>
      <c r="L256" s="302"/>
      <c r="M256" s="302"/>
      <c r="N256" s="302"/>
      <c r="O256" s="302"/>
      <c r="P256" s="302"/>
      <c r="Q256" s="302"/>
      <c r="R256" s="302"/>
      <c r="S256" s="302"/>
      <c r="T256" s="302"/>
      <c r="U256" s="302"/>
      <c r="V256" s="302"/>
      <c r="W256" s="302"/>
      <c r="X256" s="302"/>
      <c r="Y256" s="302"/>
      <c r="Z256" s="302"/>
      <c r="AA256" s="302"/>
      <c r="AB256" s="302"/>
      <c r="AC256" s="302"/>
      <c r="AD256" s="302"/>
      <c r="AE256" s="302"/>
      <c r="AF256" s="302"/>
      <c r="AG256" s="302"/>
      <c r="AH256" s="302"/>
      <c r="AI256" s="302"/>
      <c r="AJ256" s="302"/>
      <c r="AK256" s="302"/>
      <c r="AL256" s="302"/>
      <c r="AM256" s="302"/>
      <c r="AN256" s="302"/>
      <c r="AO256" s="302"/>
      <c r="AP256" s="302"/>
      <c r="AQ256" s="302"/>
      <c r="AR256" s="302"/>
      <c r="AS256" s="302"/>
      <c r="AT256" s="302"/>
      <c r="AU256" s="302"/>
      <c r="AV256" s="302"/>
      <c r="AW256" s="302"/>
      <c r="AX256" s="302"/>
      <c r="AY256" s="302"/>
      <c r="AZ256" s="302"/>
      <c r="BA256" s="302"/>
      <c r="BB256" s="302"/>
      <c r="BC256" s="302"/>
      <c r="BD256" s="302"/>
      <c r="BE256" s="302"/>
      <c r="BF256" s="302"/>
      <c r="BG256" s="302"/>
      <c r="BH256" s="302"/>
      <c r="BI256" s="302"/>
      <c r="BJ256" s="302"/>
      <c r="BK256" s="302"/>
      <c r="BL256" s="302"/>
      <c r="BM256" s="302"/>
      <c r="BN256" s="302"/>
      <c r="BO256" s="302"/>
      <c r="BP256" s="302"/>
      <c r="BQ256" s="302"/>
      <c r="BR256" s="302"/>
      <c r="BS256" s="302"/>
      <c r="BT256" s="302"/>
      <c r="BU256" s="302"/>
      <c r="BV256" s="302"/>
      <c r="BW256" s="302"/>
      <c r="BX256" s="302"/>
      <c r="BY256" s="302"/>
      <c r="BZ256" s="302"/>
      <c r="CA256" s="302"/>
      <c r="CB256" s="302"/>
      <c r="CC256" s="302"/>
      <c r="CD256" s="302"/>
      <c r="CE256" s="302"/>
      <c r="CF256" s="302"/>
      <c r="CG256" s="302"/>
      <c r="CH256" s="302"/>
      <c r="CI256" s="302"/>
      <c r="CJ256" s="302"/>
      <c r="CK256" s="302"/>
      <c r="CL256" s="302"/>
      <c r="CM256" s="302"/>
      <c r="CN256" s="302"/>
      <c r="CO256" s="302"/>
      <c r="CP256" s="302"/>
      <c r="CQ256" s="302"/>
      <c r="CR256" s="302"/>
      <c r="CS256" s="302"/>
      <c r="CT256" s="302"/>
      <c r="CU256" s="302"/>
      <c r="CV256" s="302"/>
      <c r="CW256" s="302"/>
      <c r="CX256" s="302"/>
      <c r="CY256" s="302"/>
      <c r="CZ256" s="302"/>
      <c r="DA256" s="302"/>
      <c r="DB256" s="302"/>
      <c r="DC256" s="302"/>
      <c r="DD256" s="302"/>
      <c r="DE256" s="302"/>
      <c r="DF256" s="302"/>
      <c r="DG256" s="302"/>
      <c r="DH256" s="302"/>
      <c r="DI256" s="302"/>
      <c r="DJ256" s="302"/>
      <c r="DK256" s="302"/>
      <c r="DL256" s="302"/>
      <c r="DM256" s="302"/>
      <c r="DN256" s="302"/>
      <c r="DO256" s="302"/>
    </row>
    <row r="257" spans="4:119">
      <c r="D257" s="301" t="s">
        <v>121</v>
      </c>
      <c r="E257" s="301"/>
      <c r="F257" s="301" t="s">
        <v>122</v>
      </c>
      <c r="G257" s="302">
        <v>3</v>
      </c>
      <c r="H257" s="277" t="str">
        <f t="shared" si="4"/>
        <v>0103</v>
      </c>
      <c r="I257" s="302"/>
      <c r="J257" s="302"/>
      <c r="K257" s="302"/>
      <c r="L257" s="302"/>
      <c r="M257" s="302"/>
      <c r="N257" s="302"/>
      <c r="O257" s="302"/>
      <c r="P257" s="302"/>
      <c r="Q257" s="302"/>
      <c r="R257" s="302"/>
      <c r="S257" s="302"/>
      <c r="T257" s="302"/>
      <c r="U257" s="302"/>
      <c r="V257" s="302"/>
      <c r="W257" s="302"/>
      <c r="X257" s="302"/>
      <c r="Y257" s="302"/>
      <c r="Z257" s="302"/>
      <c r="AA257" s="302"/>
      <c r="AB257" s="302"/>
      <c r="AC257" s="302"/>
      <c r="AD257" s="302"/>
      <c r="AE257" s="302"/>
      <c r="AF257" s="302"/>
      <c r="AG257" s="302"/>
      <c r="AH257" s="302"/>
      <c r="AI257" s="302"/>
      <c r="AJ257" s="302"/>
      <c r="AK257" s="302"/>
      <c r="AL257" s="302"/>
      <c r="AM257" s="302"/>
      <c r="AN257" s="302"/>
      <c r="AO257" s="302"/>
      <c r="AP257" s="302"/>
      <c r="AQ257" s="302"/>
      <c r="AR257" s="302"/>
      <c r="AS257" s="302"/>
      <c r="AT257" s="302"/>
      <c r="AU257" s="302"/>
      <c r="AV257" s="302"/>
      <c r="AW257" s="302"/>
      <c r="AX257" s="302"/>
      <c r="AY257" s="302"/>
      <c r="AZ257" s="302"/>
      <c r="BA257" s="302"/>
      <c r="BB257" s="302"/>
      <c r="BC257" s="302"/>
      <c r="BD257" s="302"/>
      <c r="BE257" s="302"/>
      <c r="BF257" s="302"/>
      <c r="BG257" s="302"/>
      <c r="BH257" s="302"/>
      <c r="BI257" s="302"/>
      <c r="BJ257" s="302"/>
      <c r="BK257" s="302"/>
      <c r="BL257" s="302"/>
      <c r="BM257" s="302"/>
      <c r="BN257" s="302"/>
      <c r="BO257" s="302"/>
      <c r="BP257" s="302"/>
      <c r="BQ257" s="302"/>
      <c r="BR257" s="302"/>
      <c r="BS257" s="302"/>
      <c r="BT257" s="302"/>
      <c r="BU257" s="302"/>
      <c r="BV257" s="302"/>
      <c r="BW257" s="302"/>
      <c r="BX257" s="302"/>
      <c r="BY257" s="302"/>
      <c r="BZ257" s="302"/>
      <c r="CA257" s="302"/>
      <c r="CB257" s="302"/>
      <c r="CC257" s="302"/>
      <c r="CD257" s="302"/>
      <c r="CE257" s="302"/>
      <c r="CF257" s="302"/>
      <c r="CG257" s="302"/>
      <c r="CH257" s="302"/>
      <c r="CI257" s="302"/>
      <c r="CJ257" s="302"/>
      <c r="CK257" s="302"/>
      <c r="CL257" s="302"/>
      <c r="CM257" s="302"/>
      <c r="CN257" s="302"/>
      <c r="CO257" s="302"/>
      <c r="CP257" s="302"/>
      <c r="CQ257" s="302"/>
      <c r="CR257" s="302"/>
      <c r="CS257" s="302"/>
      <c r="CT257" s="302"/>
      <c r="CU257" s="302"/>
      <c r="CV257" s="302"/>
      <c r="CW257" s="302"/>
      <c r="CX257" s="302"/>
      <c r="CY257" s="302"/>
      <c r="CZ257" s="302"/>
      <c r="DA257" s="302"/>
      <c r="DB257" s="302"/>
      <c r="DC257" s="302"/>
      <c r="DD257" s="302"/>
      <c r="DE257" s="302"/>
      <c r="DF257" s="302"/>
      <c r="DG257" s="302"/>
      <c r="DH257" s="302"/>
      <c r="DI257" s="302"/>
      <c r="DJ257" s="302"/>
      <c r="DK257" s="302"/>
      <c r="DL257" s="302"/>
      <c r="DM257" s="302"/>
      <c r="DN257" s="302"/>
      <c r="DO257" s="302"/>
    </row>
    <row r="258" spans="4:119">
      <c r="D258" s="301" t="s">
        <v>121</v>
      </c>
      <c r="E258" s="301"/>
      <c r="F258" s="301" t="s">
        <v>122</v>
      </c>
      <c r="G258" s="302">
        <v>4</v>
      </c>
      <c r="H258" s="277" t="str">
        <f t="shared" si="4"/>
        <v>0104</v>
      </c>
      <c r="I258" s="302"/>
      <c r="J258" s="302"/>
      <c r="K258" s="302"/>
      <c r="L258" s="302"/>
      <c r="M258" s="302"/>
      <c r="N258" s="302"/>
      <c r="O258" s="302"/>
      <c r="P258" s="302"/>
      <c r="Q258" s="302"/>
      <c r="R258" s="302"/>
      <c r="S258" s="302"/>
      <c r="T258" s="302"/>
      <c r="U258" s="302"/>
      <c r="V258" s="302"/>
      <c r="W258" s="302"/>
      <c r="X258" s="302"/>
      <c r="Y258" s="302"/>
      <c r="Z258" s="302"/>
      <c r="AA258" s="302"/>
      <c r="AB258" s="302"/>
      <c r="AC258" s="302"/>
      <c r="AD258" s="302"/>
      <c r="AE258" s="302"/>
      <c r="AF258" s="302"/>
      <c r="AG258" s="302"/>
      <c r="AH258" s="302"/>
      <c r="AI258" s="302"/>
      <c r="AJ258" s="302"/>
      <c r="AK258" s="302"/>
      <c r="AL258" s="302"/>
      <c r="AM258" s="302"/>
      <c r="AN258" s="302"/>
      <c r="AO258" s="302"/>
      <c r="AP258" s="302"/>
      <c r="AQ258" s="302"/>
      <c r="AR258" s="302"/>
      <c r="AS258" s="302"/>
      <c r="AT258" s="302"/>
      <c r="AU258" s="302"/>
      <c r="AV258" s="302"/>
      <c r="AW258" s="302"/>
      <c r="AX258" s="302"/>
      <c r="AY258" s="302"/>
      <c r="AZ258" s="302"/>
      <c r="BA258" s="302"/>
      <c r="BB258" s="302"/>
      <c r="BC258" s="302"/>
      <c r="BD258" s="302"/>
      <c r="BE258" s="302"/>
      <c r="BF258" s="302"/>
      <c r="BG258" s="302"/>
      <c r="BH258" s="302"/>
      <c r="BI258" s="302"/>
      <c r="BJ258" s="302"/>
      <c r="BK258" s="302"/>
      <c r="BL258" s="302"/>
      <c r="BM258" s="302"/>
      <c r="BN258" s="302"/>
      <c r="BO258" s="302"/>
      <c r="BP258" s="302"/>
      <c r="BQ258" s="302"/>
      <c r="BR258" s="302"/>
      <c r="BS258" s="302"/>
      <c r="BT258" s="302"/>
      <c r="BU258" s="302"/>
      <c r="BV258" s="302"/>
      <c r="BW258" s="302"/>
      <c r="BX258" s="302"/>
      <c r="BY258" s="302"/>
      <c r="BZ258" s="302"/>
      <c r="CA258" s="302"/>
      <c r="CB258" s="302"/>
      <c r="CC258" s="302"/>
      <c r="CD258" s="302"/>
      <c r="CE258" s="302"/>
      <c r="CF258" s="302"/>
      <c r="CG258" s="302"/>
      <c r="CH258" s="302"/>
      <c r="CI258" s="302"/>
      <c r="CJ258" s="302"/>
      <c r="CK258" s="302"/>
      <c r="CL258" s="302"/>
      <c r="CM258" s="302"/>
      <c r="CN258" s="302"/>
      <c r="CO258" s="302"/>
      <c r="CP258" s="302"/>
      <c r="CQ258" s="302"/>
      <c r="CR258" s="302"/>
      <c r="CS258" s="302"/>
      <c r="CT258" s="302"/>
      <c r="CU258" s="302"/>
      <c r="CV258" s="302"/>
      <c r="CW258" s="302"/>
      <c r="CX258" s="302"/>
      <c r="CY258" s="302"/>
      <c r="CZ258" s="302"/>
      <c r="DA258" s="302"/>
      <c r="DB258" s="302"/>
      <c r="DC258" s="302"/>
      <c r="DD258" s="302"/>
      <c r="DE258" s="302"/>
      <c r="DF258" s="302"/>
      <c r="DG258" s="302"/>
      <c r="DH258" s="302"/>
      <c r="DI258" s="302"/>
      <c r="DJ258" s="302"/>
      <c r="DK258" s="302"/>
      <c r="DL258" s="302"/>
      <c r="DM258" s="302"/>
      <c r="DN258" s="302"/>
      <c r="DO258" s="302"/>
    </row>
    <row r="259" spans="4:119">
      <c r="D259" s="301" t="s">
        <v>121</v>
      </c>
      <c r="E259" s="301"/>
      <c r="F259" s="301" t="s">
        <v>122</v>
      </c>
      <c r="G259" s="302">
        <v>5</v>
      </c>
      <c r="H259" s="277" t="str">
        <f t="shared" si="4"/>
        <v>0105</v>
      </c>
      <c r="I259" s="302"/>
      <c r="J259" s="302"/>
      <c r="K259" s="302"/>
      <c r="L259" s="302"/>
      <c r="M259" s="302"/>
      <c r="N259" s="302"/>
      <c r="O259" s="302"/>
      <c r="P259" s="302"/>
      <c r="Q259" s="302"/>
      <c r="R259" s="302"/>
      <c r="S259" s="302"/>
      <c r="T259" s="302"/>
      <c r="U259" s="302"/>
      <c r="V259" s="302"/>
      <c r="W259" s="302"/>
      <c r="X259" s="302"/>
      <c r="Y259" s="302"/>
      <c r="Z259" s="302"/>
      <c r="AA259" s="302"/>
      <c r="AB259" s="302"/>
      <c r="AC259" s="302"/>
      <c r="AD259" s="302"/>
      <c r="AE259" s="302"/>
      <c r="AF259" s="302"/>
      <c r="AG259" s="302"/>
      <c r="AH259" s="302"/>
      <c r="AI259" s="302"/>
      <c r="AJ259" s="302"/>
      <c r="AK259" s="302"/>
      <c r="AL259" s="302"/>
      <c r="AM259" s="302"/>
      <c r="AN259" s="302"/>
      <c r="AO259" s="302"/>
      <c r="AP259" s="302"/>
      <c r="AQ259" s="302"/>
      <c r="AR259" s="302"/>
      <c r="AS259" s="302"/>
      <c r="AT259" s="302"/>
      <c r="AU259" s="302"/>
      <c r="AV259" s="302"/>
      <c r="AW259" s="302"/>
      <c r="AX259" s="302"/>
      <c r="AY259" s="302"/>
      <c r="AZ259" s="302"/>
      <c r="BA259" s="302"/>
      <c r="BB259" s="302"/>
      <c r="BC259" s="302"/>
      <c r="BD259" s="302"/>
      <c r="BE259" s="302"/>
      <c r="BF259" s="302"/>
      <c r="BG259" s="302"/>
      <c r="BH259" s="302"/>
      <c r="BI259" s="302"/>
      <c r="BJ259" s="302"/>
      <c r="BK259" s="302"/>
      <c r="BL259" s="302"/>
      <c r="BM259" s="302"/>
      <c r="BN259" s="302"/>
      <c r="BO259" s="302"/>
      <c r="BP259" s="302"/>
      <c r="BQ259" s="302"/>
      <c r="BR259" s="302"/>
      <c r="BS259" s="302"/>
      <c r="BT259" s="302"/>
      <c r="BU259" s="302"/>
      <c r="BV259" s="302"/>
      <c r="BW259" s="302"/>
      <c r="BX259" s="302"/>
      <c r="BY259" s="302"/>
      <c r="BZ259" s="302"/>
      <c r="CA259" s="302"/>
      <c r="CB259" s="302"/>
      <c r="CC259" s="302"/>
      <c r="CD259" s="302"/>
      <c r="CE259" s="302"/>
      <c r="CF259" s="302"/>
      <c r="CG259" s="302"/>
      <c r="CH259" s="302"/>
      <c r="CI259" s="302"/>
      <c r="CJ259" s="302"/>
      <c r="CK259" s="302"/>
      <c r="CL259" s="302"/>
      <c r="CM259" s="302"/>
      <c r="CN259" s="302"/>
      <c r="CO259" s="302"/>
      <c r="CP259" s="302"/>
      <c r="CQ259" s="302"/>
      <c r="CR259" s="302"/>
      <c r="CS259" s="302"/>
      <c r="CT259" s="302"/>
      <c r="CU259" s="302"/>
      <c r="CV259" s="302"/>
      <c r="CW259" s="302"/>
      <c r="CX259" s="302"/>
      <c r="CY259" s="302"/>
      <c r="CZ259" s="302"/>
      <c r="DA259" s="302"/>
      <c r="DB259" s="302"/>
      <c r="DC259" s="302"/>
      <c r="DD259" s="302"/>
      <c r="DE259" s="302"/>
      <c r="DF259" s="302"/>
      <c r="DG259" s="302"/>
      <c r="DH259" s="302"/>
      <c r="DI259" s="302"/>
      <c r="DJ259" s="302"/>
      <c r="DK259" s="302"/>
      <c r="DL259" s="302"/>
      <c r="DM259" s="302"/>
      <c r="DN259" s="302"/>
      <c r="DO259" s="302"/>
    </row>
    <row r="260" spans="4:119">
      <c r="D260" s="301" t="s">
        <v>121</v>
      </c>
      <c r="E260" s="301"/>
      <c r="F260" s="301" t="s">
        <v>122</v>
      </c>
      <c r="G260" s="302">
        <v>6</v>
      </c>
      <c r="H260" s="277" t="str">
        <f t="shared" si="4"/>
        <v>0106</v>
      </c>
      <c r="I260" s="302"/>
      <c r="J260" s="302"/>
      <c r="K260" s="302"/>
      <c r="L260" s="302"/>
      <c r="M260" s="302"/>
      <c r="N260" s="302"/>
      <c r="O260" s="302"/>
      <c r="P260" s="302"/>
      <c r="Q260" s="302"/>
      <c r="R260" s="302"/>
      <c r="S260" s="302"/>
      <c r="T260" s="302"/>
      <c r="U260" s="302"/>
      <c r="V260" s="302"/>
      <c r="W260" s="302"/>
      <c r="X260" s="302"/>
      <c r="Y260" s="302"/>
      <c r="Z260" s="302"/>
      <c r="AA260" s="302"/>
      <c r="AB260" s="302"/>
      <c r="AC260" s="302"/>
      <c r="AD260" s="302"/>
      <c r="AE260" s="302"/>
      <c r="AF260" s="302"/>
      <c r="AG260" s="302"/>
      <c r="AH260" s="302"/>
      <c r="AI260" s="302"/>
      <c r="AJ260" s="302"/>
      <c r="AK260" s="302"/>
      <c r="AL260" s="302"/>
      <c r="AM260" s="302"/>
      <c r="AN260" s="302"/>
      <c r="AO260" s="302"/>
      <c r="AP260" s="302"/>
      <c r="AQ260" s="302"/>
      <c r="AR260" s="302"/>
      <c r="AS260" s="302"/>
      <c r="AT260" s="302"/>
      <c r="AU260" s="302"/>
      <c r="AV260" s="302"/>
      <c r="AW260" s="302"/>
      <c r="AX260" s="302"/>
      <c r="AY260" s="302"/>
      <c r="AZ260" s="302"/>
      <c r="BA260" s="302"/>
      <c r="BB260" s="302"/>
      <c r="BC260" s="302"/>
      <c r="BD260" s="302"/>
      <c r="BE260" s="302"/>
      <c r="BF260" s="302"/>
      <c r="BG260" s="302"/>
      <c r="BH260" s="302"/>
      <c r="BI260" s="302"/>
      <c r="BJ260" s="302"/>
      <c r="BK260" s="302"/>
      <c r="BL260" s="302"/>
      <c r="BM260" s="302"/>
      <c r="BN260" s="302"/>
      <c r="BO260" s="302"/>
      <c r="BP260" s="302"/>
      <c r="BQ260" s="302"/>
      <c r="BR260" s="302"/>
      <c r="BS260" s="302"/>
      <c r="BT260" s="302"/>
      <c r="BU260" s="302"/>
      <c r="BV260" s="302"/>
      <c r="BW260" s="302"/>
      <c r="BX260" s="302"/>
      <c r="BY260" s="302"/>
      <c r="BZ260" s="302"/>
      <c r="CA260" s="302"/>
      <c r="CB260" s="302"/>
      <c r="CC260" s="302"/>
      <c r="CD260" s="302"/>
      <c r="CE260" s="302"/>
      <c r="CF260" s="302"/>
      <c r="CG260" s="302"/>
      <c r="CH260" s="302"/>
      <c r="CI260" s="302"/>
      <c r="CJ260" s="302"/>
      <c r="CK260" s="302"/>
      <c r="CL260" s="302"/>
      <c r="CM260" s="302"/>
      <c r="CN260" s="302"/>
      <c r="CO260" s="302"/>
      <c r="CP260" s="302"/>
      <c r="CQ260" s="302"/>
      <c r="CR260" s="302"/>
      <c r="CS260" s="302"/>
      <c r="CT260" s="302"/>
      <c r="CU260" s="302"/>
      <c r="CV260" s="302"/>
      <c r="CW260" s="302"/>
      <c r="CX260" s="302"/>
      <c r="CY260" s="302"/>
      <c r="CZ260" s="302"/>
      <c r="DA260" s="302"/>
      <c r="DB260" s="302"/>
      <c r="DC260" s="302"/>
      <c r="DD260" s="302"/>
      <c r="DE260" s="302"/>
      <c r="DF260" s="302"/>
      <c r="DG260" s="302"/>
      <c r="DH260" s="302"/>
      <c r="DI260" s="302"/>
      <c r="DJ260" s="302"/>
      <c r="DK260" s="302"/>
      <c r="DL260" s="302"/>
      <c r="DM260" s="302"/>
      <c r="DN260" s="302"/>
      <c r="DO260" s="302"/>
    </row>
    <row r="261" spans="4:119">
      <c r="D261" s="301" t="s">
        <v>121</v>
      </c>
      <c r="E261" s="301"/>
      <c r="F261" s="301" t="s">
        <v>122</v>
      </c>
      <c r="G261" s="302">
        <v>7</v>
      </c>
      <c r="H261" s="277" t="str">
        <f t="shared" si="4"/>
        <v>0107</v>
      </c>
      <c r="I261" s="302"/>
      <c r="J261" s="302"/>
      <c r="K261" s="302"/>
      <c r="L261" s="302"/>
      <c r="M261" s="302"/>
      <c r="N261" s="302"/>
      <c r="O261" s="302"/>
      <c r="P261" s="302"/>
      <c r="Q261" s="302"/>
      <c r="R261" s="302"/>
      <c r="S261" s="302"/>
      <c r="T261" s="302"/>
      <c r="U261" s="302"/>
      <c r="V261" s="302"/>
      <c r="W261" s="302"/>
      <c r="X261" s="302"/>
      <c r="Y261" s="302"/>
      <c r="Z261" s="302"/>
      <c r="AA261" s="302"/>
      <c r="AB261" s="302"/>
      <c r="AC261" s="302"/>
      <c r="AD261" s="302"/>
      <c r="AE261" s="302"/>
      <c r="AF261" s="302"/>
      <c r="AG261" s="302"/>
      <c r="AH261" s="302"/>
      <c r="AI261" s="302"/>
      <c r="AJ261" s="302"/>
      <c r="AK261" s="302"/>
      <c r="AL261" s="302"/>
      <c r="AM261" s="302"/>
      <c r="AN261" s="302"/>
      <c r="AO261" s="302"/>
      <c r="AP261" s="302"/>
      <c r="AQ261" s="302"/>
      <c r="AR261" s="302"/>
      <c r="AS261" s="302"/>
      <c r="AT261" s="302"/>
      <c r="AU261" s="302"/>
      <c r="AV261" s="302"/>
      <c r="AW261" s="302"/>
      <c r="AX261" s="302"/>
      <c r="AY261" s="302"/>
      <c r="AZ261" s="302"/>
      <c r="BA261" s="302"/>
      <c r="BB261" s="302"/>
      <c r="BC261" s="302"/>
      <c r="BD261" s="302"/>
      <c r="BE261" s="302"/>
      <c r="BF261" s="302"/>
      <c r="BG261" s="302"/>
      <c r="BH261" s="302"/>
      <c r="BI261" s="302"/>
      <c r="BJ261" s="302"/>
      <c r="BK261" s="302"/>
      <c r="BL261" s="302"/>
      <c r="BM261" s="302"/>
      <c r="BN261" s="302"/>
      <c r="BO261" s="302"/>
      <c r="BP261" s="302"/>
      <c r="BQ261" s="302"/>
      <c r="BR261" s="302"/>
      <c r="BS261" s="302"/>
      <c r="BT261" s="302"/>
      <c r="BU261" s="302"/>
      <c r="BV261" s="302"/>
      <c r="BW261" s="302"/>
      <c r="BX261" s="302"/>
      <c r="BY261" s="302"/>
      <c r="BZ261" s="302"/>
      <c r="CA261" s="302"/>
      <c r="CB261" s="302"/>
      <c r="CC261" s="302"/>
      <c r="CD261" s="302"/>
      <c r="CE261" s="302"/>
      <c r="CF261" s="302"/>
      <c r="CG261" s="302"/>
      <c r="CH261" s="302"/>
      <c r="CI261" s="302"/>
      <c r="CJ261" s="302"/>
      <c r="CK261" s="302"/>
      <c r="CL261" s="302"/>
      <c r="CM261" s="302"/>
      <c r="CN261" s="302"/>
      <c r="CO261" s="302"/>
      <c r="CP261" s="302"/>
      <c r="CQ261" s="302"/>
      <c r="CR261" s="302"/>
      <c r="CS261" s="302"/>
      <c r="CT261" s="302"/>
      <c r="CU261" s="302"/>
      <c r="CV261" s="302"/>
      <c r="CW261" s="302"/>
      <c r="CX261" s="302"/>
      <c r="CY261" s="302"/>
      <c r="CZ261" s="302"/>
      <c r="DA261" s="302"/>
      <c r="DB261" s="302"/>
      <c r="DC261" s="302"/>
      <c r="DD261" s="302"/>
      <c r="DE261" s="302"/>
      <c r="DF261" s="302"/>
      <c r="DG261" s="302"/>
      <c r="DH261" s="302"/>
      <c r="DI261" s="302"/>
      <c r="DJ261" s="302"/>
      <c r="DK261" s="302"/>
      <c r="DL261" s="302"/>
      <c r="DM261" s="302"/>
      <c r="DN261" s="302"/>
      <c r="DO261" s="302"/>
    </row>
    <row r="262" spans="4:119">
      <c r="D262" s="301" t="s">
        <v>121</v>
      </c>
      <c r="E262" s="301"/>
      <c r="F262" s="301" t="s">
        <v>122</v>
      </c>
      <c r="G262" s="302">
        <v>8</v>
      </c>
      <c r="H262" s="277" t="str">
        <f t="shared" si="4"/>
        <v>0108</v>
      </c>
      <c r="I262" s="302"/>
      <c r="J262" s="302"/>
      <c r="K262" s="302"/>
      <c r="L262" s="302"/>
      <c r="M262" s="302"/>
      <c r="N262" s="302"/>
      <c r="O262" s="302"/>
      <c r="P262" s="302"/>
      <c r="Q262" s="302"/>
      <c r="R262" s="302"/>
      <c r="S262" s="302"/>
      <c r="T262" s="302"/>
      <c r="U262" s="302"/>
      <c r="V262" s="302"/>
      <c r="W262" s="302"/>
      <c r="X262" s="302"/>
      <c r="Y262" s="302"/>
      <c r="Z262" s="302"/>
      <c r="AA262" s="302"/>
      <c r="AB262" s="302"/>
      <c r="AC262" s="302"/>
      <c r="AD262" s="302"/>
      <c r="AE262" s="302"/>
      <c r="AF262" s="302"/>
      <c r="AG262" s="302"/>
      <c r="AH262" s="302"/>
      <c r="AI262" s="302"/>
      <c r="AJ262" s="302"/>
      <c r="AK262" s="302"/>
      <c r="AL262" s="302"/>
      <c r="AM262" s="302"/>
      <c r="AN262" s="302"/>
      <c r="AO262" s="302"/>
      <c r="AP262" s="302"/>
      <c r="AQ262" s="302"/>
      <c r="AR262" s="302"/>
      <c r="AS262" s="302"/>
      <c r="AT262" s="302"/>
      <c r="AU262" s="302"/>
      <c r="AV262" s="302"/>
      <c r="AW262" s="302"/>
      <c r="AX262" s="302"/>
      <c r="AY262" s="302"/>
      <c r="AZ262" s="302"/>
      <c r="BA262" s="302"/>
      <c r="BB262" s="302"/>
      <c r="BC262" s="302"/>
      <c r="BD262" s="302"/>
      <c r="BE262" s="302"/>
      <c r="BF262" s="302"/>
      <c r="BG262" s="302"/>
      <c r="BH262" s="302"/>
      <c r="BI262" s="302"/>
      <c r="BJ262" s="302"/>
      <c r="BK262" s="302"/>
      <c r="BL262" s="302"/>
      <c r="BM262" s="302"/>
      <c r="BN262" s="302"/>
      <c r="BO262" s="302"/>
      <c r="BP262" s="302"/>
      <c r="BQ262" s="302"/>
      <c r="BR262" s="302"/>
      <c r="BS262" s="302"/>
      <c r="BT262" s="302"/>
      <c r="BU262" s="302"/>
      <c r="BV262" s="302"/>
      <c r="BW262" s="302"/>
      <c r="BX262" s="302"/>
      <c r="BY262" s="302"/>
      <c r="BZ262" s="302"/>
      <c r="CA262" s="302"/>
      <c r="CB262" s="302"/>
      <c r="CC262" s="302"/>
      <c r="CD262" s="302"/>
      <c r="CE262" s="302"/>
      <c r="CF262" s="302"/>
      <c r="CG262" s="302"/>
      <c r="CH262" s="302"/>
      <c r="CI262" s="302"/>
      <c r="CJ262" s="302"/>
      <c r="CK262" s="302"/>
      <c r="CL262" s="302"/>
      <c r="CM262" s="302"/>
      <c r="CN262" s="302"/>
      <c r="CO262" s="302"/>
      <c r="CP262" s="302"/>
      <c r="CQ262" s="302"/>
      <c r="CR262" s="302"/>
      <c r="CS262" s="302"/>
      <c r="CT262" s="302"/>
      <c r="CU262" s="302"/>
      <c r="CV262" s="302"/>
      <c r="CW262" s="302"/>
      <c r="CX262" s="302"/>
      <c r="CY262" s="302"/>
      <c r="CZ262" s="302"/>
      <c r="DA262" s="302"/>
      <c r="DB262" s="302"/>
      <c r="DC262" s="302"/>
      <c r="DD262" s="302"/>
      <c r="DE262" s="302"/>
      <c r="DF262" s="302"/>
      <c r="DG262" s="302"/>
      <c r="DH262" s="302"/>
      <c r="DI262" s="302"/>
      <c r="DJ262" s="302"/>
      <c r="DK262" s="302"/>
      <c r="DL262" s="302"/>
      <c r="DM262" s="302"/>
      <c r="DN262" s="302"/>
      <c r="DO262" s="302"/>
    </row>
    <row r="263" spans="4:119">
      <c r="D263" s="301" t="s">
        <v>121</v>
      </c>
      <c r="E263" s="301"/>
      <c r="F263" s="301" t="s">
        <v>122</v>
      </c>
      <c r="G263" s="302">
        <v>9</v>
      </c>
      <c r="H263" s="277" t="str">
        <f t="shared" si="4"/>
        <v>0109</v>
      </c>
      <c r="I263" s="302"/>
      <c r="J263" s="302"/>
      <c r="K263" s="302"/>
      <c r="L263" s="302"/>
      <c r="M263" s="302"/>
      <c r="N263" s="302"/>
      <c r="O263" s="302"/>
      <c r="P263" s="302"/>
      <c r="Q263" s="302"/>
      <c r="R263" s="302"/>
      <c r="S263" s="302"/>
      <c r="T263" s="302"/>
      <c r="U263" s="302"/>
      <c r="V263" s="302"/>
      <c r="W263" s="302"/>
      <c r="X263" s="302"/>
      <c r="Y263" s="302"/>
      <c r="Z263" s="302"/>
      <c r="AA263" s="302"/>
      <c r="AB263" s="302"/>
      <c r="AC263" s="302"/>
      <c r="AD263" s="302"/>
      <c r="AE263" s="302"/>
      <c r="AF263" s="302"/>
      <c r="AG263" s="302"/>
      <c r="AH263" s="302"/>
      <c r="AI263" s="302"/>
      <c r="AJ263" s="302"/>
      <c r="AK263" s="302"/>
      <c r="AL263" s="302"/>
      <c r="AM263" s="302"/>
      <c r="AN263" s="302"/>
      <c r="AO263" s="302"/>
      <c r="AP263" s="302"/>
      <c r="AQ263" s="302"/>
      <c r="AR263" s="302"/>
      <c r="AS263" s="302"/>
      <c r="AT263" s="302"/>
      <c r="AU263" s="302"/>
      <c r="AV263" s="302"/>
      <c r="AW263" s="302"/>
      <c r="AX263" s="302"/>
      <c r="AY263" s="302"/>
      <c r="AZ263" s="302"/>
      <c r="BA263" s="302"/>
      <c r="BB263" s="302"/>
      <c r="BC263" s="302"/>
      <c r="BD263" s="302"/>
      <c r="BE263" s="302"/>
      <c r="BF263" s="302"/>
      <c r="BG263" s="302"/>
      <c r="BH263" s="302"/>
      <c r="BI263" s="302"/>
      <c r="BJ263" s="302"/>
      <c r="BK263" s="302"/>
      <c r="BL263" s="302"/>
      <c r="BM263" s="302"/>
      <c r="BN263" s="302"/>
      <c r="BO263" s="302"/>
      <c r="BP263" s="302"/>
      <c r="BQ263" s="302"/>
      <c r="BR263" s="302"/>
      <c r="BS263" s="302"/>
      <c r="BT263" s="302"/>
      <c r="BU263" s="302"/>
      <c r="BV263" s="302"/>
      <c r="BW263" s="302"/>
      <c r="BX263" s="302"/>
      <c r="BY263" s="302"/>
      <c r="BZ263" s="302"/>
      <c r="CA263" s="302"/>
      <c r="CB263" s="302"/>
      <c r="CC263" s="302"/>
      <c r="CD263" s="302"/>
      <c r="CE263" s="302"/>
      <c r="CF263" s="302"/>
      <c r="CG263" s="302"/>
      <c r="CH263" s="302"/>
      <c r="CI263" s="302"/>
      <c r="CJ263" s="302"/>
      <c r="CK263" s="302"/>
      <c r="CL263" s="302"/>
      <c r="CM263" s="302"/>
      <c r="CN263" s="302"/>
      <c r="CO263" s="302"/>
      <c r="CP263" s="302"/>
      <c r="CQ263" s="302"/>
      <c r="CR263" s="302"/>
      <c r="CS263" s="302"/>
      <c r="CT263" s="302"/>
      <c r="CU263" s="302"/>
      <c r="CV263" s="302"/>
      <c r="CW263" s="302"/>
      <c r="CX263" s="302"/>
      <c r="CY263" s="302"/>
      <c r="CZ263" s="302"/>
      <c r="DA263" s="302"/>
      <c r="DB263" s="302"/>
      <c r="DC263" s="302"/>
      <c r="DD263" s="302"/>
      <c r="DE263" s="302"/>
      <c r="DF263" s="302"/>
      <c r="DG263" s="302"/>
      <c r="DH263" s="302"/>
      <c r="DI263" s="302"/>
      <c r="DJ263" s="302"/>
      <c r="DK263" s="302"/>
      <c r="DL263" s="302"/>
      <c r="DM263" s="302"/>
      <c r="DN263" s="302"/>
      <c r="DO263" s="302"/>
    </row>
    <row r="264" spans="4:119">
      <c r="D264" s="301" t="s">
        <v>121</v>
      </c>
      <c r="E264" s="301"/>
      <c r="F264" s="301" t="s">
        <v>122</v>
      </c>
      <c r="G264" s="302">
        <v>10</v>
      </c>
      <c r="H264" s="277" t="str">
        <f t="shared" si="4"/>
        <v>0110</v>
      </c>
      <c r="I264" s="302"/>
      <c r="J264" s="302"/>
      <c r="K264" s="302"/>
      <c r="L264" s="302"/>
      <c r="M264" s="302"/>
      <c r="N264" s="302"/>
      <c r="O264" s="302"/>
      <c r="P264" s="302"/>
      <c r="Q264" s="302"/>
      <c r="R264" s="302"/>
      <c r="S264" s="302"/>
      <c r="T264" s="302"/>
      <c r="U264" s="302"/>
      <c r="V264" s="302"/>
      <c r="W264" s="302"/>
      <c r="X264" s="302"/>
      <c r="Y264" s="302"/>
      <c r="Z264" s="302"/>
      <c r="AA264" s="302"/>
      <c r="AB264" s="302"/>
      <c r="AC264" s="302"/>
      <c r="AD264" s="302"/>
      <c r="AE264" s="302"/>
      <c r="AF264" s="302"/>
      <c r="AG264" s="302"/>
      <c r="AH264" s="302"/>
      <c r="AI264" s="302"/>
      <c r="AJ264" s="302"/>
      <c r="AK264" s="302"/>
      <c r="AL264" s="302"/>
      <c r="AM264" s="302"/>
      <c r="AN264" s="302"/>
      <c r="AO264" s="302"/>
      <c r="AP264" s="302"/>
      <c r="AQ264" s="302"/>
      <c r="AR264" s="302"/>
      <c r="AS264" s="302"/>
      <c r="AT264" s="302"/>
      <c r="AU264" s="302"/>
      <c r="AV264" s="302"/>
      <c r="AW264" s="302"/>
      <c r="AX264" s="302"/>
      <c r="AY264" s="302"/>
      <c r="AZ264" s="302"/>
      <c r="BA264" s="302"/>
      <c r="BB264" s="302"/>
      <c r="BC264" s="302"/>
      <c r="BD264" s="302"/>
      <c r="BE264" s="302"/>
      <c r="BF264" s="302"/>
      <c r="BG264" s="302"/>
      <c r="BH264" s="302"/>
      <c r="BI264" s="302"/>
      <c r="BJ264" s="302"/>
      <c r="BK264" s="302"/>
      <c r="BL264" s="302"/>
      <c r="BM264" s="302"/>
      <c r="BN264" s="302"/>
      <c r="BO264" s="302"/>
      <c r="BP264" s="302"/>
      <c r="BQ264" s="302"/>
      <c r="BR264" s="302"/>
      <c r="BS264" s="302"/>
      <c r="BT264" s="302"/>
      <c r="BU264" s="302"/>
      <c r="BV264" s="302"/>
      <c r="BW264" s="302"/>
      <c r="BX264" s="302"/>
      <c r="BY264" s="302"/>
      <c r="BZ264" s="302"/>
      <c r="CA264" s="302"/>
      <c r="CB264" s="302"/>
      <c r="CC264" s="302"/>
      <c r="CD264" s="302"/>
      <c r="CE264" s="302"/>
      <c r="CF264" s="302"/>
      <c r="CG264" s="302"/>
      <c r="CH264" s="302"/>
      <c r="CI264" s="302"/>
      <c r="CJ264" s="302"/>
      <c r="CK264" s="302"/>
      <c r="CL264" s="302"/>
      <c r="CM264" s="302"/>
      <c r="CN264" s="302"/>
      <c r="CO264" s="302"/>
      <c r="CP264" s="302"/>
      <c r="CQ264" s="302"/>
      <c r="CR264" s="302"/>
      <c r="CS264" s="302"/>
      <c r="CT264" s="302"/>
      <c r="CU264" s="302"/>
      <c r="CV264" s="302"/>
      <c r="CW264" s="302"/>
      <c r="CX264" s="302"/>
      <c r="CY264" s="302"/>
      <c r="CZ264" s="302"/>
      <c r="DA264" s="302"/>
      <c r="DB264" s="302"/>
      <c r="DC264" s="302"/>
      <c r="DD264" s="302"/>
      <c r="DE264" s="302"/>
      <c r="DF264" s="302"/>
      <c r="DG264" s="302"/>
      <c r="DH264" s="302"/>
      <c r="DI264" s="302"/>
      <c r="DJ264" s="302"/>
      <c r="DK264" s="302"/>
      <c r="DL264" s="302"/>
      <c r="DM264" s="302"/>
      <c r="DN264" s="302"/>
      <c r="DO264" s="302"/>
    </row>
    <row r="265" spans="4:119">
      <c r="D265" s="301" t="s">
        <v>121</v>
      </c>
      <c r="E265" s="301"/>
      <c r="F265" s="301" t="s">
        <v>122</v>
      </c>
      <c r="G265" s="302">
        <v>11</v>
      </c>
      <c r="H265" s="277" t="str">
        <f t="shared" si="4"/>
        <v>0111</v>
      </c>
      <c r="I265" s="302"/>
      <c r="J265" s="302"/>
      <c r="K265" s="302"/>
      <c r="L265" s="302"/>
      <c r="M265" s="302"/>
      <c r="N265" s="302"/>
      <c r="O265" s="302"/>
      <c r="P265" s="302"/>
      <c r="Q265" s="302"/>
      <c r="R265" s="302"/>
      <c r="S265" s="302"/>
      <c r="T265" s="302"/>
      <c r="U265" s="302"/>
      <c r="V265" s="302"/>
      <c r="W265" s="302"/>
      <c r="X265" s="302"/>
      <c r="Y265" s="302"/>
      <c r="Z265" s="302"/>
      <c r="AA265" s="302"/>
      <c r="AB265" s="302"/>
      <c r="AC265" s="302"/>
      <c r="AD265" s="302"/>
      <c r="AE265" s="302"/>
      <c r="AF265" s="302"/>
      <c r="AG265" s="302"/>
      <c r="AH265" s="302"/>
      <c r="AI265" s="302"/>
      <c r="AJ265" s="302"/>
      <c r="AK265" s="302"/>
      <c r="AL265" s="302"/>
      <c r="AM265" s="302"/>
      <c r="AN265" s="302"/>
      <c r="AO265" s="302"/>
      <c r="AP265" s="302"/>
      <c r="AQ265" s="302"/>
      <c r="AR265" s="302"/>
      <c r="AS265" s="302"/>
      <c r="AT265" s="302"/>
      <c r="AU265" s="302"/>
      <c r="AV265" s="302"/>
      <c r="AW265" s="302"/>
      <c r="AX265" s="302"/>
      <c r="AY265" s="302"/>
      <c r="AZ265" s="302"/>
      <c r="BA265" s="302"/>
      <c r="BB265" s="302"/>
      <c r="BC265" s="302"/>
      <c r="BD265" s="302"/>
      <c r="BE265" s="302"/>
      <c r="BF265" s="302"/>
      <c r="BG265" s="302"/>
      <c r="BH265" s="302"/>
      <c r="BI265" s="302"/>
      <c r="BJ265" s="302"/>
      <c r="BK265" s="302"/>
      <c r="BL265" s="302"/>
      <c r="BM265" s="302"/>
      <c r="BN265" s="302"/>
      <c r="BO265" s="302"/>
      <c r="BP265" s="302"/>
      <c r="BQ265" s="302"/>
      <c r="BR265" s="302"/>
      <c r="BS265" s="302"/>
      <c r="BT265" s="302"/>
      <c r="BU265" s="302"/>
      <c r="BV265" s="302"/>
      <c r="BW265" s="302"/>
      <c r="BX265" s="302"/>
      <c r="BY265" s="302"/>
      <c r="BZ265" s="302"/>
      <c r="CA265" s="302"/>
      <c r="CB265" s="302"/>
      <c r="CC265" s="302"/>
      <c r="CD265" s="302"/>
      <c r="CE265" s="302"/>
      <c r="CF265" s="302"/>
      <c r="CG265" s="302"/>
      <c r="CH265" s="302"/>
      <c r="CI265" s="302"/>
      <c r="CJ265" s="302"/>
      <c r="CK265" s="302"/>
      <c r="CL265" s="302"/>
      <c r="CM265" s="302"/>
      <c r="CN265" s="302"/>
      <c r="CO265" s="302"/>
      <c r="CP265" s="302"/>
      <c r="CQ265" s="302"/>
      <c r="CR265" s="302"/>
      <c r="CS265" s="302"/>
      <c r="CT265" s="302"/>
      <c r="CU265" s="302"/>
      <c r="CV265" s="302"/>
      <c r="CW265" s="302"/>
      <c r="CX265" s="302"/>
      <c r="CY265" s="302"/>
      <c r="CZ265" s="302"/>
      <c r="DA265" s="302"/>
      <c r="DB265" s="302"/>
      <c r="DC265" s="302"/>
      <c r="DD265" s="302"/>
      <c r="DE265" s="302"/>
      <c r="DF265" s="302"/>
      <c r="DG265" s="302"/>
      <c r="DH265" s="302"/>
      <c r="DI265" s="302"/>
      <c r="DJ265" s="302"/>
      <c r="DK265" s="302"/>
      <c r="DL265" s="302"/>
      <c r="DM265" s="302"/>
      <c r="DN265" s="302"/>
      <c r="DO265" s="302"/>
    </row>
    <row r="266" spans="4:119">
      <c r="D266" s="301" t="s">
        <v>121</v>
      </c>
      <c r="E266" s="301"/>
      <c r="F266" s="301" t="s">
        <v>122</v>
      </c>
      <c r="G266" s="302">
        <v>12</v>
      </c>
      <c r="H266" s="277" t="str">
        <f t="shared" si="4"/>
        <v>0112</v>
      </c>
      <c r="I266" s="302"/>
      <c r="J266" s="302"/>
      <c r="K266" s="302"/>
      <c r="L266" s="302"/>
      <c r="M266" s="302"/>
      <c r="N266" s="302"/>
      <c r="O266" s="302"/>
      <c r="P266" s="302"/>
      <c r="Q266" s="302"/>
      <c r="R266" s="302"/>
      <c r="S266" s="302"/>
      <c r="T266" s="302"/>
      <c r="U266" s="302"/>
      <c r="V266" s="302"/>
      <c r="W266" s="302"/>
      <c r="X266" s="302"/>
      <c r="Y266" s="302"/>
      <c r="Z266" s="302"/>
      <c r="AA266" s="302"/>
      <c r="AB266" s="302"/>
      <c r="AC266" s="302"/>
      <c r="AD266" s="302"/>
      <c r="AE266" s="302"/>
      <c r="AF266" s="302"/>
      <c r="AG266" s="302"/>
      <c r="AH266" s="302"/>
      <c r="AI266" s="302"/>
      <c r="AJ266" s="302"/>
      <c r="AK266" s="302"/>
      <c r="AL266" s="302"/>
      <c r="AM266" s="302"/>
      <c r="AN266" s="302"/>
      <c r="AO266" s="302"/>
      <c r="AP266" s="302"/>
      <c r="AQ266" s="302"/>
      <c r="AR266" s="302"/>
      <c r="AS266" s="302"/>
      <c r="AT266" s="302"/>
      <c r="AU266" s="302"/>
      <c r="AV266" s="302"/>
      <c r="AW266" s="302"/>
      <c r="AX266" s="302"/>
      <c r="AY266" s="302"/>
      <c r="AZ266" s="302"/>
      <c r="BA266" s="302"/>
      <c r="BB266" s="302"/>
      <c r="BC266" s="302"/>
      <c r="BD266" s="302"/>
      <c r="BE266" s="302"/>
      <c r="BF266" s="302"/>
      <c r="BG266" s="302"/>
      <c r="BH266" s="302"/>
      <c r="BI266" s="302"/>
      <c r="BJ266" s="302"/>
      <c r="BK266" s="302"/>
      <c r="BL266" s="302"/>
      <c r="BM266" s="302"/>
      <c r="BN266" s="302"/>
      <c r="BO266" s="302"/>
      <c r="BP266" s="302"/>
      <c r="BQ266" s="302"/>
      <c r="BR266" s="302"/>
      <c r="BS266" s="302"/>
      <c r="BT266" s="302"/>
      <c r="BU266" s="302"/>
      <c r="BV266" s="302"/>
      <c r="BW266" s="302"/>
      <c r="BX266" s="302"/>
      <c r="BY266" s="302"/>
      <c r="BZ266" s="302"/>
      <c r="CA266" s="302"/>
      <c r="CB266" s="302"/>
      <c r="CC266" s="302"/>
      <c r="CD266" s="302"/>
      <c r="CE266" s="302"/>
      <c r="CF266" s="302"/>
      <c r="CG266" s="302"/>
      <c r="CH266" s="302"/>
      <c r="CI266" s="302"/>
      <c r="CJ266" s="302"/>
      <c r="CK266" s="302"/>
      <c r="CL266" s="302"/>
      <c r="CM266" s="302"/>
      <c r="CN266" s="302"/>
      <c r="CO266" s="302"/>
      <c r="CP266" s="302"/>
      <c r="CQ266" s="302"/>
      <c r="CR266" s="302"/>
      <c r="CS266" s="302"/>
      <c r="CT266" s="302"/>
      <c r="CU266" s="302"/>
      <c r="CV266" s="302"/>
      <c r="CW266" s="302"/>
      <c r="CX266" s="302"/>
      <c r="CY266" s="302"/>
      <c r="CZ266" s="302"/>
      <c r="DA266" s="302"/>
      <c r="DB266" s="302"/>
      <c r="DC266" s="302"/>
      <c r="DD266" s="302"/>
      <c r="DE266" s="302"/>
      <c r="DF266" s="302"/>
      <c r="DG266" s="302"/>
      <c r="DH266" s="302"/>
      <c r="DI266" s="302"/>
      <c r="DJ266" s="302"/>
      <c r="DK266" s="302"/>
      <c r="DL266" s="302"/>
      <c r="DM266" s="302"/>
      <c r="DN266" s="302"/>
      <c r="DO266" s="302"/>
    </row>
    <row r="267" spans="4:119">
      <c r="D267" s="301" t="s">
        <v>121</v>
      </c>
      <c r="E267" s="301"/>
      <c r="F267" s="301" t="s">
        <v>122</v>
      </c>
      <c r="G267" s="302">
        <v>13</v>
      </c>
      <c r="H267" s="277" t="str">
        <f t="shared" si="4"/>
        <v>0113</v>
      </c>
      <c r="I267" s="302"/>
      <c r="J267" s="302"/>
      <c r="K267" s="302"/>
      <c r="L267" s="302"/>
      <c r="M267" s="302"/>
      <c r="N267" s="302"/>
      <c r="O267" s="302"/>
      <c r="P267" s="302"/>
      <c r="Q267" s="302"/>
      <c r="R267" s="302"/>
      <c r="S267" s="302"/>
      <c r="T267" s="302"/>
      <c r="U267" s="302"/>
      <c r="V267" s="302"/>
      <c r="W267" s="302"/>
      <c r="X267" s="302"/>
      <c r="Y267" s="302"/>
      <c r="Z267" s="302"/>
      <c r="AA267" s="302"/>
      <c r="AB267" s="302"/>
      <c r="AC267" s="302"/>
      <c r="AD267" s="302"/>
      <c r="AE267" s="302"/>
      <c r="AF267" s="302"/>
      <c r="AG267" s="302"/>
      <c r="AH267" s="302"/>
      <c r="AI267" s="302"/>
      <c r="AJ267" s="302"/>
      <c r="AK267" s="302"/>
      <c r="AL267" s="302"/>
      <c r="AM267" s="302"/>
      <c r="AN267" s="302"/>
      <c r="AO267" s="302"/>
      <c r="AP267" s="302"/>
      <c r="AQ267" s="302"/>
      <c r="AR267" s="302"/>
      <c r="AS267" s="302"/>
      <c r="AT267" s="302"/>
      <c r="AU267" s="302"/>
      <c r="AV267" s="302"/>
      <c r="AW267" s="302"/>
      <c r="AX267" s="302"/>
      <c r="AY267" s="302"/>
      <c r="AZ267" s="302"/>
      <c r="BA267" s="302"/>
      <c r="BB267" s="302"/>
      <c r="BC267" s="302"/>
      <c r="BD267" s="302"/>
      <c r="BE267" s="302"/>
      <c r="BF267" s="302"/>
      <c r="BG267" s="302"/>
      <c r="BH267" s="302"/>
      <c r="BI267" s="302"/>
      <c r="BJ267" s="302"/>
      <c r="BK267" s="302"/>
      <c r="BL267" s="302"/>
      <c r="BM267" s="302"/>
      <c r="BN267" s="302"/>
      <c r="BO267" s="302"/>
      <c r="BP267" s="302"/>
      <c r="BQ267" s="302"/>
      <c r="BR267" s="302"/>
      <c r="BS267" s="302"/>
      <c r="BT267" s="302"/>
      <c r="BU267" s="302"/>
      <c r="BV267" s="302"/>
      <c r="BW267" s="302"/>
      <c r="BX267" s="302"/>
      <c r="BY267" s="302"/>
      <c r="BZ267" s="302"/>
      <c r="CA267" s="302"/>
      <c r="CB267" s="302"/>
      <c r="CC267" s="302"/>
      <c r="CD267" s="302"/>
      <c r="CE267" s="302"/>
      <c r="CF267" s="302"/>
      <c r="CG267" s="302"/>
      <c r="CH267" s="302"/>
      <c r="CI267" s="302"/>
      <c r="CJ267" s="302"/>
      <c r="CK267" s="302"/>
      <c r="CL267" s="302"/>
      <c r="CM267" s="302"/>
      <c r="CN267" s="302"/>
      <c r="CO267" s="302"/>
      <c r="CP267" s="302"/>
      <c r="CQ267" s="302"/>
      <c r="CR267" s="302"/>
      <c r="CS267" s="302"/>
      <c r="CT267" s="302"/>
      <c r="CU267" s="302"/>
      <c r="CV267" s="302"/>
      <c r="CW267" s="302"/>
      <c r="CX267" s="302"/>
      <c r="CY267" s="302"/>
      <c r="CZ267" s="302"/>
      <c r="DA267" s="302"/>
      <c r="DB267" s="302"/>
      <c r="DC267" s="302"/>
      <c r="DD267" s="302"/>
      <c r="DE267" s="302"/>
      <c r="DF267" s="302"/>
      <c r="DG267" s="302"/>
      <c r="DH267" s="302"/>
      <c r="DI267" s="302"/>
      <c r="DJ267" s="302"/>
      <c r="DK267" s="302"/>
      <c r="DL267" s="302"/>
      <c r="DM267" s="302"/>
      <c r="DN267" s="302"/>
      <c r="DO267" s="302"/>
    </row>
    <row r="268" spans="4:119">
      <c r="D268" s="301" t="s">
        <v>121</v>
      </c>
      <c r="E268" s="301"/>
      <c r="F268" s="301" t="s">
        <v>122</v>
      </c>
      <c r="G268" s="302">
        <v>14</v>
      </c>
      <c r="H268" s="277" t="str">
        <f t="shared" si="4"/>
        <v>0114</v>
      </c>
      <c r="I268" s="302"/>
      <c r="J268" s="302"/>
      <c r="K268" s="302"/>
      <c r="L268" s="302"/>
      <c r="M268" s="302"/>
      <c r="N268" s="302"/>
      <c r="O268" s="302"/>
      <c r="P268" s="302"/>
      <c r="Q268" s="302"/>
      <c r="R268" s="302"/>
      <c r="S268" s="302"/>
      <c r="T268" s="302"/>
      <c r="U268" s="302"/>
      <c r="V268" s="302"/>
      <c r="W268" s="302"/>
      <c r="X268" s="302"/>
      <c r="Y268" s="302"/>
      <c r="Z268" s="302"/>
      <c r="AA268" s="302"/>
      <c r="AB268" s="302"/>
      <c r="AC268" s="302"/>
      <c r="AD268" s="302"/>
      <c r="AE268" s="302"/>
      <c r="AF268" s="302"/>
      <c r="AG268" s="302"/>
      <c r="AH268" s="302"/>
      <c r="AI268" s="302"/>
      <c r="AJ268" s="302"/>
      <c r="AK268" s="302"/>
      <c r="AL268" s="302"/>
      <c r="AM268" s="302"/>
      <c r="AN268" s="302"/>
      <c r="AO268" s="302"/>
      <c r="AP268" s="302"/>
      <c r="AQ268" s="302"/>
      <c r="AR268" s="302"/>
      <c r="AS268" s="302"/>
      <c r="AT268" s="302"/>
      <c r="AU268" s="302"/>
      <c r="AV268" s="302"/>
      <c r="AW268" s="302"/>
      <c r="AX268" s="302"/>
      <c r="AY268" s="302"/>
      <c r="AZ268" s="302"/>
      <c r="BA268" s="302"/>
      <c r="BB268" s="302"/>
      <c r="BC268" s="302"/>
      <c r="BD268" s="302"/>
      <c r="BE268" s="302"/>
      <c r="BF268" s="302"/>
      <c r="BG268" s="302"/>
      <c r="BH268" s="302"/>
      <c r="BI268" s="302"/>
      <c r="BJ268" s="302"/>
      <c r="BK268" s="302"/>
      <c r="BL268" s="302"/>
      <c r="BM268" s="302"/>
      <c r="BN268" s="302"/>
      <c r="BO268" s="302"/>
      <c r="BP268" s="302"/>
      <c r="BQ268" s="302"/>
      <c r="BR268" s="302"/>
      <c r="BS268" s="302"/>
      <c r="BT268" s="302"/>
      <c r="BU268" s="302"/>
      <c r="BV268" s="302"/>
      <c r="BW268" s="302"/>
      <c r="BX268" s="302"/>
      <c r="BY268" s="302"/>
      <c r="BZ268" s="302"/>
      <c r="CA268" s="302"/>
      <c r="CB268" s="302"/>
      <c r="CC268" s="302"/>
      <c r="CD268" s="302"/>
      <c r="CE268" s="302"/>
      <c r="CF268" s="302"/>
      <c r="CG268" s="302"/>
      <c r="CH268" s="302"/>
      <c r="CI268" s="302"/>
      <c r="CJ268" s="302"/>
      <c r="CK268" s="302"/>
      <c r="CL268" s="302"/>
      <c r="CM268" s="302"/>
      <c r="CN268" s="302"/>
      <c r="CO268" s="302"/>
      <c r="CP268" s="302"/>
      <c r="CQ268" s="302"/>
      <c r="CR268" s="302"/>
      <c r="CS268" s="302"/>
      <c r="CT268" s="302"/>
      <c r="CU268" s="302"/>
      <c r="CV268" s="302"/>
      <c r="CW268" s="302"/>
      <c r="CX268" s="302"/>
      <c r="CY268" s="302"/>
      <c r="CZ268" s="302"/>
      <c r="DA268" s="302"/>
      <c r="DB268" s="302"/>
      <c r="DC268" s="302"/>
      <c r="DD268" s="302"/>
      <c r="DE268" s="302"/>
      <c r="DF268" s="302"/>
      <c r="DG268" s="302"/>
      <c r="DH268" s="302"/>
      <c r="DI268" s="302"/>
      <c r="DJ268" s="302"/>
      <c r="DK268" s="302"/>
      <c r="DL268" s="302"/>
      <c r="DM268" s="302"/>
      <c r="DN268" s="302"/>
      <c r="DO268" s="302"/>
    </row>
    <row r="269" spans="4:119">
      <c r="D269" s="301" t="s">
        <v>121</v>
      </c>
      <c r="E269" s="301"/>
      <c r="F269" s="301" t="s">
        <v>122</v>
      </c>
      <c r="G269" s="302">
        <v>15</v>
      </c>
      <c r="H269" s="277" t="str">
        <f t="shared" si="4"/>
        <v>0115</v>
      </c>
      <c r="I269" s="302"/>
      <c r="J269" s="302"/>
      <c r="K269" s="302"/>
      <c r="L269" s="302"/>
      <c r="M269" s="302"/>
      <c r="N269" s="302"/>
      <c r="O269" s="302"/>
      <c r="P269" s="302"/>
      <c r="Q269" s="302"/>
      <c r="R269" s="302"/>
      <c r="S269" s="302"/>
      <c r="T269" s="302"/>
      <c r="U269" s="302"/>
      <c r="V269" s="302"/>
      <c r="W269" s="302"/>
      <c r="X269" s="302"/>
      <c r="Y269" s="302"/>
      <c r="Z269" s="302"/>
      <c r="AA269" s="302"/>
      <c r="AB269" s="302"/>
      <c r="AC269" s="302"/>
      <c r="AD269" s="302"/>
      <c r="AE269" s="302"/>
      <c r="AF269" s="302"/>
      <c r="AG269" s="302"/>
      <c r="AH269" s="302"/>
      <c r="AI269" s="302"/>
      <c r="AJ269" s="302"/>
      <c r="AK269" s="302"/>
      <c r="AL269" s="302"/>
      <c r="AM269" s="302"/>
      <c r="AN269" s="302"/>
      <c r="AO269" s="302"/>
      <c r="AP269" s="302"/>
      <c r="AQ269" s="302"/>
      <c r="AR269" s="302"/>
      <c r="AS269" s="302"/>
      <c r="AT269" s="302"/>
      <c r="AU269" s="302"/>
      <c r="AV269" s="302"/>
      <c r="AW269" s="302"/>
      <c r="AX269" s="302"/>
      <c r="AY269" s="302"/>
      <c r="AZ269" s="302"/>
      <c r="BA269" s="302"/>
      <c r="BB269" s="302"/>
      <c r="BC269" s="302"/>
      <c r="BD269" s="302"/>
      <c r="BE269" s="302"/>
      <c r="BF269" s="302"/>
      <c r="BG269" s="302"/>
      <c r="BH269" s="302"/>
      <c r="BI269" s="302"/>
      <c r="BJ269" s="302"/>
      <c r="BK269" s="302"/>
      <c r="BL269" s="302"/>
      <c r="BM269" s="302"/>
      <c r="BN269" s="302"/>
      <c r="BO269" s="302"/>
      <c r="BP269" s="302"/>
      <c r="BQ269" s="302"/>
      <c r="BR269" s="302"/>
      <c r="BS269" s="302"/>
      <c r="BT269" s="302"/>
      <c r="BU269" s="302"/>
      <c r="BV269" s="302"/>
      <c r="BW269" s="302"/>
      <c r="BX269" s="302"/>
      <c r="BY269" s="302"/>
      <c r="BZ269" s="302"/>
      <c r="CA269" s="302"/>
      <c r="CB269" s="302"/>
      <c r="CC269" s="302"/>
      <c r="CD269" s="302"/>
      <c r="CE269" s="302"/>
      <c r="CF269" s="302"/>
      <c r="CG269" s="302"/>
      <c r="CH269" s="302"/>
      <c r="CI269" s="302"/>
      <c r="CJ269" s="302"/>
      <c r="CK269" s="302"/>
      <c r="CL269" s="302"/>
      <c r="CM269" s="302"/>
      <c r="CN269" s="302"/>
      <c r="CO269" s="302"/>
      <c r="CP269" s="302"/>
      <c r="CQ269" s="302"/>
      <c r="CR269" s="302"/>
      <c r="CS269" s="302"/>
      <c r="CT269" s="302"/>
      <c r="CU269" s="302"/>
      <c r="CV269" s="302"/>
      <c r="CW269" s="302"/>
      <c r="CX269" s="302"/>
      <c r="CY269" s="302"/>
      <c r="CZ269" s="302"/>
      <c r="DA269" s="302"/>
      <c r="DB269" s="302"/>
      <c r="DC269" s="302"/>
      <c r="DD269" s="302"/>
      <c r="DE269" s="302"/>
      <c r="DF269" s="302"/>
      <c r="DG269" s="302"/>
      <c r="DH269" s="302"/>
      <c r="DI269" s="302"/>
      <c r="DJ269" s="302"/>
      <c r="DK269" s="302"/>
      <c r="DL269" s="302"/>
      <c r="DM269" s="302"/>
      <c r="DN269" s="302"/>
      <c r="DO269" s="302"/>
    </row>
    <row r="270" spans="4:119">
      <c r="D270" s="301" t="s">
        <v>121</v>
      </c>
      <c r="E270" s="301"/>
      <c r="F270" s="301" t="s">
        <v>122</v>
      </c>
      <c r="G270" s="302">
        <v>16</v>
      </c>
      <c r="H270" s="277" t="str">
        <f t="shared" si="4"/>
        <v>0116</v>
      </c>
      <c r="I270" s="302"/>
      <c r="J270" s="302"/>
      <c r="K270" s="302"/>
      <c r="L270" s="302"/>
      <c r="M270" s="302"/>
      <c r="N270" s="302"/>
      <c r="O270" s="302"/>
      <c r="P270" s="302"/>
      <c r="Q270" s="302"/>
      <c r="R270" s="302"/>
      <c r="S270" s="302"/>
      <c r="T270" s="302"/>
      <c r="U270" s="302"/>
      <c r="V270" s="302"/>
      <c r="W270" s="302"/>
      <c r="X270" s="302"/>
      <c r="Y270" s="302"/>
      <c r="Z270" s="302"/>
      <c r="AA270" s="302"/>
      <c r="AB270" s="302"/>
      <c r="AC270" s="302"/>
      <c r="AD270" s="302"/>
      <c r="AE270" s="302"/>
      <c r="AF270" s="302"/>
      <c r="AG270" s="302"/>
      <c r="AH270" s="302"/>
      <c r="AI270" s="302"/>
      <c r="AJ270" s="302"/>
      <c r="AK270" s="302"/>
      <c r="AL270" s="302"/>
      <c r="AM270" s="302"/>
      <c r="AN270" s="302"/>
      <c r="AO270" s="302"/>
      <c r="AP270" s="302"/>
      <c r="AQ270" s="302"/>
      <c r="AR270" s="302"/>
      <c r="AS270" s="302"/>
      <c r="AT270" s="302"/>
      <c r="AU270" s="302"/>
      <c r="AV270" s="302"/>
      <c r="AW270" s="302"/>
      <c r="AX270" s="302"/>
      <c r="AY270" s="302"/>
      <c r="AZ270" s="302"/>
      <c r="BA270" s="302"/>
      <c r="BB270" s="302"/>
      <c r="BC270" s="302"/>
      <c r="BD270" s="302"/>
      <c r="BE270" s="302"/>
      <c r="BF270" s="302"/>
      <c r="BG270" s="302"/>
      <c r="BH270" s="302"/>
      <c r="BI270" s="302"/>
      <c r="BJ270" s="302"/>
      <c r="BK270" s="302"/>
      <c r="BL270" s="302"/>
      <c r="BM270" s="302"/>
      <c r="BN270" s="302"/>
      <c r="BO270" s="302"/>
      <c r="BP270" s="302"/>
      <c r="BQ270" s="302"/>
      <c r="BR270" s="302"/>
      <c r="BS270" s="302"/>
      <c r="BT270" s="302"/>
      <c r="BU270" s="302"/>
      <c r="BV270" s="302"/>
      <c r="BW270" s="302"/>
      <c r="BX270" s="302"/>
      <c r="BY270" s="302"/>
      <c r="BZ270" s="302"/>
      <c r="CA270" s="302"/>
      <c r="CB270" s="302"/>
      <c r="CC270" s="302"/>
      <c r="CD270" s="302"/>
      <c r="CE270" s="302"/>
      <c r="CF270" s="302"/>
      <c r="CG270" s="302"/>
      <c r="CH270" s="302"/>
      <c r="CI270" s="302"/>
      <c r="CJ270" s="302"/>
      <c r="CK270" s="302"/>
      <c r="CL270" s="302"/>
      <c r="CM270" s="302"/>
      <c r="CN270" s="302"/>
      <c r="CO270" s="302"/>
      <c r="CP270" s="302"/>
      <c r="CQ270" s="302"/>
      <c r="CR270" s="302"/>
      <c r="CS270" s="302"/>
      <c r="CT270" s="302"/>
      <c r="CU270" s="302"/>
      <c r="CV270" s="302"/>
      <c r="CW270" s="302"/>
      <c r="CX270" s="302"/>
      <c r="CY270" s="302"/>
      <c r="CZ270" s="302"/>
      <c r="DA270" s="302"/>
      <c r="DB270" s="302"/>
      <c r="DC270" s="302"/>
      <c r="DD270" s="302"/>
      <c r="DE270" s="302"/>
      <c r="DF270" s="302"/>
      <c r="DG270" s="302"/>
      <c r="DH270" s="302"/>
      <c r="DI270" s="302"/>
      <c r="DJ270" s="302"/>
      <c r="DK270" s="302"/>
      <c r="DL270" s="302"/>
      <c r="DM270" s="302"/>
      <c r="DN270" s="302"/>
      <c r="DO270" s="302"/>
    </row>
    <row r="271" spans="4:119">
      <c r="D271" s="301" t="s">
        <v>121</v>
      </c>
      <c r="E271" s="301"/>
      <c r="F271" s="301" t="s">
        <v>122</v>
      </c>
      <c r="G271" s="302">
        <v>17</v>
      </c>
      <c r="H271" s="277" t="str">
        <f t="shared" si="4"/>
        <v>0117</v>
      </c>
      <c r="I271" s="302"/>
      <c r="J271" s="302"/>
      <c r="K271" s="302"/>
      <c r="L271" s="302"/>
      <c r="M271" s="302"/>
      <c r="N271" s="302"/>
      <c r="O271" s="302"/>
      <c r="P271" s="302"/>
      <c r="Q271" s="302"/>
      <c r="R271" s="302"/>
      <c r="S271" s="302"/>
      <c r="T271" s="302"/>
      <c r="U271" s="302"/>
      <c r="V271" s="302"/>
      <c r="W271" s="302"/>
      <c r="X271" s="302"/>
      <c r="Y271" s="302"/>
      <c r="Z271" s="302"/>
      <c r="AA271" s="302"/>
      <c r="AB271" s="302"/>
      <c r="AC271" s="302"/>
      <c r="AD271" s="302"/>
      <c r="AE271" s="302"/>
      <c r="AF271" s="302"/>
      <c r="AG271" s="302"/>
      <c r="AH271" s="302"/>
      <c r="AI271" s="302"/>
      <c r="AJ271" s="302"/>
      <c r="AK271" s="302"/>
      <c r="AL271" s="302"/>
      <c r="AM271" s="302"/>
      <c r="AN271" s="302"/>
      <c r="AO271" s="302"/>
      <c r="AP271" s="302"/>
      <c r="AQ271" s="302"/>
      <c r="AR271" s="302"/>
      <c r="AS271" s="302"/>
      <c r="AT271" s="302"/>
      <c r="AU271" s="302"/>
      <c r="AV271" s="302"/>
      <c r="AW271" s="302"/>
      <c r="AX271" s="302"/>
      <c r="AY271" s="302"/>
      <c r="AZ271" s="302"/>
      <c r="BA271" s="302"/>
      <c r="BB271" s="302"/>
      <c r="BC271" s="302"/>
      <c r="BD271" s="302"/>
      <c r="BE271" s="302"/>
      <c r="BF271" s="302"/>
      <c r="BG271" s="302"/>
      <c r="BH271" s="302"/>
      <c r="BI271" s="302"/>
      <c r="BJ271" s="302"/>
      <c r="BK271" s="302"/>
      <c r="BL271" s="302"/>
      <c r="BM271" s="302"/>
      <c r="BN271" s="302"/>
      <c r="BO271" s="302"/>
      <c r="BP271" s="302"/>
      <c r="BQ271" s="302"/>
      <c r="BR271" s="302"/>
      <c r="BS271" s="302"/>
      <c r="BT271" s="302"/>
      <c r="BU271" s="302"/>
      <c r="BV271" s="302"/>
      <c r="BW271" s="302"/>
      <c r="BX271" s="302"/>
      <c r="BY271" s="302"/>
      <c r="BZ271" s="302"/>
      <c r="CA271" s="302"/>
      <c r="CB271" s="302"/>
      <c r="CC271" s="302"/>
      <c r="CD271" s="302"/>
      <c r="CE271" s="302"/>
      <c r="CF271" s="302"/>
      <c r="CG271" s="302"/>
      <c r="CH271" s="302"/>
      <c r="CI271" s="302"/>
      <c r="CJ271" s="302"/>
      <c r="CK271" s="302"/>
      <c r="CL271" s="302"/>
      <c r="CM271" s="302"/>
      <c r="CN271" s="302"/>
      <c r="CO271" s="302"/>
      <c r="CP271" s="302"/>
      <c r="CQ271" s="302"/>
      <c r="CR271" s="302"/>
      <c r="CS271" s="302"/>
      <c r="CT271" s="302"/>
      <c r="CU271" s="302"/>
      <c r="CV271" s="302"/>
      <c r="CW271" s="302"/>
      <c r="CX271" s="302"/>
      <c r="CY271" s="302"/>
      <c r="CZ271" s="302"/>
      <c r="DA271" s="302"/>
      <c r="DB271" s="302"/>
      <c r="DC271" s="302"/>
      <c r="DD271" s="302"/>
      <c r="DE271" s="302"/>
      <c r="DF271" s="302"/>
      <c r="DG271" s="302"/>
      <c r="DH271" s="302"/>
      <c r="DI271" s="302"/>
      <c r="DJ271" s="302"/>
      <c r="DK271" s="302"/>
      <c r="DL271" s="302"/>
      <c r="DM271" s="302"/>
      <c r="DN271" s="302"/>
      <c r="DO271" s="302"/>
    </row>
    <row r="272" spans="4:119">
      <c r="D272" s="301" t="s">
        <v>121</v>
      </c>
      <c r="E272" s="301"/>
      <c r="F272" s="301" t="s">
        <v>122</v>
      </c>
      <c r="G272" s="302">
        <v>18</v>
      </c>
      <c r="H272" s="277" t="str">
        <f t="shared" si="4"/>
        <v>0118</v>
      </c>
      <c r="I272" s="302"/>
      <c r="J272" s="302"/>
      <c r="K272" s="302"/>
      <c r="L272" s="302"/>
      <c r="M272" s="302"/>
      <c r="N272" s="302"/>
      <c r="O272" s="302"/>
      <c r="P272" s="302"/>
      <c r="Q272" s="302"/>
      <c r="R272" s="302"/>
      <c r="S272" s="302"/>
      <c r="T272" s="302"/>
      <c r="U272" s="302"/>
      <c r="V272" s="302"/>
      <c r="W272" s="302"/>
      <c r="X272" s="302"/>
      <c r="Y272" s="302"/>
      <c r="Z272" s="302"/>
      <c r="AA272" s="302"/>
      <c r="AB272" s="302"/>
      <c r="AC272" s="302"/>
      <c r="AD272" s="302"/>
      <c r="AE272" s="302"/>
      <c r="AF272" s="302"/>
      <c r="AG272" s="302"/>
      <c r="AH272" s="302"/>
      <c r="AI272" s="302"/>
      <c r="AJ272" s="302"/>
      <c r="AK272" s="302"/>
      <c r="AL272" s="302"/>
      <c r="AM272" s="302"/>
      <c r="AN272" s="302"/>
      <c r="AO272" s="302"/>
      <c r="AP272" s="302"/>
      <c r="AQ272" s="302"/>
      <c r="AR272" s="302"/>
      <c r="AS272" s="302"/>
      <c r="AT272" s="302"/>
      <c r="AU272" s="302"/>
      <c r="AV272" s="302"/>
      <c r="AW272" s="302"/>
      <c r="AX272" s="302"/>
      <c r="AY272" s="302"/>
      <c r="AZ272" s="302"/>
      <c r="BA272" s="302"/>
      <c r="BB272" s="302"/>
      <c r="BC272" s="302"/>
      <c r="BD272" s="302"/>
      <c r="BE272" s="302"/>
      <c r="BF272" s="302"/>
      <c r="BG272" s="302"/>
      <c r="BH272" s="302"/>
      <c r="BI272" s="302"/>
      <c r="BJ272" s="302"/>
      <c r="BK272" s="302"/>
      <c r="BL272" s="302"/>
      <c r="BM272" s="302"/>
      <c r="BN272" s="302"/>
      <c r="BO272" s="302"/>
      <c r="BP272" s="302"/>
      <c r="BQ272" s="302"/>
      <c r="BR272" s="302"/>
      <c r="BS272" s="302"/>
      <c r="BT272" s="302"/>
      <c r="BU272" s="302"/>
      <c r="BV272" s="302"/>
      <c r="BW272" s="302"/>
      <c r="BX272" s="302"/>
      <c r="BY272" s="302"/>
      <c r="BZ272" s="302"/>
      <c r="CA272" s="302"/>
      <c r="CB272" s="302"/>
      <c r="CC272" s="302"/>
      <c r="CD272" s="302"/>
      <c r="CE272" s="302"/>
      <c r="CF272" s="302"/>
      <c r="CG272" s="302"/>
      <c r="CH272" s="302"/>
      <c r="CI272" s="302"/>
      <c r="CJ272" s="302"/>
      <c r="CK272" s="302"/>
      <c r="CL272" s="302"/>
      <c r="CM272" s="302"/>
      <c r="CN272" s="302"/>
      <c r="CO272" s="302"/>
      <c r="CP272" s="302"/>
      <c r="CQ272" s="302"/>
      <c r="CR272" s="302"/>
      <c r="CS272" s="302"/>
      <c r="CT272" s="302"/>
      <c r="CU272" s="302"/>
      <c r="CV272" s="302"/>
      <c r="CW272" s="302"/>
      <c r="CX272" s="302"/>
      <c r="CY272" s="302"/>
      <c r="CZ272" s="302"/>
      <c r="DA272" s="302"/>
      <c r="DB272" s="302"/>
      <c r="DC272" s="302"/>
      <c r="DD272" s="302"/>
      <c r="DE272" s="302"/>
      <c r="DF272" s="302"/>
      <c r="DG272" s="302"/>
      <c r="DH272" s="302"/>
      <c r="DI272" s="302"/>
      <c r="DJ272" s="302"/>
      <c r="DK272" s="302"/>
      <c r="DL272" s="302"/>
      <c r="DM272" s="302"/>
      <c r="DN272" s="302"/>
      <c r="DO272" s="302"/>
    </row>
    <row r="273" spans="4:119">
      <c r="D273" s="301" t="s">
        <v>121</v>
      </c>
      <c r="E273" s="301"/>
      <c r="F273" s="301" t="s">
        <v>122</v>
      </c>
      <c r="G273" s="302">
        <v>19</v>
      </c>
      <c r="H273" s="277" t="str">
        <f t="shared" si="4"/>
        <v>0119</v>
      </c>
      <c r="I273" s="302"/>
      <c r="J273" s="302"/>
      <c r="K273" s="302"/>
      <c r="L273" s="302"/>
      <c r="M273" s="302"/>
      <c r="N273" s="302"/>
      <c r="O273" s="302"/>
      <c r="P273" s="302"/>
      <c r="Q273" s="302"/>
      <c r="R273" s="302"/>
      <c r="S273" s="302"/>
      <c r="T273" s="302"/>
      <c r="U273" s="302"/>
      <c r="V273" s="302"/>
      <c r="W273" s="302"/>
      <c r="X273" s="302"/>
      <c r="Y273" s="302"/>
      <c r="Z273" s="302"/>
      <c r="AA273" s="302"/>
      <c r="AB273" s="302"/>
      <c r="AC273" s="302"/>
      <c r="AD273" s="302"/>
      <c r="AE273" s="302"/>
      <c r="AF273" s="302"/>
      <c r="AG273" s="302"/>
      <c r="AH273" s="302"/>
      <c r="AI273" s="302"/>
      <c r="AJ273" s="302"/>
      <c r="AK273" s="302"/>
      <c r="AL273" s="302"/>
      <c r="AM273" s="302"/>
      <c r="AN273" s="302"/>
      <c r="AO273" s="302"/>
      <c r="AP273" s="302"/>
      <c r="AQ273" s="302"/>
      <c r="AR273" s="302"/>
      <c r="AS273" s="302"/>
      <c r="AT273" s="302"/>
      <c r="AU273" s="302"/>
      <c r="AV273" s="302"/>
      <c r="AW273" s="302"/>
      <c r="AX273" s="302"/>
      <c r="AY273" s="302"/>
      <c r="AZ273" s="302"/>
      <c r="BA273" s="302"/>
      <c r="BB273" s="302"/>
      <c r="BC273" s="302"/>
      <c r="BD273" s="302"/>
      <c r="BE273" s="302"/>
      <c r="BF273" s="302"/>
      <c r="BG273" s="302"/>
      <c r="BH273" s="302"/>
      <c r="BI273" s="302"/>
      <c r="BJ273" s="302"/>
      <c r="BK273" s="302"/>
      <c r="BL273" s="302"/>
      <c r="BM273" s="302"/>
      <c r="BN273" s="302"/>
      <c r="BO273" s="302"/>
      <c r="BP273" s="302"/>
      <c r="BQ273" s="302"/>
      <c r="BR273" s="302"/>
      <c r="BS273" s="302"/>
      <c r="BT273" s="302"/>
      <c r="BU273" s="302"/>
      <c r="BV273" s="302"/>
      <c r="BW273" s="302"/>
      <c r="BX273" s="302"/>
      <c r="BY273" s="302"/>
      <c r="BZ273" s="302"/>
      <c r="CA273" s="302"/>
      <c r="CB273" s="302"/>
      <c r="CC273" s="302"/>
      <c r="CD273" s="302"/>
      <c r="CE273" s="302"/>
      <c r="CF273" s="302"/>
      <c r="CG273" s="302"/>
      <c r="CH273" s="302"/>
      <c r="CI273" s="302"/>
      <c r="CJ273" s="302"/>
      <c r="CK273" s="302"/>
      <c r="CL273" s="302"/>
      <c r="CM273" s="302"/>
      <c r="CN273" s="302"/>
      <c r="CO273" s="302"/>
      <c r="CP273" s="302"/>
      <c r="CQ273" s="302"/>
      <c r="CR273" s="302"/>
      <c r="CS273" s="302"/>
      <c r="CT273" s="302"/>
      <c r="CU273" s="302"/>
      <c r="CV273" s="302"/>
      <c r="CW273" s="302"/>
      <c r="CX273" s="302"/>
      <c r="CY273" s="302"/>
      <c r="CZ273" s="302"/>
      <c r="DA273" s="302"/>
      <c r="DB273" s="302"/>
      <c r="DC273" s="302"/>
      <c r="DD273" s="302"/>
      <c r="DE273" s="302"/>
      <c r="DF273" s="302"/>
      <c r="DG273" s="302"/>
      <c r="DH273" s="302"/>
      <c r="DI273" s="302"/>
      <c r="DJ273" s="302"/>
      <c r="DK273" s="302"/>
      <c r="DL273" s="302"/>
      <c r="DM273" s="302"/>
      <c r="DN273" s="302"/>
      <c r="DO273" s="302"/>
    </row>
    <row r="274" spans="4:119">
      <c r="D274" s="301" t="s">
        <v>121</v>
      </c>
      <c r="E274" s="301"/>
      <c r="F274" s="301" t="s">
        <v>122</v>
      </c>
      <c r="G274" s="302">
        <v>20</v>
      </c>
      <c r="H274" s="277" t="str">
        <f t="shared" si="4"/>
        <v>0120</v>
      </c>
      <c r="I274" s="302"/>
      <c r="J274" s="302"/>
      <c r="K274" s="302"/>
      <c r="L274" s="302"/>
      <c r="M274" s="302"/>
      <c r="N274" s="302"/>
      <c r="O274" s="302"/>
      <c r="P274" s="302"/>
      <c r="Q274" s="302"/>
      <c r="R274" s="302"/>
      <c r="S274" s="302"/>
      <c r="T274" s="302"/>
      <c r="U274" s="302"/>
      <c r="V274" s="302"/>
      <c r="W274" s="302"/>
      <c r="X274" s="302"/>
      <c r="Y274" s="302"/>
      <c r="Z274" s="302"/>
      <c r="AA274" s="302"/>
      <c r="AB274" s="302"/>
      <c r="AC274" s="302"/>
      <c r="AD274" s="302"/>
      <c r="AE274" s="302"/>
      <c r="AF274" s="302"/>
      <c r="AG274" s="302"/>
      <c r="AH274" s="302"/>
      <c r="AI274" s="302"/>
      <c r="AJ274" s="302"/>
      <c r="AK274" s="302"/>
      <c r="AL274" s="302"/>
      <c r="AM274" s="302"/>
      <c r="AN274" s="302"/>
      <c r="AO274" s="302"/>
      <c r="AP274" s="302"/>
      <c r="AQ274" s="302"/>
      <c r="AR274" s="302"/>
      <c r="AS274" s="302"/>
      <c r="AT274" s="302"/>
      <c r="AU274" s="302"/>
      <c r="AV274" s="302"/>
      <c r="AW274" s="302"/>
      <c r="AX274" s="302"/>
      <c r="AY274" s="302"/>
      <c r="AZ274" s="302"/>
      <c r="BA274" s="302"/>
      <c r="BB274" s="302"/>
      <c r="BC274" s="302"/>
      <c r="BD274" s="302"/>
      <c r="BE274" s="302"/>
      <c r="BF274" s="302"/>
      <c r="BG274" s="302"/>
      <c r="BH274" s="302"/>
      <c r="BI274" s="302"/>
      <c r="BJ274" s="302"/>
      <c r="BK274" s="302"/>
      <c r="BL274" s="302"/>
      <c r="BM274" s="302"/>
      <c r="BN274" s="302"/>
      <c r="BO274" s="302"/>
      <c r="BP274" s="302"/>
      <c r="BQ274" s="302"/>
      <c r="BR274" s="302"/>
      <c r="BS274" s="302"/>
      <c r="BT274" s="302"/>
      <c r="BU274" s="302"/>
      <c r="BV274" s="302"/>
      <c r="BW274" s="302"/>
      <c r="BX274" s="302"/>
      <c r="BY274" s="302"/>
      <c r="BZ274" s="302"/>
      <c r="CA274" s="302"/>
      <c r="CB274" s="302"/>
      <c r="CC274" s="302"/>
      <c r="CD274" s="302"/>
      <c r="CE274" s="302"/>
      <c r="CF274" s="302"/>
      <c r="CG274" s="302"/>
      <c r="CH274" s="302"/>
      <c r="CI274" s="302"/>
      <c r="CJ274" s="302"/>
      <c r="CK274" s="302"/>
      <c r="CL274" s="302"/>
      <c r="CM274" s="302"/>
      <c r="CN274" s="302"/>
      <c r="CO274" s="302"/>
      <c r="CP274" s="302"/>
      <c r="CQ274" s="302"/>
      <c r="CR274" s="302"/>
      <c r="CS274" s="302"/>
      <c r="CT274" s="302"/>
      <c r="CU274" s="302"/>
      <c r="CV274" s="302"/>
      <c r="CW274" s="302"/>
      <c r="CX274" s="302"/>
      <c r="CY274" s="302"/>
      <c r="CZ274" s="302"/>
      <c r="DA274" s="302"/>
      <c r="DB274" s="302"/>
      <c r="DC274" s="302"/>
      <c r="DD274" s="302"/>
      <c r="DE274" s="302"/>
      <c r="DF274" s="302"/>
      <c r="DG274" s="302"/>
      <c r="DH274" s="302"/>
      <c r="DI274" s="302"/>
      <c r="DJ274" s="302"/>
      <c r="DK274" s="302"/>
      <c r="DL274" s="302"/>
      <c r="DM274" s="302"/>
      <c r="DN274" s="302"/>
      <c r="DO274" s="302"/>
    </row>
    <row r="275" spans="4:119">
      <c r="D275" s="301" t="s">
        <v>121</v>
      </c>
      <c r="E275" s="301"/>
      <c r="F275" s="301" t="s">
        <v>122</v>
      </c>
      <c r="G275" s="302">
        <v>21</v>
      </c>
      <c r="H275" s="277" t="str">
        <f t="shared" si="4"/>
        <v>0121</v>
      </c>
      <c r="I275" s="302"/>
      <c r="J275" s="302"/>
      <c r="K275" s="302"/>
      <c r="L275" s="302"/>
      <c r="M275" s="302"/>
      <c r="N275" s="302"/>
      <c r="O275" s="302"/>
      <c r="P275" s="302"/>
      <c r="Q275" s="302"/>
      <c r="R275" s="302"/>
      <c r="S275" s="302"/>
      <c r="T275" s="302"/>
      <c r="U275" s="302"/>
      <c r="V275" s="302"/>
      <c r="W275" s="302"/>
      <c r="X275" s="302"/>
      <c r="Y275" s="302"/>
      <c r="Z275" s="302"/>
      <c r="AA275" s="302"/>
      <c r="AB275" s="302"/>
      <c r="AC275" s="302"/>
      <c r="AD275" s="302"/>
      <c r="AE275" s="302"/>
      <c r="AF275" s="302"/>
      <c r="AG275" s="302"/>
      <c r="AH275" s="302"/>
      <c r="AI275" s="302"/>
      <c r="AJ275" s="302"/>
      <c r="AK275" s="302"/>
      <c r="AL275" s="302"/>
      <c r="AM275" s="302"/>
      <c r="AN275" s="302"/>
      <c r="AO275" s="302"/>
      <c r="AP275" s="302"/>
      <c r="AQ275" s="302"/>
      <c r="AR275" s="302"/>
      <c r="AS275" s="302"/>
      <c r="AT275" s="302"/>
      <c r="AU275" s="302"/>
      <c r="AV275" s="302"/>
      <c r="AW275" s="302"/>
      <c r="AX275" s="302"/>
      <c r="AY275" s="302"/>
      <c r="AZ275" s="302"/>
      <c r="BA275" s="302"/>
      <c r="BB275" s="302"/>
      <c r="BC275" s="302"/>
      <c r="BD275" s="302"/>
      <c r="BE275" s="302"/>
      <c r="BF275" s="302"/>
      <c r="BG275" s="302"/>
      <c r="BH275" s="302"/>
      <c r="BI275" s="302"/>
      <c r="BJ275" s="302"/>
      <c r="BK275" s="302"/>
      <c r="BL275" s="302"/>
      <c r="BM275" s="302"/>
      <c r="BN275" s="302"/>
      <c r="BO275" s="302"/>
      <c r="BP275" s="302"/>
      <c r="BQ275" s="302"/>
      <c r="BR275" s="302"/>
      <c r="BS275" s="302"/>
      <c r="BT275" s="302"/>
      <c r="BU275" s="302"/>
      <c r="BV275" s="302"/>
      <c r="BW275" s="302"/>
      <c r="BX275" s="302"/>
      <c r="BY275" s="302"/>
      <c r="BZ275" s="302"/>
      <c r="CA275" s="302"/>
      <c r="CB275" s="302"/>
      <c r="CC275" s="302"/>
      <c r="CD275" s="302"/>
      <c r="CE275" s="302"/>
      <c r="CF275" s="302"/>
      <c r="CG275" s="302"/>
      <c r="CH275" s="302"/>
      <c r="CI275" s="302"/>
      <c r="CJ275" s="302"/>
      <c r="CK275" s="302"/>
      <c r="CL275" s="302"/>
      <c r="CM275" s="302"/>
      <c r="CN275" s="302"/>
      <c r="CO275" s="302"/>
      <c r="CP275" s="302"/>
      <c r="CQ275" s="302"/>
      <c r="CR275" s="302"/>
      <c r="CS275" s="302"/>
      <c r="CT275" s="302"/>
      <c r="CU275" s="302"/>
      <c r="CV275" s="302"/>
      <c r="CW275" s="302"/>
      <c r="CX275" s="302"/>
      <c r="CY275" s="302"/>
      <c r="CZ275" s="302"/>
      <c r="DA275" s="302"/>
      <c r="DB275" s="302"/>
      <c r="DC275" s="302"/>
      <c r="DD275" s="302"/>
      <c r="DE275" s="302"/>
      <c r="DF275" s="302"/>
      <c r="DG275" s="302"/>
      <c r="DH275" s="302"/>
      <c r="DI275" s="302"/>
      <c r="DJ275" s="302"/>
      <c r="DK275" s="302"/>
      <c r="DL275" s="302"/>
      <c r="DM275" s="302"/>
      <c r="DN275" s="302"/>
      <c r="DO275" s="302"/>
    </row>
    <row r="276" spans="4:119">
      <c r="D276" s="301" t="s">
        <v>121</v>
      </c>
      <c r="E276" s="301"/>
      <c r="F276" s="301" t="s">
        <v>122</v>
      </c>
      <c r="G276" s="302">
        <v>22</v>
      </c>
      <c r="H276" s="277" t="str">
        <f t="shared" si="4"/>
        <v>0122</v>
      </c>
      <c r="I276" s="302"/>
      <c r="J276" s="302"/>
      <c r="K276" s="302"/>
      <c r="L276" s="302"/>
      <c r="M276" s="302"/>
      <c r="N276" s="302"/>
      <c r="O276" s="302"/>
      <c r="P276" s="302"/>
      <c r="Q276" s="302"/>
      <c r="R276" s="302"/>
      <c r="S276" s="302"/>
      <c r="T276" s="302"/>
      <c r="U276" s="302"/>
      <c r="V276" s="302"/>
      <c r="W276" s="302"/>
      <c r="X276" s="302"/>
      <c r="Y276" s="302"/>
      <c r="Z276" s="302"/>
      <c r="AA276" s="302"/>
      <c r="AB276" s="302"/>
      <c r="AC276" s="302"/>
      <c r="AD276" s="302"/>
      <c r="AE276" s="302"/>
      <c r="AF276" s="302"/>
      <c r="AG276" s="302"/>
      <c r="AH276" s="302"/>
      <c r="AI276" s="302"/>
      <c r="AJ276" s="302"/>
      <c r="AK276" s="302"/>
      <c r="AL276" s="302"/>
      <c r="AM276" s="302"/>
      <c r="AN276" s="302"/>
      <c r="AO276" s="302"/>
      <c r="AP276" s="302"/>
      <c r="AQ276" s="302"/>
      <c r="AR276" s="302"/>
      <c r="AS276" s="302"/>
      <c r="AT276" s="302"/>
      <c r="AU276" s="302"/>
      <c r="AV276" s="302"/>
      <c r="AW276" s="302"/>
      <c r="AX276" s="302"/>
      <c r="AY276" s="302"/>
      <c r="AZ276" s="302"/>
      <c r="BA276" s="302"/>
      <c r="BB276" s="302"/>
      <c r="BC276" s="302"/>
      <c r="BD276" s="302"/>
      <c r="BE276" s="302"/>
      <c r="BF276" s="302"/>
      <c r="BG276" s="302"/>
      <c r="BH276" s="302"/>
      <c r="BI276" s="302"/>
      <c r="BJ276" s="302"/>
      <c r="BK276" s="302"/>
      <c r="BL276" s="302"/>
      <c r="BM276" s="302"/>
      <c r="BN276" s="302"/>
      <c r="BO276" s="302"/>
      <c r="BP276" s="302"/>
      <c r="BQ276" s="302"/>
      <c r="BR276" s="302"/>
      <c r="BS276" s="302"/>
      <c r="BT276" s="302"/>
      <c r="BU276" s="302"/>
      <c r="BV276" s="302"/>
      <c r="BW276" s="302"/>
      <c r="BX276" s="302"/>
      <c r="BY276" s="302"/>
      <c r="BZ276" s="302"/>
      <c r="CA276" s="302"/>
      <c r="CB276" s="302"/>
      <c r="CC276" s="302"/>
      <c r="CD276" s="302"/>
      <c r="CE276" s="302"/>
      <c r="CF276" s="302"/>
      <c r="CG276" s="302"/>
      <c r="CH276" s="302"/>
      <c r="CI276" s="302"/>
      <c r="CJ276" s="302"/>
      <c r="CK276" s="302"/>
      <c r="CL276" s="302"/>
      <c r="CM276" s="302"/>
      <c r="CN276" s="302"/>
      <c r="CO276" s="302"/>
      <c r="CP276" s="302"/>
      <c r="CQ276" s="302"/>
      <c r="CR276" s="302"/>
      <c r="CS276" s="302"/>
      <c r="CT276" s="302"/>
      <c r="CU276" s="302"/>
      <c r="CV276" s="302"/>
      <c r="CW276" s="302"/>
      <c r="CX276" s="302"/>
      <c r="CY276" s="302"/>
      <c r="CZ276" s="302"/>
      <c r="DA276" s="302"/>
      <c r="DB276" s="302"/>
      <c r="DC276" s="302"/>
      <c r="DD276" s="302"/>
      <c r="DE276" s="302"/>
      <c r="DF276" s="302"/>
      <c r="DG276" s="302"/>
      <c r="DH276" s="302"/>
      <c r="DI276" s="302"/>
      <c r="DJ276" s="302"/>
      <c r="DK276" s="302"/>
      <c r="DL276" s="302"/>
      <c r="DM276" s="302"/>
      <c r="DN276" s="302"/>
      <c r="DO276" s="302"/>
    </row>
    <row r="277" spans="4:119">
      <c r="D277" s="301" t="s">
        <v>121</v>
      </c>
      <c r="E277" s="301"/>
      <c r="F277" s="301" t="s">
        <v>122</v>
      </c>
      <c r="G277" s="302">
        <v>23</v>
      </c>
      <c r="H277" s="277" t="str">
        <f t="shared" si="4"/>
        <v>0123</v>
      </c>
      <c r="I277" s="302"/>
      <c r="J277" s="302"/>
      <c r="K277" s="302"/>
      <c r="L277" s="302"/>
      <c r="M277" s="302"/>
      <c r="N277" s="302"/>
      <c r="O277" s="302"/>
      <c r="P277" s="302"/>
      <c r="Q277" s="302"/>
      <c r="R277" s="302"/>
      <c r="S277" s="302"/>
      <c r="T277" s="302"/>
      <c r="U277" s="302"/>
      <c r="V277" s="302"/>
      <c r="W277" s="302"/>
      <c r="X277" s="302"/>
      <c r="Y277" s="302"/>
      <c r="Z277" s="302"/>
      <c r="AA277" s="302"/>
      <c r="AB277" s="302"/>
      <c r="AC277" s="302"/>
      <c r="AD277" s="302"/>
      <c r="AE277" s="302"/>
      <c r="AF277" s="302"/>
      <c r="AG277" s="302"/>
      <c r="AH277" s="302"/>
      <c r="AI277" s="302"/>
      <c r="AJ277" s="302"/>
      <c r="AK277" s="302"/>
      <c r="AL277" s="302"/>
      <c r="AM277" s="302"/>
      <c r="AN277" s="302"/>
      <c r="AO277" s="302"/>
      <c r="AP277" s="302"/>
      <c r="AQ277" s="302"/>
      <c r="AR277" s="302"/>
      <c r="AS277" s="302"/>
      <c r="AT277" s="302"/>
      <c r="AU277" s="302"/>
      <c r="AV277" s="302"/>
      <c r="AW277" s="302"/>
      <c r="AX277" s="302"/>
      <c r="AY277" s="302"/>
      <c r="AZ277" s="302"/>
      <c r="BA277" s="302"/>
      <c r="BB277" s="302"/>
      <c r="BC277" s="302"/>
      <c r="BD277" s="302"/>
      <c r="BE277" s="302"/>
      <c r="BF277" s="302"/>
      <c r="BG277" s="302"/>
      <c r="BH277" s="302"/>
      <c r="BI277" s="302"/>
      <c r="BJ277" s="302"/>
      <c r="BK277" s="302"/>
      <c r="BL277" s="302"/>
      <c r="BM277" s="302"/>
      <c r="BN277" s="302"/>
      <c r="BO277" s="302"/>
      <c r="BP277" s="302"/>
      <c r="BQ277" s="302"/>
      <c r="BR277" s="302"/>
      <c r="BS277" s="302"/>
      <c r="BT277" s="302"/>
      <c r="BU277" s="302"/>
      <c r="BV277" s="302"/>
      <c r="BW277" s="302"/>
      <c r="BX277" s="302"/>
      <c r="BY277" s="302"/>
      <c r="BZ277" s="302"/>
      <c r="CA277" s="302"/>
      <c r="CB277" s="302"/>
      <c r="CC277" s="302"/>
      <c r="CD277" s="302"/>
      <c r="CE277" s="302"/>
      <c r="CF277" s="302"/>
      <c r="CG277" s="302"/>
      <c r="CH277" s="302"/>
      <c r="CI277" s="302"/>
      <c r="CJ277" s="302"/>
      <c r="CK277" s="302"/>
      <c r="CL277" s="302"/>
      <c r="CM277" s="302"/>
      <c r="CN277" s="302"/>
      <c r="CO277" s="302"/>
      <c r="CP277" s="302"/>
      <c r="CQ277" s="302"/>
      <c r="CR277" s="302"/>
      <c r="CS277" s="302"/>
      <c r="CT277" s="302"/>
      <c r="CU277" s="302"/>
      <c r="CV277" s="302"/>
      <c r="CW277" s="302"/>
      <c r="CX277" s="302"/>
      <c r="CY277" s="302"/>
      <c r="CZ277" s="302"/>
      <c r="DA277" s="302"/>
      <c r="DB277" s="302"/>
      <c r="DC277" s="302"/>
      <c r="DD277" s="302"/>
      <c r="DE277" s="302"/>
      <c r="DF277" s="302"/>
      <c r="DG277" s="302"/>
      <c r="DH277" s="302"/>
      <c r="DI277" s="302"/>
      <c r="DJ277" s="302"/>
      <c r="DK277" s="302"/>
      <c r="DL277" s="302"/>
      <c r="DM277" s="302"/>
      <c r="DN277" s="302"/>
      <c r="DO277" s="302"/>
    </row>
    <row r="278" spans="4:119">
      <c r="D278" s="301" t="s">
        <v>121</v>
      </c>
      <c r="E278" s="301"/>
      <c r="F278" s="301" t="s">
        <v>122</v>
      </c>
      <c r="G278" s="302">
        <v>24</v>
      </c>
      <c r="H278" s="277" t="str">
        <f t="shared" si="4"/>
        <v>0124</v>
      </c>
      <c r="I278" s="302"/>
      <c r="J278" s="302"/>
      <c r="K278" s="302"/>
      <c r="L278" s="302"/>
      <c r="M278" s="302"/>
      <c r="N278" s="302"/>
      <c r="O278" s="302"/>
      <c r="P278" s="302"/>
      <c r="Q278" s="302"/>
      <c r="R278" s="302"/>
      <c r="S278" s="302"/>
      <c r="T278" s="302"/>
      <c r="U278" s="302"/>
      <c r="V278" s="302"/>
      <c r="W278" s="302"/>
      <c r="X278" s="302"/>
      <c r="Y278" s="302"/>
      <c r="Z278" s="302"/>
      <c r="AA278" s="302"/>
      <c r="AB278" s="302"/>
      <c r="AC278" s="302"/>
      <c r="AD278" s="302"/>
      <c r="AE278" s="302"/>
      <c r="AF278" s="302"/>
      <c r="AG278" s="302"/>
      <c r="AH278" s="302"/>
      <c r="AI278" s="302"/>
      <c r="AJ278" s="302"/>
      <c r="AK278" s="302"/>
      <c r="AL278" s="302"/>
      <c r="AM278" s="302"/>
      <c r="AN278" s="302"/>
      <c r="AO278" s="302"/>
      <c r="AP278" s="302"/>
      <c r="AQ278" s="302"/>
      <c r="AR278" s="302"/>
      <c r="AS278" s="302"/>
      <c r="AT278" s="302"/>
      <c r="AU278" s="302"/>
      <c r="AV278" s="302"/>
      <c r="AW278" s="302"/>
      <c r="AX278" s="302"/>
      <c r="AY278" s="302"/>
      <c r="AZ278" s="302"/>
      <c r="BA278" s="302"/>
      <c r="BB278" s="302"/>
      <c r="BC278" s="302"/>
      <c r="BD278" s="302"/>
      <c r="BE278" s="302"/>
      <c r="BF278" s="302"/>
      <c r="BG278" s="302"/>
      <c r="BH278" s="302"/>
      <c r="BI278" s="302"/>
      <c r="BJ278" s="302"/>
      <c r="BK278" s="302"/>
      <c r="BL278" s="302"/>
      <c r="BM278" s="302"/>
      <c r="BN278" s="302"/>
      <c r="BO278" s="302"/>
      <c r="BP278" s="302"/>
      <c r="BQ278" s="302"/>
      <c r="BR278" s="302"/>
      <c r="BS278" s="302"/>
      <c r="BT278" s="302"/>
      <c r="BU278" s="302"/>
      <c r="BV278" s="302"/>
      <c r="BW278" s="302"/>
      <c r="BX278" s="302"/>
      <c r="BY278" s="302"/>
      <c r="BZ278" s="302"/>
      <c r="CA278" s="302"/>
      <c r="CB278" s="302"/>
      <c r="CC278" s="302"/>
      <c r="CD278" s="302"/>
      <c r="CE278" s="302"/>
      <c r="CF278" s="302"/>
      <c r="CG278" s="302"/>
      <c r="CH278" s="302"/>
      <c r="CI278" s="302"/>
      <c r="CJ278" s="302"/>
      <c r="CK278" s="302"/>
      <c r="CL278" s="302"/>
      <c r="CM278" s="302"/>
      <c r="CN278" s="302"/>
      <c r="CO278" s="302"/>
      <c r="CP278" s="302"/>
      <c r="CQ278" s="302"/>
      <c r="CR278" s="302"/>
      <c r="CS278" s="302"/>
      <c r="CT278" s="302"/>
      <c r="CU278" s="302"/>
      <c r="CV278" s="302"/>
      <c r="CW278" s="302"/>
      <c r="CX278" s="302"/>
      <c r="CY278" s="302"/>
      <c r="CZ278" s="302"/>
      <c r="DA278" s="302"/>
      <c r="DB278" s="302"/>
      <c r="DC278" s="302"/>
      <c r="DD278" s="302"/>
      <c r="DE278" s="302"/>
      <c r="DF278" s="302"/>
      <c r="DG278" s="302"/>
      <c r="DH278" s="302"/>
      <c r="DI278" s="302"/>
      <c r="DJ278" s="302"/>
      <c r="DK278" s="302"/>
      <c r="DL278" s="302"/>
      <c r="DM278" s="302"/>
      <c r="DN278" s="302"/>
      <c r="DO278" s="302"/>
    </row>
    <row r="279" spans="4:119">
      <c r="D279" s="301" t="s">
        <v>121</v>
      </c>
      <c r="E279" s="301"/>
      <c r="F279" s="301" t="s">
        <v>122</v>
      </c>
      <c r="G279" s="302">
        <v>25</v>
      </c>
      <c r="H279" s="277" t="str">
        <f t="shared" si="4"/>
        <v>0125</v>
      </c>
      <c r="I279" s="302"/>
      <c r="J279" s="302"/>
      <c r="K279" s="302"/>
      <c r="L279" s="302"/>
      <c r="M279" s="302"/>
      <c r="N279" s="302"/>
      <c r="O279" s="302"/>
      <c r="P279" s="302"/>
      <c r="Q279" s="302"/>
      <c r="R279" s="302"/>
      <c r="S279" s="302"/>
      <c r="T279" s="302"/>
      <c r="U279" s="302"/>
      <c r="V279" s="302"/>
      <c r="W279" s="302"/>
      <c r="X279" s="302"/>
      <c r="Y279" s="302"/>
      <c r="Z279" s="302"/>
      <c r="AA279" s="302"/>
      <c r="AB279" s="302"/>
      <c r="AC279" s="302"/>
      <c r="AD279" s="302"/>
      <c r="AE279" s="302"/>
      <c r="AF279" s="302"/>
      <c r="AG279" s="302"/>
      <c r="AH279" s="302"/>
      <c r="AI279" s="302"/>
      <c r="AJ279" s="302"/>
      <c r="AK279" s="302"/>
      <c r="AL279" s="302"/>
      <c r="AM279" s="302"/>
      <c r="AN279" s="302"/>
      <c r="AO279" s="302"/>
      <c r="AP279" s="302"/>
      <c r="AQ279" s="302"/>
      <c r="AR279" s="302"/>
      <c r="AS279" s="302"/>
      <c r="AT279" s="302"/>
      <c r="AU279" s="302"/>
      <c r="AV279" s="302"/>
      <c r="AW279" s="302"/>
      <c r="AX279" s="302"/>
      <c r="AY279" s="302"/>
      <c r="AZ279" s="302"/>
      <c r="BA279" s="302"/>
      <c r="BB279" s="302"/>
      <c r="BC279" s="302"/>
      <c r="BD279" s="302"/>
      <c r="BE279" s="302"/>
      <c r="BF279" s="302"/>
      <c r="BG279" s="302"/>
      <c r="BH279" s="302"/>
      <c r="BI279" s="302"/>
      <c r="BJ279" s="302"/>
      <c r="BK279" s="302"/>
      <c r="BL279" s="302"/>
      <c r="BM279" s="302"/>
      <c r="BN279" s="302"/>
      <c r="BO279" s="302"/>
      <c r="BP279" s="302"/>
      <c r="BQ279" s="302"/>
      <c r="BR279" s="302"/>
      <c r="BS279" s="302"/>
      <c r="BT279" s="302"/>
      <c r="BU279" s="302"/>
      <c r="BV279" s="302"/>
      <c r="BW279" s="302"/>
      <c r="BX279" s="302"/>
      <c r="BY279" s="302"/>
      <c r="BZ279" s="302"/>
      <c r="CA279" s="302"/>
      <c r="CB279" s="302"/>
      <c r="CC279" s="302"/>
      <c r="CD279" s="302"/>
      <c r="CE279" s="302"/>
      <c r="CF279" s="302"/>
      <c r="CG279" s="302"/>
      <c r="CH279" s="302"/>
      <c r="CI279" s="302"/>
      <c r="CJ279" s="302"/>
      <c r="CK279" s="302"/>
      <c r="CL279" s="302"/>
      <c r="CM279" s="302"/>
      <c r="CN279" s="302"/>
      <c r="CO279" s="302"/>
      <c r="CP279" s="302"/>
      <c r="CQ279" s="302"/>
      <c r="CR279" s="302"/>
      <c r="CS279" s="302"/>
      <c r="CT279" s="302"/>
      <c r="CU279" s="302"/>
      <c r="CV279" s="302"/>
      <c r="CW279" s="302"/>
      <c r="CX279" s="302"/>
      <c r="CY279" s="302"/>
      <c r="CZ279" s="302"/>
      <c r="DA279" s="302"/>
      <c r="DB279" s="302"/>
      <c r="DC279" s="302"/>
      <c r="DD279" s="302"/>
      <c r="DE279" s="302"/>
      <c r="DF279" s="302"/>
      <c r="DG279" s="302"/>
      <c r="DH279" s="302"/>
      <c r="DI279" s="302"/>
      <c r="DJ279" s="302"/>
      <c r="DK279" s="302"/>
      <c r="DL279" s="302"/>
      <c r="DM279" s="302"/>
      <c r="DN279" s="302"/>
      <c r="DO279" s="302"/>
    </row>
    <row r="280" spans="4:119">
      <c r="D280" s="301" t="s">
        <v>121</v>
      </c>
      <c r="E280" s="301"/>
      <c r="F280" s="301" t="s">
        <v>122</v>
      </c>
      <c r="G280" s="302">
        <v>26</v>
      </c>
      <c r="H280" s="277" t="str">
        <f t="shared" si="4"/>
        <v>0126</v>
      </c>
      <c r="I280" s="302"/>
      <c r="J280" s="302"/>
      <c r="K280" s="302"/>
      <c r="L280" s="302"/>
      <c r="M280" s="302"/>
      <c r="N280" s="302"/>
      <c r="O280" s="302"/>
      <c r="P280" s="302"/>
      <c r="Q280" s="302"/>
      <c r="R280" s="302"/>
      <c r="S280" s="302"/>
      <c r="T280" s="302"/>
      <c r="U280" s="302"/>
      <c r="V280" s="302"/>
      <c r="W280" s="302"/>
      <c r="X280" s="302"/>
      <c r="Y280" s="302"/>
      <c r="Z280" s="302"/>
      <c r="AA280" s="302"/>
      <c r="AB280" s="302"/>
      <c r="AC280" s="302"/>
      <c r="AD280" s="302"/>
      <c r="AE280" s="302"/>
      <c r="AF280" s="302"/>
      <c r="AG280" s="302"/>
      <c r="AH280" s="302"/>
      <c r="AI280" s="302"/>
      <c r="AJ280" s="302"/>
      <c r="AK280" s="302"/>
      <c r="AL280" s="302"/>
      <c r="AM280" s="302"/>
      <c r="AN280" s="302"/>
      <c r="AO280" s="302"/>
      <c r="AP280" s="302"/>
      <c r="AQ280" s="302"/>
      <c r="AR280" s="302"/>
      <c r="AS280" s="302"/>
      <c r="AT280" s="302"/>
      <c r="AU280" s="302"/>
      <c r="AV280" s="302"/>
      <c r="AW280" s="302"/>
      <c r="AX280" s="302"/>
      <c r="AY280" s="302"/>
      <c r="AZ280" s="302"/>
      <c r="BA280" s="302"/>
      <c r="BB280" s="302"/>
      <c r="BC280" s="302"/>
      <c r="BD280" s="302"/>
      <c r="BE280" s="302"/>
      <c r="BF280" s="302"/>
      <c r="BG280" s="302"/>
      <c r="BH280" s="302"/>
      <c r="BI280" s="302"/>
      <c r="BJ280" s="302"/>
      <c r="BK280" s="302"/>
      <c r="BL280" s="302"/>
      <c r="BM280" s="302"/>
      <c r="BN280" s="302"/>
      <c r="BO280" s="302"/>
      <c r="BP280" s="302"/>
      <c r="BQ280" s="302"/>
      <c r="BR280" s="302"/>
      <c r="BS280" s="302"/>
      <c r="BT280" s="302"/>
      <c r="BU280" s="302"/>
      <c r="BV280" s="302"/>
      <c r="BW280" s="302"/>
      <c r="BX280" s="302"/>
      <c r="BY280" s="302"/>
      <c r="BZ280" s="302"/>
      <c r="CA280" s="302"/>
      <c r="CB280" s="302"/>
      <c r="CC280" s="302"/>
      <c r="CD280" s="302"/>
      <c r="CE280" s="302"/>
      <c r="CF280" s="302"/>
      <c r="CG280" s="302"/>
      <c r="CH280" s="302"/>
      <c r="CI280" s="302"/>
      <c r="CJ280" s="302"/>
      <c r="CK280" s="302"/>
      <c r="CL280" s="302"/>
      <c r="CM280" s="302"/>
      <c r="CN280" s="302"/>
      <c r="CO280" s="302"/>
      <c r="CP280" s="302"/>
      <c r="CQ280" s="302"/>
      <c r="CR280" s="302"/>
      <c r="CS280" s="302"/>
      <c r="CT280" s="302"/>
      <c r="CU280" s="302"/>
      <c r="CV280" s="302"/>
      <c r="CW280" s="302"/>
      <c r="CX280" s="302"/>
      <c r="CY280" s="302"/>
      <c r="CZ280" s="302"/>
      <c r="DA280" s="302"/>
      <c r="DB280" s="302"/>
      <c r="DC280" s="302"/>
      <c r="DD280" s="302"/>
      <c r="DE280" s="302"/>
      <c r="DF280" s="302"/>
      <c r="DG280" s="302"/>
      <c r="DH280" s="302"/>
      <c r="DI280" s="302"/>
      <c r="DJ280" s="302"/>
      <c r="DK280" s="302"/>
      <c r="DL280" s="302"/>
      <c r="DM280" s="302"/>
      <c r="DN280" s="302"/>
      <c r="DO280" s="302"/>
    </row>
    <row r="281" spans="4:119">
      <c r="D281" s="301" t="s">
        <v>121</v>
      </c>
      <c r="E281" s="301"/>
      <c r="F281" s="301" t="s">
        <v>122</v>
      </c>
      <c r="G281" s="302">
        <v>27</v>
      </c>
      <c r="H281" s="277" t="str">
        <f t="shared" si="4"/>
        <v>0127</v>
      </c>
      <c r="I281" s="302"/>
      <c r="J281" s="302"/>
      <c r="K281" s="302"/>
      <c r="L281" s="302"/>
      <c r="M281" s="302"/>
      <c r="N281" s="302"/>
      <c r="O281" s="302"/>
      <c r="P281" s="302"/>
      <c r="Q281" s="302"/>
      <c r="R281" s="302"/>
      <c r="S281" s="302"/>
      <c r="T281" s="302"/>
      <c r="U281" s="302"/>
      <c r="V281" s="302"/>
      <c r="W281" s="302"/>
      <c r="X281" s="302"/>
      <c r="Y281" s="302"/>
      <c r="Z281" s="302"/>
      <c r="AA281" s="302"/>
      <c r="AB281" s="302"/>
      <c r="AC281" s="302"/>
      <c r="AD281" s="302"/>
      <c r="AE281" s="302"/>
      <c r="AF281" s="302"/>
      <c r="AG281" s="302"/>
      <c r="AH281" s="302"/>
      <c r="AI281" s="302"/>
      <c r="AJ281" s="302"/>
      <c r="AK281" s="302"/>
      <c r="AL281" s="302"/>
      <c r="AM281" s="302"/>
      <c r="AN281" s="302"/>
      <c r="AO281" s="302"/>
      <c r="AP281" s="302"/>
      <c r="AQ281" s="302"/>
      <c r="AR281" s="302"/>
      <c r="AS281" s="302"/>
      <c r="AT281" s="302"/>
      <c r="AU281" s="302"/>
      <c r="AV281" s="302"/>
      <c r="AW281" s="302"/>
      <c r="AX281" s="302"/>
      <c r="AY281" s="302"/>
      <c r="AZ281" s="302"/>
      <c r="BA281" s="302"/>
      <c r="BB281" s="302"/>
      <c r="BC281" s="302"/>
      <c r="BD281" s="302"/>
      <c r="BE281" s="302"/>
      <c r="BF281" s="302"/>
      <c r="BG281" s="302"/>
      <c r="BH281" s="302"/>
      <c r="BI281" s="302"/>
      <c r="BJ281" s="302"/>
      <c r="BK281" s="302"/>
      <c r="BL281" s="302"/>
      <c r="BM281" s="302"/>
      <c r="BN281" s="302"/>
      <c r="BO281" s="302"/>
      <c r="BP281" s="302"/>
      <c r="BQ281" s="302"/>
      <c r="BR281" s="302"/>
      <c r="BS281" s="302"/>
      <c r="BT281" s="302"/>
      <c r="BU281" s="302"/>
      <c r="BV281" s="302"/>
      <c r="BW281" s="302"/>
      <c r="BX281" s="302"/>
      <c r="BY281" s="302"/>
      <c r="BZ281" s="302"/>
      <c r="CA281" s="302"/>
      <c r="CB281" s="302"/>
      <c r="CC281" s="302"/>
      <c r="CD281" s="302"/>
      <c r="CE281" s="302"/>
      <c r="CF281" s="302"/>
      <c r="CG281" s="302"/>
      <c r="CH281" s="302"/>
      <c r="CI281" s="302"/>
      <c r="CJ281" s="302"/>
      <c r="CK281" s="302"/>
      <c r="CL281" s="302"/>
      <c r="CM281" s="302"/>
      <c r="CN281" s="302"/>
      <c r="CO281" s="302"/>
      <c r="CP281" s="302"/>
      <c r="CQ281" s="302"/>
      <c r="CR281" s="302"/>
      <c r="CS281" s="302"/>
      <c r="CT281" s="302"/>
      <c r="CU281" s="302"/>
      <c r="CV281" s="302"/>
      <c r="CW281" s="302"/>
      <c r="CX281" s="302"/>
      <c r="CY281" s="302"/>
      <c r="CZ281" s="302"/>
      <c r="DA281" s="302"/>
      <c r="DB281" s="302"/>
      <c r="DC281" s="302"/>
      <c r="DD281" s="302"/>
      <c r="DE281" s="302"/>
      <c r="DF281" s="302"/>
      <c r="DG281" s="302"/>
      <c r="DH281" s="302"/>
      <c r="DI281" s="302"/>
      <c r="DJ281" s="302"/>
      <c r="DK281" s="302"/>
      <c r="DL281" s="302"/>
      <c r="DM281" s="302"/>
      <c r="DN281" s="302"/>
      <c r="DO281" s="302"/>
    </row>
    <row r="282" spans="4:119">
      <c r="D282" s="301" t="s">
        <v>121</v>
      </c>
      <c r="E282" s="301"/>
      <c r="F282" s="301" t="s">
        <v>122</v>
      </c>
      <c r="G282" s="302">
        <v>28</v>
      </c>
      <c r="H282" s="277" t="str">
        <f t="shared" si="4"/>
        <v>0128</v>
      </c>
      <c r="I282" s="302"/>
      <c r="J282" s="302"/>
      <c r="K282" s="302"/>
      <c r="L282" s="302"/>
      <c r="M282" s="302"/>
      <c r="N282" s="302"/>
      <c r="O282" s="302"/>
      <c r="P282" s="302"/>
      <c r="Q282" s="302"/>
      <c r="R282" s="302"/>
      <c r="S282" s="302"/>
      <c r="T282" s="302"/>
      <c r="U282" s="302"/>
      <c r="V282" s="302"/>
      <c r="W282" s="302"/>
      <c r="X282" s="302"/>
      <c r="Y282" s="302"/>
      <c r="Z282" s="302"/>
      <c r="AA282" s="302"/>
      <c r="AB282" s="302"/>
      <c r="AC282" s="302"/>
      <c r="AD282" s="302"/>
      <c r="AE282" s="302"/>
      <c r="AF282" s="302"/>
      <c r="AG282" s="302"/>
      <c r="AH282" s="302"/>
      <c r="AI282" s="302"/>
      <c r="AJ282" s="302"/>
      <c r="AK282" s="302"/>
      <c r="AL282" s="302"/>
      <c r="AM282" s="302"/>
      <c r="AN282" s="302"/>
      <c r="AO282" s="302"/>
      <c r="AP282" s="302"/>
      <c r="AQ282" s="302"/>
      <c r="AR282" s="302"/>
      <c r="AS282" s="302"/>
      <c r="AT282" s="302"/>
      <c r="AU282" s="302"/>
      <c r="AV282" s="302"/>
      <c r="AW282" s="302"/>
      <c r="AX282" s="302"/>
      <c r="AY282" s="302"/>
      <c r="AZ282" s="302"/>
      <c r="BA282" s="302"/>
      <c r="BB282" s="302"/>
      <c r="BC282" s="302"/>
      <c r="BD282" s="302"/>
      <c r="BE282" s="302"/>
      <c r="BF282" s="302"/>
      <c r="BG282" s="302"/>
      <c r="BH282" s="302"/>
      <c r="BI282" s="302"/>
      <c r="BJ282" s="302"/>
      <c r="BK282" s="302"/>
      <c r="BL282" s="302"/>
      <c r="BM282" s="302"/>
      <c r="BN282" s="302"/>
      <c r="BO282" s="302"/>
      <c r="BP282" s="302"/>
      <c r="BQ282" s="302"/>
      <c r="BR282" s="302"/>
      <c r="BS282" s="302"/>
      <c r="BT282" s="302"/>
      <c r="BU282" s="302"/>
      <c r="BV282" s="302"/>
      <c r="BW282" s="302"/>
      <c r="BX282" s="302"/>
      <c r="BY282" s="302"/>
      <c r="BZ282" s="302"/>
      <c r="CA282" s="302"/>
      <c r="CB282" s="302"/>
      <c r="CC282" s="302"/>
      <c r="CD282" s="302"/>
      <c r="CE282" s="302"/>
      <c r="CF282" s="302"/>
      <c r="CG282" s="302"/>
      <c r="CH282" s="302"/>
      <c r="CI282" s="302"/>
      <c r="CJ282" s="302"/>
      <c r="CK282" s="302"/>
      <c r="CL282" s="302"/>
      <c r="CM282" s="302"/>
      <c r="CN282" s="302"/>
      <c r="CO282" s="302"/>
      <c r="CP282" s="302"/>
      <c r="CQ282" s="302"/>
      <c r="CR282" s="302"/>
      <c r="CS282" s="302"/>
      <c r="CT282" s="302"/>
      <c r="CU282" s="302"/>
      <c r="CV282" s="302"/>
      <c r="CW282" s="302"/>
      <c r="CX282" s="302"/>
      <c r="CY282" s="302"/>
      <c r="CZ282" s="302"/>
      <c r="DA282" s="302"/>
      <c r="DB282" s="302"/>
      <c r="DC282" s="302"/>
      <c r="DD282" s="302"/>
      <c r="DE282" s="302"/>
      <c r="DF282" s="302"/>
      <c r="DG282" s="302"/>
      <c r="DH282" s="302"/>
      <c r="DI282" s="302"/>
      <c r="DJ282" s="302"/>
      <c r="DK282" s="302"/>
      <c r="DL282" s="302"/>
      <c r="DM282" s="302"/>
      <c r="DN282" s="302"/>
      <c r="DO282" s="302"/>
    </row>
    <row r="283" spans="4:119">
      <c r="D283" s="301" t="s">
        <v>121</v>
      </c>
      <c r="E283" s="301"/>
      <c r="F283" s="301" t="s">
        <v>122</v>
      </c>
      <c r="G283" s="302">
        <v>29</v>
      </c>
      <c r="H283" s="277" t="str">
        <f t="shared" si="4"/>
        <v>0129</v>
      </c>
      <c r="I283" s="302"/>
      <c r="J283" s="302"/>
      <c r="K283" s="302"/>
      <c r="L283" s="302"/>
      <c r="M283" s="302"/>
      <c r="N283" s="302"/>
      <c r="O283" s="302"/>
      <c r="P283" s="302"/>
      <c r="Q283" s="302"/>
      <c r="R283" s="302"/>
      <c r="S283" s="302"/>
      <c r="T283" s="302"/>
      <c r="U283" s="302"/>
      <c r="V283" s="302"/>
      <c r="W283" s="302"/>
      <c r="X283" s="302"/>
      <c r="Y283" s="302"/>
      <c r="Z283" s="302"/>
      <c r="AA283" s="302"/>
      <c r="AB283" s="302"/>
      <c r="AC283" s="302"/>
      <c r="AD283" s="302"/>
      <c r="AE283" s="302"/>
      <c r="AF283" s="302"/>
      <c r="AG283" s="302"/>
      <c r="AH283" s="302"/>
      <c r="AI283" s="302"/>
      <c r="AJ283" s="302"/>
      <c r="AK283" s="302"/>
      <c r="AL283" s="302"/>
      <c r="AM283" s="302"/>
      <c r="AN283" s="302"/>
      <c r="AO283" s="302"/>
      <c r="AP283" s="302"/>
      <c r="AQ283" s="302"/>
      <c r="AR283" s="302"/>
      <c r="AS283" s="302"/>
      <c r="AT283" s="302"/>
      <c r="AU283" s="302"/>
      <c r="AV283" s="302"/>
      <c r="AW283" s="302"/>
      <c r="AX283" s="302"/>
      <c r="AY283" s="302"/>
      <c r="AZ283" s="302"/>
      <c r="BA283" s="302"/>
      <c r="BB283" s="302"/>
      <c r="BC283" s="302"/>
      <c r="BD283" s="302"/>
      <c r="BE283" s="302"/>
      <c r="BF283" s="302"/>
      <c r="BG283" s="302"/>
      <c r="BH283" s="302"/>
      <c r="BI283" s="302"/>
      <c r="BJ283" s="302"/>
      <c r="BK283" s="302"/>
      <c r="BL283" s="302"/>
      <c r="BM283" s="302"/>
      <c r="BN283" s="302"/>
      <c r="BO283" s="302"/>
      <c r="BP283" s="302"/>
      <c r="BQ283" s="302"/>
      <c r="BR283" s="302"/>
      <c r="BS283" s="302"/>
      <c r="BT283" s="302"/>
      <c r="BU283" s="302"/>
      <c r="BV283" s="302"/>
      <c r="BW283" s="302"/>
      <c r="BX283" s="302"/>
      <c r="BY283" s="302"/>
      <c r="BZ283" s="302"/>
      <c r="CA283" s="302"/>
      <c r="CB283" s="302"/>
      <c r="CC283" s="302"/>
      <c r="CD283" s="302"/>
      <c r="CE283" s="302"/>
      <c r="CF283" s="302"/>
      <c r="CG283" s="302"/>
      <c r="CH283" s="302"/>
      <c r="CI283" s="302"/>
      <c r="CJ283" s="302"/>
      <c r="CK283" s="302"/>
      <c r="CL283" s="302"/>
      <c r="CM283" s="302"/>
      <c r="CN283" s="302"/>
      <c r="CO283" s="302"/>
      <c r="CP283" s="302"/>
      <c r="CQ283" s="302"/>
      <c r="CR283" s="302"/>
      <c r="CS283" s="302"/>
      <c r="CT283" s="302"/>
      <c r="CU283" s="302"/>
      <c r="CV283" s="302"/>
      <c r="CW283" s="302"/>
      <c r="CX283" s="302"/>
      <c r="CY283" s="302"/>
      <c r="CZ283" s="302"/>
      <c r="DA283" s="302"/>
      <c r="DB283" s="302"/>
      <c r="DC283" s="302"/>
      <c r="DD283" s="302"/>
      <c r="DE283" s="302"/>
      <c r="DF283" s="302"/>
      <c r="DG283" s="302"/>
      <c r="DH283" s="302"/>
      <c r="DI283" s="302"/>
      <c r="DJ283" s="302"/>
      <c r="DK283" s="302"/>
      <c r="DL283" s="302"/>
      <c r="DM283" s="302"/>
      <c r="DN283" s="302"/>
      <c r="DO283" s="302"/>
    </row>
    <row r="284" spans="4:119">
      <c r="D284" s="301" t="s">
        <v>121</v>
      </c>
      <c r="E284" s="301"/>
      <c r="F284" s="301" t="s">
        <v>122</v>
      </c>
      <c r="G284" s="302">
        <v>30</v>
      </c>
      <c r="H284" s="277" t="str">
        <f t="shared" si="4"/>
        <v>0130</v>
      </c>
      <c r="I284" s="302"/>
      <c r="J284" s="302"/>
      <c r="K284" s="302"/>
      <c r="L284" s="302"/>
      <c r="M284" s="302"/>
      <c r="N284" s="302"/>
      <c r="O284" s="302"/>
      <c r="P284" s="302"/>
      <c r="Q284" s="302"/>
      <c r="R284" s="302"/>
      <c r="S284" s="302"/>
      <c r="T284" s="302"/>
      <c r="U284" s="302"/>
      <c r="V284" s="302"/>
      <c r="W284" s="302"/>
      <c r="X284" s="302"/>
      <c r="Y284" s="302"/>
      <c r="Z284" s="302"/>
      <c r="AA284" s="302"/>
      <c r="AB284" s="302"/>
      <c r="AC284" s="302"/>
      <c r="AD284" s="302"/>
      <c r="AE284" s="302"/>
      <c r="AF284" s="302"/>
      <c r="AG284" s="302"/>
      <c r="AH284" s="302"/>
      <c r="AI284" s="302"/>
      <c r="AJ284" s="302"/>
      <c r="AK284" s="302"/>
      <c r="AL284" s="302"/>
      <c r="AM284" s="302"/>
      <c r="AN284" s="302"/>
      <c r="AO284" s="302"/>
      <c r="AP284" s="302"/>
      <c r="AQ284" s="302"/>
      <c r="AR284" s="302"/>
      <c r="AS284" s="302"/>
      <c r="AT284" s="302"/>
      <c r="AU284" s="302"/>
      <c r="AV284" s="302"/>
      <c r="AW284" s="302"/>
      <c r="AX284" s="302"/>
      <c r="AY284" s="302"/>
      <c r="AZ284" s="302"/>
      <c r="BA284" s="302"/>
      <c r="BB284" s="302"/>
      <c r="BC284" s="302"/>
      <c r="BD284" s="302"/>
      <c r="BE284" s="302"/>
      <c r="BF284" s="302"/>
      <c r="BG284" s="302"/>
      <c r="BH284" s="302"/>
      <c r="BI284" s="302"/>
      <c r="BJ284" s="302"/>
      <c r="BK284" s="302"/>
      <c r="BL284" s="302"/>
      <c r="BM284" s="302"/>
      <c r="BN284" s="302"/>
      <c r="BO284" s="302"/>
      <c r="BP284" s="302"/>
      <c r="BQ284" s="302"/>
      <c r="BR284" s="302"/>
      <c r="BS284" s="302"/>
      <c r="BT284" s="302"/>
      <c r="BU284" s="302"/>
      <c r="BV284" s="302"/>
      <c r="BW284" s="302"/>
      <c r="BX284" s="302"/>
      <c r="BY284" s="302"/>
      <c r="BZ284" s="302"/>
      <c r="CA284" s="302"/>
      <c r="CB284" s="302"/>
      <c r="CC284" s="302"/>
      <c r="CD284" s="302"/>
      <c r="CE284" s="302"/>
      <c r="CF284" s="302"/>
      <c r="CG284" s="302"/>
      <c r="CH284" s="302"/>
      <c r="CI284" s="302"/>
      <c r="CJ284" s="302"/>
      <c r="CK284" s="302"/>
      <c r="CL284" s="302"/>
      <c r="CM284" s="302"/>
      <c r="CN284" s="302"/>
      <c r="CO284" s="302"/>
      <c r="CP284" s="302"/>
      <c r="CQ284" s="302"/>
      <c r="CR284" s="302"/>
      <c r="CS284" s="302"/>
      <c r="CT284" s="302"/>
      <c r="CU284" s="302"/>
      <c r="CV284" s="302"/>
      <c r="CW284" s="302"/>
      <c r="CX284" s="302"/>
      <c r="CY284" s="302"/>
      <c r="CZ284" s="302"/>
      <c r="DA284" s="302"/>
      <c r="DB284" s="302"/>
      <c r="DC284" s="302"/>
      <c r="DD284" s="302"/>
      <c r="DE284" s="302"/>
      <c r="DF284" s="302"/>
      <c r="DG284" s="302"/>
      <c r="DH284" s="302"/>
      <c r="DI284" s="302"/>
      <c r="DJ284" s="302"/>
      <c r="DK284" s="302"/>
      <c r="DL284" s="302"/>
      <c r="DM284" s="302"/>
      <c r="DN284" s="302"/>
      <c r="DO284" s="302"/>
    </row>
    <row r="285" spans="4:119">
      <c r="D285" s="301" t="s">
        <v>121</v>
      </c>
      <c r="E285" s="301"/>
      <c r="F285" s="301" t="s">
        <v>122</v>
      </c>
      <c r="G285" s="302">
        <v>31</v>
      </c>
      <c r="H285" s="277" t="str">
        <f t="shared" si="4"/>
        <v>0131</v>
      </c>
      <c r="I285" s="302"/>
      <c r="J285" s="302"/>
      <c r="K285" s="302"/>
      <c r="L285" s="302"/>
      <c r="M285" s="302"/>
      <c r="N285" s="302"/>
      <c r="O285" s="302"/>
      <c r="P285" s="302"/>
      <c r="Q285" s="302"/>
      <c r="R285" s="302"/>
      <c r="S285" s="302"/>
      <c r="T285" s="302"/>
      <c r="U285" s="302"/>
      <c r="V285" s="302"/>
      <c r="W285" s="302"/>
      <c r="X285" s="302"/>
      <c r="Y285" s="302"/>
      <c r="Z285" s="302"/>
      <c r="AA285" s="302"/>
      <c r="AB285" s="302"/>
      <c r="AC285" s="302"/>
      <c r="AD285" s="302"/>
      <c r="AE285" s="302"/>
      <c r="AF285" s="302"/>
      <c r="AG285" s="302"/>
      <c r="AH285" s="302"/>
      <c r="AI285" s="302"/>
      <c r="AJ285" s="302"/>
      <c r="AK285" s="302"/>
      <c r="AL285" s="302"/>
      <c r="AM285" s="302"/>
      <c r="AN285" s="302"/>
      <c r="AO285" s="302"/>
      <c r="AP285" s="302"/>
      <c r="AQ285" s="302"/>
      <c r="AR285" s="302"/>
      <c r="AS285" s="302"/>
      <c r="AT285" s="302"/>
      <c r="AU285" s="302"/>
      <c r="AV285" s="302"/>
      <c r="AW285" s="302"/>
      <c r="AX285" s="302"/>
      <c r="AY285" s="302"/>
      <c r="AZ285" s="302"/>
      <c r="BA285" s="302"/>
      <c r="BB285" s="302"/>
      <c r="BC285" s="302"/>
      <c r="BD285" s="302"/>
      <c r="BE285" s="302"/>
      <c r="BF285" s="302"/>
      <c r="BG285" s="302"/>
      <c r="BH285" s="302"/>
      <c r="BI285" s="302"/>
      <c r="BJ285" s="302"/>
      <c r="BK285" s="302"/>
      <c r="BL285" s="302"/>
      <c r="BM285" s="302"/>
      <c r="BN285" s="302"/>
      <c r="BO285" s="302"/>
      <c r="BP285" s="302"/>
      <c r="BQ285" s="302"/>
      <c r="BR285" s="302"/>
      <c r="BS285" s="302"/>
      <c r="BT285" s="302"/>
      <c r="BU285" s="302"/>
      <c r="BV285" s="302"/>
      <c r="BW285" s="302"/>
      <c r="BX285" s="302"/>
      <c r="BY285" s="302"/>
      <c r="BZ285" s="302"/>
      <c r="CA285" s="302"/>
      <c r="CB285" s="302"/>
      <c r="CC285" s="302"/>
      <c r="CD285" s="302"/>
      <c r="CE285" s="302"/>
      <c r="CF285" s="302"/>
      <c r="CG285" s="302"/>
      <c r="CH285" s="302"/>
      <c r="CI285" s="302"/>
      <c r="CJ285" s="302"/>
      <c r="CK285" s="302"/>
      <c r="CL285" s="302"/>
      <c r="CM285" s="302"/>
      <c r="CN285" s="302"/>
      <c r="CO285" s="302"/>
      <c r="CP285" s="302"/>
      <c r="CQ285" s="302"/>
      <c r="CR285" s="302"/>
      <c r="CS285" s="302"/>
      <c r="CT285" s="302"/>
      <c r="CU285" s="302"/>
      <c r="CV285" s="302"/>
      <c r="CW285" s="302"/>
      <c r="CX285" s="302"/>
      <c r="CY285" s="302"/>
      <c r="CZ285" s="302"/>
      <c r="DA285" s="302"/>
      <c r="DB285" s="302"/>
      <c r="DC285" s="302"/>
      <c r="DD285" s="302"/>
      <c r="DE285" s="302"/>
      <c r="DF285" s="302"/>
      <c r="DG285" s="302"/>
      <c r="DH285" s="302"/>
      <c r="DI285" s="302"/>
      <c r="DJ285" s="302"/>
      <c r="DK285" s="302"/>
      <c r="DL285" s="302"/>
      <c r="DM285" s="302"/>
      <c r="DN285" s="302"/>
      <c r="DO285" s="302"/>
    </row>
    <row r="286" spans="4:119">
      <c r="D286" s="301" t="s">
        <v>121</v>
      </c>
      <c r="E286" s="301"/>
      <c r="F286" s="301" t="s">
        <v>122</v>
      </c>
      <c r="G286" s="302">
        <v>32</v>
      </c>
      <c r="H286" s="277" t="str">
        <f t="shared" si="4"/>
        <v>0132</v>
      </c>
      <c r="I286" s="302"/>
      <c r="J286" s="302"/>
      <c r="K286" s="302"/>
      <c r="L286" s="302"/>
      <c r="M286" s="302"/>
      <c r="N286" s="302"/>
      <c r="O286" s="302"/>
      <c r="P286" s="302"/>
      <c r="Q286" s="302"/>
      <c r="R286" s="302"/>
      <c r="S286" s="302"/>
      <c r="T286" s="302"/>
      <c r="U286" s="302"/>
      <c r="V286" s="302"/>
      <c r="W286" s="302"/>
      <c r="X286" s="302"/>
      <c r="Y286" s="302"/>
      <c r="Z286" s="302"/>
      <c r="AA286" s="302"/>
      <c r="AB286" s="302"/>
      <c r="AC286" s="302"/>
      <c r="AD286" s="302"/>
      <c r="AE286" s="302"/>
      <c r="AF286" s="302"/>
      <c r="AG286" s="302"/>
      <c r="AH286" s="302"/>
      <c r="AI286" s="302"/>
      <c r="AJ286" s="302"/>
      <c r="AK286" s="302"/>
      <c r="AL286" s="302"/>
      <c r="AM286" s="302"/>
      <c r="AN286" s="302"/>
      <c r="AO286" s="302"/>
      <c r="AP286" s="302"/>
      <c r="AQ286" s="302"/>
      <c r="AR286" s="302"/>
      <c r="AS286" s="302"/>
      <c r="AT286" s="302"/>
      <c r="AU286" s="302"/>
      <c r="AV286" s="302"/>
      <c r="AW286" s="302"/>
      <c r="AX286" s="302"/>
      <c r="AY286" s="302"/>
      <c r="AZ286" s="302"/>
      <c r="BA286" s="302"/>
      <c r="BB286" s="302"/>
      <c r="BC286" s="302"/>
      <c r="BD286" s="302"/>
      <c r="BE286" s="302"/>
      <c r="BF286" s="302"/>
      <c r="BG286" s="302"/>
      <c r="BH286" s="302"/>
      <c r="BI286" s="302"/>
      <c r="BJ286" s="302"/>
      <c r="BK286" s="302"/>
      <c r="BL286" s="302"/>
      <c r="BM286" s="302"/>
      <c r="BN286" s="302"/>
      <c r="BO286" s="302"/>
      <c r="BP286" s="302"/>
      <c r="BQ286" s="302"/>
      <c r="BR286" s="302"/>
      <c r="BS286" s="302"/>
      <c r="BT286" s="302"/>
      <c r="BU286" s="302"/>
      <c r="BV286" s="302"/>
      <c r="BW286" s="302"/>
      <c r="BX286" s="302"/>
      <c r="BY286" s="302"/>
      <c r="BZ286" s="302"/>
      <c r="CA286" s="302"/>
      <c r="CB286" s="302"/>
      <c r="CC286" s="302"/>
      <c r="CD286" s="302"/>
      <c r="CE286" s="302"/>
      <c r="CF286" s="302"/>
      <c r="CG286" s="302"/>
      <c r="CH286" s="302"/>
      <c r="CI286" s="302"/>
      <c r="CJ286" s="302"/>
      <c r="CK286" s="302"/>
      <c r="CL286" s="302"/>
      <c r="CM286" s="302"/>
      <c r="CN286" s="302"/>
      <c r="CO286" s="302"/>
      <c r="CP286" s="302"/>
      <c r="CQ286" s="302"/>
      <c r="CR286" s="302"/>
      <c r="CS286" s="302"/>
      <c r="CT286" s="302"/>
      <c r="CU286" s="302"/>
      <c r="CV286" s="302"/>
      <c r="CW286" s="302"/>
      <c r="CX286" s="302"/>
      <c r="CY286" s="302"/>
      <c r="CZ286" s="302"/>
      <c r="DA286" s="302"/>
      <c r="DB286" s="302"/>
      <c r="DC286" s="302"/>
      <c r="DD286" s="302"/>
      <c r="DE286" s="302"/>
      <c r="DF286" s="302"/>
      <c r="DG286" s="302"/>
      <c r="DH286" s="302"/>
      <c r="DI286" s="302"/>
      <c r="DJ286" s="302"/>
      <c r="DK286" s="302"/>
      <c r="DL286" s="302"/>
      <c r="DM286" s="302"/>
      <c r="DN286" s="302"/>
      <c r="DO286" s="302"/>
    </row>
    <row r="287" spans="4:119">
      <c r="D287" s="301" t="s">
        <v>121</v>
      </c>
      <c r="E287" s="301"/>
      <c r="F287" s="301" t="s">
        <v>122</v>
      </c>
      <c r="G287" s="302">
        <v>33</v>
      </c>
      <c r="H287" s="277" t="str">
        <f t="shared" si="4"/>
        <v>0133</v>
      </c>
      <c r="I287" s="302"/>
      <c r="J287" s="302"/>
      <c r="K287" s="302"/>
      <c r="L287" s="302"/>
      <c r="M287" s="302"/>
      <c r="N287" s="302"/>
      <c r="O287" s="302"/>
      <c r="P287" s="302"/>
      <c r="Q287" s="302"/>
      <c r="R287" s="302"/>
      <c r="S287" s="302"/>
      <c r="T287" s="302"/>
      <c r="U287" s="302"/>
      <c r="V287" s="302"/>
      <c r="W287" s="302"/>
      <c r="X287" s="302"/>
      <c r="Y287" s="302"/>
      <c r="Z287" s="302"/>
      <c r="AA287" s="302"/>
      <c r="AB287" s="302"/>
      <c r="AC287" s="302"/>
      <c r="AD287" s="302"/>
      <c r="AE287" s="302"/>
      <c r="AF287" s="302"/>
      <c r="AG287" s="302"/>
      <c r="AH287" s="302"/>
      <c r="AI287" s="302"/>
      <c r="AJ287" s="302"/>
      <c r="AK287" s="302"/>
      <c r="AL287" s="302"/>
      <c r="AM287" s="302"/>
      <c r="AN287" s="302"/>
      <c r="AO287" s="302"/>
      <c r="AP287" s="302"/>
      <c r="AQ287" s="302"/>
      <c r="AR287" s="302"/>
      <c r="AS287" s="302"/>
      <c r="AT287" s="302"/>
      <c r="AU287" s="302"/>
      <c r="AV287" s="302"/>
      <c r="AW287" s="302"/>
      <c r="AX287" s="302"/>
      <c r="AY287" s="302"/>
      <c r="AZ287" s="302"/>
      <c r="BA287" s="302"/>
      <c r="BB287" s="302"/>
      <c r="BC287" s="302"/>
      <c r="BD287" s="302"/>
      <c r="BE287" s="302"/>
      <c r="BF287" s="302"/>
      <c r="BG287" s="302"/>
      <c r="BH287" s="302"/>
      <c r="BI287" s="302"/>
      <c r="BJ287" s="302"/>
      <c r="BK287" s="302"/>
      <c r="BL287" s="302"/>
      <c r="BM287" s="302"/>
      <c r="BN287" s="302"/>
      <c r="BO287" s="302"/>
      <c r="BP287" s="302"/>
      <c r="BQ287" s="302"/>
      <c r="BR287" s="302"/>
      <c r="BS287" s="302"/>
      <c r="BT287" s="302"/>
      <c r="BU287" s="302"/>
      <c r="BV287" s="302"/>
      <c r="BW287" s="302"/>
      <c r="BX287" s="302"/>
      <c r="BY287" s="302"/>
      <c r="BZ287" s="302"/>
      <c r="CA287" s="302"/>
      <c r="CB287" s="302"/>
      <c r="CC287" s="302"/>
      <c r="CD287" s="302"/>
      <c r="CE287" s="302"/>
      <c r="CF287" s="302"/>
      <c r="CG287" s="302"/>
      <c r="CH287" s="302"/>
      <c r="CI287" s="302"/>
      <c r="CJ287" s="302"/>
      <c r="CK287" s="302"/>
      <c r="CL287" s="302"/>
      <c r="CM287" s="302"/>
      <c r="CN287" s="302"/>
      <c r="CO287" s="302"/>
      <c r="CP287" s="302"/>
      <c r="CQ287" s="302"/>
      <c r="CR287" s="302"/>
      <c r="CS287" s="302"/>
      <c r="CT287" s="302"/>
      <c r="CU287" s="302"/>
      <c r="CV287" s="302"/>
      <c r="CW287" s="302"/>
      <c r="CX287" s="302"/>
      <c r="CY287" s="302"/>
      <c r="CZ287" s="302"/>
      <c r="DA287" s="302"/>
      <c r="DB287" s="302"/>
      <c r="DC287" s="302"/>
      <c r="DD287" s="302"/>
      <c r="DE287" s="302"/>
      <c r="DF287" s="302"/>
      <c r="DG287" s="302"/>
      <c r="DH287" s="302"/>
      <c r="DI287" s="302"/>
      <c r="DJ287" s="302"/>
      <c r="DK287" s="302"/>
      <c r="DL287" s="302"/>
      <c r="DM287" s="302"/>
      <c r="DN287" s="302"/>
      <c r="DO287" s="302"/>
    </row>
    <row r="288" spans="4:119">
      <c r="D288" s="301" t="s">
        <v>121</v>
      </c>
      <c r="E288" s="301"/>
      <c r="F288" s="301" t="s">
        <v>122</v>
      </c>
      <c r="G288" s="302">
        <v>34</v>
      </c>
      <c r="H288" s="277" t="str">
        <f t="shared" si="4"/>
        <v>0134</v>
      </c>
      <c r="I288" s="302"/>
      <c r="J288" s="302"/>
      <c r="K288" s="302"/>
      <c r="L288" s="302"/>
      <c r="M288" s="302"/>
      <c r="N288" s="302"/>
      <c r="O288" s="302"/>
      <c r="P288" s="302"/>
      <c r="Q288" s="302"/>
      <c r="R288" s="302"/>
      <c r="S288" s="302"/>
      <c r="T288" s="302"/>
      <c r="U288" s="302"/>
      <c r="V288" s="302"/>
      <c r="W288" s="302"/>
      <c r="X288" s="302"/>
      <c r="Y288" s="302"/>
      <c r="Z288" s="302"/>
      <c r="AA288" s="302"/>
      <c r="AB288" s="302"/>
      <c r="AC288" s="302"/>
      <c r="AD288" s="302"/>
      <c r="AE288" s="302"/>
      <c r="AF288" s="302"/>
      <c r="AG288" s="302"/>
      <c r="AH288" s="302"/>
      <c r="AI288" s="302"/>
      <c r="AJ288" s="302"/>
      <c r="AK288" s="302"/>
      <c r="AL288" s="302"/>
      <c r="AM288" s="302"/>
      <c r="AN288" s="302"/>
      <c r="AO288" s="302"/>
      <c r="AP288" s="302"/>
      <c r="AQ288" s="302"/>
      <c r="AR288" s="302"/>
      <c r="AS288" s="302"/>
      <c r="AT288" s="302"/>
      <c r="AU288" s="302"/>
      <c r="AV288" s="302"/>
      <c r="AW288" s="302"/>
      <c r="AX288" s="302"/>
      <c r="AY288" s="302"/>
      <c r="AZ288" s="302"/>
      <c r="BA288" s="302"/>
      <c r="BB288" s="302"/>
      <c r="BC288" s="302"/>
      <c r="BD288" s="302"/>
      <c r="BE288" s="302"/>
      <c r="BF288" s="302"/>
      <c r="BG288" s="302"/>
      <c r="BH288" s="302"/>
      <c r="BI288" s="302"/>
      <c r="BJ288" s="302"/>
      <c r="BK288" s="302"/>
      <c r="BL288" s="302"/>
      <c r="BM288" s="302"/>
      <c r="BN288" s="302"/>
      <c r="BO288" s="302"/>
      <c r="BP288" s="302"/>
      <c r="BQ288" s="302"/>
      <c r="BR288" s="302"/>
      <c r="BS288" s="302"/>
      <c r="BT288" s="302"/>
      <c r="BU288" s="302"/>
      <c r="BV288" s="302"/>
      <c r="BW288" s="302"/>
      <c r="BX288" s="302"/>
      <c r="BY288" s="302"/>
      <c r="BZ288" s="302"/>
      <c r="CA288" s="302"/>
      <c r="CB288" s="302"/>
      <c r="CC288" s="302"/>
      <c r="CD288" s="302"/>
      <c r="CE288" s="302"/>
      <c r="CF288" s="302"/>
      <c r="CG288" s="302"/>
      <c r="CH288" s="302"/>
      <c r="CI288" s="302"/>
      <c r="CJ288" s="302"/>
      <c r="CK288" s="302"/>
      <c r="CL288" s="302"/>
      <c r="CM288" s="302"/>
      <c r="CN288" s="302"/>
      <c r="CO288" s="302"/>
      <c r="CP288" s="302"/>
      <c r="CQ288" s="302"/>
      <c r="CR288" s="302"/>
      <c r="CS288" s="302"/>
      <c r="CT288" s="302"/>
      <c r="CU288" s="302"/>
      <c r="CV288" s="302"/>
      <c r="CW288" s="302"/>
      <c r="CX288" s="302"/>
      <c r="CY288" s="302"/>
      <c r="CZ288" s="302"/>
      <c r="DA288" s="302"/>
      <c r="DB288" s="302"/>
      <c r="DC288" s="302"/>
      <c r="DD288" s="302"/>
      <c r="DE288" s="302"/>
      <c r="DF288" s="302"/>
      <c r="DG288" s="302"/>
      <c r="DH288" s="302"/>
      <c r="DI288" s="302"/>
      <c r="DJ288" s="302"/>
      <c r="DK288" s="302"/>
      <c r="DL288" s="302"/>
      <c r="DM288" s="302"/>
      <c r="DN288" s="302"/>
      <c r="DO288" s="302"/>
    </row>
    <row r="289" spans="4:119">
      <c r="D289" s="301" t="s">
        <v>121</v>
      </c>
      <c r="E289" s="301"/>
      <c r="F289" s="301" t="s">
        <v>122</v>
      </c>
      <c r="G289" s="302">
        <v>35</v>
      </c>
      <c r="H289" s="277" t="str">
        <f t="shared" si="4"/>
        <v>0135</v>
      </c>
      <c r="I289" s="302"/>
      <c r="J289" s="302"/>
      <c r="K289" s="302"/>
      <c r="L289" s="302"/>
      <c r="M289" s="302"/>
      <c r="N289" s="302"/>
      <c r="O289" s="302"/>
      <c r="P289" s="302"/>
      <c r="Q289" s="302"/>
      <c r="R289" s="302"/>
      <c r="S289" s="302"/>
      <c r="T289" s="302"/>
      <c r="U289" s="302"/>
      <c r="V289" s="302"/>
      <c r="W289" s="302"/>
      <c r="X289" s="302"/>
      <c r="Y289" s="302"/>
      <c r="Z289" s="302"/>
      <c r="AA289" s="302"/>
      <c r="AB289" s="302"/>
      <c r="AC289" s="302"/>
      <c r="AD289" s="302"/>
      <c r="AE289" s="302"/>
      <c r="AF289" s="302"/>
      <c r="AG289" s="302"/>
      <c r="AH289" s="302"/>
      <c r="AI289" s="302"/>
      <c r="AJ289" s="302"/>
      <c r="AK289" s="302"/>
      <c r="AL289" s="302"/>
      <c r="AM289" s="302"/>
      <c r="AN289" s="302"/>
      <c r="AO289" s="302"/>
      <c r="AP289" s="302"/>
      <c r="AQ289" s="302"/>
      <c r="AR289" s="302"/>
      <c r="AS289" s="302"/>
      <c r="AT289" s="302"/>
      <c r="AU289" s="302"/>
      <c r="AV289" s="302"/>
      <c r="AW289" s="302"/>
      <c r="AX289" s="302"/>
      <c r="AY289" s="302"/>
      <c r="AZ289" s="302"/>
      <c r="BA289" s="302"/>
      <c r="BB289" s="302"/>
      <c r="BC289" s="302"/>
      <c r="BD289" s="302"/>
      <c r="BE289" s="302"/>
      <c r="BF289" s="302"/>
      <c r="BG289" s="302"/>
      <c r="BH289" s="302"/>
      <c r="BI289" s="302"/>
      <c r="BJ289" s="302"/>
      <c r="BK289" s="302"/>
      <c r="BL289" s="302"/>
      <c r="BM289" s="302"/>
      <c r="BN289" s="302"/>
      <c r="BO289" s="302"/>
      <c r="BP289" s="302"/>
      <c r="BQ289" s="302"/>
      <c r="BR289" s="302"/>
      <c r="BS289" s="302"/>
      <c r="BT289" s="302"/>
      <c r="BU289" s="302"/>
      <c r="BV289" s="302"/>
      <c r="BW289" s="302"/>
      <c r="BX289" s="302"/>
      <c r="BY289" s="302"/>
      <c r="BZ289" s="302"/>
      <c r="CA289" s="302"/>
      <c r="CB289" s="302"/>
      <c r="CC289" s="302"/>
      <c r="CD289" s="302"/>
      <c r="CE289" s="302"/>
      <c r="CF289" s="302"/>
      <c r="CG289" s="302"/>
      <c r="CH289" s="302"/>
      <c r="CI289" s="302"/>
      <c r="CJ289" s="302"/>
      <c r="CK289" s="302"/>
      <c r="CL289" s="302"/>
      <c r="CM289" s="302"/>
      <c r="CN289" s="302"/>
      <c r="CO289" s="302"/>
      <c r="CP289" s="302"/>
      <c r="CQ289" s="302"/>
      <c r="CR289" s="302"/>
      <c r="CS289" s="302"/>
      <c r="CT289" s="302"/>
      <c r="CU289" s="302"/>
      <c r="CV289" s="302"/>
      <c r="CW289" s="302"/>
      <c r="CX289" s="302"/>
      <c r="CY289" s="302"/>
      <c r="CZ289" s="302"/>
      <c r="DA289" s="302"/>
      <c r="DB289" s="302"/>
      <c r="DC289" s="302"/>
      <c r="DD289" s="302"/>
      <c r="DE289" s="302"/>
      <c r="DF289" s="302"/>
      <c r="DG289" s="302"/>
      <c r="DH289" s="302"/>
      <c r="DI289" s="302"/>
      <c r="DJ289" s="302"/>
      <c r="DK289" s="302"/>
      <c r="DL289" s="302"/>
      <c r="DM289" s="302"/>
      <c r="DN289" s="302"/>
      <c r="DO289" s="302"/>
    </row>
    <row r="290" spans="4:119">
      <c r="D290" s="301" t="s">
        <v>121</v>
      </c>
      <c r="E290" s="301"/>
      <c r="F290" s="301" t="s">
        <v>122</v>
      </c>
      <c r="G290" s="302">
        <v>36</v>
      </c>
      <c r="H290" s="277" t="str">
        <f t="shared" si="4"/>
        <v>0136</v>
      </c>
      <c r="I290" s="302"/>
      <c r="J290" s="302"/>
      <c r="K290" s="302"/>
      <c r="L290" s="302"/>
      <c r="M290" s="302"/>
      <c r="N290" s="302"/>
      <c r="O290" s="302"/>
      <c r="P290" s="302"/>
      <c r="Q290" s="302"/>
      <c r="R290" s="302"/>
      <c r="S290" s="302"/>
      <c r="T290" s="302"/>
      <c r="U290" s="302"/>
      <c r="V290" s="302"/>
      <c r="W290" s="302"/>
      <c r="X290" s="302"/>
      <c r="Y290" s="302"/>
      <c r="Z290" s="302"/>
      <c r="AA290" s="302"/>
      <c r="AB290" s="302"/>
      <c r="AC290" s="302"/>
      <c r="AD290" s="302"/>
      <c r="AE290" s="302"/>
      <c r="AF290" s="302"/>
      <c r="AG290" s="302"/>
      <c r="AH290" s="302"/>
      <c r="AI290" s="302"/>
      <c r="AJ290" s="302"/>
      <c r="AK290" s="302"/>
      <c r="AL290" s="302"/>
      <c r="AM290" s="302"/>
      <c r="AN290" s="302"/>
      <c r="AO290" s="302"/>
      <c r="AP290" s="302"/>
      <c r="AQ290" s="302"/>
      <c r="AR290" s="302"/>
      <c r="AS290" s="302"/>
      <c r="AT290" s="302"/>
      <c r="AU290" s="302"/>
      <c r="AV290" s="302"/>
      <c r="AW290" s="302"/>
      <c r="AX290" s="302"/>
      <c r="AY290" s="302"/>
      <c r="AZ290" s="302"/>
      <c r="BA290" s="302"/>
      <c r="BB290" s="302"/>
      <c r="BC290" s="302"/>
      <c r="BD290" s="302"/>
      <c r="BE290" s="302"/>
      <c r="BF290" s="302"/>
      <c r="BG290" s="302"/>
      <c r="BH290" s="302"/>
      <c r="BI290" s="302"/>
      <c r="BJ290" s="302"/>
      <c r="BK290" s="302"/>
      <c r="BL290" s="302"/>
      <c r="BM290" s="302"/>
      <c r="BN290" s="302"/>
      <c r="BO290" s="302"/>
      <c r="BP290" s="302"/>
      <c r="BQ290" s="302"/>
      <c r="BR290" s="302"/>
      <c r="BS290" s="302"/>
      <c r="BT290" s="302"/>
      <c r="BU290" s="302"/>
      <c r="BV290" s="302"/>
      <c r="BW290" s="302"/>
      <c r="BX290" s="302"/>
      <c r="BY290" s="302"/>
      <c r="BZ290" s="302"/>
      <c r="CA290" s="302"/>
      <c r="CB290" s="302"/>
      <c r="CC290" s="302"/>
      <c r="CD290" s="302"/>
      <c r="CE290" s="302"/>
      <c r="CF290" s="302"/>
      <c r="CG290" s="302"/>
      <c r="CH290" s="302"/>
      <c r="CI290" s="302"/>
      <c r="CJ290" s="302"/>
      <c r="CK290" s="302"/>
      <c r="CL290" s="302"/>
      <c r="CM290" s="302"/>
      <c r="CN290" s="302"/>
      <c r="CO290" s="302"/>
      <c r="CP290" s="302"/>
      <c r="CQ290" s="302"/>
      <c r="CR290" s="302"/>
      <c r="CS290" s="302"/>
      <c r="CT290" s="302"/>
      <c r="CU290" s="302"/>
      <c r="CV290" s="302"/>
      <c r="CW290" s="302"/>
      <c r="CX290" s="302"/>
      <c r="CY290" s="302"/>
      <c r="CZ290" s="302"/>
      <c r="DA290" s="302"/>
      <c r="DB290" s="302"/>
      <c r="DC290" s="302"/>
      <c r="DD290" s="302"/>
      <c r="DE290" s="302"/>
      <c r="DF290" s="302"/>
      <c r="DG290" s="302"/>
      <c r="DH290" s="302"/>
      <c r="DI290" s="302"/>
      <c r="DJ290" s="302"/>
      <c r="DK290" s="302"/>
      <c r="DL290" s="302"/>
      <c r="DM290" s="302"/>
      <c r="DN290" s="302"/>
      <c r="DO290" s="302"/>
    </row>
    <row r="291" spans="4:119">
      <c r="D291" s="301" t="s">
        <v>121</v>
      </c>
      <c r="E291" s="301"/>
      <c r="F291" s="301" t="s">
        <v>122</v>
      </c>
      <c r="G291" s="302">
        <v>37</v>
      </c>
      <c r="H291" s="277" t="str">
        <f t="shared" si="4"/>
        <v>0137</v>
      </c>
      <c r="I291" s="302"/>
      <c r="J291" s="302"/>
      <c r="K291" s="302"/>
      <c r="L291" s="302"/>
      <c r="M291" s="302"/>
      <c r="N291" s="302"/>
      <c r="O291" s="302"/>
      <c r="P291" s="302"/>
      <c r="Q291" s="302"/>
      <c r="R291" s="302"/>
      <c r="S291" s="302"/>
      <c r="T291" s="302"/>
      <c r="U291" s="302"/>
      <c r="V291" s="302"/>
      <c r="W291" s="302"/>
      <c r="X291" s="302"/>
      <c r="Y291" s="302"/>
      <c r="Z291" s="302"/>
      <c r="AA291" s="302"/>
      <c r="AB291" s="302"/>
      <c r="AC291" s="302"/>
      <c r="AD291" s="302"/>
      <c r="AE291" s="302"/>
      <c r="AF291" s="302"/>
      <c r="AG291" s="302"/>
      <c r="AH291" s="302"/>
      <c r="AI291" s="302"/>
      <c r="AJ291" s="302"/>
      <c r="AK291" s="302"/>
      <c r="AL291" s="302"/>
      <c r="AM291" s="302"/>
      <c r="AN291" s="302"/>
      <c r="AO291" s="302"/>
      <c r="AP291" s="302"/>
      <c r="AQ291" s="302"/>
      <c r="AR291" s="302"/>
      <c r="AS291" s="302"/>
      <c r="AT291" s="302"/>
      <c r="AU291" s="302"/>
      <c r="AV291" s="302"/>
      <c r="AW291" s="302"/>
      <c r="AX291" s="302"/>
      <c r="AY291" s="302"/>
      <c r="AZ291" s="302"/>
      <c r="BA291" s="302"/>
      <c r="BB291" s="302"/>
      <c r="BC291" s="302"/>
      <c r="BD291" s="302"/>
      <c r="BE291" s="302"/>
      <c r="BF291" s="302"/>
      <c r="BG291" s="302"/>
      <c r="BH291" s="302"/>
      <c r="BI291" s="302"/>
      <c r="BJ291" s="302"/>
      <c r="BK291" s="302"/>
      <c r="BL291" s="302"/>
      <c r="BM291" s="302"/>
      <c r="BN291" s="302"/>
      <c r="BO291" s="302"/>
      <c r="BP291" s="302"/>
      <c r="BQ291" s="302"/>
      <c r="BR291" s="302"/>
      <c r="BS291" s="302"/>
      <c r="BT291" s="302"/>
      <c r="BU291" s="302"/>
      <c r="BV291" s="302"/>
      <c r="BW291" s="302"/>
      <c r="BX291" s="302"/>
      <c r="BY291" s="302"/>
      <c r="BZ291" s="302"/>
      <c r="CA291" s="302"/>
      <c r="CB291" s="302"/>
      <c r="CC291" s="302"/>
      <c r="CD291" s="302"/>
      <c r="CE291" s="302"/>
      <c r="CF291" s="302"/>
      <c r="CG291" s="302"/>
      <c r="CH291" s="302"/>
      <c r="CI291" s="302"/>
      <c r="CJ291" s="302"/>
      <c r="CK291" s="302"/>
      <c r="CL291" s="302"/>
      <c r="CM291" s="302"/>
      <c r="CN291" s="302"/>
      <c r="CO291" s="302"/>
      <c r="CP291" s="302"/>
      <c r="CQ291" s="302"/>
      <c r="CR291" s="302"/>
      <c r="CS291" s="302"/>
      <c r="CT291" s="302"/>
      <c r="CU291" s="302"/>
      <c r="CV291" s="302"/>
      <c r="CW291" s="302"/>
      <c r="CX291" s="302"/>
      <c r="CY291" s="302"/>
      <c r="CZ291" s="302"/>
      <c r="DA291" s="302"/>
      <c r="DB291" s="302"/>
      <c r="DC291" s="302"/>
      <c r="DD291" s="302"/>
      <c r="DE291" s="302"/>
      <c r="DF291" s="302"/>
      <c r="DG291" s="302"/>
      <c r="DH291" s="302"/>
      <c r="DI291" s="302"/>
      <c r="DJ291" s="302"/>
      <c r="DK291" s="302"/>
      <c r="DL291" s="302"/>
      <c r="DM291" s="302"/>
      <c r="DN291" s="302"/>
      <c r="DO291" s="302"/>
    </row>
    <row r="292" spans="4:119">
      <c r="D292" s="301" t="s">
        <v>121</v>
      </c>
      <c r="E292" s="301"/>
      <c r="F292" s="301" t="s">
        <v>122</v>
      </c>
      <c r="G292" s="302">
        <v>38</v>
      </c>
      <c r="H292" s="277" t="str">
        <f t="shared" si="4"/>
        <v>0138</v>
      </c>
      <c r="I292" s="302"/>
      <c r="J292" s="302"/>
      <c r="K292" s="302"/>
      <c r="L292" s="302"/>
      <c r="M292" s="302"/>
      <c r="N292" s="302"/>
      <c r="O292" s="302"/>
      <c r="P292" s="302"/>
      <c r="Q292" s="302"/>
      <c r="R292" s="302"/>
      <c r="S292" s="302"/>
      <c r="T292" s="302"/>
      <c r="U292" s="302"/>
      <c r="V292" s="302"/>
      <c r="W292" s="302"/>
      <c r="X292" s="302"/>
      <c r="Y292" s="302"/>
      <c r="Z292" s="302"/>
      <c r="AA292" s="302"/>
      <c r="AB292" s="302"/>
      <c r="AC292" s="302"/>
      <c r="AD292" s="302"/>
      <c r="AE292" s="302"/>
      <c r="AF292" s="302"/>
      <c r="AG292" s="302"/>
      <c r="AH292" s="302"/>
      <c r="AI292" s="302"/>
      <c r="AJ292" s="302"/>
      <c r="AK292" s="302"/>
      <c r="AL292" s="302"/>
      <c r="AM292" s="302"/>
      <c r="AN292" s="302"/>
      <c r="AO292" s="302"/>
      <c r="AP292" s="302"/>
      <c r="AQ292" s="302"/>
      <c r="AR292" s="302"/>
      <c r="AS292" s="302"/>
      <c r="AT292" s="302"/>
      <c r="AU292" s="302"/>
      <c r="AV292" s="302"/>
      <c r="AW292" s="302"/>
      <c r="AX292" s="302"/>
      <c r="AY292" s="302"/>
      <c r="AZ292" s="302"/>
      <c r="BA292" s="302"/>
      <c r="BB292" s="302"/>
      <c r="BC292" s="302"/>
      <c r="BD292" s="302"/>
      <c r="BE292" s="302"/>
      <c r="BF292" s="302"/>
      <c r="BG292" s="302"/>
      <c r="BH292" s="302"/>
      <c r="BI292" s="302"/>
      <c r="BJ292" s="302"/>
      <c r="BK292" s="302"/>
      <c r="BL292" s="302"/>
      <c r="BM292" s="302"/>
      <c r="BN292" s="302"/>
      <c r="BO292" s="302"/>
      <c r="BP292" s="302"/>
      <c r="BQ292" s="302"/>
      <c r="BR292" s="302"/>
      <c r="BS292" s="302"/>
      <c r="BT292" s="302"/>
      <c r="BU292" s="302"/>
      <c r="BV292" s="302"/>
      <c r="BW292" s="302"/>
      <c r="BX292" s="302"/>
      <c r="BY292" s="302"/>
      <c r="BZ292" s="302"/>
      <c r="CA292" s="302"/>
      <c r="CB292" s="302"/>
      <c r="CC292" s="302"/>
      <c r="CD292" s="302"/>
      <c r="CE292" s="302"/>
      <c r="CF292" s="302"/>
      <c r="CG292" s="302"/>
      <c r="CH292" s="302"/>
      <c r="CI292" s="302"/>
      <c r="CJ292" s="302"/>
      <c r="CK292" s="302"/>
      <c r="CL292" s="302"/>
      <c r="CM292" s="302"/>
      <c r="CN292" s="302"/>
      <c r="CO292" s="302"/>
      <c r="CP292" s="302"/>
      <c r="CQ292" s="302"/>
      <c r="CR292" s="302"/>
      <c r="CS292" s="302"/>
      <c r="CT292" s="302"/>
      <c r="CU292" s="302"/>
      <c r="CV292" s="302"/>
      <c r="CW292" s="302"/>
      <c r="CX292" s="302"/>
      <c r="CY292" s="302"/>
      <c r="CZ292" s="302"/>
      <c r="DA292" s="302"/>
      <c r="DB292" s="302"/>
      <c r="DC292" s="302"/>
      <c r="DD292" s="302"/>
      <c r="DE292" s="302"/>
      <c r="DF292" s="302"/>
      <c r="DG292" s="302"/>
      <c r="DH292" s="302"/>
      <c r="DI292" s="302"/>
      <c r="DJ292" s="302"/>
      <c r="DK292" s="302"/>
      <c r="DL292" s="302"/>
      <c r="DM292" s="302"/>
      <c r="DN292" s="302"/>
      <c r="DO292" s="302"/>
    </row>
    <row r="293" spans="4:119">
      <c r="D293" s="301" t="s">
        <v>121</v>
      </c>
      <c r="E293" s="301"/>
      <c r="F293" s="301" t="s">
        <v>122</v>
      </c>
      <c r="G293" s="302">
        <v>39</v>
      </c>
      <c r="H293" s="277" t="str">
        <f t="shared" si="4"/>
        <v>0139</v>
      </c>
      <c r="I293" s="302"/>
      <c r="J293" s="302"/>
      <c r="K293" s="302"/>
      <c r="L293" s="302"/>
      <c r="M293" s="302"/>
      <c r="N293" s="302"/>
      <c r="O293" s="302"/>
      <c r="P293" s="302"/>
      <c r="Q293" s="302"/>
      <c r="R293" s="302"/>
      <c r="S293" s="302"/>
      <c r="T293" s="302"/>
      <c r="U293" s="302"/>
      <c r="V293" s="302"/>
      <c r="W293" s="302"/>
      <c r="X293" s="302"/>
      <c r="Y293" s="302"/>
      <c r="Z293" s="302"/>
      <c r="AA293" s="302"/>
      <c r="AB293" s="302"/>
      <c r="AC293" s="302"/>
      <c r="AD293" s="302"/>
      <c r="AE293" s="302"/>
      <c r="AF293" s="302"/>
      <c r="AG293" s="302"/>
      <c r="AH293" s="302"/>
      <c r="AI293" s="302"/>
      <c r="AJ293" s="302"/>
      <c r="AK293" s="302"/>
      <c r="AL293" s="302"/>
      <c r="AM293" s="302"/>
      <c r="AN293" s="302"/>
      <c r="AO293" s="302"/>
      <c r="AP293" s="302"/>
      <c r="AQ293" s="302"/>
      <c r="AR293" s="302"/>
      <c r="AS293" s="302"/>
      <c r="AT293" s="302"/>
      <c r="AU293" s="302"/>
      <c r="AV293" s="302"/>
      <c r="AW293" s="302"/>
      <c r="AX293" s="302"/>
      <c r="AY293" s="302"/>
      <c r="AZ293" s="302"/>
      <c r="BA293" s="302"/>
      <c r="BB293" s="302"/>
      <c r="BC293" s="302"/>
      <c r="BD293" s="302"/>
      <c r="BE293" s="302"/>
      <c r="BF293" s="302"/>
      <c r="BG293" s="302"/>
      <c r="BH293" s="302"/>
      <c r="BI293" s="302"/>
      <c r="BJ293" s="302"/>
      <c r="BK293" s="302"/>
      <c r="BL293" s="302"/>
      <c r="BM293" s="302"/>
      <c r="BN293" s="302"/>
      <c r="BO293" s="302"/>
      <c r="BP293" s="302"/>
      <c r="BQ293" s="302"/>
      <c r="BR293" s="302"/>
      <c r="BS293" s="302"/>
      <c r="BT293" s="302"/>
      <c r="BU293" s="302"/>
      <c r="BV293" s="302"/>
      <c r="BW293" s="302"/>
      <c r="BX293" s="302"/>
      <c r="BY293" s="302"/>
      <c r="BZ293" s="302"/>
      <c r="CA293" s="302"/>
      <c r="CB293" s="302"/>
      <c r="CC293" s="302"/>
      <c r="CD293" s="302"/>
      <c r="CE293" s="302"/>
      <c r="CF293" s="302"/>
      <c r="CG293" s="302"/>
      <c r="CH293" s="302"/>
      <c r="CI293" s="302"/>
      <c r="CJ293" s="302"/>
      <c r="CK293" s="302"/>
      <c r="CL293" s="302"/>
      <c r="CM293" s="302"/>
      <c r="CN293" s="302"/>
      <c r="CO293" s="302"/>
      <c r="CP293" s="302"/>
      <c r="CQ293" s="302"/>
      <c r="CR293" s="302"/>
      <c r="CS293" s="302"/>
      <c r="CT293" s="302"/>
      <c r="CU293" s="302"/>
      <c r="CV293" s="302"/>
      <c r="CW293" s="302"/>
      <c r="CX293" s="302"/>
      <c r="CY293" s="302"/>
      <c r="CZ293" s="302"/>
      <c r="DA293" s="302"/>
      <c r="DB293" s="302"/>
      <c r="DC293" s="302"/>
      <c r="DD293" s="302"/>
      <c r="DE293" s="302"/>
      <c r="DF293" s="302"/>
      <c r="DG293" s="302"/>
      <c r="DH293" s="302"/>
      <c r="DI293" s="302"/>
      <c r="DJ293" s="302"/>
      <c r="DK293" s="302"/>
      <c r="DL293" s="302"/>
      <c r="DM293" s="302"/>
      <c r="DN293" s="302"/>
      <c r="DO293" s="302"/>
    </row>
    <row r="294" spans="4:119">
      <c r="D294" s="301" t="s">
        <v>121</v>
      </c>
      <c r="E294" s="301"/>
      <c r="F294" s="301" t="s">
        <v>122</v>
      </c>
      <c r="G294" s="302">
        <v>40</v>
      </c>
      <c r="H294" s="277" t="str">
        <f t="shared" si="4"/>
        <v>0140</v>
      </c>
      <c r="I294" s="302"/>
      <c r="J294" s="302"/>
      <c r="K294" s="302"/>
      <c r="L294" s="302"/>
      <c r="M294" s="302"/>
      <c r="N294" s="302"/>
      <c r="O294" s="302"/>
      <c r="P294" s="302"/>
      <c r="Q294" s="302"/>
      <c r="R294" s="302"/>
      <c r="S294" s="302"/>
      <c r="T294" s="302"/>
      <c r="U294" s="302"/>
      <c r="V294" s="302"/>
      <c r="W294" s="302"/>
      <c r="X294" s="302"/>
      <c r="Y294" s="302"/>
      <c r="Z294" s="302"/>
      <c r="AA294" s="302"/>
      <c r="AB294" s="302"/>
      <c r="AC294" s="302"/>
      <c r="AD294" s="302"/>
      <c r="AE294" s="302"/>
      <c r="AF294" s="302"/>
      <c r="AG294" s="302"/>
      <c r="AH294" s="302"/>
      <c r="AI294" s="302"/>
      <c r="AJ294" s="302"/>
      <c r="AK294" s="302"/>
      <c r="AL294" s="302"/>
      <c r="AM294" s="302"/>
      <c r="AN294" s="302"/>
      <c r="AO294" s="302"/>
      <c r="AP294" s="302"/>
      <c r="AQ294" s="302"/>
      <c r="AR294" s="302"/>
      <c r="AS294" s="302"/>
      <c r="AT294" s="302"/>
      <c r="AU294" s="302"/>
      <c r="AV294" s="302"/>
      <c r="AW294" s="302"/>
      <c r="AX294" s="302"/>
      <c r="AY294" s="302"/>
      <c r="AZ294" s="302"/>
      <c r="BA294" s="302"/>
      <c r="BB294" s="302"/>
      <c r="BC294" s="302"/>
      <c r="BD294" s="302"/>
      <c r="BE294" s="302"/>
      <c r="BF294" s="302"/>
      <c r="BG294" s="302"/>
      <c r="BH294" s="302"/>
      <c r="BI294" s="302"/>
      <c r="BJ294" s="302"/>
      <c r="BK294" s="302"/>
      <c r="BL294" s="302"/>
      <c r="BM294" s="302"/>
      <c r="BN294" s="302"/>
      <c r="BO294" s="302"/>
      <c r="BP294" s="302"/>
      <c r="BQ294" s="302"/>
      <c r="BR294" s="302"/>
      <c r="BS294" s="302"/>
      <c r="BT294" s="302"/>
      <c r="BU294" s="302"/>
      <c r="BV294" s="302"/>
      <c r="BW294" s="302"/>
      <c r="BX294" s="302"/>
      <c r="BY294" s="302"/>
      <c r="BZ294" s="302"/>
      <c r="CA294" s="302"/>
      <c r="CB294" s="302"/>
      <c r="CC294" s="302"/>
      <c r="CD294" s="302"/>
      <c r="CE294" s="302"/>
      <c r="CF294" s="302"/>
      <c r="CG294" s="302"/>
      <c r="CH294" s="302"/>
      <c r="CI294" s="302"/>
      <c r="CJ294" s="302"/>
      <c r="CK294" s="302"/>
      <c r="CL294" s="302"/>
      <c r="CM294" s="302"/>
      <c r="CN294" s="302"/>
      <c r="CO294" s="302"/>
      <c r="CP294" s="302"/>
      <c r="CQ294" s="302"/>
      <c r="CR294" s="302"/>
      <c r="CS294" s="302"/>
      <c r="CT294" s="302"/>
      <c r="CU294" s="302"/>
      <c r="CV294" s="302"/>
      <c r="CW294" s="302"/>
      <c r="CX294" s="302"/>
      <c r="CY294" s="302"/>
      <c r="CZ294" s="302"/>
      <c r="DA294" s="302"/>
      <c r="DB294" s="302"/>
      <c r="DC294" s="302"/>
      <c r="DD294" s="302"/>
      <c r="DE294" s="302"/>
      <c r="DF294" s="302"/>
      <c r="DG294" s="302"/>
      <c r="DH294" s="302"/>
      <c r="DI294" s="302"/>
      <c r="DJ294" s="302"/>
      <c r="DK294" s="302"/>
      <c r="DL294" s="302"/>
      <c r="DM294" s="302"/>
      <c r="DN294" s="302"/>
      <c r="DO294" s="302"/>
    </row>
    <row r="295" spans="4:119">
      <c r="D295" s="301" t="s">
        <v>121</v>
      </c>
      <c r="E295" s="301"/>
      <c r="F295" s="301" t="s">
        <v>122</v>
      </c>
      <c r="G295" s="302">
        <v>41</v>
      </c>
      <c r="H295" s="277" t="str">
        <f t="shared" si="4"/>
        <v>0141</v>
      </c>
      <c r="I295" s="302"/>
      <c r="J295" s="302"/>
      <c r="K295" s="302"/>
      <c r="L295" s="302"/>
      <c r="M295" s="302"/>
      <c r="N295" s="302"/>
      <c r="O295" s="302"/>
      <c r="P295" s="302"/>
      <c r="Q295" s="302"/>
      <c r="R295" s="302"/>
      <c r="S295" s="302"/>
      <c r="T295" s="302"/>
      <c r="U295" s="302"/>
      <c r="V295" s="302"/>
      <c r="W295" s="302"/>
      <c r="X295" s="302"/>
      <c r="Y295" s="302"/>
      <c r="Z295" s="302"/>
      <c r="AA295" s="302"/>
      <c r="AB295" s="302"/>
      <c r="AC295" s="302"/>
      <c r="AD295" s="302"/>
      <c r="AE295" s="302"/>
      <c r="AF295" s="302"/>
      <c r="AG295" s="302"/>
      <c r="AH295" s="302"/>
      <c r="AI295" s="302"/>
      <c r="AJ295" s="302"/>
      <c r="AK295" s="302"/>
      <c r="AL295" s="302"/>
      <c r="AM295" s="302"/>
      <c r="AN295" s="302"/>
      <c r="AO295" s="302"/>
      <c r="AP295" s="302"/>
      <c r="AQ295" s="302"/>
      <c r="AR295" s="302"/>
      <c r="AS295" s="302"/>
      <c r="AT295" s="302"/>
      <c r="AU295" s="302"/>
      <c r="AV295" s="302"/>
      <c r="AW295" s="302"/>
      <c r="AX295" s="302"/>
      <c r="AY295" s="302"/>
      <c r="AZ295" s="302"/>
      <c r="BA295" s="302"/>
      <c r="BB295" s="302"/>
      <c r="BC295" s="302"/>
      <c r="BD295" s="302"/>
      <c r="BE295" s="302"/>
      <c r="BF295" s="302"/>
      <c r="BG295" s="302"/>
      <c r="BH295" s="302"/>
      <c r="BI295" s="302"/>
      <c r="BJ295" s="302"/>
      <c r="BK295" s="302"/>
      <c r="BL295" s="302"/>
      <c r="BM295" s="302"/>
      <c r="BN295" s="302"/>
      <c r="BO295" s="302"/>
      <c r="BP295" s="302"/>
      <c r="BQ295" s="302"/>
      <c r="BR295" s="302"/>
      <c r="BS295" s="302"/>
      <c r="BT295" s="302"/>
      <c r="BU295" s="302"/>
      <c r="BV295" s="302"/>
      <c r="BW295" s="302"/>
      <c r="BX295" s="302"/>
      <c r="BY295" s="302"/>
      <c r="BZ295" s="302"/>
      <c r="CA295" s="302"/>
      <c r="CB295" s="302"/>
      <c r="CC295" s="302"/>
      <c r="CD295" s="302"/>
      <c r="CE295" s="302"/>
      <c r="CF295" s="302"/>
      <c r="CG295" s="302"/>
      <c r="CH295" s="302"/>
      <c r="CI295" s="302"/>
      <c r="CJ295" s="302"/>
      <c r="CK295" s="302"/>
      <c r="CL295" s="302"/>
      <c r="CM295" s="302"/>
      <c r="CN295" s="302"/>
      <c r="CO295" s="302"/>
      <c r="CP295" s="302"/>
      <c r="CQ295" s="302"/>
      <c r="CR295" s="302"/>
      <c r="CS295" s="302"/>
      <c r="CT295" s="302"/>
      <c r="CU295" s="302"/>
      <c r="CV295" s="302"/>
      <c r="CW295" s="302"/>
      <c r="CX295" s="302"/>
      <c r="CY295" s="302"/>
      <c r="CZ295" s="302"/>
      <c r="DA295" s="302"/>
      <c r="DB295" s="302"/>
      <c r="DC295" s="302"/>
      <c r="DD295" s="302"/>
      <c r="DE295" s="302"/>
      <c r="DF295" s="302"/>
      <c r="DG295" s="302"/>
      <c r="DH295" s="302"/>
      <c r="DI295" s="302"/>
      <c r="DJ295" s="302"/>
      <c r="DK295" s="302"/>
      <c r="DL295" s="302"/>
      <c r="DM295" s="302"/>
      <c r="DN295" s="302"/>
      <c r="DO295" s="302"/>
    </row>
    <row r="296" spans="4:119">
      <c r="D296" s="301" t="s">
        <v>121</v>
      </c>
      <c r="E296" s="301"/>
      <c r="F296" s="301" t="s">
        <v>122</v>
      </c>
      <c r="G296" s="302">
        <v>42</v>
      </c>
      <c r="H296" s="277" t="str">
        <f t="shared" si="4"/>
        <v>0142</v>
      </c>
      <c r="I296" s="302"/>
      <c r="J296" s="302"/>
      <c r="K296" s="302"/>
      <c r="L296" s="302"/>
      <c r="M296" s="302"/>
      <c r="N296" s="302"/>
      <c r="O296" s="302"/>
      <c r="P296" s="302"/>
      <c r="Q296" s="302"/>
      <c r="R296" s="302"/>
      <c r="S296" s="302"/>
      <c r="T296" s="302"/>
      <c r="U296" s="302"/>
      <c r="V296" s="302"/>
      <c r="W296" s="302"/>
      <c r="X296" s="302"/>
      <c r="Y296" s="302"/>
      <c r="Z296" s="302"/>
      <c r="AA296" s="302"/>
      <c r="AB296" s="302"/>
      <c r="AC296" s="302"/>
      <c r="AD296" s="302"/>
      <c r="AE296" s="302"/>
      <c r="AF296" s="302"/>
      <c r="AG296" s="302"/>
      <c r="AH296" s="302"/>
      <c r="AI296" s="302"/>
      <c r="AJ296" s="302"/>
      <c r="AK296" s="302"/>
      <c r="AL296" s="302"/>
      <c r="AM296" s="302"/>
      <c r="AN296" s="302"/>
      <c r="AO296" s="302"/>
      <c r="AP296" s="302"/>
      <c r="AQ296" s="302"/>
      <c r="AR296" s="302"/>
      <c r="AS296" s="302"/>
      <c r="AT296" s="302"/>
      <c r="AU296" s="302"/>
      <c r="AV296" s="302"/>
      <c r="AW296" s="302"/>
      <c r="AX296" s="302"/>
      <c r="AY296" s="302"/>
      <c r="AZ296" s="302"/>
      <c r="BA296" s="302"/>
      <c r="BB296" s="302"/>
      <c r="BC296" s="302"/>
      <c r="BD296" s="302"/>
      <c r="BE296" s="302"/>
      <c r="BF296" s="302"/>
      <c r="BG296" s="302"/>
      <c r="BH296" s="302"/>
      <c r="BI296" s="302"/>
      <c r="BJ296" s="302"/>
      <c r="BK296" s="302"/>
      <c r="BL296" s="302"/>
      <c r="BM296" s="302"/>
      <c r="BN296" s="302"/>
      <c r="BO296" s="302"/>
      <c r="BP296" s="302"/>
      <c r="BQ296" s="302"/>
      <c r="BR296" s="302"/>
      <c r="BS296" s="302"/>
      <c r="BT296" s="302"/>
      <c r="BU296" s="302"/>
      <c r="BV296" s="302"/>
      <c r="BW296" s="302"/>
      <c r="BX296" s="302"/>
      <c r="BY296" s="302"/>
      <c r="BZ296" s="302"/>
      <c r="CA296" s="302"/>
      <c r="CB296" s="302"/>
      <c r="CC296" s="302"/>
      <c r="CD296" s="302"/>
      <c r="CE296" s="302"/>
      <c r="CF296" s="302"/>
      <c r="CG296" s="302"/>
      <c r="CH296" s="302"/>
      <c r="CI296" s="302"/>
      <c r="CJ296" s="302"/>
      <c r="CK296" s="302"/>
      <c r="CL296" s="302"/>
      <c r="CM296" s="302"/>
      <c r="CN296" s="302"/>
      <c r="CO296" s="302"/>
      <c r="CP296" s="302"/>
      <c r="CQ296" s="302"/>
      <c r="CR296" s="302"/>
      <c r="CS296" s="302"/>
      <c r="CT296" s="302"/>
      <c r="CU296" s="302"/>
      <c r="CV296" s="302"/>
      <c r="CW296" s="302"/>
      <c r="CX296" s="302"/>
      <c r="CY296" s="302"/>
      <c r="CZ296" s="302"/>
      <c r="DA296" s="302"/>
      <c r="DB296" s="302"/>
      <c r="DC296" s="302"/>
      <c r="DD296" s="302"/>
      <c r="DE296" s="302"/>
      <c r="DF296" s="302"/>
      <c r="DG296" s="302"/>
      <c r="DH296" s="302"/>
      <c r="DI296" s="302"/>
      <c r="DJ296" s="302"/>
      <c r="DK296" s="302"/>
      <c r="DL296" s="302"/>
      <c r="DM296" s="302"/>
      <c r="DN296" s="302"/>
      <c r="DO296" s="302"/>
    </row>
    <row r="297" spans="4:119">
      <c r="D297" s="301" t="s">
        <v>121</v>
      </c>
      <c r="E297" s="301"/>
      <c r="F297" s="301" t="s">
        <v>122</v>
      </c>
      <c r="G297" s="302">
        <v>43</v>
      </c>
      <c r="H297" s="277" t="str">
        <f t="shared" si="4"/>
        <v>0143</v>
      </c>
      <c r="I297" s="302"/>
      <c r="J297" s="302"/>
      <c r="K297" s="302"/>
      <c r="L297" s="302"/>
      <c r="M297" s="302"/>
      <c r="N297" s="302"/>
      <c r="O297" s="302"/>
      <c r="P297" s="302"/>
      <c r="Q297" s="302"/>
      <c r="R297" s="302"/>
      <c r="S297" s="302"/>
      <c r="T297" s="302"/>
      <c r="U297" s="302"/>
      <c r="V297" s="302"/>
      <c r="W297" s="302"/>
      <c r="X297" s="302"/>
      <c r="Y297" s="302"/>
      <c r="Z297" s="302"/>
      <c r="AA297" s="302"/>
      <c r="AB297" s="302"/>
      <c r="AC297" s="302"/>
      <c r="AD297" s="302"/>
      <c r="AE297" s="302"/>
      <c r="AF297" s="302"/>
      <c r="AG297" s="302"/>
      <c r="AH297" s="302"/>
      <c r="AI297" s="302"/>
      <c r="AJ297" s="302"/>
      <c r="AK297" s="302"/>
      <c r="AL297" s="302"/>
      <c r="AM297" s="302"/>
      <c r="AN297" s="302"/>
      <c r="AO297" s="302"/>
      <c r="AP297" s="302"/>
      <c r="AQ297" s="302"/>
      <c r="AR297" s="302"/>
      <c r="AS297" s="302"/>
      <c r="AT297" s="302"/>
      <c r="AU297" s="302"/>
      <c r="AV297" s="302"/>
      <c r="AW297" s="302"/>
      <c r="AX297" s="302"/>
      <c r="AY297" s="302"/>
      <c r="AZ297" s="302"/>
      <c r="BA297" s="302"/>
      <c r="BB297" s="302"/>
      <c r="BC297" s="302"/>
      <c r="BD297" s="302"/>
      <c r="BE297" s="302"/>
      <c r="BF297" s="302"/>
      <c r="BG297" s="302"/>
      <c r="BH297" s="302"/>
      <c r="BI297" s="302"/>
      <c r="BJ297" s="302"/>
      <c r="BK297" s="302"/>
      <c r="BL297" s="302"/>
      <c r="BM297" s="302"/>
      <c r="BN297" s="302"/>
      <c r="BO297" s="302"/>
      <c r="BP297" s="302"/>
      <c r="BQ297" s="302"/>
      <c r="BR297" s="302"/>
      <c r="BS297" s="302"/>
      <c r="BT297" s="302"/>
      <c r="BU297" s="302"/>
      <c r="BV297" s="302"/>
      <c r="BW297" s="302"/>
      <c r="BX297" s="302"/>
      <c r="BY297" s="302"/>
      <c r="BZ297" s="302"/>
      <c r="CA297" s="302"/>
      <c r="CB297" s="302"/>
      <c r="CC297" s="302"/>
      <c r="CD297" s="302"/>
      <c r="CE297" s="302"/>
      <c r="CF297" s="302"/>
      <c r="CG297" s="302"/>
      <c r="CH297" s="302"/>
      <c r="CI297" s="302"/>
      <c r="CJ297" s="302"/>
      <c r="CK297" s="302"/>
      <c r="CL297" s="302"/>
      <c r="CM297" s="302"/>
      <c r="CN297" s="302"/>
      <c r="CO297" s="302"/>
      <c r="CP297" s="302"/>
      <c r="CQ297" s="302"/>
      <c r="CR297" s="302"/>
      <c r="CS297" s="302"/>
      <c r="CT297" s="302"/>
      <c r="CU297" s="302"/>
      <c r="CV297" s="302"/>
      <c r="CW297" s="302"/>
      <c r="CX297" s="302"/>
      <c r="CY297" s="302"/>
      <c r="CZ297" s="302"/>
      <c r="DA297" s="302"/>
      <c r="DB297" s="302"/>
      <c r="DC297" s="302"/>
      <c r="DD297" s="302"/>
      <c r="DE297" s="302"/>
      <c r="DF297" s="302"/>
      <c r="DG297" s="302"/>
      <c r="DH297" s="302"/>
      <c r="DI297" s="302"/>
      <c r="DJ297" s="302"/>
      <c r="DK297" s="302"/>
      <c r="DL297" s="302"/>
      <c r="DM297" s="302"/>
      <c r="DN297" s="302"/>
      <c r="DO297" s="302"/>
    </row>
    <row r="298" spans="4:119">
      <c r="D298" s="301" t="s">
        <v>121</v>
      </c>
      <c r="E298" s="301"/>
      <c r="F298" s="301" t="s">
        <v>122</v>
      </c>
      <c r="G298" s="302">
        <v>44</v>
      </c>
      <c r="H298" s="277" t="str">
        <f t="shared" si="4"/>
        <v>0144</v>
      </c>
      <c r="I298" s="302"/>
      <c r="J298" s="302"/>
      <c r="K298" s="302"/>
      <c r="L298" s="302"/>
      <c r="M298" s="302"/>
      <c r="N298" s="302"/>
      <c r="O298" s="302"/>
      <c r="P298" s="302"/>
      <c r="Q298" s="302"/>
      <c r="R298" s="302"/>
      <c r="S298" s="302"/>
      <c r="T298" s="302"/>
      <c r="U298" s="302"/>
      <c r="V298" s="302"/>
      <c r="W298" s="302"/>
      <c r="X298" s="302"/>
      <c r="Y298" s="302"/>
      <c r="Z298" s="302"/>
      <c r="AA298" s="302"/>
      <c r="AB298" s="302"/>
      <c r="AC298" s="302"/>
      <c r="AD298" s="302"/>
      <c r="AE298" s="302"/>
      <c r="AF298" s="302"/>
      <c r="AG298" s="302"/>
      <c r="AH298" s="302"/>
      <c r="AI298" s="302"/>
      <c r="AJ298" s="302"/>
      <c r="AK298" s="302"/>
      <c r="AL298" s="302"/>
      <c r="AM298" s="302"/>
      <c r="AN298" s="302"/>
      <c r="AO298" s="302"/>
      <c r="AP298" s="302"/>
      <c r="AQ298" s="302"/>
      <c r="AR298" s="302"/>
      <c r="AS298" s="302"/>
      <c r="AT298" s="302"/>
      <c r="AU298" s="302"/>
      <c r="AV298" s="302"/>
      <c r="AW298" s="302"/>
      <c r="AX298" s="302"/>
      <c r="AY298" s="302"/>
      <c r="AZ298" s="302"/>
      <c r="BA298" s="302"/>
      <c r="BB298" s="302"/>
      <c r="BC298" s="302"/>
      <c r="BD298" s="302"/>
      <c r="BE298" s="302"/>
      <c r="BF298" s="302"/>
      <c r="BG298" s="302"/>
      <c r="BH298" s="302"/>
      <c r="BI298" s="302"/>
      <c r="BJ298" s="302"/>
      <c r="BK298" s="302"/>
      <c r="BL298" s="302"/>
      <c r="BM298" s="302"/>
      <c r="BN298" s="302"/>
      <c r="BO298" s="302"/>
      <c r="BP298" s="302"/>
      <c r="BQ298" s="302"/>
      <c r="BR298" s="302"/>
      <c r="BS298" s="302"/>
      <c r="BT298" s="302"/>
      <c r="BU298" s="302"/>
      <c r="BV298" s="302"/>
      <c r="BW298" s="302"/>
      <c r="BX298" s="302"/>
      <c r="BY298" s="302"/>
      <c r="BZ298" s="302"/>
      <c r="CA298" s="302"/>
      <c r="CB298" s="302"/>
      <c r="CC298" s="302"/>
      <c r="CD298" s="302"/>
      <c r="CE298" s="302"/>
      <c r="CF298" s="302"/>
      <c r="CG298" s="302"/>
      <c r="CH298" s="302"/>
      <c r="CI298" s="302"/>
      <c r="CJ298" s="302"/>
      <c r="CK298" s="302"/>
      <c r="CL298" s="302"/>
      <c r="CM298" s="302"/>
      <c r="CN298" s="302"/>
      <c r="CO298" s="302"/>
      <c r="CP298" s="302"/>
      <c r="CQ298" s="302"/>
      <c r="CR298" s="302"/>
      <c r="CS298" s="302"/>
      <c r="CT298" s="302"/>
      <c r="CU298" s="302"/>
      <c r="CV298" s="302"/>
      <c r="CW298" s="302"/>
      <c r="CX298" s="302"/>
      <c r="CY298" s="302"/>
      <c r="CZ298" s="302"/>
      <c r="DA298" s="302"/>
      <c r="DB298" s="302"/>
      <c r="DC298" s="302"/>
      <c r="DD298" s="302"/>
      <c r="DE298" s="302"/>
      <c r="DF298" s="302"/>
      <c r="DG298" s="302"/>
      <c r="DH298" s="302"/>
      <c r="DI298" s="302"/>
      <c r="DJ298" s="302"/>
      <c r="DK298" s="302"/>
      <c r="DL298" s="302"/>
      <c r="DM298" s="302"/>
      <c r="DN298" s="302"/>
      <c r="DO298" s="302"/>
    </row>
    <row r="299" spans="4:119">
      <c r="D299" s="301" t="s">
        <v>121</v>
      </c>
      <c r="E299" s="301"/>
      <c r="F299" s="301" t="s">
        <v>122</v>
      </c>
      <c r="G299" s="302">
        <v>45</v>
      </c>
      <c r="H299" s="277" t="str">
        <f t="shared" si="4"/>
        <v>0145</v>
      </c>
      <c r="I299" s="302"/>
      <c r="J299" s="302"/>
      <c r="K299" s="302"/>
      <c r="L299" s="302"/>
      <c r="M299" s="302"/>
      <c r="N299" s="302"/>
      <c r="O299" s="302"/>
      <c r="P299" s="302"/>
      <c r="Q299" s="302"/>
      <c r="R299" s="302"/>
      <c r="S299" s="302"/>
      <c r="T299" s="302"/>
      <c r="U299" s="302"/>
      <c r="V299" s="302"/>
      <c r="W299" s="302"/>
      <c r="X299" s="302"/>
      <c r="Y299" s="302"/>
      <c r="Z299" s="302"/>
      <c r="AA299" s="302"/>
      <c r="AB299" s="302"/>
      <c r="AC299" s="302"/>
      <c r="AD299" s="302"/>
      <c r="AE299" s="302"/>
      <c r="AF299" s="302"/>
      <c r="AG299" s="302"/>
      <c r="AH299" s="302"/>
      <c r="AI299" s="302"/>
      <c r="AJ299" s="302"/>
      <c r="AK299" s="302"/>
      <c r="AL299" s="302"/>
      <c r="AM299" s="302"/>
      <c r="AN299" s="302"/>
      <c r="AO299" s="302"/>
      <c r="AP299" s="302"/>
      <c r="AQ299" s="302"/>
      <c r="AR299" s="302"/>
      <c r="AS299" s="302"/>
      <c r="AT299" s="302"/>
      <c r="AU299" s="302"/>
      <c r="AV299" s="302"/>
      <c r="AW299" s="302"/>
      <c r="AX299" s="302"/>
      <c r="AY299" s="302"/>
      <c r="AZ299" s="302"/>
      <c r="BA299" s="302"/>
      <c r="BB299" s="302"/>
      <c r="BC299" s="302"/>
      <c r="BD299" s="302"/>
      <c r="BE299" s="302"/>
      <c r="BF299" s="302"/>
      <c r="BG299" s="302"/>
      <c r="BH299" s="302"/>
      <c r="BI299" s="302"/>
      <c r="BJ299" s="302"/>
      <c r="BK299" s="302"/>
      <c r="BL299" s="302"/>
      <c r="BM299" s="302"/>
      <c r="BN299" s="302"/>
      <c r="BO299" s="302"/>
      <c r="BP299" s="302"/>
      <c r="BQ299" s="302"/>
      <c r="BR299" s="302"/>
      <c r="BS299" s="302"/>
      <c r="BT299" s="302"/>
      <c r="BU299" s="302"/>
      <c r="BV299" s="302"/>
      <c r="BW299" s="302"/>
      <c r="BX299" s="302"/>
      <c r="BY299" s="302"/>
      <c r="BZ299" s="302"/>
      <c r="CA299" s="302"/>
      <c r="CB299" s="302"/>
      <c r="CC299" s="302"/>
      <c r="CD299" s="302"/>
      <c r="CE299" s="302"/>
      <c r="CF299" s="302"/>
      <c r="CG299" s="302"/>
      <c r="CH299" s="302"/>
      <c r="CI299" s="302"/>
      <c r="CJ299" s="302"/>
      <c r="CK299" s="302"/>
      <c r="CL299" s="302"/>
      <c r="CM299" s="302"/>
      <c r="CN299" s="302"/>
      <c r="CO299" s="302"/>
      <c r="CP299" s="302"/>
      <c r="CQ299" s="302"/>
      <c r="CR299" s="302"/>
      <c r="CS299" s="302"/>
      <c r="CT299" s="302"/>
      <c r="CU299" s="302"/>
      <c r="CV299" s="302"/>
      <c r="CW299" s="302"/>
      <c r="CX299" s="302"/>
      <c r="CY299" s="302"/>
      <c r="CZ299" s="302"/>
      <c r="DA299" s="302"/>
      <c r="DB299" s="302"/>
      <c r="DC299" s="302"/>
      <c r="DD299" s="302"/>
      <c r="DE299" s="302"/>
      <c r="DF299" s="302"/>
      <c r="DG299" s="302"/>
      <c r="DH299" s="302"/>
      <c r="DI299" s="302"/>
      <c r="DJ299" s="302"/>
      <c r="DK299" s="302"/>
      <c r="DL299" s="302"/>
      <c r="DM299" s="302"/>
      <c r="DN299" s="302"/>
      <c r="DO299" s="302"/>
    </row>
    <row r="300" spans="4:119">
      <c r="D300" s="301" t="s">
        <v>121</v>
      </c>
      <c r="E300" s="301"/>
      <c r="F300" s="301" t="s">
        <v>122</v>
      </c>
      <c r="G300" s="302">
        <v>46</v>
      </c>
      <c r="H300" s="277" t="str">
        <f t="shared" si="4"/>
        <v>0146</v>
      </c>
      <c r="I300" s="302"/>
      <c r="J300" s="302"/>
      <c r="K300" s="302"/>
      <c r="L300" s="302"/>
      <c r="M300" s="302"/>
      <c r="N300" s="302"/>
      <c r="O300" s="302"/>
      <c r="P300" s="302"/>
      <c r="Q300" s="302"/>
      <c r="R300" s="302"/>
      <c r="S300" s="302"/>
      <c r="T300" s="302"/>
      <c r="U300" s="302"/>
      <c r="V300" s="302"/>
      <c r="W300" s="302"/>
      <c r="X300" s="302"/>
      <c r="Y300" s="302"/>
      <c r="Z300" s="302"/>
      <c r="AA300" s="302"/>
      <c r="AB300" s="302"/>
      <c r="AC300" s="302"/>
      <c r="AD300" s="302"/>
      <c r="AE300" s="302"/>
      <c r="AF300" s="302"/>
      <c r="AG300" s="302"/>
      <c r="AH300" s="302"/>
      <c r="AI300" s="302"/>
      <c r="AJ300" s="302"/>
      <c r="AK300" s="302"/>
      <c r="AL300" s="302"/>
      <c r="AM300" s="302"/>
      <c r="AN300" s="302"/>
      <c r="AO300" s="302"/>
      <c r="AP300" s="302"/>
      <c r="AQ300" s="302"/>
      <c r="AR300" s="302"/>
      <c r="AS300" s="302"/>
      <c r="AT300" s="302"/>
      <c r="AU300" s="302"/>
      <c r="AV300" s="302"/>
      <c r="AW300" s="302"/>
      <c r="AX300" s="302"/>
      <c r="AY300" s="302"/>
      <c r="AZ300" s="302"/>
      <c r="BA300" s="302"/>
      <c r="BB300" s="302"/>
      <c r="BC300" s="302"/>
      <c r="BD300" s="302"/>
      <c r="BE300" s="302"/>
      <c r="BF300" s="302"/>
      <c r="BG300" s="302"/>
      <c r="BH300" s="302"/>
      <c r="BI300" s="302"/>
      <c r="BJ300" s="302"/>
      <c r="BK300" s="302"/>
      <c r="BL300" s="302"/>
      <c r="BM300" s="302"/>
      <c r="BN300" s="302"/>
      <c r="BO300" s="302"/>
      <c r="BP300" s="302"/>
      <c r="BQ300" s="302"/>
      <c r="BR300" s="302"/>
      <c r="BS300" s="302"/>
      <c r="BT300" s="302"/>
      <c r="BU300" s="302"/>
      <c r="BV300" s="302"/>
      <c r="BW300" s="302"/>
      <c r="BX300" s="302"/>
      <c r="BY300" s="302"/>
      <c r="BZ300" s="302"/>
      <c r="CA300" s="302"/>
      <c r="CB300" s="302"/>
      <c r="CC300" s="302"/>
      <c r="CD300" s="302"/>
      <c r="CE300" s="302"/>
      <c r="CF300" s="302"/>
      <c r="CG300" s="302"/>
      <c r="CH300" s="302"/>
      <c r="CI300" s="302"/>
      <c r="CJ300" s="302"/>
      <c r="CK300" s="302"/>
      <c r="CL300" s="302"/>
      <c r="CM300" s="302"/>
      <c r="CN300" s="302"/>
      <c r="CO300" s="302"/>
      <c r="CP300" s="302"/>
      <c r="CQ300" s="302"/>
      <c r="CR300" s="302"/>
      <c r="CS300" s="302"/>
      <c r="CT300" s="302"/>
      <c r="CU300" s="302"/>
      <c r="CV300" s="302"/>
      <c r="CW300" s="302"/>
      <c r="CX300" s="302"/>
      <c r="CY300" s="302"/>
      <c r="CZ300" s="302"/>
      <c r="DA300" s="302"/>
      <c r="DB300" s="302"/>
      <c r="DC300" s="302"/>
      <c r="DD300" s="302"/>
      <c r="DE300" s="302"/>
      <c r="DF300" s="302"/>
      <c r="DG300" s="302"/>
      <c r="DH300" s="302"/>
      <c r="DI300" s="302"/>
      <c r="DJ300" s="302"/>
      <c r="DK300" s="302"/>
      <c r="DL300" s="302"/>
      <c r="DM300" s="302"/>
      <c r="DN300" s="302"/>
      <c r="DO300" s="302"/>
    </row>
    <row r="301" spans="4:119">
      <c r="D301" s="301" t="s">
        <v>121</v>
      </c>
      <c r="E301" s="301"/>
      <c r="F301" s="301" t="s">
        <v>122</v>
      </c>
      <c r="G301" s="302">
        <v>47</v>
      </c>
      <c r="H301" s="277" t="str">
        <f t="shared" si="4"/>
        <v>0147</v>
      </c>
      <c r="I301" s="302"/>
      <c r="J301" s="302"/>
      <c r="K301" s="302"/>
      <c r="L301" s="302"/>
      <c r="M301" s="302"/>
      <c r="N301" s="302"/>
      <c r="O301" s="302"/>
      <c r="P301" s="302"/>
      <c r="Q301" s="302"/>
      <c r="R301" s="302"/>
      <c r="S301" s="302"/>
      <c r="T301" s="302"/>
      <c r="U301" s="302"/>
      <c r="V301" s="302"/>
      <c r="W301" s="302"/>
      <c r="X301" s="302"/>
      <c r="Y301" s="302"/>
      <c r="Z301" s="302"/>
      <c r="AA301" s="302"/>
      <c r="AB301" s="302"/>
      <c r="AC301" s="302"/>
      <c r="AD301" s="302"/>
      <c r="AE301" s="302"/>
      <c r="AF301" s="302"/>
      <c r="AG301" s="302"/>
      <c r="AH301" s="302"/>
      <c r="AI301" s="302"/>
      <c r="AJ301" s="302"/>
      <c r="AK301" s="302"/>
      <c r="AL301" s="302"/>
      <c r="AM301" s="302"/>
      <c r="AN301" s="302"/>
      <c r="AO301" s="302"/>
      <c r="AP301" s="302"/>
      <c r="AQ301" s="302"/>
      <c r="AR301" s="302"/>
      <c r="AS301" s="302"/>
      <c r="AT301" s="302"/>
      <c r="AU301" s="302"/>
      <c r="AV301" s="302"/>
      <c r="AW301" s="302"/>
      <c r="AX301" s="302"/>
      <c r="AY301" s="302"/>
      <c r="AZ301" s="302"/>
      <c r="BA301" s="302"/>
      <c r="BB301" s="302"/>
      <c r="BC301" s="302"/>
      <c r="BD301" s="302"/>
      <c r="BE301" s="302"/>
      <c r="BF301" s="302"/>
      <c r="BG301" s="302"/>
      <c r="BH301" s="302"/>
      <c r="BI301" s="302"/>
      <c r="BJ301" s="302"/>
      <c r="BK301" s="302"/>
      <c r="BL301" s="302"/>
      <c r="BM301" s="302"/>
      <c r="BN301" s="302"/>
      <c r="BO301" s="302"/>
      <c r="BP301" s="302"/>
      <c r="BQ301" s="302"/>
      <c r="BR301" s="302"/>
      <c r="BS301" s="302"/>
      <c r="BT301" s="302"/>
      <c r="BU301" s="302"/>
      <c r="BV301" s="302"/>
      <c r="BW301" s="302"/>
      <c r="BX301" s="302"/>
      <c r="BY301" s="302"/>
      <c r="BZ301" s="302"/>
      <c r="CA301" s="302"/>
      <c r="CB301" s="302"/>
      <c r="CC301" s="302"/>
      <c r="CD301" s="302"/>
      <c r="CE301" s="302"/>
      <c r="CF301" s="302"/>
      <c r="CG301" s="302"/>
      <c r="CH301" s="302"/>
      <c r="CI301" s="302"/>
      <c r="CJ301" s="302"/>
      <c r="CK301" s="302"/>
      <c r="CL301" s="302"/>
      <c r="CM301" s="302"/>
      <c r="CN301" s="302"/>
      <c r="CO301" s="302"/>
      <c r="CP301" s="302"/>
      <c r="CQ301" s="302"/>
      <c r="CR301" s="302"/>
      <c r="CS301" s="302"/>
      <c r="CT301" s="302"/>
      <c r="CU301" s="302"/>
      <c r="CV301" s="302"/>
      <c r="CW301" s="302"/>
      <c r="CX301" s="302"/>
      <c r="CY301" s="302"/>
      <c r="CZ301" s="302"/>
      <c r="DA301" s="302"/>
      <c r="DB301" s="302"/>
      <c r="DC301" s="302"/>
      <c r="DD301" s="302"/>
      <c r="DE301" s="302"/>
      <c r="DF301" s="302"/>
      <c r="DG301" s="302"/>
      <c r="DH301" s="302"/>
      <c r="DI301" s="302"/>
      <c r="DJ301" s="302"/>
      <c r="DK301" s="302"/>
      <c r="DL301" s="302"/>
      <c r="DM301" s="302"/>
      <c r="DN301" s="302"/>
      <c r="DO301" s="302"/>
    </row>
    <row r="302" spans="4:119">
      <c r="D302" s="301" t="s">
        <v>121</v>
      </c>
      <c r="E302" s="301"/>
      <c r="F302" s="301" t="s">
        <v>122</v>
      </c>
      <c r="G302" s="302">
        <v>48</v>
      </c>
      <c r="H302" s="277" t="str">
        <f t="shared" si="4"/>
        <v>0148</v>
      </c>
      <c r="I302" s="302"/>
      <c r="J302" s="302"/>
      <c r="K302" s="302"/>
      <c r="L302" s="302"/>
      <c r="M302" s="302"/>
      <c r="N302" s="302"/>
      <c r="O302" s="302"/>
      <c r="P302" s="302"/>
      <c r="Q302" s="302"/>
      <c r="R302" s="302"/>
      <c r="S302" s="302"/>
      <c r="T302" s="302"/>
      <c r="U302" s="302"/>
      <c r="V302" s="302"/>
      <c r="W302" s="302"/>
      <c r="X302" s="302"/>
      <c r="Y302" s="302"/>
      <c r="Z302" s="302"/>
      <c r="AA302" s="302"/>
      <c r="AB302" s="302"/>
      <c r="AC302" s="302"/>
      <c r="AD302" s="302"/>
      <c r="AE302" s="302"/>
      <c r="AF302" s="302"/>
      <c r="AG302" s="302"/>
      <c r="AH302" s="302"/>
      <c r="AI302" s="302"/>
      <c r="AJ302" s="302"/>
      <c r="AK302" s="302"/>
      <c r="AL302" s="302"/>
      <c r="AM302" s="302"/>
      <c r="AN302" s="302"/>
      <c r="AO302" s="302"/>
      <c r="AP302" s="302"/>
      <c r="AQ302" s="302"/>
      <c r="AR302" s="302"/>
      <c r="AS302" s="302"/>
      <c r="AT302" s="302"/>
      <c r="AU302" s="302"/>
      <c r="AV302" s="302"/>
      <c r="AW302" s="302"/>
      <c r="AX302" s="302"/>
      <c r="AY302" s="302"/>
      <c r="AZ302" s="302"/>
      <c r="BA302" s="302"/>
      <c r="BB302" s="302"/>
      <c r="BC302" s="302"/>
      <c r="BD302" s="302"/>
      <c r="BE302" s="302"/>
      <c r="BF302" s="302"/>
      <c r="BG302" s="302"/>
      <c r="BH302" s="302"/>
      <c r="BI302" s="302"/>
      <c r="BJ302" s="302"/>
      <c r="BK302" s="302"/>
      <c r="BL302" s="302"/>
      <c r="BM302" s="302"/>
      <c r="BN302" s="302"/>
      <c r="BO302" s="302"/>
      <c r="BP302" s="302"/>
      <c r="BQ302" s="302"/>
      <c r="BR302" s="302"/>
      <c r="BS302" s="302"/>
      <c r="BT302" s="302"/>
      <c r="BU302" s="302"/>
      <c r="BV302" s="302"/>
      <c r="BW302" s="302"/>
      <c r="BX302" s="302"/>
      <c r="BY302" s="302"/>
      <c r="BZ302" s="302"/>
      <c r="CA302" s="302"/>
      <c r="CB302" s="302"/>
      <c r="CC302" s="302"/>
      <c r="CD302" s="302"/>
      <c r="CE302" s="302"/>
      <c r="CF302" s="302"/>
      <c r="CG302" s="302"/>
      <c r="CH302" s="302"/>
      <c r="CI302" s="302"/>
      <c r="CJ302" s="302"/>
      <c r="CK302" s="302"/>
      <c r="CL302" s="302"/>
      <c r="CM302" s="302"/>
      <c r="CN302" s="302"/>
      <c r="CO302" s="302"/>
      <c r="CP302" s="302"/>
      <c r="CQ302" s="302"/>
      <c r="CR302" s="302"/>
      <c r="CS302" s="302"/>
      <c r="CT302" s="302"/>
      <c r="CU302" s="302"/>
      <c r="CV302" s="302"/>
      <c r="CW302" s="302"/>
      <c r="CX302" s="302"/>
      <c r="CY302" s="302"/>
      <c r="CZ302" s="302"/>
      <c r="DA302" s="302"/>
      <c r="DB302" s="302"/>
      <c r="DC302" s="302"/>
      <c r="DD302" s="302"/>
      <c r="DE302" s="302"/>
      <c r="DF302" s="302"/>
      <c r="DG302" s="302"/>
      <c r="DH302" s="302"/>
      <c r="DI302" s="302"/>
      <c r="DJ302" s="302"/>
      <c r="DK302" s="302"/>
      <c r="DL302" s="302"/>
      <c r="DM302" s="302"/>
      <c r="DN302" s="302"/>
      <c r="DO302" s="302"/>
    </row>
    <row r="303" spans="4:119">
      <c r="D303" s="301" t="s">
        <v>121</v>
      </c>
      <c r="E303" s="301"/>
      <c r="F303" s="301" t="s">
        <v>122</v>
      </c>
      <c r="G303" s="302">
        <v>49</v>
      </c>
      <c r="H303" s="277" t="str">
        <f t="shared" si="4"/>
        <v>0149</v>
      </c>
      <c r="I303" s="302"/>
      <c r="J303" s="302"/>
      <c r="K303" s="302"/>
      <c r="L303" s="302"/>
      <c r="M303" s="302"/>
      <c r="N303" s="302"/>
      <c r="O303" s="302"/>
      <c r="P303" s="302"/>
      <c r="Q303" s="302"/>
      <c r="R303" s="302"/>
      <c r="S303" s="302"/>
      <c r="T303" s="302"/>
      <c r="U303" s="302"/>
      <c r="V303" s="302"/>
      <c r="W303" s="302"/>
      <c r="X303" s="302"/>
      <c r="Y303" s="302"/>
      <c r="Z303" s="302"/>
      <c r="AA303" s="302"/>
      <c r="AB303" s="302"/>
      <c r="AC303" s="302"/>
      <c r="AD303" s="302"/>
      <c r="AE303" s="302"/>
      <c r="AF303" s="302"/>
      <c r="AG303" s="302"/>
      <c r="AH303" s="302"/>
      <c r="AI303" s="302"/>
      <c r="AJ303" s="302"/>
      <c r="AK303" s="302"/>
      <c r="AL303" s="302"/>
      <c r="AM303" s="302"/>
      <c r="AN303" s="302"/>
      <c r="AO303" s="302"/>
      <c r="AP303" s="302"/>
      <c r="AQ303" s="302"/>
      <c r="AR303" s="302"/>
      <c r="AS303" s="302"/>
      <c r="AT303" s="302"/>
      <c r="AU303" s="302"/>
      <c r="AV303" s="302"/>
      <c r="AW303" s="302"/>
      <c r="AX303" s="302"/>
      <c r="AY303" s="302"/>
      <c r="AZ303" s="302"/>
      <c r="BA303" s="302"/>
      <c r="BB303" s="302"/>
      <c r="BC303" s="302"/>
      <c r="BD303" s="302"/>
      <c r="BE303" s="302"/>
      <c r="BF303" s="302"/>
      <c r="BG303" s="302"/>
      <c r="BH303" s="302"/>
      <c r="BI303" s="302"/>
      <c r="BJ303" s="302"/>
      <c r="BK303" s="302"/>
      <c r="BL303" s="302"/>
      <c r="BM303" s="302"/>
      <c r="BN303" s="302"/>
      <c r="BO303" s="302"/>
      <c r="BP303" s="302"/>
      <c r="BQ303" s="302"/>
      <c r="BR303" s="302"/>
      <c r="BS303" s="302"/>
      <c r="BT303" s="302"/>
      <c r="BU303" s="302"/>
      <c r="BV303" s="302"/>
      <c r="BW303" s="302"/>
      <c r="BX303" s="302"/>
      <c r="BY303" s="302"/>
      <c r="BZ303" s="302"/>
      <c r="CA303" s="302"/>
      <c r="CB303" s="302"/>
      <c r="CC303" s="302"/>
      <c r="CD303" s="302"/>
      <c r="CE303" s="302"/>
      <c r="CF303" s="302"/>
      <c r="CG303" s="302"/>
      <c r="CH303" s="302"/>
      <c r="CI303" s="302"/>
      <c r="CJ303" s="302"/>
      <c r="CK303" s="302"/>
      <c r="CL303" s="302"/>
      <c r="CM303" s="302"/>
      <c r="CN303" s="302"/>
      <c r="CO303" s="302"/>
      <c r="CP303" s="302"/>
      <c r="CQ303" s="302"/>
      <c r="CR303" s="302"/>
      <c r="CS303" s="302"/>
      <c r="CT303" s="302"/>
      <c r="CU303" s="302"/>
      <c r="CV303" s="302"/>
      <c r="CW303" s="302"/>
      <c r="CX303" s="302"/>
      <c r="CY303" s="302"/>
      <c r="CZ303" s="302"/>
      <c r="DA303" s="302"/>
      <c r="DB303" s="302"/>
      <c r="DC303" s="302"/>
      <c r="DD303" s="302"/>
      <c r="DE303" s="302"/>
      <c r="DF303" s="302"/>
      <c r="DG303" s="302"/>
      <c r="DH303" s="302"/>
      <c r="DI303" s="302"/>
      <c r="DJ303" s="302"/>
      <c r="DK303" s="302"/>
      <c r="DL303" s="302"/>
      <c r="DM303" s="302"/>
      <c r="DN303" s="302"/>
      <c r="DO303" s="302"/>
    </row>
    <row r="304" spans="4:119">
      <c r="D304" s="301" t="s">
        <v>121</v>
      </c>
      <c r="E304" s="301"/>
      <c r="F304" s="301" t="s">
        <v>122</v>
      </c>
      <c r="G304" s="302">
        <v>50</v>
      </c>
      <c r="H304" s="277" t="str">
        <f t="shared" si="4"/>
        <v>0150</v>
      </c>
      <c r="I304" s="302"/>
      <c r="J304" s="302"/>
      <c r="K304" s="302"/>
      <c r="L304" s="302"/>
      <c r="M304" s="302"/>
      <c r="N304" s="302"/>
      <c r="O304" s="302"/>
      <c r="P304" s="302"/>
      <c r="Q304" s="302"/>
      <c r="R304" s="302"/>
      <c r="S304" s="302"/>
      <c r="T304" s="302"/>
      <c r="U304" s="302"/>
      <c r="V304" s="302"/>
      <c r="W304" s="302"/>
      <c r="X304" s="302"/>
      <c r="Y304" s="302"/>
      <c r="Z304" s="302"/>
      <c r="AA304" s="302"/>
      <c r="AB304" s="302"/>
      <c r="AC304" s="302"/>
      <c r="AD304" s="302"/>
      <c r="AE304" s="302"/>
      <c r="AF304" s="302"/>
      <c r="AG304" s="302"/>
      <c r="AH304" s="302"/>
      <c r="AI304" s="302"/>
      <c r="AJ304" s="302"/>
      <c r="AK304" s="302"/>
      <c r="AL304" s="302"/>
      <c r="AM304" s="302"/>
      <c r="AN304" s="302"/>
      <c r="AO304" s="302"/>
      <c r="AP304" s="302"/>
      <c r="AQ304" s="302"/>
      <c r="AR304" s="302"/>
      <c r="AS304" s="302"/>
      <c r="AT304" s="302"/>
      <c r="AU304" s="302"/>
      <c r="AV304" s="302"/>
      <c r="AW304" s="302"/>
      <c r="AX304" s="302"/>
      <c r="AY304" s="302"/>
      <c r="AZ304" s="302"/>
      <c r="BA304" s="302"/>
      <c r="BB304" s="302"/>
      <c r="BC304" s="302"/>
      <c r="BD304" s="302"/>
      <c r="BE304" s="302"/>
      <c r="BF304" s="302"/>
      <c r="BG304" s="302"/>
      <c r="BH304" s="302"/>
      <c r="BI304" s="302"/>
      <c r="BJ304" s="302"/>
      <c r="BK304" s="302"/>
      <c r="BL304" s="302"/>
      <c r="BM304" s="302"/>
      <c r="BN304" s="302"/>
      <c r="BO304" s="302"/>
      <c r="BP304" s="302"/>
      <c r="BQ304" s="302"/>
      <c r="BR304" s="302"/>
      <c r="BS304" s="302"/>
      <c r="BT304" s="302"/>
      <c r="BU304" s="302"/>
      <c r="BV304" s="302"/>
      <c r="BW304" s="302"/>
      <c r="BX304" s="302"/>
      <c r="BY304" s="302"/>
      <c r="BZ304" s="302"/>
      <c r="CA304" s="302"/>
      <c r="CB304" s="302"/>
      <c r="CC304" s="302"/>
      <c r="CD304" s="302"/>
      <c r="CE304" s="302"/>
      <c r="CF304" s="302"/>
      <c r="CG304" s="302"/>
      <c r="CH304" s="302"/>
      <c r="CI304" s="302"/>
      <c r="CJ304" s="302"/>
      <c r="CK304" s="302"/>
      <c r="CL304" s="302"/>
      <c r="CM304" s="302"/>
      <c r="CN304" s="302"/>
      <c r="CO304" s="302"/>
      <c r="CP304" s="302"/>
      <c r="CQ304" s="302"/>
      <c r="CR304" s="302"/>
      <c r="CS304" s="302"/>
      <c r="CT304" s="302"/>
      <c r="CU304" s="302"/>
      <c r="CV304" s="302"/>
      <c r="CW304" s="302"/>
      <c r="CX304" s="302"/>
      <c r="CY304" s="302"/>
      <c r="CZ304" s="302"/>
      <c r="DA304" s="302"/>
      <c r="DB304" s="302"/>
      <c r="DC304" s="302"/>
      <c r="DD304" s="302"/>
      <c r="DE304" s="302"/>
      <c r="DF304" s="302"/>
      <c r="DG304" s="302"/>
      <c r="DH304" s="302"/>
      <c r="DI304" s="302"/>
      <c r="DJ304" s="302"/>
      <c r="DK304" s="302"/>
      <c r="DL304" s="302"/>
      <c r="DM304" s="302"/>
      <c r="DN304" s="302"/>
      <c r="DO304" s="302"/>
    </row>
    <row r="305" spans="4:119">
      <c r="D305" s="301" t="s">
        <v>121</v>
      </c>
      <c r="E305" s="301"/>
      <c r="F305" s="301" t="s">
        <v>122</v>
      </c>
      <c r="G305" s="302">
        <v>51</v>
      </c>
      <c r="H305" s="277" t="str">
        <f t="shared" si="4"/>
        <v>0151</v>
      </c>
      <c r="I305" s="302"/>
      <c r="J305" s="302"/>
      <c r="K305" s="302"/>
      <c r="L305" s="302"/>
      <c r="M305" s="302"/>
      <c r="N305" s="302"/>
      <c r="O305" s="302"/>
      <c r="P305" s="302"/>
      <c r="Q305" s="302"/>
      <c r="R305" s="302"/>
      <c r="S305" s="302"/>
      <c r="T305" s="302"/>
      <c r="U305" s="302"/>
      <c r="V305" s="302"/>
      <c r="W305" s="302"/>
      <c r="X305" s="302"/>
      <c r="Y305" s="302"/>
      <c r="Z305" s="302"/>
      <c r="AA305" s="302"/>
      <c r="AB305" s="302"/>
      <c r="AC305" s="302"/>
      <c r="AD305" s="302"/>
      <c r="AE305" s="302"/>
      <c r="AF305" s="302"/>
      <c r="AG305" s="302"/>
      <c r="AH305" s="302"/>
      <c r="AI305" s="302"/>
      <c r="AJ305" s="302"/>
      <c r="AK305" s="302"/>
      <c r="AL305" s="302"/>
      <c r="AM305" s="302"/>
      <c r="AN305" s="302"/>
      <c r="AO305" s="302"/>
      <c r="AP305" s="302"/>
      <c r="AQ305" s="302"/>
      <c r="AR305" s="302"/>
      <c r="AS305" s="302"/>
      <c r="AT305" s="302"/>
      <c r="AU305" s="302"/>
      <c r="AV305" s="302"/>
      <c r="AW305" s="302"/>
      <c r="AX305" s="302"/>
      <c r="AY305" s="302"/>
      <c r="AZ305" s="302"/>
      <c r="BA305" s="302"/>
      <c r="BB305" s="302"/>
      <c r="BC305" s="302"/>
      <c r="BD305" s="302"/>
      <c r="BE305" s="302"/>
      <c r="BF305" s="302"/>
      <c r="BG305" s="302"/>
      <c r="BH305" s="302"/>
      <c r="BI305" s="302"/>
      <c r="BJ305" s="302"/>
      <c r="BK305" s="302"/>
      <c r="BL305" s="302"/>
      <c r="BM305" s="302"/>
      <c r="BN305" s="302"/>
      <c r="BO305" s="302"/>
      <c r="BP305" s="302"/>
      <c r="BQ305" s="302"/>
      <c r="BR305" s="302"/>
      <c r="BS305" s="302"/>
      <c r="BT305" s="302"/>
      <c r="BU305" s="302"/>
      <c r="BV305" s="302"/>
      <c r="BW305" s="302"/>
      <c r="BX305" s="302"/>
      <c r="BY305" s="302"/>
      <c r="BZ305" s="302"/>
      <c r="CA305" s="302"/>
      <c r="CB305" s="302"/>
      <c r="CC305" s="302"/>
      <c r="CD305" s="302"/>
      <c r="CE305" s="302"/>
      <c r="CF305" s="302"/>
      <c r="CG305" s="302"/>
      <c r="CH305" s="302"/>
      <c r="CI305" s="302"/>
      <c r="CJ305" s="302"/>
      <c r="CK305" s="302"/>
      <c r="CL305" s="302"/>
      <c r="CM305" s="302"/>
      <c r="CN305" s="302"/>
      <c r="CO305" s="302"/>
      <c r="CP305" s="302"/>
      <c r="CQ305" s="302"/>
      <c r="CR305" s="302"/>
      <c r="CS305" s="302"/>
      <c r="CT305" s="302"/>
      <c r="CU305" s="302"/>
      <c r="CV305" s="302"/>
      <c r="CW305" s="302"/>
      <c r="CX305" s="302"/>
      <c r="CY305" s="302"/>
      <c r="CZ305" s="302"/>
      <c r="DA305" s="302"/>
      <c r="DB305" s="302"/>
      <c r="DC305" s="302"/>
      <c r="DD305" s="302"/>
      <c r="DE305" s="302"/>
      <c r="DF305" s="302"/>
      <c r="DG305" s="302"/>
      <c r="DH305" s="302"/>
      <c r="DI305" s="302"/>
      <c r="DJ305" s="302"/>
      <c r="DK305" s="302"/>
      <c r="DL305" s="302"/>
      <c r="DM305" s="302"/>
      <c r="DN305" s="302"/>
      <c r="DO305" s="302"/>
    </row>
    <row r="306" spans="4:119">
      <c r="D306" s="301" t="s">
        <v>121</v>
      </c>
      <c r="E306" s="301"/>
      <c r="F306" s="301" t="s">
        <v>122</v>
      </c>
      <c r="G306" s="302">
        <v>52</v>
      </c>
      <c r="H306" s="277" t="str">
        <f t="shared" si="4"/>
        <v>0152</v>
      </c>
      <c r="I306" s="302"/>
      <c r="J306" s="302"/>
      <c r="K306" s="302"/>
      <c r="L306" s="302"/>
      <c r="M306" s="302"/>
      <c r="N306" s="302"/>
      <c r="O306" s="302"/>
      <c r="P306" s="302"/>
      <c r="Q306" s="302"/>
      <c r="R306" s="302"/>
      <c r="S306" s="302"/>
      <c r="T306" s="302"/>
      <c r="U306" s="302"/>
      <c r="V306" s="302"/>
      <c r="W306" s="302"/>
      <c r="X306" s="302"/>
      <c r="Y306" s="302"/>
      <c r="Z306" s="302"/>
      <c r="AA306" s="302"/>
      <c r="AB306" s="302"/>
      <c r="AC306" s="302"/>
      <c r="AD306" s="302"/>
      <c r="AE306" s="302"/>
      <c r="AF306" s="302"/>
      <c r="AG306" s="302"/>
      <c r="AH306" s="302"/>
      <c r="AI306" s="302"/>
      <c r="AJ306" s="302"/>
      <c r="AK306" s="302"/>
      <c r="AL306" s="302"/>
      <c r="AM306" s="302"/>
      <c r="AN306" s="302"/>
      <c r="AO306" s="302"/>
      <c r="AP306" s="302"/>
      <c r="AQ306" s="302"/>
      <c r="AR306" s="302"/>
      <c r="AS306" s="302"/>
      <c r="AT306" s="302"/>
      <c r="AU306" s="302"/>
      <c r="AV306" s="302"/>
      <c r="AW306" s="302"/>
      <c r="AX306" s="302"/>
      <c r="AY306" s="302"/>
      <c r="AZ306" s="302"/>
      <c r="BA306" s="302"/>
      <c r="BB306" s="302"/>
      <c r="BC306" s="302"/>
      <c r="BD306" s="302"/>
      <c r="BE306" s="302"/>
      <c r="BF306" s="302"/>
      <c r="BG306" s="302"/>
      <c r="BH306" s="302"/>
      <c r="BI306" s="302"/>
      <c r="BJ306" s="302"/>
      <c r="BK306" s="302"/>
      <c r="BL306" s="302"/>
      <c r="BM306" s="302"/>
      <c r="BN306" s="302"/>
      <c r="BO306" s="302"/>
      <c r="BP306" s="302"/>
      <c r="BQ306" s="302"/>
      <c r="BR306" s="302"/>
      <c r="BS306" s="302"/>
      <c r="BT306" s="302"/>
      <c r="BU306" s="302"/>
      <c r="BV306" s="302"/>
      <c r="BW306" s="302"/>
      <c r="BX306" s="302"/>
      <c r="BY306" s="302"/>
      <c r="BZ306" s="302"/>
      <c r="CA306" s="302"/>
      <c r="CB306" s="302"/>
      <c r="CC306" s="302"/>
      <c r="CD306" s="302"/>
      <c r="CE306" s="302"/>
      <c r="CF306" s="302"/>
      <c r="CG306" s="302"/>
      <c r="CH306" s="302"/>
      <c r="CI306" s="302"/>
      <c r="CJ306" s="302"/>
      <c r="CK306" s="302"/>
      <c r="CL306" s="302"/>
      <c r="CM306" s="302"/>
      <c r="CN306" s="302"/>
      <c r="CO306" s="302"/>
      <c r="CP306" s="302"/>
      <c r="CQ306" s="302"/>
      <c r="CR306" s="302"/>
      <c r="CS306" s="302"/>
      <c r="CT306" s="302"/>
      <c r="CU306" s="302"/>
      <c r="CV306" s="302"/>
      <c r="CW306" s="302"/>
      <c r="CX306" s="302"/>
      <c r="CY306" s="302"/>
      <c r="CZ306" s="302"/>
      <c r="DA306" s="302"/>
      <c r="DB306" s="302"/>
      <c r="DC306" s="302"/>
      <c r="DD306" s="302"/>
      <c r="DE306" s="302"/>
      <c r="DF306" s="302"/>
      <c r="DG306" s="302"/>
      <c r="DH306" s="302"/>
      <c r="DI306" s="302"/>
      <c r="DJ306" s="302"/>
      <c r="DK306" s="302"/>
      <c r="DL306" s="302"/>
      <c r="DM306" s="302"/>
      <c r="DN306" s="302"/>
      <c r="DO306" s="302"/>
    </row>
    <row r="307" spans="4:119">
      <c r="D307" s="301" t="s">
        <v>121</v>
      </c>
      <c r="E307" s="301"/>
      <c r="F307" s="301" t="s">
        <v>122</v>
      </c>
      <c r="G307" s="302">
        <v>53</v>
      </c>
      <c r="H307" s="277" t="str">
        <f t="shared" si="4"/>
        <v>0153</v>
      </c>
      <c r="I307" s="302"/>
      <c r="J307" s="302"/>
      <c r="K307" s="302"/>
      <c r="L307" s="302"/>
      <c r="M307" s="302"/>
      <c r="N307" s="302"/>
      <c r="O307" s="302"/>
      <c r="P307" s="302"/>
      <c r="Q307" s="302"/>
      <c r="R307" s="302"/>
      <c r="S307" s="302"/>
      <c r="T307" s="302"/>
      <c r="U307" s="302"/>
      <c r="V307" s="302"/>
      <c r="W307" s="302"/>
      <c r="X307" s="302"/>
      <c r="Y307" s="302"/>
      <c r="Z307" s="302"/>
      <c r="AA307" s="302"/>
      <c r="AB307" s="302"/>
      <c r="AC307" s="302"/>
      <c r="AD307" s="302"/>
      <c r="AE307" s="302"/>
      <c r="AF307" s="302"/>
      <c r="AG307" s="302"/>
      <c r="AH307" s="302"/>
      <c r="AI307" s="302"/>
      <c r="AJ307" s="302"/>
      <c r="AK307" s="302"/>
      <c r="AL307" s="302"/>
      <c r="AM307" s="302"/>
      <c r="AN307" s="302"/>
      <c r="AO307" s="302"/>
      <c r="AP307" s="302"/>
      <c r="AQ307" s="302"/>
      <c r="AR307" s="302"/>
      <c r="AS307" s="302"/>
      <c r="AT307" s="302"/>
      <c r="AU307" s="302"/>
      <c r="AV307" s="302"/>
      <c r="AW307" s="302"/>
      <c r="AX307" s="302"/>
      <c r="AY307" s="302"/>
      <c r="AZ307" s="302"/>
      <c r="BA307" s="302"/>
      <c r="BB307" s="302"/>
      <c r="BC307" s="302"/>
      <c r="BD307" s="302"/>
      <c r="BE307" s="302"/>
      <c r="BF307" s="302"/>
      <c r="BG307" s="302"/>
      <c r="BH307" s="302"/>
      <c r="BI307" s="302"/>
      <c r="BJ307" s="302"/>
      <c r="BK307" s="302"/>
      <c r="BL307" s="302"/>
      <c r="BM307" s="302"/>
      <c r="BN307" s="302"/>
      <c r="BO307" s="302"/>
      <c r="BP307" s="302"/>
      <c r="BQ307" s="302"/>
      <c r="BR307" s="302"/>
      <c r="BS307" s="302"/>
      <c r="BT307" s="302"/>
      <c r="BU307" s="302"/>
      <c r="BV307" s="302"/>
      <c r="BW307" s="302"/>
      <c r="BX307" s="302"/>
      <c r="BY307" s="302"/>
      <c r="BZ307" s="302"/>
      <c r="CA307" s="302"/>
      <c r="CB307" s="302"/>
      <c r="CC307" s="302"/>
      <c r="CD307" s="302"/>
      <c r="CE307" s="302"/>
      <c r="CF307" s="302"/>
      <c r="CG307" s="302"/>
      <c r="CH307" s="302"/>
      <c r="CI307" s="302"/>
      <c r="CJ307" s="302"/>
      <c r="CK307" s="302"/>
      <c r="CL307" s="302"/>
      <c r="CM307" s="302"/>
      <c r="CN307" s="302"/>
      <c r="CO307" s="302"/>
      <c r="CP307" s="302"/>
      <c r="CQ307" s="302"/>
      <c r="CR307" s="302"/>
      <c r="CS307" s="302"/>
      <c r="CT307" s="302"/>
      <c r="CU307" s="302"/>
      <c r="CV307" s="302"/>
      <c r="CW307" s="302"/>
      <c r="CX307" s="302"/>
      <c r="CY307" s="302"/>
      <c r="CZ307" s="302"/>
      <c r="DA307" s="302"/>
      <c r="DB307" s="302"/>
      <c r="DC307" s="302"/>
      <c r="DD307" s="302"/>
      <c r="DE307" s="302"/>
      <c r="DF307" s="302"/>
      <c r="DG307" s="302"/>
      <c r="DH307" s="302"/>
      <c r="DI307" s="302"/>
      <c r="DJ307" s="302"/>
      <c r="DK307" s="302"/>
      <c r="DL307" s="302"/>
      <c r="DM307" s="302"/>
      <c r="DN307" s="302"/>
      <c r="DO307" s="302"/>
    </row>
    <row r="308" spans="4:119">
      <c r="D308" s="301" t="s">
        <v>121</v>
      </c>
      <c r="E308" s="301"/>
      <c r="F308" s="301" t="s">
        <v>122</v>
      </c>
      <c r="G308" s="302">
        <v>54</v>
      </c>
      <c r="H308" s="277" t="str">
        <f t="shared" si="4"/>
        <v>0154</v>
      </c>
      <c r="I308" s="302"/>
      <c r="J308" s="302"/>
      <c r="K308" s="302"/>
      <c r="L308" s="302"/>
      <c r="M308" s="302"/>
      <c r="N308" s="302"/>
      <c r="O308" s="302"/>
      <c r="P308" s="302"/>
      <c r="Q308" s="302"/>
      <c r="R308" s="302"/>
      <c r="S308" s="302"/>
      <c r="T308" s="302"/>
      <c r="U308" s="302"/>
      <c r="V308" s="302"/>
      <c r="W308" s="302"/>
      <c r="X308" s="302"/>
      <c r="Y308" s="302"/>
      <c r="Z308" s="302"/>
      <c r="AA308" s="302"/>
      <c r="AB308" s="302"/>
      <c r="AC308" s="302"/>
      <c r="AD308" s="302"/>
      <c r="AE308" s="302"/>
      <c r="AF308" s="302"/>
      <c r="AG308" s="302"/>
      <c r="AH308" s="302"/>
      <c r="AI308" s="302"/>
      <c r="AJ308" s="302"/>
      <c r="AK308" s="302"/>
      <c r="AL308" s="302"/>
      <c r="AM308" s="302"/>
      <c r="AN308" s="302"/>
      <c r="AO308" s="302"/>
      <c r="AP308" s="302"/>
      <c r="AQ308" s="302"/>
      <c r="AR308" s="302"/>
      <c r="AS308" s="302"/>
      <c r="AT308" s="302"/>
      <c r="AU308" s="302"/>
      <c r="AV308" s="302"/>
      <c r="AW308" s="302"/>
      <c r="AX308" s="302"/>
      <c r="AY308" s="302"/>
      <c r="AZ308" s="302"/>
      <c r="BA308" s="302"/>
      <c r="BB308" s="302"/>
      <c r="BC308" s="302"/>
      <c r="BD308" s="302"/>
      <c r="BE308" s="302"/>
      <c r="BF308" s="302"/>
      <c r="BG308" s="302"/>
      <c r="BH308" s="302"/>
      <c r="BI308" s="302"/>
      <c r="BJ308" s="302"/>
      <c r="BK308" s="302"/>
      <c r="BL308" s="302"/>
      <c r="BM308" s="302"/>
      <c r="BN308" s="302"/>
      <c r="BO308" s="302"/>
      <c r="BP308" s="302"/>
      <c r="BQ308" s="302"/>
      <c r="BR308" s="302"/>
      <c r="BS308" s="302"/>
      <c r="BT308" s="302"/>
      <c r="BU308" s="302"/>
      <c r="BV308" s="302"/>
      <c r="BW308" s="302"/>
      <c r="BX308" s="302"/>
      <c r="BY308" s="302"/>
      <c r="BZ308" s="302"/>
      <c r="CA308" s="302"/>
      <c r="CB308" s="302"/>
      <c r="CC308" s="302"/>
      <c r="CD308" s="302"/>
      <c r="CE308" s="302"/>
      <c r="CF308" s="302"/>
      <c r="CG308" s="302"/>
      <c r="CH308" s="302"/>
      <c r="CI308" s="302"/>
      <c r="CJ308" s="302"/>
      <c r="CK308" s="302"/>
      <c r="CL308" s="302"/>
      <c r="CM308" s="302"/>
      <c r="CN308" s="302"/>
      <c r="CO308" s="302"/>
      <c r="CP308" s="302"/>
      <c r="CQ308" s="302"/>
      <c r="CR308" s="302"/>
      <c r="CS308" s="302"/>
      <c r="CT308" s="302"/>
      <c r="CU308" s="302"/>
      <c r="CV308" s="302"/>
      <c r="CW308" s="302"/>
      <c r="CX308" s="302"/>
      <c r="CY308" s="302"/>
      <c r="CZ308" s="302"/>
      <c r="DA308" s="302"/>
      <c r="DB308" s="302"/>
      <c r="DC308" s="302"/>
      <c r="DD308" s="302"/>
      <c r="DE308" s="302"/>
      <c r="DF308" s="302"/>
      <c r="DG308" s="302"/>
      <c r="DH308" s="302"/>
      <c r="DI308" s="302"/>
      <c r="DJ308" s="302"/>
      <c r="DK308" s="302"/>
      <c r="DL308" s="302"/>
      <c r="DM308" s="302"/>
      <c r="DN308" s="302"/>
      <c r="DO308" s="302"/>
    </row>
    <row r="309" spans="4:119">
      <c r="D309" s="301" t="s">
        <v>121</v>
      </c>
      <c r="E309" s="301"/>
      <c r="F309" s="301" t="s">
        <v>122</v>
      </c>
      <c r="G309" s="302">
        <v>55</v>
      </c>
      <c r="H309" s="277" t="str">
        <f t="shared" si="4"/>
        <v>0155</v>
      </c>
      <c r="I309" s="302"/>
      <c r="J309" s="302"/>
      <c r="K309" s="302"/>
      <c r="L309" s="302"/>
      <c r="M309" s="302"/>
      <c r="N309" s="302"/>
      <c r="O309" s="302"/>
      <c r="P309" s="302"/>
      <c r="Q309" s="302"/>
      <c r="R309" s="302"/>
      <c r="S309" s="302"/>
      <c r="T309" s="302"/>
      <c r="U309" s="302"/>
      <c r="V309" s="302"/>
      <c r="W309" s="302"/>
      <c r="X309" s="302"/>
      <c r="Y309" s="302"/>
      <c r="Z309" s="302"/>
      <c r="AA309" s="302"/>
      <c r="AB309" s="302"/>
      <c r="AC309" s="302"/>
      <c r="AD309" s="302"/>
      <c r="AE309" s="302"/>
      <c r="AF309" s="302"/>
      <c r="AG309" s="302"/>
      <c r="AH309" s="302"/>
      <c r="AI309" s="302"/>
      <c r="AJ309" s="302"/>
      <c r="AK309" s="302"/>
      <c r="AL309" s="302"/>
      <c r="AM309" s="302"/>
      <c r="AN309" s="302"/>
      <c r="AO309" s="302"/>
      <c r="AP309" s="302"/>
      <c r="AQ309" s="302"/>
      <c r="AR309" s="302"/>
      <c r="AS309" s="302"/>
      <c r="AT309" s="302"/>
      <c r="AU309" s="302"/>
      <c r="AV309" s="302"/>
      <c r="AW309" s="302"/>
      <c r="AX309" s="302"/>
      <c r="AY309" s="302"/>
      <c r="AZ309" s="302"/>
      <c r="BA309" s="302"/>
      <c r="BB309" s="302"/>
      <c r="BC309" s="302"/>
      <c r="BD309" s="302"/>
      <c r="BE309" s="302"/>
      <c r="BF309" s="302"/>
      <c r="BG309" s="302"/>
      <c r="BH309" s="302"/>
      <c r="BI309" s="302"/>
      <c r="BJ309" s="302"/>
      <c r="BK309" s="302"/>
      <c r="BL309" s="302"/>
      <c r="BM309" s="302"/>
      <c r="BN309" s="302"/>
      <c r="BO309" s="302"/>
      <c r="BP309" s="302"/>
      <c r="BQ309" s="302"/>
      <c r="BR309" s="302"/>
      <c r="BS309" s="302"/>
      <c r="BT309" s="302"/>
      <c r="BU309" s="302"/>
      <c r="BV309" s="302"/>
      <c r="BW309" s="302"/>
      <c r="BX309" s="302"/>
      <c r="BY309" s="302"/>
      <c r="BZ309" s="302"/>
      <c r="CA309" s="302"/>
      <c r="CB309" s="302"/>
      <c r="CC309" s="302"/>
      <c r="CD309" s="302"/>
      <c r="CE309" s="302"/>
      <c r="CF309" s="302"/>
      <c r="CG309" s="302"/>
      <c r="CH309" s="302"/>
      <c r="CI309" s="302"/>
      <c r="CJ309" s="302"/>
      <c r="CK309" s="302"/>
      <c r="CL309" s="302"/>
      <c r="CM309" s="302"/>
      <c r="CN309" s="302"/>
      <c r="CO309" s="302"/>
      <c r="CP309" s="302"/>
      <c r="CQ309" s="302"/>
      <c r="CR309" s="302"/>
      <c r="CS309" s="302"/>
      <c r="CT309" s="302"/>
      <c r="CU309" s="302"/>
      <c r="CV309" s="302"/>
      <c r="CW309" s="302"/>
      <c r="CX309" s="302"/>
      <c r="CY309" s="302"/>
      <c r="CZ309" s="302"/>
      <c r="DA309" s="302"/>
      <c r="DB309" s="302"/>
      <c r="DC309" s="302"/>
      <c r="DD309" s="302"/>
      <c r="DE309" s="302"/>
      <c r="DF309" s="302"/>
      <c r="DG309" s="302"/>
      <c r="DH309" s="302"/>
      <c r="DI309" s="302"/>
      <c r="DJ309" s="302"/>
      <c r="DK309" s="302"/>
      <c r="DL309" s="302"/>
      <c r="DM309" s="302"/>
      <c r="DN309" s="302"/>
      <c r="DO309" s="302"/>
    </row>
    <row r="310" spans="4:119">
      <c r="D310" s="301" t="s">
        <v>121</v>
      </c>
      <c r="E310" s="301"/>
      <c r="F310" s="301" t="s">
        <v>122</v>
      </c>
      <c r="G310" s="302">
        <v>56</v>
      </c>
      <c r="H310" s="277" t="str">
        <f t="shared" si="4"/>
        <v>0156</v>
      </c>
      <c r="I310" s="302"/>
      <c r="J310" s="302"/>
      <c r="K310" s="302"/>
      <c r="L310" s="302"/>
      <c r="M310" s="302"/>
      <c r="N310" s="302"/>
      <c r="O310" s="302"/>
      <c r="P310" s="302"/>
      <c r="Q310" s="302"/>
      <c r="R310" s="302"/>
      <c r="S310" s="302"/>
      <c r="T310" s="302"/>
      <c r="U310" s="302"/>
      <c r="V310" s="302"/>
      <c r="W310" s="302"/>
      <c r="X310" s="302"/>
      <c r="Y310" s="302"/>
      <c r="Z310" s="302"/>
      <c r="AA310" s="302"/>
      <c r="AB310" s="302"/>
      <c r="AC310" s="302"/>
      <c r="AD310" s="302"/>
      <c r="AE310" s="302"/>
      <c r="AF310" s="302"/>
      <c r="AG310" s="302"/>
      <c r="AH310" s="302"/>
      <c r="AI310" s="302"/>
      <c r="AJ310" s="302"/>
      <c r="AK310" s="302"/>
      <c r="AL310" s="302"/>
      <c r="AM310" s="302"/>
      <c r="AN310" s="302"/>
      <c r="AO310" s="302"/>
      <c r="AP310" s="302"/>
      <c r="AQ310" s="302"/>
      <c r="AR310" s="302"/>
      <c r="AS310" s="302"/>
      <c r="AT310" s="302"/>
      <c r="AU310" s="302"/>
      <c r="AV310" s="302"/>
      <c r="AW310" s="302"/>
      <c r="AX310" s="302"/>
      <c r="AY310" s="302"/>
      <c r="AZ310" s="302"/>
      <c r="BA310" s="302"/>
      <c r="BB310" s="302"/>
      <c r="BC310" s="302"/>
      <c r="BD310" s="302"/>
      <c r="BE310" s="302"/>
      <c r="BF310" s="302"/>
      <c r="BG310" s="302"/>
      <c r="BH310" s="302"/>
      <c r="BI310" s="302"/>
      <c r="BJ310" s="302"/>
      <c r="BK310" s="302"/>
      <c r="BL310" s="302"/>
      <c r="BM310" s="302"/>
      <c r="BN310" s="302"/>
      <c r="BO310" s="302"/>
      <c r="BP310" s="302"/>
      <c r="BQ310" s="302"/>
      <c r="BR310" s="302"/>
      <c r="BS310" s="302"/>
      <c r="BT310" s="302"/>
      <c r="BU310" s="302"/>
      <c r="BV310" s="302"/>
      <c r="BW310" s="302"/>
      <c r="BX310" s="302"/>
      <c r="BY310" s="302"/>
      <c r="BZ310" s="302"/>
      <c r="CA310" s="302"/>
      <c r="CB310" s="302"/>
      <c r="CC310" s="302"/>
      <c r="CD310" s="302"/>
      <c r="CE310" s="302"/>
      <c r="CF310" s="302"/>
      <c r="CG310" s="302"/>
      <c r="CH310" s="302"/>
      <c r="CI310" s="302"/>
      <c r="CJ310" s="302"/>
      <c r="CK310" s="302"/>
      <c r="CL310" s="302"/>
      <c r="CM310" s="302"/>
      <c r="CN310" s="302"/>
      <c r="CO310" s="302"/>
      <c r="CP310" s="302"/>
      <c r="CQ310" s="302"/>
      <c r="CR310" s="302"/>
      <c r="CS310" s="302"/>
      <c r="CT310" s="302"/>
      <c r="CU310" s="302"/>
      <c r="CV310" s="302"/>
      <c r="CW310" s="302"/>
      <c r="CX310" s="302"/>
      <c r="CY310" s="302"/>
      <c r="CZ310" s="302"/>
      <c r="DA310" s="302"/>
      <c r="DB310" s="302"/>
      <c r="DC310" s="302"/>
      <c r="DD310" s="302"/>
      <c r="DE310" s="302"/>
      <c r="DF310" s="302"/>
      <c r="DG310" s="302"/>
      <c r="DH310" s="302"/>
      <c r="DI310" s="302"/>
      <c r="DJ310" s="302"/>
      <c r="DK310" s="302"/>
      <c r="DL310" s="302"/>
      <c r="DM310" s="302"/>
      <c r="DN310" s="302"/>
      <c r="DO310" s="302"/>
    </row>
    <row r="311" spans="4:119">
      <c r="D311" s="301" t="s">
        <v>121</v>
      </c>
      <c r="E311" s="301"/>
      <c r="F311" s="301" t="s">
        <v>122</v>
      </c>
      <c r="G311" s="302">
        <v>57</v>
      </c>
      <c r="H311" s="277" t="str">
        <f t="shared" si="4"/>
        <v>0157</v>
      </c>
      <c r="I311" s="302"/>
      <c r="J311" s="302"/>
      <c r="K311" s="302"/>
      <c r="L311" s="302"/>
      <c r="M311" s="302"/>
      <c r="N311" s="302"/>
      <c r="O311" s="302"/>
      <c r="P311" s="302"/>
      <c r="Q311" s="302"/>
      <c r="R311" s="302"/>
      <c r="S311" s="302"/>
      <c r="T311" s="302"/>
      <c r="U311" s="302"/>
      <c r="V311" s="302"/>
      <c r="W311" s="302"/>
      <c r="X311" s="302"/>
      <c r="Y311" s="302"/>
      <c r="Z311" s="302"/>
      <c r="AA311" s="302"/>
      <c r="AB311" s="302"/>
      <c r="AC311" s="302"/>
      <c r="AD311" s="302"/>
      <c r="AE311" s="302"/>
      <c r="AF311" s="302"/>
      <c r="AG311" s="302"/>
      <c r="AH311" s="302"/>
      <c r="AI311" s="302"/>
      <c r="AJ311" s="302"/>
      <c r="AK311" s="302"/>
      <c r="AL311" s="302"/>
      <c r="AM311" s="302"/>
      <c r="AN311" s="302"/>
      <c r="AO311" s="302"/>
      <c r="AP311" s="302"/>
      <c r="AQ311" s="302"/>
      <c r="AR311" s="302"/>
      <c r="AS311" s="302"/>
      <c r="AT311" s="302"/>
      <c r="AU311" s="302"/>
      <c r="AV311" s="302"/>
      <c r="AW311" s="302"/>
      <c r="AX311" s="302"/>
      <c r="AY311" s="302"/>
      <c r="AZ311" s="302"/>
      <c r="BA311" s="302"/>
      <c r="BB311" s="302"/>
      <c r="BC311" s="302"/>
      <c r="BD311" s="302"/>
      <c r="BE311" s="302"/>
      <c r="BF311" s="302"/>
      <c r="BG311" s="302"/>
      <c r="BH311" s="302"/>
      <c r="BI311" s="302"/>
      <c r="BJ311" s="302"/>
      <c r="BK311" s="302"/>
      <c r="BL311" s="302"/>
      <c r="BM311" s="302"/>
      <c r="BN311" s="302"/>
      <c r="BO311" s="302"/>
      <c r="BP311" s="302"/>
      <c r="BQ311" s="302"/>
      <c r="BR311" s="302"/>
      <c r="BS311" s="302"/>
      <c r="BT311" s="302"/>
      <c r="BU311" s="302"/>
      <c r="BV311" s="302"/>
      <c r="BW311" s="302"/>
      <c r="BX311" s="302"/>
      <c r="BY311" s="302"/>
      <c r="BZ311" s="302"/>
      <c r="CA311" s="302"/>
      <c r="CB311" s="302"/>
      <c r="CC311" s="302"/>
      <c r="CD311" s="302"/>
      <c r="CE311" s="302"/>
      <c r="CF311" s="302"/>
      <c r="CG311" s="302"/>
      <c r="CH311" s="302"/>
      <c r="CI311" s="302"/>
      <c r="CJ311" s="302"/>
      <c r="CK311" s="302"/>
      <c r="CL311" s="302"/>
      <c r="CM311" s="302"/>
      <c r="CN311" s="302"/>
      <c r="CO311" s="302"/>
      <c r="CP311" s="302"/>
      <c r="CQ311" s="302"/>
      <c r="CR311" s="302"/>
      <c r="CS311" s="302"/>
      <c r="CT311" s="302"/>
      <c r="CU311" s="302"/>
      <c r="CV311" s="302"/>
      <c r="CW311" s="302"/>
      <c r="CX311" s="302"/>
      <c r="CY311" s="302"/>
      <c r="CZ311" s="302"/>
      <c r="DA311" s="302"/>
      <c r="DB311" s="302"/>
      <c r="DC311" s="302"/>
      <c r="DD311" s="302"/>
      <c r="DE311" s="302"/>
      <c r="DF311" s="302"/>
      <c r="DG311" s="302"/>
      <c r="DH311" s="302"/>
      <c r="DI311" s="302"/>
      <c r="DJ311" s="302"/>
      <c r="DK311" s="302"/>
      <c r="DL311" s="302"/>
      <c r="DM311" s="302"/>
      <c r="DN311" s="302"/>
      <c r="DO311" s="302"/>
    </row>
    <row r="312" spans="4:119">
      <c r="D312" s="301" t="s">
        <v>121</v>
      </c>
      <c r="E312" s="301"/>
      <c r="F312" s="301" t="s">
        <v>122</v>
      </c>
      <c r="G312" s="302">
        <v>58</v>
      </c>
      <c r="H312" s="277" t="str">
        <f t="shared" si="4"/>
        <v>0158</v>
      </c>
      <c r="I312" s="302"/>
      <c r="J312" s="302"/>
      <c r="K312" s="302"/>
      <c r="L312" s="302"/>
      <c r="M312" s="302"/>
      <c r="N312" s="302"/>
      <c r="O312" s="302"/>
      <c r="P312" s="302"/>
      <c r="Q312" s="302"/>
      <c r="R312" s="302"/>
      <c r="S312" s="302"/>
      <c r="T312" s="302"/>
      <c r="U312" s="302"/>
      <c r="V312" s="302"/>
      <c r="W312" s="302"/>
      <c r="X312" s="302"/>
      <c r="Y312" s="302"/>
      <c r="Z312" s="302"/>
      <c r="AA312" s="302"/>
      <c r="AB312" s="302"/>
      <c r="AC312" s="302"/>
      <c r="AD312" s="302"/>
      <c r="AE312" s="302"/>
      <c r="AF312" s="302"/>
      <c r="AG312" s="302"/>
      <c r="AH312" s="302"/>
      <c r="AI312" s="302"/>
      <c r="AJ312" s="302"/>
      <c r="AK312" s="302"/>
      <c r="AL312" s="302"/>
      <c r="AM312" s="302"/>
      <c r="AN312" s="302"/>
      <c r="AO312" s="302"/>
      <c r="AP312" s="302"/>
      <c r="AQ312" s="302"/>
      <c r="AR312" s="302"/>
      <c r="AS312" s="302"/>
      <c r="AT312" s="302"/>
      <c r="AU312" s="302"/>
      <c r="AV312" s="302"/>
      <c r="AW312" s="302"/>
      <c r="AX312" s="302"/>
      <c r="AY312" s="302"/>
      <c r="AZ312" s="302"/>
      <c r="BA312" s="302"/>
      <c r="BB312" s="302"/>
      <c r="BC312" s="302"/>
      <c r="BD312" s="302"/>
      <c r="BE312" s="302"/>
      <c r="BF312" s="302"/>
      <c r="BG312" s="302"/>
      <c r="BH312" s="302"/>
      <c r="BI312" s="302"/>
      <c r="BJ312" s="302"/>
      <c r="BK312" s="302"/>
      <c r="BL312" s="302"/>
      <c r="BM312" s="302"/>
      <c r="BN312" s="302"/>
      <c r="BO312" s="302"/>
      <c r="BP312" s="302"/>
      <c r="BQ312" s="302"/>
      <c r="BR312" s="302"/>
      <c r="BS312" s="302"/>
      <c r="BT312" s="302"/>
      <c r="BU312" s="302"/>
      <c r="BV312" s="302"/>
      <c r="BW312" s="302"/>
      <c r="BX312" s="302"/>
      <c r="BY312" s="302"/>
      <c r="BZ312" s="302"/>
      <c r="CA312" s="302"/>
      <c r="CB312" s="302"/>
      <c r="CC312" s="302"/>
      <c r="CD312" s="302"/>
      <c r="CE312" s="302"/>
      <c r="CF312" s="302"/>
      <c r="CG312" s="302"/>
      <c r="CH312" s="302"/>
      <c r="CI312" s="302"/>
      <c r="CJ312" s="302"/>
      <c r="CK312" s="302"/>
      <c r="CL312" s="302"/>
      <c r="CM312" s="302"/>
      <c r="CN312" s="302"/>
      <c r="CO312" s="302"/>
      <c r="CP312" s="302"/>
      <c r="CQ312" s="302"/>
      <c r="CR312" s="302"/>
      <c r="CS312" s="302"/>
      <c r="CT312" s="302"/>
      <c r="CU312" s="302"/>
      <c r="CV312" s="302"/>
      <c r="CW312" s="302"/>
      <c r="CX312" s="302"/>
      <c r="CY312" s="302"/>
      <c r="CZ312" s="302"/>
      <c r="DA312" s="302"/>
      <c r="DB312" s="302"/>
      <c r="DC312" s="302"/>
      <c r="DD312" s="302"/>
      <c r="DE312" s="302"/>
      <c r="DF312" s="302"/>
      <c r="DG312" s="302"/>
      <c r="DH312" s="302"/>
      <c r="DI312" s="302"/>
      <c r="DJ312" s="302"/>
      <c r="DK312" s="302"/>
      <c r="DL312" s="302"/>
      <c r="DM312" s="302"/>
      <c r="DN312" s="302"/>
      <c r="DO312" s="302"/>
    </row>
    <row r="313" spans="4:119">
      <c r="D313" s="301" t="s">
        <v>121</v>
      </c>
      <c r="E313" s="301"/>
      <c r="F313" s="301" t="s">
        <v>122</v>
      </c>
      <c r="G313" s="302">
        <v>59</v>
      </c>
      <c r="H313" s="277" t="str">
        <f t="shared" si="4"/>
        <v>0159</v>
      </c>
      <c r="I313" s="302"/>
      <c r="J313" s="302"/>
      <c r="K313" s="302"/>
      <c r="L313" s="302"/>
      <c r="M313" s="302"/>
      <c r="N313" s="302"/>
      <c r="O313" s="302"/>
      <c r="P313" s="302"/>
      <c r="Q313" s="302"/>
      <c r="R313" s="302"/>
      <c r="S313" s="302"/>
      <c r="T313" s="302"/>
      <c r="U313" s="302"/>
      <c r="V313" s="302"/>
      <c r="W313" s="302"/>
      <c r="X313" s="302"/>
      <c r="Y313" s="302"/>
      <c r="Z313" s="302"/>
      <c r="AA313" s="302"/>
      <c r="AB313" s="302"/>
      <c r="AC313" s="302"/>
      <c r="AD313" s="302"/>
      <c r="AE313" s="302"/>
      <c r="AF313" s="302"/>
      <c r="AG313" s="302"/>
      <c r="AH313" s="302"/>
      <c r="AI313" s="302"/>
      <c r="AJ313" s="302"/>
      <c r="AK313" s="302"/>
      <c r="AL313" s="302"/>
      <c r="AM313" s="302"/>
      <c r="AN313" s="302"/>
      <c r="AO313" s="302"/>
      <c r="AP313" s="302"/>
      <c r="AQ313" s="302"/>
      <c r="AR313" s="302"/>
      <c r="AS313" s="302"/>
      <c r="AT313" s="302"/>
      <c r="AU313" s="302"/>
      <c r="AV313" s="302"/>
      <c r="AW313" s="302"/>
      <c r="AX313" s="302"/>
      <c r="AY313" s="302"/>
      <c r="AZ313" s="302"/>
      <c r="BA313" s="302"/>
      <c r="BB313" s="302"/>
      <c r="BC313" s="302"/>
      <c r="BD313" s="302"/>
      <c r="BE313" s="302"/>
      <c r="BF313" s="302"/>
      <c r="BG313" s="302"/>
      <c r="BH313" s="302"/>
      <c r="BI313" s="302"/>
      <c r="BJ313" s="302"/>
      <c r="BK313" s="302"/>
      <c r="BL313" s="302"/>
      <c r="BM313" s="302"/>
      <c r="BN313" s="302"/>
      <c r="BO313" s="302"/>
      <c r="BP313" s="302"/>
      <c r="BQ313" s="302"/>
      <c r="BR313" s="302"/>
      <c r="BS313" s="302"/>
      <c r="BT313" s="302"/>
      <c r="BU313" s="302"/>
      <c r="BV313" s="302"/>
      <c r="BW313" s="302"/>
      <c r="BX313" s="302"/>
      <c r="BY313" s="302"/>
      <c r="BZ313" s="302"/>
      <c r="CA313" s="302"/>
      <c r="CB313" s="302"/>
      <c r="CC313" s="302"/>
      <c r="CD313" s="302"/>
      <c r="CE313" s="302"/>
      <c r="CF313" s="302"/>
      <c r="CG313" s="302"/>
      <c r="CH313" s="302"/>
      <c r="CI313" s="302"/>
      <c r="CJ313" s="302"/>
      <c r="CK313" s="302"/>
      <c r="CL313" s="302"/>
      <c r="CM313" s="302"/>
      <c r="CN313" s="302"/>
      <c r="CO313" s="302"/>
      <c r="CP313" s="302"/>
      <c r="CQ313" s="302"/>
      <c r="CR313" s="302"/>
      <c r="CS313" s="302"/>
      <c r="CT313" s="302"/>
      <c r="CU313" s="302"/>
      <c r="CV313" s="302"/>
      <c r="CW313" s="302"/>
      <c r="CX313" s="302"/>
      <c r="CY313" s="302"/>
      <c r="CZ313" s="302"/>
      <c r="DA313" s="302"/>
      <c r="DB313" s="302"/>
      <c r="DC313" s="302"/>
      <c r="DD313" s="302"/>
      <c r="DE313" s="302"/>
      <c r="DF313" s="302"/>
      <c r="DG313" s="302"/>
      <c r="DH313" s="302"/>
      <c r="DI313" s="302"/>
      <c r="DJ313" s="302"/>
      <c r="DK313" s="302"/>
      <c r="DL313" s="302"/>
      <c r="DM313" s="302"/>
      <c r="DN313" s="302"/>
      <c r="DO313" s="302"/>
    </row>
    <row r="314" spans="4:119">
      <c r="D314" s="301" t="s">
        <v>121</v>
      </c>
      <c r="E314" s="301"/>
      <c r="F314" s="301" t="s">
        <v>122</v>
      </c>
      <c r="G314" s="302">
        <v>60</v>
      </c>
      <c r="H314" s="277" t="str">
        <f t="shared" si="4"/>
        <v>0160</v>
      </c>
      <c r="I314" s="302"/>
      <c r="J314" s="302"/>
      <c r="K314" s="302"/>
      <c r="L314" s="302"/>
      <c r="M314" s="302"/>
      <c r="N314" s="302"/>
      <c r="O314" s="302"/>
      <c r="P314" s="302"/>
      <c r="Q314" s="302"/>
      <c r="R314" s="302"/>
      <c r="S314" s="302"/>
      <c r="T314" s="302"/>
      <c r="U314" s="302"/>
      <c r="V314" s="302"/>
      <c r="W314" s="302"/>
      <c r="X314" s="302"/>
      <c r="Y314" s="302"/>
      <c r="Z314" s="302"/>
      <c r="AA314" s="302"/>
      <c r="AB314" s="302"/>
      <c r="AC314" s="302"/>
      <c r="AD314" s="302"/>
      <c r="AE314" s="302"/>
      <c r="AF314" s="302"/>
      <c r="AG314" s="302"/>
      <c r="AH314" s="302"/>
      <c r="AI314" s="302"/>
      <c r="AJ314" s="302"/>
      <c r="AK314" s="302"/>
      <c r="AL314" s="302"/>
      <c r="AM314" s="302"/>
      <c r="AN314" s="302"/>
      <c r="AO314" s="302"/>
      <c r="AP314" s="302"/>
      <c r="AQ314" s="302"/>
      <c r="AR314" s="302"/>
      <c r="AS314" s="302"/>
      <c r="AT314" s="302"/>
      <c r="AU314" s="302"/>
      <c r="AV314" s="302"/>
      <c r="AW314" s="302"/>
      <c r="AX314" s="302"/>
      <c r="AY314" s="302"/>
      <c r="AZ314" s="302"/>
      <c r="BA314" s="302"/>
      <c r="BB314" s="302"/>
      <c r="BC314" s="302"/>
      <c r="BD314" s="302"/>
      <c r="BE314" s="302"/>
      <c r="BF314" s="302"/>
      <c r="BG314" s="302"/>
      <c r="BH314" s="302"/>
      <c r="BI314" s="302"/>
      <c r="BJ314" s="302"/>
      <c r="BK314" s="302"/>
      <c r="BL314" s="302"/>
      <c r="BM314" s="302"/>
      <c r="BN314" s="302"/>
      <c r="BO314" s="302"/>
      <c r="BP314" s="302"/>
      <c r="BQ314" s="302"/>
      <c r="BR314" s="302"/>
      <c r="BS314" s="302"/>
      <c r="BT314" s="302"/>
      <c r="BU314" s="302"/>
      <c r="BV314" s="302"/>
      <c r="BW314" s="302"/>
      <c r="BX314" s="302"/>
      <c r="BY314" s="302"/>
      <c r="BZ314" s="302"/>
      <c r="CA314" s="302"/>
      <c r="CB314" s="302"/>
      <c r="CC314" s="302"/>
      <c r="CD314" s="302"/>
      <c r="CE314" s="302"/>
      <c r="CF314" s="302"/>
      <c r="CG314" s="302"/>
      <c r="CH314" s="302"/>
      <c r="CI314" s="302"/>
      <c r="CJ314" s="302"/>
      <c r="CK314" s="302"/>
      <c r="CL314" s="302"/>
      <c r="CM314" s="302"/>
      <c r="CN314" s="302"/>
      <c r="CO314" s="302"/>
      <c r="CP314" s="302"/>
      <c r="CQ314" s="302"/>
      <c r="CR314" s="302"/>
      <c r="CS314" s="302"/>
      <c r="CT314" s="302"/>
      <c r="CU314" s="302"/>
      <c r="CV314" s="302"/>
      <c r="CW314" s="302"/>
      <c r="CX314" s="302"/>
      <c r="CY314" s="302"/>
      <c r="CZ314" s="302"/>
      <c r="DA314" s="302"/>
      <c r="DB314" s="302"/>
      <c r="DC314" s="302"/>
      <c r="DD314" s="302"/>
      <c r="DE314" s="302"/>
      <c r="DF314" s="302"/>
      <c r="DG314" s="302"/>
      <c r="DH314" s="302"/>
      <c r="DI314" s="302"/>
      <c r="DJ314" s="302"/>
      <c r="DK314" s="302"/>
      <c r="DL314" s="302"/>
      <c r="DM314" s="302"/>
      <c r="DN314" s="302"/>
      <c r="DO314" s="302"/>
    </row>
    <row r="315" spans="4:119">
      <c r="D315" s="301" t="s">
        <v>121</v>
      </c>
      <c r="E315" s="301"/>
      <c r="F315" s="301" t="s">
        <v>123</v>
      </c>
      <c r="G315" s="302">
        <v>0</v>
      </c>
      <c r="H315" s="277" t="str">
        <f t="shared" si="4"/>
        <v>0200</v>
      </c>
      <c r="I315" s="302"/>
      <c r="J315" s="302"/>
      <c r="K315" s="302"/>
      <c r="L315" s="302"/>
      <c r="M315" s="302"/>
      <c r="N315" s="302"/>
      <c r="O315" s="302"/>
      <c r="P315" s="302"/>
      <c r="Q315" s="302"/>
      <c r="R315" s="302"/>
      <c r="S315" s="302"/>
      <c r="T315" s="302"/>
      <c r="U315" s="302"/>
      <c r="V315" s="302"/>
      <c r="W315" s="302"/>
      <c r="X315" s="302"/>
      <c r="Y315" s="302"/>
      <c r="Z315" s="302"/>
      <c r="AA315" s="302"/>
      <c r="AB315" s="302"/>
      <c r="AC315" s="302"/>
      <c r="AD315" s="302"/>
      <c r="AE315" s="302"/>
      <c r="AF315" s="302"/>
      <c r="AG315" s="302"/>
      <c r="AH315" s="302"/>
      <c r="AI315" s="302"/>
      <c r="AJ315" s="302"/>
      <c r="AK315" s="302"/>
      <c r="AL315" s="302"/>
      <c r="AM315" s="302"/>
      <c r="AN315" s="302"/>
      <c r="AO315" s="302"/>
      <c r="AP315" s="302"/>
      <c r="AQ315" s="302"/>
      <c r="AR315" s="302"/>
      <c r="AS315" s="302"/>
      <c r="AT315" s="302"/>
      <c r="AU315" s="302"/>
      <c r="AV315" s="302"/>
      <c r="AW315" s="302"/>
      <c r="AX315" s="302"/>
      <c r="AY315" s="302"/>
      <c r="AZ315" s="302"/>
      <c r="BA315" s="302"/>
      <c r="BB315" s="302"/>
      <c r="BC315" s="302"/>
      <c r="BD315" s="302"/>
      <c r="BE315" s="302"/>
      <c r="BF315" s="302"/>
      <c r="BG315" s="302"/>
      <c r="BH315" s="302"/>
      <c r="BI315" s="302"/>
      <c r="BJ315" s="302"/>
      <c r="BK315" s="302"/>
      <c r="BL315" s="302"/>
      <c r="BM315" s="302"/>
      <c r="BN315" s="302"/>
      <c r="BO315" s="302"/>
      <c r="BP315" s="302"/>
      <c r="BQ315" s="302"/>
      <c r="BR315" s="302"/>
      <c r="BS315" s="302"/>
      <c r="BT315" s="302"/>
      <c r="BU315" s="302"/>
      <c r="BV315" s="302"/>
      <c r="BW315" s="302"/>
      <c r="BX315" s="302"/>
      <c r="BY315" s="302"/>
      <c r="BZ315" s="302"/>
      <c r="CA315" s="302"/>
      <c r="CB315" s="302"/>
      <c r="CC315" s="302"/>
      <c r="CD315" s="302"/>
      <c r="CE315" s="302"/>
      <c r="CF315" s="302"/>
      <c r="CG315" s="302"/>
      <c r="CH315" s="302"/>
      <c r="CI315" s="302"/>
      <c r="CJ315" s="302"/>
      <c r="CK315" s="302"/>
      <c r="CL315" s="302"/>
      <c r="CM315" s="302"/>
      <c r="CN315" s="302"/>
      <c r="CO315" s="302"/>
      <c r="CP315" s="302"/>
      <c r="CQ315" s="302"/>
      <c r="CR315" s="302"/>
      <c r="CS315" s="302"/>
      <c r="CT315" s="302"/>
      <c r="CU315" s="302"/>
      <c r="CV315" s="302"/>
      <c r="CW315" s="302"/>
      <c r="CX315" s="302"/>
      <c r="CY315" s="302"/>
      <c r="CZ315" s="302"/>
      <c r="DA315" s="302"/>
      <c r="DB315" s="302"/>
      <c r="DC315" s="302"/>
      <c r="DD315" s="302"/>
      <c r="DE315" s="302"/>
      <c r="DF315" s="302"/>
      <c r="DG315" s="302"/>
      <c r="DH315" s="302"/>
      <c r="DI315" s="302"/>
      <c r="DJ315" s="302"/>
      <c r="DK315" s="302"/>
      <c r="DL315" s="302"/>
      <c r="DM315" s="302"/>
      <c r="DN315" s="302"/>
      <c r="DO315" s="302"/>
    </row>
    <row r="316" spans="4:119">
      <c r="D316" s="301" t="s">
        <v>121</v>
      </c>
      <c r="E316" s="301"/>
      <c r="F316" s="301" t="s">
        <v>123</v>
      </c>
      <c r="G316" s="302">
        <v>1</v>
      </c>
      <c r="H316" s="277" t="str">
        <f t="shared" si="4"/>
        <v>0201</v>
      </c>
      <c r="I316" s="302"/>
      <c r="J316" s="302"/>
      <c r="K316" s="302"/>
      <c r="L316" s="302"/>
      <c r="M316" s="302"/>
      <c r="N316" s="302"/>
      <c r="O316" s="302"/>
      <c r="P316" s="302"/>
      <c r="Q316" s="302"/>
      <c r="R316" s="302"/>
      <c r="S316" s="302"/>
      <c r="T316" s="302"/>
      <c r="U316" s="302"/>
      <c r="V316" s="302"/>
      <c r="W316" s="302"/>
      <c r="X316" s="302"/>
      <c r="Y316" s="302"/>
      <c r="Z316" s="302"/>
      <c r="AA316" s="302"/>
      <c r="AB316" s="302"/>
      <c r="AC316" s="302"/>
      <c r="AD316" s="302"/>
      <c r="AE316" s="302"/>
      <c r="AF316" s="302"/>
      <c r="AG316" s="302"/>
      <c r="AH316" s="302"/>
      <c r="AI316" s="302"/>
      <c r="AJ316" s="302"/>
      <c r="AK316" s="302"/>
      <c r="AL316" s="302"/>
      <c r="AM316" s="302"/>
      <c r="AN316" s="302"/>
      <c r="AO316" s="302"/>
      <c r="AP316" s="302"/>
      <c r="AQ316" s="302"/>
      <c r="AR316" s="302"/>
      <c r="AS316" s="302"/>
      <c r="AT316" s="302"/>
      <c r="AU316" s="302"/>
      <c r="AV316" s="302"/>
      <c r="AW316" s="302"/>
      <c r="AX316" s="302"/>
      <c r="AY316" s="302"/>
      <c r="AZ316" s="302"/>
      <c r="BA316" s="302"/>
      <c r="BB316" s="302"/>
      <c r="BC316" s="302"/>
      <c r="BD316" s="302"/>
      <c r="BE316" s="302"/>
      <c r="BF316" s="302"/>
      <c r="BG316" s="302"/>
      <c r="BH316" s="302"/>
      <c r="BI316" s="302"/>
      <c r="BJ316" s="302"/>
      <c r="BK316" s="302"/>
      <c r="BL316" s="302"/>
      <c r="BM316" s="302"/>
      <c r="BN316" s="302"/>
      <c r="BO316" s="302"/>
      <c r="BP316" s="302"/>
      <c r="BQ316" s="302"/>
      <c r="BR316" s="302"/>
      <c r="BS316" s="302"/>
      <c r="BT316" s="302"/>
      <c r="BU316" s="302"/>
      <c r="BV316" s="302"/>
      <c r="BW316" s="302"/>
      <c r="BX316" s="302"/>
      <c r="BY316" s="302"/>
      <c r="BZ316" s="302"/>
      <c r="CA316" s="302"/>
      <c r="CB316" s="302"/>
      <c r="CC316" s="302"/>
      <c r="CD316" s="302"/>
      <c r="CE316" s="302"/>
      <c r="CF316" s="302"/>
      <c r="CG316" s="302"/>
      <c r="CH316" s="302"/>
      <c r="CI316" s="302"/>
      <c r="CJ316" s="302"/>
      <c r="CK316" s="302"/>
      <c r="CL316" s="302"/>
      <c r="CM316" s="302"/>
      <c r="CN316" s="302"/>
      <c r="CO316" s="302"/>
      <c r="CP316" s="302"/>
      <c r="CQ316" s="302"/>
      <c r="CR316" s="302"/>
      <c r="CS316" s="302"/>
      <c r="CT316" s="302"/>
      <c r="CU316" s="302"/>
      <c r="CV316" s="302"/>
      <c r="CW316" s="302"/>
      <c r="CX316" s="302"/>
      <c r="CY316" s="302"/>
      <c r="CZ316" s="302"/>
      <c r="DA316" s="302"/>
      <c r="DB316" s="302"/>
      <c r="DC316" s="302"/>
      <c r="DD316" s="302"/>
      <c r="DE316" s="302"/>
      <c r="DF316" s="302"/>
      <c r="DG316" s="302"/>
      <c r="DH316" s="302"/>
      <c r="DI316" s="302"/>
      <c r="DJ316" s="302"/>
      <c r="DK316" s="302"/>
      <c r="DL316" s="302"/>
      <c r="DM316" s="302"/>
      <c r="DN316" s="302"/>
      <c r="DO316" s="302"/>
    </row>
    <row r="317" spans="4:119">
      <c r="D317" s="301" t="s">
        <v>121</v>
      </c>
      <c r="E317" s="301"/>
      <c r="F317" s="301" t="s">
        <v>123</v>
      </c>
      <c r="G317" s="302">
        <v>2</v>
      </c>
      <c r="H317" s="277" t="str">
        <f t="shared" si="4"/>
        <v>0202</v>
      </c>
      <c r="I317" s="302"/>
      <c r="J317" s="302"/>
      <c r="K317" s="302"/>
      <c r="L317" s="302"/>
      <c r="M317" s="302"/>
      <c r="N317" s="302"/>
      <c r="O317" s="302"/>
      <c r="P317" s="302"/>
      <c r="Q317" s="302"/>
      <c r="R317" s="302"/>
      <c r="S317" s="302"/>
      <c r="T317" s="302"/>
      <c r="U317" s="302"/>
      <c r="V317" s="302"/>
      <c r="W317" s="302"/>
      <c r="X317" s="302"/>
      <c r="Y317" s="302"/>
      <c r="Z317" s="302"/>
      <c r="AA317" s="302"/>
      <c r="AB317" s="302"/>
      <c r="AC317" s="302"/>
      <c r="AD317" s="302"/>
      <c r="AE317" s="302"/>
      <c r="AF317" s="302"/>
      <c r="AG317" s="302"/>
      <c r="AH317" s="302"/>
      <c r="AI317" s="302"/>
      <c r="AJ317" s="302"/>
      <c r="AK317" s="302"/>
      <c r="AL317" s="302"/>
      <c r="AM317" s="302"/>
      <c r="AN317" s="302"/>
      <c r="AO317" s="302"/>
      <c r="AP317" s="302"/>
      <c r="AQ317" s="302"/>
      <c r="AR317" s="302"/>
      <c r="AS317" s="302"/>
      <c r="AT317" s="302"/>
      <c r="AU317" s="302"/>
      <c r="AV317" s="302"/>
      <c r="AW317" s="302"/>
      <c r="AX317" s="302"/>
      <c r="AY317" s="302"/>
      <c r="AZ317" s="302"/>
      <c r="BA317" s="302"/>
      <c r="BB317" s="302"/>
      <c r="BC317" s="302"/>
      <c r="BD317" s="302"/>
      <c r="BE317" s="302"/>
      <c r="BF317" s="302"/>
      <c r="BG317" s="302"/>
      <c r="BH317" s="302"/>
      <c r="BI317" s="302"/>
      <c r="BJ317" s="302"/>
      <c r="BK317" s="302"/>
      <c r="BL317" s="302"/>
      <c r="BM317" s="302"/>
      <c r="BN317" s="302"/>
      <c r="BO317" s="302"/>
      <c r="BP317" s="302"/>
      <c r="BQ317" s="302"/>
      <c r="BR317" s="302"/>
      <c r="BS317" s="302"/>
      <c r="BT317" s="302"/>
      <c r="BU317" s="302"/>
      <c r="BV317" s="302"/>
      <c r="BW317" s="302"/>
      <c r="BX317" s="302"/>
      <c r="BY317" s="302"/>
      <c r="BZ317" s="302"/>
      <c r="CA317" s="302"/>
      <c r="CB317" s="302"/>
      <c r="CC317" s="302"/>
      <c r="CD317" s="302"/>
      <c r="CE317" s="302"/>
      <c r="CF317" s="302"/>
      <c r="CG317" s="302"/>
      <c r="CH317" s="302"/>
      <c r="CI317" s="302"/>
      <c r="CJ317" s="302"/>
      <c r="CK317" s="302"/>
      <c r="CL317" s="302"/>
      <c r="CM317" s="302"/>
      <c r="CN317" s="302"/>
      <c r="CO317" s="302"/>
      <c r="CP317" s="302"/>
      <c r="CQ317" s="302"/>
      <c r="CR317" s="302"/>
      <c r="CS317" s="302"/>
      <c r="CT317" s="302"/>
      <c r="CU317" s="302"/>
      <c r="CV317" s="302"/>
      <c r="CW317" s="302"/>
      <c r="CX317" s="302"/>
      <c r="CY317" s="302"/>
      <c r="CZ317" s="302"/>
      <c r="DA317" s="302"/>
      <c r="DB317" s="302"/>
      <c r="DC317" s="302"/>
      <c r="DD317" s="302"/>
      <c r="DE317" s="302"/>
      <c r="DF317" s="302"/>
      <c r="DG317" s="302"/>
      <c r="DH317" s="302"/>
      <c r="DI317" s="302"/>
      <c r="DJ317" s="302"/>
      <c r="DK317" s="302"/>
      <c r="DL317" s="302"/>
      <c r="DM317" s="302"/>
      <c r="DN317" s="302"/>
      <c r="DO317" s="302"/>
    </row>
    <row r="318" spans="4:119">
      <c r="D318" s="301" t="s">
        <v>121</v>
      </c>
      <c r="E318" s="301"/>
      <c r="F318" s="301" t="s">
        <v>123</v>
      </c>
      <c r="G318" s="302">
        <v>3</v>
      </c>
      <c r="H318" s="277" t="str">
        <f t="shared" si="4"/>
        <v>0203</v>
      </c>
      <c r="I318" s="302"/>
      <c r="J318" s="302"/>
      <c r="K318" s="302"/>
      <c r="L318" s="302"/>
      <c r="M318" s="302"/>
      <c r="N318" s="302"/>
      <c r="O318" s="302"/>
      <c r="P318" s="302"/>
      <c r="Q318" s="302"/>
      <c r="R318" s="302"/>
      <c r="S318" s="302"/>
      <c r="T318" s="302"/>
      <c r="U318" s="302"/>
      <c r="V318" s="302"/>
      <c r="W318" s="302"/>
      <c r="X318" s="302"/>
      <c r="Y318" s="302"/>
      <c r="Z318" s="302"/>
      <c r="AA318" s="302"/>
      <c r="AB318" s="302"/>
      <c r="AC318" s="302"/>
      <c r="AD318" s="302"/>
      <c r="AE318" s="302"/>
      <c r="AF318" s="302"/>
      <c r="AG318" s="302"/>
      <c r="AH318" s="302"/>
      <c r="AI318" s="302"/>
      <c r="AJ318" s="302"/>
      <c r="AK318" s="302"/>
      <c r="AL318" s="302"/>
      <c r="AM318" s="302"/>
      <c r="AN318" s="302"/>
      <c r="AO318" s="302"/>
      <c r="AP318" s="302"/>
      <c r="AQ318" s="302"/>
      <c r="AR318" s="302"/>
      <c r="AS318" s="302"/>
      <c r="AT318" s="302"/>
      <c r="AU318" s="302"/>
      <c r="AV318" s="302"/>
      <c r="AW318" s="302"/>
      <c r="AX318" s="302"/>
      <c r="AY318" s="302"/>
      <c r="AZ318" s="302"/>
      <c r="BA318" s="302"/>
      <c r="BB318" s="302"/>
      <c r="BC318" s="302"/>
      <c r="BD318" s="302"/>
      <c r="BE318" s="302"/>
      <c r="BF318" s="302"/>
      <c r="BG318" s="302"/>
      <c r="BH318" s="302"/>
      <c r="BI318" s="302"/>
      <c r="BJ318" s="302"/>
      <c r="BK318" s="302"/>
      <c r="BL318" s="302"/>
      <c r="BM318" s="302"/>
      <c r="BN318" s="302"/>
      <c r="BO318" s="302"/>
      <c r="BP318" s="302"/>
      <c r="BQ318" s="302"/>
      <c r="BR318" s="302"/>
      <c r="BS318" s="302"/>
      <c r="BT318" s="302"/>
      <c r="BU318" s="302"/>
      <c r="BV318" s="302"/>
      <c r="BW318" s="302"/>
      <c r="BX318" s="302"/>
      <c r="BY318" s="302"/>
      <c r="BZ318" s="302"/>
      <c r="CA318" s="302"/>
      <c r="CB318" s="302"/>
      <c r="CC318" s="302"/>
      <c r="CD318" s="302"/>
      <c r="CE318" s="302"/>
      <c r="CF318" s="302"/>
      <c r="CG318" s="302"/>
      <c r="CH318" s="302"/>
      <c r="CI318" s="302"/>
      <c r="CJ318" s="302"/>
      <c r="CK318" s="302"/>
      <c r="CL318" s="302"/>
      <c r="CM318" s="302"/>
      <c r="CN318" s="302"/>
      <c r="CO318" s="302"/>
      <c r="CP318" s="302"/>
      <c r="CQ318" s="302"/>
      <c r="CR318" s="302"/>
      <c r="CS318" s="302"/>
      <c r="CT318" s="302"/>
      <c r="CU318" s="302"/>
      <c r="CV318" s="302"/>
      <c r="CW318" s="302"/>
      <c r="CX318" s="302"/>
      <c r="CY318" s="302"/>
      <c r="CZ318" s="302"/>
      <c r="DA318" s="302"/>
      <c r="DB318" s="302"/>
      <c r="DC318" s="302"/>
      <c r="DD318" s="302"/>
      <c r="DE318" s="302"/>
      <c r="DF318" s="302"/>
      <c r="DG318" s="302"/>
      <c r="DH318" s="302"/>
      <c r="DI318" s="302"/>
      <c r="DJ318" s="302"/>
      <c r="DK318" s="302"/>
      <c r="DL318" s="302"/>
      <c r="DM318" s="302"/>
      <c r="DN318" s="302"/>
      <c r="DO318" s="302"/>
    </row>
    <row r="319" spans="4:119">
      <c r="D319" s="301" t="s">
        <v>121</v>
      </c>
      <c r="E319" s="301"/>
      <c r="F319" s="301" t="s">
        <v>123</v>
      </c>
      <c r="G319" s="302">
        <v>4</v>
      </c>
      <c r="H319" s="277" t="str">
        <f t="shared" si="4"/>
        <v>0204</v>
      </c>
      <c r="I319" s="302"/>
      <c r="J319" s="302"/>
      <c r="K319" s="302"/>
      <c r="L319" s="302"/>
      <c r="M319" s="302"/>
      <c r="N319" s="302"/>
      <c r="O319" s="302"/>
      <c r="P319" s="302"/>
      <c r="Q319" s="302"/>
      <c r="R319" s="302"/>
      <c r="S319" s="302"/>
      <c r="T319" s="302"/>
      <c r="U319" s="302"/>
      <c r="V319" s="302"/>
      <c r="W319" s="302"/>
      <c r="X319" s="302"/>
      <c r="Y319" s="302"/>
      <c r="Z319" s="302"/>
      <c r="AA319" s="302"/>
      <c r="AB319" s="302"/>
      <c r="AC319" s="302"/>
      <c r="AD319" s="302"/>
      <c r="AE319" s="302"/>
      <c r="AF319" s="302"/>
      <c r="AG319" s="302"/>
      <c r="AH319" s="302"/>
      <c r="AI319" s="302"/>
      <c r="AJ319" s="302"/>
      <c r="AK319" s="302"/>
      <c r="AL319" s="302"/>
      <c r="AM319" s="302"/>
      <c r="AN319" s="302"/>
      <c r="AO319" s="302"/>
      <c r="AP319" s="302"/>
      <c r="AQ319" s="302"/>
      <c r="AR319" s="302"/>
      <c r="AS319" s="302"/>
      <c r="AT319" s="302"/>
      <c r="AU319" s="302"/>
      <c r="AV319" s="302"/>
      <c r="AW319" s="302"/>
      <c r="AX319" s="302"/>
      <c r="AY319" s="302"/>
      <c r="AZ319" s="302"/>
      <c r="BA319" s="302"/>
      <c r="BB319" s="302"/>
      <c r="BC319" s="302"/>
      <c r="BD319" s="302"/>
      <c r="BE319" s="302"/>
      <c r="BF319" s="302"/>
      <c r="BG319" s="302"/>
      <c r="BH319" s="302"/>
      <c r="BI319" s="302"/>
      <c r="BJ319" s="302"/>
      <c r="BK319" s="302"/>
      <c r="BL319" s="302"/>
      <c r="BM319" s="302"/>
      <c r="BN319" s="302"/>
      <c r="BO319" s="302"/>
      <c r="BP319" s="302"/>
      <c r="BQ319" s="302"/>
      <c r="BR319" s="302"/>
      <c r="BS319" s="302"/>
      <c r="BT319" s="302"/>
      <c r="BU319" s="302"/>
      <c r="BV319" s="302"/>
      <c r="BW319" s="302"/>
      <c r="BX319" s="302"/>
      <c r="BY319" s="302"/>
      <c r="BZ319" s="302"/>
      <c r="CA319" s="302"/>
      <c r="CB319" s="302"/>
      <c r="CC319" s="302"/>
      <c r="CD319" s="302"/>
      <c r="CE319" s="302"/>
      <c r="CF319" s="302"/>
      <c r="CG319" s="302"/>
      <c r="CH319" s="302"/>
      <c r="CI319" s="302"/>
      <c r="CJ319" s="302"/>
      <c r="CK319" s="302"/>
      <c r="CL319" s="302"/>
      <c r="CM319" s="302"/>
      <c r="CN319" s="302"/>
      <c r="CO319" s="302"/>
      <c r="CP319" s="302"/>
      <c r="CQ319" s="302"/>
      <c r="CR319" s="302"/>
      <c r="CS319" s="302"/>
      <c r="CT319" s="302"/>
      <c r="CU319" s="302"/>
      <c r="CV319" s="302"/>
      <c r="CW319" s="302"/>
      <c r="CX319" s="302"/>
      <c r="CY319" s="302"/>
      <c r="CZ319" s="302"/>
      <c r="DA319" s="302"/>
      <c r="DB319" s="302"/>
      <c r="DC319" s="302"/>
      <c r="DD319" s="302"/>
      <c r="DE319" s="302"/>
      <c r="DF319" s="302"/>
      <c r="DG319" s="302"/>
      <c r="DH319" s="302"/>
      <c r="DI319" s="302"/>
      <c r="DJ319" s="302"/>
      <c r="DK319" s="302"/>
      <c r="DL319" s="302"/>
      <c r="DM319" s="302"/>
      <c r="DN319" s="302"/>
      <c r="DO319" s="302"/>
    </row>
    <row r="320" spans="4:119">
      <c r="D320" s="301" t="s">
        <v>121</v>
      </c>
      <c r="E320" s="301"/>
      <c r="F320" s="301" t="s">
        <v>123</v>
      </c>
      <c r="G320" s="302">
        <v>5</v>
      </c>
      <c r="H320" s="277" t="str">
        <f t="shared" ref="H320:H383" si="5">E320&amp;TEXT(F320,"00")&amp;TEXT(G320,"00")</f>
        <v>0205</v>
      </c>
      <c r="I320" s="302"/>
      <c r="J320" s="302"/>
      <c r="K320" s="302"/>
      <c r="L320" s="302"/>
      <c r="M320" s="302"/>
      <c r="N320" s="302"/>
      <c r="O320" s="302"/>
      <c r="P320" s="302"/>
      <c r="Q320" s="302"/>
      <c r="R320" s="302"/>
      <c r="S320" s="302"/>
      <c r="T320" s="302"/>
      <c r="U320" s="302"/>
      <c r="V320" s="302"/>
      <c r="W320" s="302"/>
      <c r="X320" s="302"/>
      <c r="Y320" s="302"/>
      <c r="Z320" s="302"/>
      <c r="AA320" s="302"/>
      <c r="AB320" s="302"/>
      <c r="AC320" s="302"/>
      <c r="AD320" s="302"/>
      <c r="AE320" s="302"/>
      <c r="AF320" s="302"/>
      <c r="AG320" s="302"/>
      <c r="AH320" s="302"/>
      <c r="AI320" s="302"/>
      <c r="AJ320" s="302"/>
      <c r="AK320" s="302"/>
      <c r="AL320" s="302"/>
      <c r="AM320" s="302"/>
      <c r="AN320" s="302"/>
      <c r="AO320" s="302"/>
      <c r="AP320" s="302"/>
      <c r="AQ320" s="302"/>
      <c r="AR320" s="302"/>
      <c r="AS320" s="302"/>
      <c r="AT320" s="302"/>
      <c r="AU320" s="302"/>
      <c r="AV320" s="302"/>
      <c r="AW320" s="302"/>
      <c r="AX320" s="302"/>
      <c r="AY320" s="302"/>
      <c r="AZ320" s="302"/>
      <c r="BA320" s="302"/>
      <c r="BB320" s="302"/>
      <c r="BC320" s="302"/>
      <c r="BD320" s="302"/>
      <c r="BE320" s="302"/>
      <c r="BF320" s="302"/>
      <c r="BG320" s="302"/>
      <c r="BH320" s="302"/>
      <c r="BI320" s="302"/>
      <c r="BJ320" s="302"/>
      <c r="BK320" s="302"/>
      <c r="BL320" s="302"/>
      <c r="BM320" s="302"/>
      <c r="BN320" s="302"/>
      <c r="BO320" s="302"/>
      <c r="BP320" s="302"/>
      <c r="BQ320" s="302"/>
      <c r="BR320" s="302"/>
      <c r="BS320" s="302"/>
      <c r="BT320" s="302"/>
      <c r="BU320" s="302"/>
      <c r="BV320" s="302"/>
      <c r="BW320" s="302"/>
      <c r="BX320" s="302"/>
      <c r="BY320" s="302"/>
      <c r="BZ320" s="302"/>
      <c r="CA320" s="302"/>
      <c r="CB320" s="302"/>
      <c r="CC320" s="302"/>
      <c r="CD320" s="302"/>
      <c r="CE320" s="302"/>
      <c r="CF320" s="302"/>
      <c r="CG320" s="302"/>
      <c r="CH320" s="302"/>
      <c r="CI320" s="302"/>
      <c r="CJ320" s="302"/>
      <c r="CK320" s="302"/>
      <c r="CL320" s="302"/>
      <c r="CM320" s="302"/>
      <c r="CN320" s="302"/>
      <c r="CO320" s="302"/>
      <c r="CP320" s="302"/>
      <c r="CQ320" s="302"/>
      <c r="CR320" s="302"/>
      <c r="CS320" s="302"/>
      <c r="CT320" s="302"/>
      <c r="CU320" s="302"/>
      <c r="CV320" s="302"/>
      <c r="CW320" s="302"/>
      <c r="CX320" s="302"/>
      <c r="CY320" s="302"/>
      <c r="CZ320" s="302"/>
      <c r="DA320" s="302"/>
      <c r="DB320" s="302"/>
      <c r="DC320" s="302"/>
      <c r="DD320" s="302"/>
      <c r="DE320" s="302"/>
      <c r="DF320" s="302"/>
      <c r="DG320" s="302"/>
      <c r="DH320" s="302"/>
      <c r="DI320" s="302"/>
      <c r="DJ320" s="302"/>
      <c r="DK320" s="302"/>
      <c r="DL320" s="302"/>
      <c r="DM320" s="302"/>
      <c r="DN320" s="302"/>
      <c r="DO320" s="302"/>
    </row>
    <row r="321" spans="4:119">
      <c r="D321" s="301" t="s">
        <v>121</v>
      </c>
      <c r="E321" s="301"/>
      <c r="F321" s="301" t="s">
        <v>123</v>
      </c>
      <c r="G321" s="302">
        <v>6</v>
      </c>
      <c r="H321" s="277" t="str">
        <f t="shared" si="5"/>
        <v>0206</v>
      </c>
      <c r="I321" s="302"/>
      <c r="J321" s="302"/>
      <c r="K321" s="302"/>
      <c r="L321" s="302"/>
      <c r="M321" s="302"/>
      <c r="N321" s="302"/>
      <c r="O321" s="302"/>
      <c r="P321" s="302"/>
      <c r="Q321" s="302"/>
      <c r="R321" s="302"/>
      <c r="S321" s="302"/>
      <c r="T321" s="302"/>
      <c r="U321" s="302"/>
      <c r="V321" s="302"/>
      <c r="W321" s="302"/>
      <c r="X321" s="302"/>
      <c r="Y321" s="302"/>
      <c r="Z321" s="302"/>
      <c r="AA321" s="302"/>
      <c r="AB321" s="302"/>
      <c r="AC321" s="302"/>
      <c r="AD321" s="302"/>
      <c r="AE321" s="302"/>
      <c r="AF321" s="302"/>
      <c r="AG321" s="302"/>
      <c r="AH321" s="302"/>
      <c r="AI321" s="302"/>
      <c r="AJ321" s="302"/>
      <c r="AK321" s="302"/>
      <c r="AL321" s="302"/>
      <c r="AM321" s="302"/>
      <c r="AN321" s="302"/>
      <c r="AO321" s="302"/>
      <c r="AP321" s="302"/>
      <c r="AQ321" s="302"/>
      <c r="AR321" s="302"/>
      <c r="AS321" s="302"/>
      <c r="AT321" s="302"/>
      <c r="AU321" s="302"/>
      <c r="AV321" s="302"/>
      <c r="AW321" s="302"/>
      <c r="AX321" s="302"/>
      <c r="AY321" s="302"/>
      <c r="AZ321" s="302"/>
      <c r="BA321" s="302"/>
      <c r="BB321" s="302"/>
      <c r="BC321" s="302"/>
      <c r="BD321" s="302"/>
      <c r="BE321" s="302"/>
      <c r="BF321" s="302"/>
      <c r="BG321" s="302"/>
      <c r="BH321" s="302"/>
      <c r="BI321" s="302"/>
      <c r="BJ321" s="302"/>
      <c r="BK321" s="302"/>
      <c r="BL321" s="302"/>
      <c r="BM321" s="302"/>
      <c r="BN321" s="302"/>
      <c r="BO321" s="302"/>
      <c r="BP321" s="302"/>
      <c r="BQ321" s="302"/>
      <c r="BR321" s="302"/>
      <c r="BS321" s="302"/>
      <c r="BT321" s="302"/>
      <c r="BU321" s="302"/>
      <c r="BV321" s="302"/>
      <c r="BW321" s="302"/>
      <c r="BX321" s="302"/>
      <c r="BY321" s="302"/>
      <c r="BZ321" s="302"/>
      <c r="CA321" s="302"/>
      <c r="CB321" s="302"/>
      <c r="CC321" s="302"/>
      <c r="CD321" s="302"/>
      <c r="CE321" s="302"/>
      <c r="CF321" s="302"/>
      <c r="CG321" s="302"/>
      <c r="CH321" s="302"/>
      <c r="CI321" s="302"/>
      <c r="CJ321" s="302"/>
      <c r="CK321" s="302"/>
      <c r="CL321" s="302"/>
      <c r="CM321" s="302"/>
      <c r="CN321" s="302"/>
      <c r="CO321" s="302"/>
      <c r="CP321" s="302"/>
      <c r="CQ321" s="302"/>
      <c r="CR321" s="302"/>
      <c r="CS321" s="302"/>
      <c r="CT321" s="302"/>
      <c r="CU321" s="302"/>
      <c r="CV321" s="302"/>
      <c r="CW321" s="302"/>
      <c r="CX321" s="302"/>
      <c r="CY321" s="302"/>
      <c r="CZ321" s="302"/>
      <c r="DA321" s="302"/>
      <c r="DB321" s="302"/>
      <c r="DC321" s="302"/>
      <c r="DD321" s="302"/>
      <c r="DE321" s="302"/>
      <c r="DF321" s="302"/>
      <c r="DG321" s="302"/>
      <c r="DH321" s="302"/>
      <c r="DI321" s="302"/>
      <c r="DJ321" s="302"/>
      <c r="DK321" s="302"/>
      <c r="DL321" s="302"/>
      <c r="DM321" s="302"/>
      <c r="DN321" s="302"/>
      <c r="DO321" s="302"/>
    </row>
    <row r="322" spans="4:119">
      <c r="D322" s="301" t="s">
        <v>121</v>
      </c>
      <c r="E322" s="301"/>
      <c r="F322" s="301" t="s">
        <v>123</v>
      </c>
      <c r="G322" s="302">
        <v>7</v>
      </c>
      <c r="H322" s="277" t="str">
        <f t="shared" si="5"/>
        <v>0207</v>
      </c>
      <c r="I322" s="302"/>
      <c r="J322" s="302"/>
      <c r="K322" s="302"/>
      <c r="L322" s="302"/>
      <c r="M322" s="302"/>
      <c r="N322" s="302"/>
      <c r="O322" s="302"/>
      <c r="P322" s="302"/>
      <c r="Q322" s="302"/>
      <c r="R322" s="302"/>
      <c r="S322" s="302"/>
      <c r="T322" s="302"/>
      <c r="U322" s="302"/>
      <c r="V322" s="302"/>
      <c r="W322" s="302"/>
      <c r="X322" s="302"/>
      <c r="Y322" s="302"/>
      <c r="Z322" s="302"/>
      <c r="AA322" s="302"/>
      <c r="AB322" s="302"/>
      <c r="AC322" s="302"/>
      <c r="AD322" s="302"/>
      <c r="AE322" s="302"/>
      <c r="AF322" s="302"/>
      <c r="AG322" s="302"/>
      <c r="AH322" s="302"/>
      <c r="AI322" s="302"/>
      <c r="AJ322" s="302"/>
      <c r="AK322" s="302"/>
      <c r="AL322" s="302"/>
      <c r="AM322" s="302"/>
      <c r="AN322" s="302"/>
      <c r="AO322" s="302"/>
      <c r="AP322" s="302"/>
      <c r="AQ322" s="302"/>
      <c r="AR322" s="302"/>
      <c r="AS322" s="302"/>
      <c r="AT322" s="302"/>
      <c r="AU322" s="302"/>
      <c r="AV322" s="302"/>
      <c r="AW322" s="302"/>
      <c r="AX322" s="302"/>
      <c r="AY322" s="302"/>
      <c r="AZ322" s="302"/>
      <c r="BA322" s="302"/>
      <c r="BB322" s="302"/>
      <c r="BC322" s="302"/>
      <c r="BD322" s="302"/>
      <c r="BE322" s="302"/>
      <c r="BF322" s="302"/>
      <c r="BG322" s="302"/>
      <c r="BH322" s="302"/>
      <c r="BI322" s="302"/>
      <c r="BJ322" s="302"/>
      <c r="BK322" s="302"/>
      <c r="BL322" s="302"/>
      <c r="BM322" s="302"/>
      <c r="BN322" s="302"/>
      <c r="BO322" s="302"/>
      <c r="BP322" s="302"/>
      <c r="BQ322" s="302"/>
      <c r="BR322" s="302"/>
      <c r="BS322" s="302"/>
      <c r="BT322" s="302"/>
      <c r="BU322" s="302"/>
      <c r="BV322" s="302"/>
      <c r="BW322" s="302"/>
      <c r="BX322" s="302"/>
      <c r="BY322" s="302"/>
      <c r="BZ322" s="302"/>
      <c r="CA322" s="302"/>
      <c r="CB322" s="302"/>
      <c r="CC322" s="302"/>
      <c r="CD322" s="302"/>
      <c r="CE322" s="302"/>
      <c r="CF322" s="302"/>
      <c r="CG322" s="302"/>
      <c r="CH322" s="302"/>
      <c r="CI322" s="302"/>
      <c r="CJ322" s="302"/>
      <c r="CK322" s="302"/>
      <c r="CL322" s="302"/>
      <c r="CM322" s="302"/>
      <c r="CN322" s="302"/>
      <c r="CO322" s="302"/>
      <c r="CP322" s="302"/>
      <c r="CQ322" s="302"/>
      <c r="CR322" s="302"/>
      <c r="CS322" s="302"/>
      <c r="CT322" s="302"/>
      <c r="CU322" s="302"/>
      <c r="CV322" s="302"/>
      <c r="CW322" s="302"/>
      <c r="CX322" s="302"/>
      <c r="CY322" s="302"/>
      <c r="CZ322" s="302"/>
      <c r="DA322" s="302"/>
      <c r="DB322" s="302"/>
      <c r="DC322" s="302"/>
      <c r="DD322" s="302"/>
      <c r="DE322" s="302"/>
      <c r="DF322" s="302"/>
      <c r="DG322" s="302"/>
      <c r="DH322" s="302"/>
      <c r="DI322" s="302"/>
      <c r="DJ322" s="302"/>
      <c r="DK322" s="302"/>
      <c r="DL322" s="302"/>
      <c r="DM322" s="302"/>
      <c r="DN322" s="302"/>
      <c r="DO322" s="302"/>
    </row>
    <row r="323" spans="4:119">
      <c r="D323" s="301" t="s">
        <v>121</v>
      </c>
      <c r="E323" s="301"/>
      <c r="F323" s="301" t="s">
        <v>123</v>
      </c>
      <c r="G323" s="302">
        <v>8</v>
      </c>
      <c r="H323" s="277" t="str">
        <f t="shared" si="5"/>
        <v>0208</v>
      </c>
      <c r="I323" s="302"/>
      <c r="J323" s="302"/>
      <c r="K323" s="302"/>
      <c r="L323" s="302"/>
      <c r="M323" s="302"/>
      <c r="N323" s="302"/>
      <c r="O323" s="302"/>
      <c r="P323" s="302"/>
      <c r="Q323" s="302"/>
      <c r="R323" s="302"/>
      <c r="S323" s="302"/>
      <c r="T323" s="302"/>
      <c r="U323" s="302"/>
      <c r="V323" s="302"/>
      <c r="W323" s="302"/>
      <c r="X323" s="302"/>
      <c r="Y323" s="302"/>
      <c r="Z323" s="302"/>
      <c r="AA323" s="302"/>
      <c r="AB323" s="302"/>
      <c r="AC323" s="302"/>
      <c r="AD323" s="302"/>
      <c r="AE323" s="302"/>
      <c r="AF323" s="302"/>
      <c r="AG323" s="302"/>
      <c r="AH323" s="302"/>
      <c r="AI323" s="302"/>
      <c r="AJ323" s="302"/>
      <c r="AK323" s="302"/>
      <c r="AL323" s="302"/>
      <c r="AM323" s="302"/>
      <c r="AN323" s="302"/>
      <c r="AO323" s="302"/>
      <c r="AP323" s="302"/>
      <c r="AQ323" s="302"/>
      <c r="AR323" s="302"/>
      <c r="AS323" s="302"/>
      <c r="AT323" s="302"/>
      <c r="AU323" s="302"/>
      <c r="AV323" s="302"/>
      <c r="AW323" s="302"/>
      <c r="AX323" s="302"/>
      <c r="AY323" s="302"/>
      <c r="AZ323" s="302"/>
      <c r="BA323" s="302"/>
      <c r="BB323" s="302"/>
      <c r="BC323" s="302"/>
      <c r="BD323" s="302"/>
      <c r="BE323" s="302"/>
      <c r="BF323" s="302"/>
      <c r="BG323" s="302"/>
      <c r="BH323" s="302"/>
      <c r="BI323" s="302"/>
      <c r="BJ323" s="302"/>
      <c r="BK323" s="302"/>
      <c r="BL323" s="302"/>
      <c r="BM323" s="302"/>
      <c r="BN323" s="302"/>
      <c r="BO323" s="302"/>
      <c r="BP323" s="302"/>
      <c r="BQ323" s="302"/>
      <c r="BR323" s="302"/>
      <c r="BS323" s="302"/>
      <c r="BT323" s="302"/>
      <c r="BU323" s="302"/>
      <c r="BV323" s="302"/>
      <c r="BW323" s="302"/>
      <c r="BX323" s="302"/>
      <c r="BY323" s="302"/>
      <c r="BZ323" s="302"/>
      <c r="CA323" s="302"/>
      <c r="CB323" s="302"/>
      <c r="CC323" s="302"/>
      <c r="CD323" s="302"/>
      <c r="CE323" s="302"/>
      <c r="CF323" s="302"/>
      <c r="CG323" s="302"/>
      <c r="CH323" s="302"/>
      <c r="CI323" s="302"/>
      <c r="CJ323" s="302"/>
      <c r="CK323" s="302"/>
      <c r="CL323" s="302"/>
      <c r="CM323" s="302"/>
      <c r="CN323" s="302"/>
      <c r="CO323" s="302"/>
      <c r="CP323" s="302"/>
      <c r="CQ323" s="302"/>
      <c r="CR323" s="302"/>
      <c r="CS323" s="302"/>
      <c r="CT323" s="302"/>
      <c r="CU323" s="302"/>
      <c r="CV323" s="302"/>
      <c r="CW323" s="302"/>
      <c r="CX323" s="302"/>
      <c r="CY323" s="302"/>
      <c r="CZ323" s="302"/>
      <c r="DA323" s="302"/>
      <c r="DB323" s="302"/>
      <c r="DC323" s="302"/>
      <c r="DD323" s="302"/>
      <c r="DE323" s="302"/>
      <c r="DF323" s="302"/>
      <c r="DG323" s="302"/>
      <c r="DH323" s="302"/>
      <c r="DI323" s="302"/>
      <c r="DJ323" s="302"/>
      <c r="DK323" s="302"/>
      <c r="DL323" s="302"/>
      <c r="DM323" s="302"/>
      <c r="DN323" s="302"/>
      <c r="DO323" s="302"/>
    </row>
    <row r="324" spans="4:119">
      <c r="D324" s="301" t="s">
        <v>121</v>
      </c>
      <c r="E324" s="301"/>
      <c r="F324" s="301" t="s">
        <v>123</v>
      </c>
      <c r="G324" s="302">
        <v>9</v>
      </c>
      <c r="H324" s="277" t="str">
        <f t="shared" si="5"/>
        <v>0209</v>
      </c>
      <c r="I324" s="302"/>
      <c r="J324" s="302"/>
      <c r="K324" s="302"/>
      <c r="L324" s="302"/>
      <c r="M324" s="302"/>
      <c r="N324" s="302"/>
      <c r="O324" s="302"/>
      <c r="P324" s="302"/>
      <c r="Q324" s="302"/>
      <c r="R324" s="302"/>
      <c r="S324" s="302"/>
      <c r="T324" s="302"/>
      <c r="U324" s="302"/>
      <c r="V324" s="302"/>
      <c r="W324" s="302"/>
      <c r="X324" s="302"/>
      <c r="Y324" s="302"/>
      <c r="Z324" s="302"/>
      <c r="AA324" s="302"/>
      <c r="AB324" s="302"/>
      <c r="AC324" s="302"/>
      <c r="AD324" s="302"/>
      <c r="AE324" s="302"/>
      <c r="AF324" s="302"/>
      <c r="AG324" s="302"/>
      <c r="AH324" s="302"/>
      <c r="AI324" s="302"/>
      <c r="AJ324" s="302"/>
      <c r="AK324" s="302"/>
      <c r="AL324" s="302"/>
      <c r="AM324" s="302"/>
      <c r="AN324" s="302"/>
      <c r="AO324" s="302"/>
      <c r="AP324" s="302"/>
      <c r="AQ324" s="302"/>
      <c r="AR324" s="302"/>
      <c r="AS324" s="302"/>
      <c r="AT324" s="302"/>
      <c r="AU324" s="302"/>
      <c r="AV324" s="302"/>
      <c r="AW324" s="302"/>
      <c r="AX324" s="302"/>
      <c r="AY324" s="302"/>
      <c r="AZ324" s="302"/>
      <c r="BA324" s="302"/>
      <c r="BB324" s="302"/>
      <c r="BC324" s="302"/>
      <c r="BD324" s="302"/>
      <c r="BE324" s="302"/>
      <c r="BF324" s="302"/>
      <c r="BG324" s="302"/>
      <c r="BH324" s="302"/>
      <c r="BI324" s="302"/>
      <c r="BJ324" s="302"/>
      <c r="BK324" s="302"/>
      <c r="BL324" s="302"/>
      <c r="BM324" s="302"/>
      <c r="BN324" s="302"/>
      <c r="BO324" s="302"/>
      <c r="BP324" s="302"/>
      <c r="BQ324" s="302"/>
      <c r="BR324" s="302"/>
      <c r="BS324" s="302"/>
      <c r="BT324" s="302"/>
      <c r="BU324" s="302"/>
      <c r="BV324" s="302"/>
      <c r="BW324" s="302"/>
      <c r="BX324" s="302"/>
      <c r="BY324" s="302"/>
      <c r="BZ324" s="302"/>
      <c r="CA324" s="302"/>
      <c r="CB324" s="302"/>
      <c r="CC324" s="302"/>
      <c r="CD324" s="302"/>
      <c r="CE324" s="302"/>
      <c r="CF324" s="302"/>
      <c r="CG324" s="302"/>
      <c r="CH324" s="302"/>
      <c r="CI324" s="302"/>
      <c r="CJ324" s="302"/>
      <c r="CK324" s="302"/>
      <c r="CL324" s="302"/>
      <c r="CM324" s="302"/>
      <c r="CN324" s="302"/>
      <c r="CO324" s="302"/>
      <c r="CP324" s="302"/>
      <c r="CQ324" s="302"/>
      <c r="CR324" s="302"/>
      <c r="CS324" s="302"/>
      <c r="CT324" s="302"/>
      <c r="CU324" s="302"/>
      <c r="CV324" s="302"/>
      <c r="CW324" s="302"/>
      <c r="CX324" s="302"/>
      <c r="CY324" s="302"/>
      <c r="CZ324" s="302"/>
      <c r="DA324" s="302"/>
      <c r="DB324" s="302"/>
      <c r="DC324" s="302"/>
      <c r="DD324" s="302"/>
      <c r="DE324" s="302"/>
      <c r="DF324" s="302"/>
      <c r="DG324" s="302"/>
      <c r="DH324" s="302"/>
      <c r="DI324" s="302"/>
      <c r="DJ324" s="302"/>
      <c r="DK324" s="302"/>
      <c r="DL324" s="302"/>
      <c r="DM324" s="302"/>
      <c r="DN324" s="302"/>
      <c r="DO324" s="302"/>
    </row>
    <row r="325" spans="4:119">
      <c r="D325" s="301" t="s">
        <v>121</v>
      </c>
      <c r="E325" s="301"/>
      <c r="F325" s="301" t="s">
        <v>123</v>
      </c>
      <c r="G325" s="302">
        <v>10</v>
      </c>
      <c r="H325" s="277" t="str">
        <f t="shared" si="5"/>
        <v>0210</v>
      </c>
      <c r="I325" s="302"/>
      <c r="J325" s="302"/>
      <c r="K325" s="302"/>
      <c r="L325" s="302"/>
      <c r="M325" s="302"/>
      <c r="N325" s="302"/>
      <c r="O325" s="302"/>
      <c r="P325" s="302"/>
      <c r="Q325" s="302"/>
      <c r="R325" s="302"/>
      <c r="S325" s="302"/>
      <c r="T325" s="302"/>
      <c r="U325" s="302"/>
      <c r="V325" s="302"/>
      <c r="W325" s="302"/>
      <c r="X325" s="302"/>
      <c r="Y325" s="302"/>
      <c r="Z325" s="302"/>
      <c r="AA325" s="302"/>
      <c r="AB325" s="302"/>
      <c r="AC325" s="302"/>
      <c r="AD325" s="302"/>
      <c r="AE325" s="302"/>
      <c r="AF325" s="302"/>
      <c r="AG325" s="302"/>
      <c r="AH325" s="302"/>
      <c r="AI325" s="302"/>
      <c r="AJ325" s="302"/>
      <c r="AK325" s="302"/>
      <c r="AL325" s="302"/>
      <c r="AM325" s="302"/>
      <c r="AN325" s="302"/>
      <c r="AO325" s="302"/>
      <c r="AP325" s="302"/>
      <c r="AQ325" s="302"/>
      <c r="AR325" s="302"/>
      <c r="AS325" s="302"/>
      <c r="AT325" s="302"/>
      <c r="AU325" s="302"/>
      <c r="AV325" s="302"/>
      <c r="AW325" s="302"/>
      <c r="AX325" s="302"/>
      <c r="AY325" s="302"/>
      <c r="AZ325" s="302"/>
      <c r="BA325" s="302"/>
      <c r="BB325" s="302"/>
      <c r="BC325" s="302"/>
      <c r="BD325" s="302"/>
      <c r="BE325" s="302"/>
      <c r="BF325" s="302"/>
      <c r="BG325" s="302"/>
      <c r="BH325" s="302"/>
      <c r="BI325" s="302"/>
      <c r="BJ325" s="302"/>
      <c r="BK325" s="302"/>
      <c r="BL325" s="302"/>
      <c r="BM325" s="302"/>
      <c r="BN325" s="302"/>
      <c r="BO325" s="302"/>
      <c r="BP325" s="302"/>
      <c r="BQ325" s="302"/>
      <c r="BR325" s="302"/>
      <c r="BS325" s="302"/>
      <c r="BT325" s="302"/>
      <c r="BU325" s="302"/>
      <c r="BV325" s="302"/>
      <c r="BW325" s="302"/>
      <c r="BX325" s="302"/>
      <c r="BY325" s="302"/>
      <c r="BZ325" s="302"/>
      <c r="CA325" s="302"/>
      <c r="CB325" s="302"/>
      <c r="CC325" s="302"/>
      <c r="CD325" s="302"/>
      <c r="CE325" s="302"/>
      <c r="CF325" s="302"/>
      <c r="CG325" s="302"/>
      <c r="CH325" s="302"/>
      <c r="CI325" s="302"/>
      <c r="CJ325" s="302"/>
      <c r="CK325" s="302"/>
      <c r="CL325" s="302"/>
      <c r="CM325" s="302"/>
      <c r="CN325" s="302"/>
      <c r="CO325" s="302"/>
      <c r="CP325" s="302"/>
      <c r="CQ325" s="302"/>
      <c r="CR325" s="302"/>
      <c r="CS325" s="302"/>
      <c r="CT325" s="302"/>
      <c r="CU325" s="302"/>
      <c r="CV325" s="302"/>
      <c r="CW325" s="302"/>
      <c r="CX325" s="302"/>
      <c r="CY325" s="302"/>
      <c r="CZ325" s="302"/>
      <c r="DA325" s="302"/>
      <c r="DB325" s="302"/>
      <c r="DC325" s="302"/>
      <c r="DD325" s="302"/>
      <c r="DE325" s="302"/>
      <c r="DF325" s="302"/>
      <c r="DG325" s="302"/>
      <c r="DH325" s="302"/>
      <c r="DI325" s="302"/>
      <c r="DJ325" s="302"/>
      <c r="DK325" s="302"/>
      <c r="DL325" s="302"/>
      <c r="DM325" s="302"/>
      <c r="DN325" s="302"/>
      <c r="DO325" s="302"/>
    </row>
    <row r="326" spans="4:119">
      <c r="D326" s="301" t="s">
        <v>121</v>
      </c>
      <c r="E326" s="301"/>
      <c r="F326" s="301" t="s">
        <v>123</v>
      </c>
      <c r="G326" s="302">
        <v>11</v>
      </c>
      <c r="H326" s="277" t="str">
        <f t="shared" si="5"/>
        <v>0211</v>
      </c>
      <c r="I326" s="302"/>
      <c r="J326" s="302"/>
      <c r="K326" s="302"/>
      <c r="L326" s="302"/>
      <c r="M326" s="302"/>
      <c r="N326" s="302"/>
      <c r="O326" s="302"/>
      <c r="P326" s="302"/>
      <c r="Q326" s="302"/>
      <c r="R326" s="302"/>
      <c r="S326" s="302"/>
      <c r="T326" s="302"/>
      <c r="U326" s="302"/>
      <c r="V326" s="302"/>
      <c r="W326" s="302"/>
      <c r="X326" s="302"/>
      <c r="Y326" s="302"/>
      <c r="Z326" s="302"/>
      <c r="AA326" s="302"/>
      <c r="AB326" s="302"/>
      <c r="AC326" s="302"/>
      <c r="AD326" s="302"/>
      <c r="AE326" s="302"/>
      <c r="AF326" s="302"/>
      <c r="AG326" s="302"/>
      <c r="AH326" s="302"/>
      <c r="AI326" s="302"/>
      <c r="AJ326" s="302"/>
      <c r="AK326" s="302"/>
      <c r="AL326" s="302"/>
      <c r="AM326" s="302"/>
      <c r="AN326" s="302"/>
      <c r="AO326" s="302"/>
      <c r="AP326" s="302"/>
      <c r="AQ326" s="302"/>
      <c r="AR326" s="302"/>
      <c r="AS326" s="302"/>
      <c r="AT326" s="302"/>
      <c r="AU326" s="302"/>
      <c r="AV326" s="302"/>
      <c r="AW326" s="302"/>
      <c r="AX326" s="302"/>
      <c r="AY326" s="302"/>
      <c r="AZ326" s="302"/>
      <c r="BA326" s="302"/>
      <c r="BB326" s="302"/>
      <c r="BC326" s="302"/>
      <c r="BD326" s="302"/>
      <c r="BE326" s="302"/>
      <c r="BF326" s="302"/>
      <c r="BG326" s="302"/>
      <c r="BH326" s="302"/>
      <c r="BI326" s="302"/>
      <c r="BJ326" s="302"/>
      <c r="BK326" s="302"/>
      <c r="BL326" s="302"/>
      <c r="BM326" s="302"/>
      <c r="BN326" s="302"/>
      <c r="BO326" s="302"/>
      <c r="BP326" s="302"/>
      <c r="BQ326" s="302"/>
      <c r="BR326" s="302"/>
      <c r="BS326" s="302"/>
      <c r="BT326" s="302"/>
      <c r="BU326" s="302"/>
      <c r="BV326" s="302"/>
      <c r="BW326" s="302"/>
      <c r="BX326" s="302"/>
      <c r="BY326" s="302"/>
      <c r="BZ326" s="302"/>
      <c r="CA326" s="302"/>
      <c r="CB326" s="302"/>
      <c r="CC326" s="302"/>
      <c r="CD326" s="302"/>
      <c r="CE326" s="302"/>
      <c r="CF326" s="302"/>
      <c r="CG326" s="302"/>
      <c r="CH326" s="302"/>
      <c r="CI326" s="302"/>
      <c r="CJ326" s="302"/>
      <c r="CK326" s="302"/>
      <c r="CL326" s="302"/>
      <c r="CM326" s="302"/>
      <c r="CN326" s="302"/>
      <c r="CO326" s="302"/>
      <c r="CP326" s="302"/>
      <c r="CQ326" s="302"/>
      <c r="CR326" s="302"/>
      <c r="CS326" s="302"/>
      <c r="CT326" s="302"/>
      <c r="CU326" s="302"/>
      <c r="CV326" s="302"/>
      <c r="CW326" s="302"/>
      <c r="CX326" s="302"/>
      <c r="CY326" s="302"/>
      <c r="CZ326" s="302"/>
      <c r="DA326" s="302"/>
      <c r="DB326" s="302"/>
      <c r="DC326" s="302"/>
      <c r="DD326" s="302"/>
      <c r="DE326" s="302"/>
      <c r="DF326" s="302"/>
      <c r="DG326" s="302"/>
      <c r="DH326" s="302"/>
      <c r="DI326" s="302"/>
      <c r="DJ326" s="302"/>
      <c r="DK326" s="302"/>
      <c r="DL326" s="302"/>
      <c r="DM326" s="302"/>
      <c r="DN326" s="302"/>
      <c r="DO326" s="302"/>
    </row>
    <row r="327" spans="4:119">
      <c r="D327" s="301" t="s">
        <v>121</v>
      </c>
      <c r="E327" s="301"/>
      <c r="F327" s="301" t="s">
        <v>123</v>
      </c>
      <c r="G327" s="302">
        <v>12</v>
      </c>
      <c r="H327" s="277" t="str">
        <f t="shared" si="5"/>
        <v>0212</v>
      </c>
      <c r="I327" s="302"/>
      <c r="J327" s="302"/>
      <c r="K327" s="302"/>
      <c r="L327" s="302"/>
      <c r="M327" s="302"/>
      <c r="N327" s="302"/>
      <c r="O327" s="302"/>
      <c r="P327" s="302"/>
      <c r="Q327" s="302"/>
      <c r="R327" s="302"/>
      <c r="S327" s="302"/>
      <c r="T327" s="302"/>
      <c r="U327" s="302"/>
      <c r="V327" s="302"/>
      <c r="W327" s="302"/>
      <c r="X327" s="302"/>
      <c r="Y327" s="302"/>
      <c r="Z327" s="302"/>
      <c r="AA327" s="302"/>
      <c r="AB327" s="302"/>
      <c r="AC327" s="302"/>
      <c r="AD327" s="302"/>
      <c r="AE327" s="302"/>
      <c r="AF327" s="302"/>
      <c r="AG327" s="302"/>
      <c r="AH327" s="302"/>
      <c r="AI327" s="302"/>
      <c r="AJ327" s="302"/>
      <c r="AK327" s="302"/>
      <c r="AL327" s="302"/>
      <c r="AM327" s="302"/>
      <c r="AN327" s="302"/>
      <c r="AO327" s="302"/>
      <c r="AP327" s="302"/>
      <c r="AQ327" s="302"/>
      <c r="AR327" s="302"/>
      <c r="AS327" s="302"/>
      <c r="AT327" s="302"/>
      <c r="AU327" s="302"/>
      <c r="AV327" s="302"/>
      <c r="AW327" s="302"/>
      <c r="AX327" s="302"/>
      <c r="AY327" s="302"/>
      <c r="AZ327" s="302"/>
      <c r="BA327" s="302"/>
      <c r="BB327" s="302"/>
      <c r="BC327" s="302"/>
      <c r="BD327" s="302"/>
      <c r="BE327" s="302"/>
      <c r="BF327" s="302"/>
      <c r="BG327" s="302"/>
      <c r="BH327" s="302"/>
      <c r="BI327" s="302"/>
      <c r="BJ327" s="302"/>
      <c r="BK327" s="302"/>
      <c r="BL327" s="302"/>
      <c r="BM327" s="302"/>
      <c r="BN327" s="302"/>
      <c r="BO327" s="302"/>
      <c r="BP327" s="302"/>
      <c r="BQ327" s="302"/>
      <c r="BR327" s="302"/>
      <c r="BS327" s="302"/>
      <c r="BT327" s="302"/>
      <c r="BU327" s="302"/>
      <c r="BV327" s="302"/>
      <c r="BW327" s="302"/>
      <c r="BX327" s="302"/>
      <c r="BY327" s="302"/>
      <c r="BZ327" s="302"/>
      <c r="CA327" s="302"/>
      <c r="CB327" s="302"/>
      <c r="CC327" s="302"/>
      <c r="CD327" s="302"/>
      <c r="CE327" s="302"/>
      <c r="CF327" s="302"/>
      <c r="CG327" s="302"/>
      <c r="CH327" s="302"/>
      <c r="CI327" s="302"/>
      <c r="CJ327" s="302"/>
      <c r="CK327" s="302"/>
      <c r="CL327" s="302"/>
      <c r="CM327" s="302"/>
      <c r="CN327" s="302"/>
      <c r="CO327" s="302"/>
      <c r="CP327" s="302"/>
      <c r="CQ327" s="302"/>
      <c r="CR327" s="302"/>
      <c r="CS327" s="302"/>
      <c r="CT327" s="302"/>
      <c r="CU327" s="302"/>
      <c r="CV327" s="302"/>
      <c r="CW327" s="302"/>
      <c r="CX327" s="302"/>
      <c r="CY327" s="302"/>
      <c r="CZ327" s="302"/>
      <c r="DA327" s="302"/>
      <c r="DB327" s="302"/>
      <c r="DC327" s="302"/>
      <c r="DD327" s="302"/>
      <c r="DE327" s="302"/>
      <c r="DF327" s="302"/>
      <c r="DG327" s="302"/>
      <c r="DH327" s="302"/>
      <c r="DI327" s="302"/>
      <c r="DJ327" s="302"/>
      <c r="DK327" s="302"/>
      <c r="DL327" s="302"/>
      <c r="DM327" s="302"/>
      <c r="DN327" s="302"/>
      <c r="DO327" s="302"/>
    </row>
    <row r="328" spans="4:119">
      <c r="D328" s="301" t="s">
        <v>121</v>
      </c>
      <c r="E328" s="301"/>
      <c r="F328" s="301" t="s">
        <v>123</v>
      </c>
      <c r="G328" s="302">
        <v>13</v>
      </c>
      <c r="H328" s="277" t="str">
        <f t="shared" si="5"/>
        <v>0213</v>
      </c>
      <c r="I328" s="302"/>
      <c r="J328" s="302"/>
      <c r="K328" s="302"/>
      <c r="L328" s="302"/>
      <c r="M328" s="302"/>
      <c r="N328" s="302"/>
      <c r="O328" s="302"/>
      <c r="P328" s="302"/>
      <c r="Q328" s="302"/>
      <c r="R328" s="302"/>
      <c r="S328" s="302"/>
      <c r="T328" s="302"/>
      <c r="U328" s="302"/>
      <c r="V328" s="302"/>
      <c r="W328" s="302"/>
      <c r="X328" s="302"/>
      <c r="Y328" s="302"/>
      <c r="Z328" s="302"/>
      <c r="AA328" s="302"/>
      <c r="AB328" s="302"/>
      <c r="AC328" s="302"/>
      <c r="AD328" s="302"/>
      <c r="AE328" s="302"/>
      <c r="AF328" s="302"/>
      <c r="AG328" s="302"/>
      <c r="AH328" s="302"/>
      <c r="AI328" s="302"/>
      <c r="AJ328" s="302"/>
      <c r="AK328" s="302"/>
      <c r="AL328" s="302"/>
      <c r="AM328" s="302"/>
      <c r="AN328" s="302"/>
      <c r="AO328" s="302"/>
      <c r="AP328" s="302"/>
      <c r="AQ328" s="302"/>
      <c r="AR328" s="302"/>
      <c r="AS328" s="302"/>
      <c r="AT328" s="302"/>
      <c r="AU328" s="302"/>
      <c r="AV328" s="302"/>
      <c r="AW328" s="302"/>
      <c r="AX328" s="302"/>
      <c r="AY328" s="302"/>
      <c r="AZ328" s="302"/>
      <c r="BA328" s="302"/>
      <c r="BB328" s="302"/>
      <c r="BC328" s="302"/>
      <c r="BD328" s="302"/>
      <c r="BE328" s="302"/>
      <c r="BF328" s="302"/>
      <c r="BG328" s="302"/>
      <c r="BH328" s="302"/>
      <c r="BI328" s="302"/>
      <c r="BJ328" s="302"/>
      <c r="BK328" s="302"/>
      <c r="BL328" s="302"/>
      <c r="BM328" s="302"/>
      <c r="BN328" s="302"/>
      <c r="BO328" s="302"/>
      <c r="BP328" s="302"/>
      <c r="BQ328" s="302"/>
      <c r="BR328" s="302"/>
      <c r="BS328" s="302"/>
      <c r="BT328" s="302"/>
      <c r="BU328" s="302"/>
      <c r="BV328" s="302"/>
      <c r="BW328" s="302"/>
      <c r="BX328" s="302"/>
      <c r="BY328" s="302"/>
      <c r="BZ328" s="302"/>
      <c r="CA328" s="302"/>
      <c r="CB328" s="302"/>
      <c r="CC328" s="302"/>
      <c r="CD328" s="302"/>
      <c r="CE328" s="302"/>
      <c r="CF328" s="302"/>
      <c r="CG328" s="302"/>
      <c r="CH328" s="302"/>
      <c r="CI328" s="302"/>
      <c r="CJ328" s="302"/>
      <c r="CK328" s="302"/>
      <c r="CL328" s="302"/>
      <c r="CM328" s="302"/>
      <c r="CN328" s="302"/>
      <c r="CO328" s="302"/>
      <c r="CP328" s="302"/>
      <c r="CQ328" s="302"/>
      <c r="CR328" s="302"/>
      <c r="CS328" s="302"/>
      <c r="CT328" s="302"/>
      <c r="CU328" s="302"/>
      <c r="CV328" s="302"/>
      <c r="CW328" s="302"/>
      <c r="CX328" s="302"/>
      <c r="CY328" s="302"/>
      <c r="CZ328" s="302"/>
      <c r="DA328" s="302"/>
      <c r="DB328" s="302"/>
      <c r="DC328" s="302"/>
      <c r="DD328" s="302"/>
      <c r="DE328" s="302"/>
      <c r="DF328" s="302"/>
      <c r="DG328" s="302"/>
      <c r="DH328" s="302"/>
      <c r="DI328" s="302"/>
      <c r="DJ328" s="302"/>
      <c r="DK328" s="302"/>
      <c r="DL328" s="302"/>
      <c r="DM328" s="302"/>
      <c r="DN328" s="302"/>
      <c r="DO328" s="302"/>
    </row>
    <row r="329" spans="4:119">
      <c r="D329" s="301" t="s">
        <v>121</v>
      </c>
      <c r="E329" s="301"/>
      <c r="F329" s="301" t="s">
        <v>123</v>
      </c>
      <c r="G329" s="302">
        <v>14</v>
      </c>
      <c r="H329" s="277" t="str">
        <f t="shared" si="5"/>
        <v>0214</v>
      </c>
      <c r="I329" s="302"/>
      <c r="J329" s="302"/>
      <c r="K329" s="302"/>
      <c r="L329" s="302"/>
      <c r="M329" s="302"/>
      <c r="N329" s="302"/>
      <c r="O329" s="302"/>
      <c r="P329" s="302"/>
      <c r="Q329" s="302"/>
      <c r="R329" s="302"/>
      <c r="S329" s="302"/>
      <c r="T329" s="302"/>
      <c r="U329" s="302"/>
      <c r="V329" s="302"/>
      <c r="W329" s="302"/>
      <c r="X329" s="302"/>
      <c r="Y329" s="302"/>
      <c r="Z329" s="302"/>
      <c r="AA329" s="302"/>
      <c r="AB329" s="302"/>
      <c r="AC329" s="302"/>
      <c r="AD329" s="302"/>
      <c r="AE329" s="302"/>
      <c r="AF329" s="302"/>
      <c r="AG329" s="302"/>
      <c r="AH329" s="302"/>
      <c r="AI329" s="302"/>
      <c r="AJ329" s="302"/>
      <c r="AK329" s="302"/>
      <c r="AL329" s="302"/>
      <c r="AM329" s="302"/>
      <c r="AN329" s="302"/>
      <c r="AO329" s="302"/>
      <c r="AP329" s="302"/>
      <c r="AQ329" s="302"/>
      <c r="AR329" s="302"/>
      <c r="AS329" s="302"/>
      <c r="AT329" s="302"/>
      <c r="AU329" s="302"/>
      <c r="AV329" s="302"/>
      <c r="AW329" s="302"/>
      <c r="AX329" s="302"/>
      <c r="AY329" s="302"/>
      <c r="AZ329" s="302"/>
      <c r="BA329" s="302"/>
      <c r="BB329" s="302"/>
      <c r="BC329" s="302"/>
      <c r="BD329" s="302"/>
      <c r="BE329" s="302"/>
      <c r="BF329" s="302"/>
      <c r="BG329" s="302"/>
      <c r="BH329" s="302"/>
      <c r="BI329" s="302"/>
      <c r="BJ329" s="302"/>
      <c r="BK329" s="302"/>
      <c r="BL329" s="302"/>
      <c r="BM329" s="302"/>
      <c r="BN329" s="302"/>
      <c r="BO329" s="302"/>
      <c r="BP329" s="302"/>
      <c r="BQ329" s="302"/>
      <c r="BR329" s="302"/>
      <c r="BS329" s="302"/>
      <c r="BT329" s="302"/>
      <c r="BU329" s="302"/>
      <c r="BV329" s="302"/>
      <c r="BW329" s="302"/>
      <c r="BX329" s="302"/>
      <c r="BY329" s="302"/>
      <c r="BZ329" s="302"/>
      <c r="CA329" s="302"/>
      <c r="CB329" s="302"/>
      <c r="CC329" s="302"/>
      <c r="CD329" s="302"/>
      <c r="CE329" s="302"/>
      <c r="CF329" s="302"/>
      <c r="CG329" s="302"/>
      <c r="CH329" s="302"/>
      <c r="CI329" s="302"/>
      <c r="CJ329" s="302"/>
      <c r="CK329" s="302"/>
      <c r="CL329" s="302"/>
      <c r="CM329" s="302"/>
      <c r="CN329" s="302"/>
      <c r="CO329" s="302"/>
      <c r="CP329" s="302"/>
      <c r="CQ329" s="302"/>
      <c r="CR329" s="302"/>
      <c r="CS329" s="302"/>
      <c r="CT329" s="302"/>
      <c r="CU329" s="302"/>
      <c r="CV329" s="302"/>
      <c r="CW329" s="302"/>
      <c r="CX329" s="302"/>
      <c r="CY329" s="302"/>
      <c r="CZ329" s="302"/>
      <c r="DA329" s="302"/>
      <c r="DB329" s="302"/>
      <c r="DC329" s="302"/>
      <c r="DD329" s="302"/>
      <c r="DE329" s="302"/>
      <c r="DF329" s="302"/>
      <c r="DG329" s="302"/>
      <c r="DH329" s="302"/>
      <c r="DI329" s="302"/>
      <c r="DJ329" s="302"/>
      <c r="DK329" s="302"/>
      <c r="DL329" s="302"/>
      <c r="DM329" s="302"/>
      <c r="DN329" s="302"/>
      <c r="DO329" s="302"/>
    </row>
    <row r="330" spans="4:119">
      <c r="D330" s="301" t="s">
        <v>121</v>
      </c>
      <c r="E330" s="301"/>
      <c r="F330" s="301" t="s">
        <v>123</v>
      </c>
      <c r="G330" s="302">
        <v>15</v>
      </c>
      <c r="H330" s="277" t="str">
        <f t="shared" si="5"/>
        <v>0215</v>
      </c>
      <c r="I330" s="302"/>
      <c r="J330" s="302"/>
      <c r="K330" s="302"/>
      <c r="L330" s="302"/>
      <c r="M330" s="302"/>
      <c r="N330" s="302"/>
      <c r="O330" s="302"/>
      <c r="P330" s="302"/>
      <c r="Q330" s="302"/>
      <c r="R330" s="302"/>
      <c r="S330" s="302"/>
      <c r="T330" s="302"/>
      <c r="U330" s="302"/>
      <c r="V330" s="302"/>
      <c r="W330" s="302"/>
      <c r="X330" s="302"/>
      <c r="Y330" s="302"/>
      <c r="Z330" s="302"/>
      <c r="AA330" s="302"/>
      <c r="AB330" s="302"/>
      <c r="AC330" s="302"/>
      <c r="AD330" s="302"/>
      <c r="AE330" s="302"/>
      <c r="AF330" s="302"/>
      <c r="AG330" s="302"/>
      <c r="AH330" s="302"/>
      <c r="AI330" s="302"/>
      <c r="AJ330" s="302"/>
      <c r="AK330" s="302"/>
      <c r="AL330" s="302"/>
      <c r="AM330" s="302"/>
      <c r="AN330" s="302"/>
      <c r="AO330" s="302"/>
      <c r="AP330" s="302"/>
      <c r="AQ330" s="302"/>
      <c r="AR330" s="302"/>
      <c r="AS330" s="302"/>
      <c r="AT330" s="302"/>
      <c r="AU330" s="302"/>
      <c r="AV330" s="302"/>
      <c r="AW330" s="302"/>
      <c r="AX330" s="302"/>
      <c r="AY330" s="302"/>
      <c r="AZ330" s="302"/>
      <c r="BA330" s="302"/>
      <c r="BB330" s="302"/>
      <c r="BC330" s="302"/>
      <c r="BD330" s="302"/>
      <c r="BE330" s="302"/>
      <c r="BF330" s="302"/>
      <c r="BG330" s="302"/>
      <c r="BH330" s="302"/>
      <c r="BI330" s="302"/>
      <c r="BJ330" s="302"/>
      <c r="BK330" s="302"/>
      <c r="BL330" s="302"/>
      <c r="BM330" s="302"/>
      <c r="BN330" s="302"/>
      <c r="BO330" s="302"/>
      <c r="BP330" s="302"/>
      <c r="BQ330" s="302"/>
      <c r="BR330" s="302"/>
      <c r="BS330" s="302"/>
      <c r="BT330" s="302"/>
      <c r="BU330" s="302"/>
      <c r="BV330" s="302"/>
      <c r="BW330" s="302"/>
      <c r="BX330" s="302"/>
      <c r="BY330" s="302"/>
      <c r="BZ330" s="302"/>
      <c r="CA330" s="302"/>
      <c r="CB330" s="302"/>
      <c r="CC330" s="302"/>
      <c r="CD330" s="302"/>
      <c r="CE330" s="302"/>
      <c r="CF330" s="302"/>
      <c r="CG330" s="302"/>
      <c r="CH330" s="302"/>
      <c r="CI330" s="302"/>
      <c r="CJ330" s="302"/>
      <c r="CK330" s="302"/>
      <c r="CL330" s="302"/>
      <c r="CM330" s="302"/>
      <c r="CN330" s="302"/>
      <c r="CO330" s="302"/>
      <c r="CP330" s="302"/>
      <c r="CQ330" s="302"/>
      <c r="CR330" s="302"/>
      <c r="CS330" s="302"/>
      <c r="CT330" s="302"/>
      <c r="CU330" s="302"/>
      <c r="CV330" s="302"/>
      <c r="CW330" s="302"/>
      <c r="CX330" s="302"/>
      <c r="CY330" s="302"/>
      <c r="CZ330" s="302"/>
      <c r="DA330" s="302"/>
      <c r="DB330" s="302"/>
      <c r="DC330" s="302"/>
      <c r="DD330" s="302"/>
      <c r="DE330" s="302"/>
      <c r="DF330" s="302"/>
      <c r="DG330" s="302"/>
      <c r="DH330" s="302"/>
      <c r="DI330" s="302"/>
      <c r="DJ330" s="302"/>
      <c r="DK330" s="302"/>
      <c r="DL330" s="302"/>
      <c r="DM330" s="302"/>
      <c r="DN330" s="302"/>
      <c r="DO330" s="302"/>
    </row>
    <row r="331" spans="4:119">
      <c r="D331" s="301" t="s">
        <v>121</v>
      </c>
      <c r="E331" s="301"/>
      <c r="F331" s="301" t="s">
        <v>123</v>
      </c>
      <c r="G331" s="302">
        <v>16</v>
      </c>
      <c r="H331" s="277" t="str">
        <f t="shared" si="5"/>
        <v>0216</v>
      </c>
      <c r="I331" s="302"/>
      <c r="J331" s="302"/>
      <c r="K331" s="302"/>
      <c r="L331" s="302"/>
      <c r="M331" s="302"/>
      <c r="N331" s="302"/>
      <c r="O331" s="302"/>
      <c r="P331" s="302"/>
      <c r="Q331" s="302"/>
      <c r="R331" s="302"/>
      <c r="S331" s="302"/>
      <c r="T331" s="302"/>
      <c r="U331" s="302"/>
      <c r="V331" s="302"/>
      <c r="W331" s="302"/>
      <c r="X331" s="302"/>
      <c r="Y331" s="302"/>
      <c r="Z331" s="302"/>
      <c r="AA331" s="302"/>
      <c r="AB331" s="302"/>
      <c r="AC331" s="302"/>
      <c r="AD331" s="302"/>
      <c r="AE331" s="302"/>
      <c r="AF331" s="302"/>
      <c r="AG331" s="302"/>
      <c r="AH331" s="302"/>
      <c r="AI331" s="302"/>
      <c r="AJ331" s="302"/>
      <c r="AK331" s="302"/>
      <c r="AL331" s="302"/>
      <c r="AM331" s="302"/>
      <c r="AN331" s="302"/>
      <c r="AO331" s="302"/>
      <c r="AP331" s="302"/>
      <c r="AQ331" s="302"/>
      <c r="AR331" s="302"/>
      <c r="AS331" s="302"/>
      <c r="AT331" s="302"/>
      <c r="AU331" s="302"/>
      <c r="AV331" s="302"/>
      <c r="AW331" s="302"/>
      <c r="AX331" s="302"/>
      <c r="AY331" s="302"/>
      <c r="AZ331" s="302"/>
      <c r="BA331" s="302"/>
      <c r="BB331" s="302"/>
      <c r="BC331" s="302"/>
      <c r="BD331" s="302"/>
      <c r="BE331" s="302"/>
      <c r="BF331" s="302"/>
      <c r="BG331" s="302"/>
      <c r="BH331" s="302"/>
      <c r="BI331" s="302"/>
      <c r="BJ331" s="302"/>
      <c r="BK331" s="302"/>
      <c r="BL331" s="302"/>
      <c r="BM331" s="302"/>
      <c r="BN331" s="302"/>
      <c r="BO331" s="302"/>
      <c r="BP331" s="302"/>
      <c r="BQ331" s="302"/>
      <c r="BR331" s="302"/>
      <c r="BS331" s="302"/>
      <c r="BT331" s="302"/>
      <c r="BU331" s="302"/>
      <c r="BV331" s="302"/>
      <c r="BW331" s="302"/>
      <c r="BX331" s="302"/>
      <c r="BY331" s="302"/>
      <c r="BZ331" s="302"/>
      <c r="CA331" s="302"/>
      <c r="CB331" s="302"/>
      <c r="CC331" s="302"/>
      <c r="CD331" s="302"/>
      <c r="CE331" s="302"/>
      <c r="CF331" s="302"/>
      <c r="CG331" s="302"/>
      <c r="CH331" s="302"/>
      <c r="CI331" s="302"/>
      <c r="CJ331" s="302"/>
      <c r="CK331" s="302"/>
      <c r="CL331" s="302"/>
      <c r="CM331" s="302"/>
      <c r="CN331" s="302"/>
      <c r="CO331" s="302"/>
      <c r="CP331" s="302"/>
      <c r="CQ331" s="302"/>
      <c r="CR331" s="302"/>
      <c r="CS331" s="302"/>
      <c r="CT331" s="302"/>
      <c r="CU331" s="302"/>
      <c r="CV331" s="302"/>
      <c r="CW331" s="302"/>
      <c r="CX331" s="302"/>
      <c r="CY331" s="302"/>
      <c r="CZ331" s="302"/>
      <c r="DA331" s="302"/>
      <c r="DB331" s="302"/>
      <c r="DC331" s="302"/>
      <c r="DD331" s="302"/>
      <c r="DE331" s="302"/>
      <c r="DF331" s="302"/>
      <c r="DG331" s="302"/>
      <c r="DH331" s="302"/>
      <c r="DI331" s="302"/>
      <c r="DJ331" s="302"/>
      <c r="DK331" s="302"/>
      <c r="DL331" s="302"/>
      <c r="DM331" s="302"/>
      <c r="DN331" s="302"/>
      <c r="DO331" s="302"/>
    </row>
    <row r="332" spans="4:119">
      <c r="D332" s="301" t="s">
        <v>121</v>
      </c>
      <c r="E332" s="301"/>
      <c r="F332" s="301" t="s">
        <v>123</v>
      </c>
      <c r="G332" s="302">
        <v>17</v>
      </c>
      <c r="H332" s="277" t="str">
        <f t="shared" si="5"/>
        <v>0217</v>
      </c>
      <c r="I332" s="302"/>
      <c r="J332" s="302"/>
      <c r="K332" s="302"/>
      <c r="L332" s="302"/>
      <c r="M332" s="302"/>
      <c r="N332" s="302"/>
      <c r="O332" s="302"/>
      <c r="P332" s="302"/>
      <c r="Q332" s="302"/>
      <c r="R332" s="302"/>
      <c r="S332" s="302"/>
      <c r="T332" s="302"/>
      <c r="U332" s="302"/>
      <c r="V332" s="302"/>
      <c r="W332" s="302"/>
      <c r="X332" s="302"/>
      <c r="Y332" s="302"/>
      <c r="Z332" s="302"/>
      <c r="AA332" s="302"/>
      <c r="AB332" s="302"/>
      <c r="AC332" s="302"/>
      <c r="AD332" s="302"/>
      <c r="AE332" s="302"/>
      <c r="AF332" s="302"/>
      <c r="AG332" s="302"/>
      <c r="AH332" s="302"/>
      <c r="AI332" s="302"/>
      <c r="AJ332" s="302"/>
      <c r="AK332" s="302"/>
      <c r="AL332" s="302"/>
      <c r="AM332" s="302"/>
      <c r="AN332" s="302"/>
      <c r="AO332" s="302"/>
      <c r="AP332" s="302"/>
      <c r="AQ332" s="302"/>
      <c r="AR332" s="302"/>
      <c r="AS332" s="302"/>
      <c r="AT332" s="302"/>
      <c r="AU332" s="302"/>
      <c r="AV332" s="302"/>
      <c r="AW332" s="302"/>
      <c r="AX332" s="302"/>
      <c r="AY332" s="302"/>
      <c r="AZ332" s="302"/>
      <c r="BA332" s="302"/>
      <c r="BB332" s="302"/>
      <c r="BC332" s="302"/>
      <c r="BD332" s="302"/>
      <c r="BE332" s="302"/>
      <c r="BF332" s="302"/>
      <c r="BG332" s="302"/>
      <c r="BH332" s="302"/>
      <c r="BI332" s="302"/>
      <c r="BJ332" s="302"/>
      <c r="BK332" s="302"/>
      <c r="BL332" s="302"/>
      <c r="BM332" s="302"/>
      <c r="BN332" s="302"/>
      <c r="BO332" s="302"/>
      <c r="BP332" s="302"/>
      <c r="BQ332" s="302"/>
      <c r="BR332" s="302"/>
      <c r="BS332" s="302"/>
      <c r="BT332" s="302"/>
      <c r="BU332" s="302"/>
      <c r="BV332" s="302"/>
      <c r="BW332" s="302"/>
      <c r="BX332" s="302"/>
      <c r="BY332" s="302"/>
      <c r="BZ332" s="302"/>
      <c r="CA332" s="302"/>
      <c r="CB332" s="302"/>
      <c r="CC332" s="302"/>
      <c r="CD332" s="302"/>
      <c r="CE332" s="302"/>
      <c r="CF332" s="302"/>
      <c r="CG332" s="302"/>
      <c r="CH332" s="302"/>
      <c r="CI332" s="302"/>
      <c r="CJ332" s="302"/>
      <c r="CK332" s="302"/>
      <c r="CL332" s="302"/>
      <c r="CM332" s="302"/>
      <c r="CN332" s="302"/>
      <c r="CO332" s="302"/>
      <c r="CP332" s="302"/>
      <c r="CQ332" s="302"/>
      <c r="CR332" s="302"/>
      <c r="CS332" s="302"/>
      <c r="CT332" s="302"/>
      <c r="CU332" s="302"/>
      <c r="CV332" s="302"/>
      <c r="CW332" s="302"/>
      <c r="CX332" s="302"/>
      <c r="CY332" s="302"/>
      <c r="CZ332" s="302"/>
      <c r="DA332" s="302"/>
      <c r="DB332" s="302"/>
      <c r="DC332" s="302"/>
      <c r="DD332" s="302"/>
      <c r="DE332" s="302"/>
      <c r="DF332" s="302"/>
      <c r="DG332" s="302"/>
      <c r="DH332" s="302"/>
      <c r="DI332" s="302"/>
      <c r="DJ332" s="302"/>
      <c r="DK332" s="302"/>
      <c r="DL332" s="302"/>
      <c r="DM332" s="302"/>
      <c r="DN332" s="302"/>
      <c r="DO332" s="302"/>
    </row>
    <row r="333" spans="4:119">
      <c r="D333" s="301" t="s">
        <v>121</v>
      </c>
      <c r="E333" s="301"/>
      <c r="F333" s="301" t="s">
        <v>123</v>
      </c>
      <c r="G333" s="302">
        <v>18</v>
      </c>
      <c r="H333" s="277" t="str">
        <f t="shared" si="5"/>
        <v>0218</v>
      </c>
      <c r="I333" s="302"/>
      <c r="J333" s="302"/>
      <c r="K333" s="302"/>
      <c r="L333" s="302"/>
      <c r="M333" s="302"/>
      <c r="N333" s="302"/>
      <c r="O333" s="302"/>
      <c r="P333" s="302"/>
      <c r="Q333" s="302"/>
      <c r="R333" s="302"/>
      <c r="S333" s="302"/>
      <c r="T333" s="302"/>
      <c r="U333" s="302"/>
      <c r="V333" s="302"/>
      <c r="W333" s="302"/>
      <c r="X333" s="302"/>
      <c r="Y333" s="302"/>
      <c r="Z333" s="302"/>
      <c r="AA333" s="302"/>
      <c r="AB333" s="302"/>
      <c r="AC333" s="302"/>
      <c r="AD333" s="302"/>
      <c r="AE333" s="302"/>
      <c r="AF333" s="302"/>
      <c r="AG333" s="302"/>
      <c r="AH333" s="302"/>
      <c r="AI333" s="302"/>
      <c r="AJ333" s="302"/>
      <c r="AK333" s="302"/>
      <c r="AL333" s="302"/>
      <c r="AM333" s="302"/>
      <c r="AN333" s="302"/>
      <c r="AO333" s="302"/>
      <c r="AP333" s="302"/>
      <c r="AQ333" s="302"/>
      <c r="AR333" s="302"/>
      <c r="AS333" s="302"/>
      <c r="AT333" s="302"/>
      <c r="AU333" s="302"/>
      <c r="AV333" s="302"/>
      <c r="AW333" s="302"/>
      <c r="AX333" s="302"/>
      <c r="AY333" s="302"/>
      <c r="AZ333" s="302"/>
      <c r="BA333" s="302"/>
      <c r="BB333" s="302"/>
      <c r="BC333" s="302"/>
      <c r="BD333" s="302"/>
      <c r="BE333" s="302"/>
      <c r="BF333" s="302"/>
      <c r="BG333" s="302"/>
      <c r="BH333" s="302"/>
      <c r="BI333" s="302"/>
      <c r="BJ333" s="302"/>
      <c r="BK333" s="302"/>
      <c r="BL333" s="302"/>
      <c r="BM333" s="302"/>
      <c r="BN333" s="302"/>
      <c r="BO333" s="302"/>
      <c r="BP333" s="302"/>
      <c r="BQ333" s="302"/>
      <c r="BR333" s="302"/>
      <c r="BS333" s="302"/>
      <c r="BT333" s="302"/>
      <c r="BU333" s="302"/>
      <c r="BV333" s="302"/>
      <c r="BW333" s="302"/>
      <c r="BX333" s="302"/>
      <c r="BY333" s="302"/>
      <c r="BZ333" s="302"/>
      <c r="CA333" s="302"/>
      <c r="CB333" s="302"/>
      <c r="CC333" s="302"/>
      <c r="CD333" s="302"/>
      <c r="CE333" s="302"/>
      <c r="CF333" s="302"/>
      <c r="CG333" s="302"/>
      <c r="CH333" s="302"/>
      <c r="CI333" s="302"/>
      <c r="CJ333" s="302"/>
      <c r="CK333" s="302"/>
      <c r="CL333" s="302"/>
      <c r="CM333" s="302"/>
      <c r="CN333" s="302"/>
      <c r="CO333" s="302"/>
      <c r="CP333" s="302"/>
      <c r="CQ333" s="302"/>
      <c r="CR333" s="302"/>
      <c r="CS333" s="302"/>
      <c r="CT333" s="302"/>
      <c r="CU333" s="302"/>
      <c r="CV333" s="302"/>
      <c r="CW333" s="302"/>
      <c r="CX333" s="302"/>
      <c r="CY333" s="302"/>
      <c r="CZ333" s="302"/>
      <c r="DA333" s="302"/>
      <c r="DB333" s="302"/>
      <c r="DC333" s="302"/>
      <c r="DD333" s="302"/>
      <c r="DE333" s="302"/>
      <c r="DF333" s="302"/>
      <c r="DG333" s="302"/>
      <c r="DH333" s="302"/>
      <c r="DI333" s="302"/>
      <c r="DJ333" s="302"/>
      <c r="DK333" s="302"/>
      <c r="DL333" s="302"/>
      <c r="DM333" s="302"/>
      <c r="DN333" s="302"/>
      <c r="DO333" s="302"/>
    </row>
    <row r="334" spans="4:119">
      <c r="D334" s="301" t="s">
        <v>121</v>
      </c>
      <c r="E334" s="301"/>
      <c r="F334" s="301" t="s">
        <v>123</v>
      </c>
      <c r="G334" s="302">
        <v>19</v>
      </c>
      <c r="H334" s="277" t="str">
        <f t="shared" si="5"/>
        <v>0219</v>
      </c>
      <c r="I334" s="302"/>
      <c r="J334" s="302"/>
      <c r="K334" s="302"/>
      <c r="L334" s="302"/>
      <c r="M334" s="302"/>
      <c r="N334" s="302"/>
      <c r="O334" s="302"/>
      <c r="P334" s="302"/>
      <c r="Q334" s="302"/>
      <c r="R334" s="302"/>
      <c r="S334" s="302"/>
      <c r="T334" s="302"/>
      <c r="U334" s="302"/>
      <c r="V334" s="302"/>
      <c r="W334" s="302"/>
      <c r="X334" s="302"/>
      <c r="Y334" s="302"/>
      <c r="Z334" s="302"/>
      <c r="AA334" s="302"/>
      <c r="AB334" s="302"/>
      <c r="AC334" s="302"/>
      <c r="AD334" s="302"/>
      <c r="AE334" s="302"/>
      <c r="AF334" s="302"/>
      <c r="AG334" s="302"/>
      <c r="AH334" s="302"/>
      <c r="AI334" s="302"/>
      <c r="AJ334" s="302"/>
      <c r="AK334" s="302"/>
      <c r="AL334" s="302"/>
      <c r="AM334" s="302"/>
      <c r="AN334" s="302"/>
      <c r="AO334" s="302"/>
      <c r="AP334" s="302"/>
      <c r="AQ334" s="302"/>
      <c r="AR334" s="302"/>
      <c r="AS334" s="302"/>
      <c r="AT334" s="302"/>
      <c r="AU334" s="302"/>
      <c r="AV334" s="302"/>
      <c r="AW334" s="302"/>
      <c r="AX334" s="302"/>
      <c r="AY334" s="302"/>
      <c r="AZ334" s="302"/>
      <c r="BA334" s="302"/>
      <c r="BB334" s="302"/>
      <c r="BC334" s="302"/>
      <c r="BD334" s="302"/>
      <c r="BE334" s="302"/>
      <c r="BF334" s="302"/>
      <c r="BG334" s="302"/>
      <c r="BH334" s="302"/>
      <c r="BI334" s="302"/>
      <c r="BJ334" s="302"/>
      <c r="BK334" s="302"/>
      <c r="BL334" s="302"/>
      <c r="BM334" s="302"/>
      <c r="BN334" s="302"/>
      <c r="BO334" s="302"/>
      <c r="BP334" s="302"/>
      <c r="BQ334" s="302"/>
      <c r="BR334" s="302"/>
      <c r="BS334" s="302"/>
      <c r="BT334" s="302"/>
      <c r="BU334" s="302"/>
      <c r="BV334" s="302"/>
      <c r="BW334" s="302"/>
      <c r="BX334" s="302"/>
      <c r="BY334" s="302"/>
      <c r="BZ334" s="302"/>
      <c r="CA334" s="302"/>
      <c r="CB334" s="302"/>
      <c r="CC334" s="302"/>
      <c r="CD334" s="302"/>
      <c r="CE334" s="302"/>
      <c r="CF334" s="302"/>
      <c r="CG334" s="302"/>
      <c r="CH334" s="302"/>
      <c r="CI334" s="302"/>
      <c r="CJ334" s="302"/>
      <c r="CK334" s="302"/>
      <c r="CL334" s="302"/>
      <c r="CM334" s="302"/>
      <c r="CN334" s="302"/>
      <c r="CO334" s="302"/>
      <c r="CP334" s="302"/>
      <c r="CQ334" s="302"/>
      <c r="CR334" s="302"/>
      <c r="CS334" s="302"/>
      <c r="CT334" s="302"/>
      <c r="CU334" s="302"/>
      <c r="CV334" s="302"/>
      <c r="CW334" s="302"/>
      <c r="CX334" s="302"/>
      <c r="CY334" s="302"/>
      <c r="CZ334" s="302"/>
      <c r="DA334" s="302"/>
      <c r="DB334" s="302"/>
      <c r="DC334" s="302"/>
      <c r="DD334" s="302"/>
      <c r="DE334" s="302"/>
      <c r="DF334" s="302"/>
      <c r="DG334" s="302"/>
      <c r="DH334" s="302"/>
      <c r="DI334" s="302"/>
      <c r="DJ334" s="302"/>
      <c r="DK334" s="302"/>
      <c r="DL334" s="302"/>
      <c r="DM334" s="302"/>
      <c r="DN334" s="302"/>
      <c r="DO334" s="302"/>
    </row>
    <row r="335" spans="4:119">
      <c r="D335" s="301" t="s">
        <v>121</v>
      </c>
      <c r="E335" s="301"/>
      <c r="F335" s="301" t="s">
        <v>123</v>
      </c>
      <c r="G335" s="302">
        <v>20</v>
      </c>
      <c r="H335" s="277" t="str">
        <f t="shared" si="5"/>
        <v>0220</v>
      </c>
      <c r="I335" s="302"/>
      <c r="J335" s="302"/>
      <c r="K335" s="302"/>
      <c r="L335" s="302"/>
      <c r="M335" s="302"/>
      <c r="N335" s="302"/>
      <c r="O335" s="302"/>
      <c r="P335" s="302"/>
      <c r="Q335" s="302"/>
      <c r="R335" s="302"/>
      <c r="S335" s="302"/>
      <c r="T335" s="302"/>
      <c r="U335" s="302"/>
      <c r="V335" s="302"/>
      <c r="W335" s="302"/>
      <c r="X335" s="302"/>
      <c r="Y335" s="302"/>
      <c r="Z335" s="302"/>
      <c r="AA335" s="302"/>
      <c r="AB335" s="302"/>
      <c r="AC335" s="302"/>
      <c r="AD335" s="302"/>
      <c r="AE335" s="302"/>
      <c r="AF335" s="302"/>
      <c r="AG335" s="302"/>
      <c r="AH335" s="302"/>
      <c r="AI335" s="302"/>
      <c r="AJ335" s="302"/>
      <c r="AK335" s="302"/>
      <c r="AL335" s="302"/>
      <c r="AM335" s="302"/>
      <c r="AN335" s="302"/>
      <c r="AO335" s="302"/>
      <c r="AP335" s="302"/>
      <c r="AQ335" s="302"/>
      <c r="AR335" s="302"/>
      <c r="AS335" s="302"/>
      <c r="AT335" s="302"/>
      <c r="AU335" s="302"/>
      <c r="AV335" s="302"/>
      <c r="AW335" s="302"/>
      <c r="AX335" s="302"/>
      <c r="AY335" s="302"/>
      <c r="AZ335" s="302"/>
      <c r="BA335" s="302"/>
      <c r="BB335" s="302"/>
      <c r="BC335" s="302"/>
      <c r="BD335" s="302"/>
      <c r="BE335" s="302"/>
      <c r="BF335" s="302"/>
      <c r="BG335" s="302"/>
      <c r="BH335" s="302"/>
      <c r="BI335" s="302"/>
      <c r="BJ335" s="302"/>
      <c r="BK335" s="302"/>
      <c r="BL335" s="302"/>
      <c r="BM335" s="302"/>
      <c r="BN335" s="302"/>
      <c r="BO335" s="302"/>
      <c r="BP335" s="302"/>
      <c r="BQ335" s="302"/>
      <c r="BR335" s="302"/>
      <c r="BS335" s="302"/>
      <c r="BT335" s="302"/>
      <c r="BU335" s="302"/>
      <c r="BV335" s="302"/>
      <c r="BW335" s="302"/>
      <c r="BX335" s="302"/>
      <c r="BY335" s="302"/>
      <c r="BZ335" s="302"/>
      <c r="CA335" s="302"/>
      <c r="CB335" s="302"/>
      <c r="CC335" s="302"/>
      <c r="CD335" s="302"/>
      <c r="CE335" s="302"/>
      <c r="CF335" s="302"/>
      <c r="CG335" s="302"/>
      <c r="CH335" s="302"/>
      <c r="CI335" s="302"/>
      <c r="CJ335" s="302"/>
      <c r="CK335" s="302"/>
      <c r="CL335" s="302"/>
      <c r="CM335" s="302"/>
      <c r="CN335" s="302"/>
      <c r="CO335" s="302"/>
      <c r="CP335" s="302"/>
      <c r="CQ335" s="302"/>
      <c r="CR335" s="302"/>
      <c r="CS335" s="302"/>
      <c r="CT335" s="302"/>
      <c r="CU335" s="302"/>
      <c r="CV335" s="302"/>
      <c r="CW335" s="302"/>
      <c r="CX335" s="302"/>
      <c r="CY335" s="302"/>
      <c r="CZ335" s="302"/>
      <c r="DA335" s="302"/>
      <c r="DB335" s="302"/>
      <c r="DC335" s="302"/>
      <c r="DD335" s="302"/>
      <c r="DE335" s="302"/>
      <c r="DF335" s="302"/>
      <c r="DG335" s="302"/>
      <c r="DH335" s="302"/>
      <c r="DI335" s="302"/>
      <c r="DJ335" s="302"/>
      <c r="DK335" s="302"/>
      <c r="DL335" s="302"/>
      <c r="DM335" s="302"/>
      <c r="DN335" s="302"/>
      <c r="DO335" s="302"/>
    </row>
    <row r="336" spans="4:119">
      <c r="D336" s="301" t="s">
        <v>121</v>
      </c>
      <c r="E336" s="301"/>
      <c r="F336" s="301" t="s">
        <v>123</v>
      </c>
      <c r="G336" s="302">
        <v>21</v>
      </c>
      <c r="H336" s="277" t="str">
        <f t="shared" si="5"/>
        <v>0221</v>
      </c>
      <c r="I336" s="302"/>
      <c r="J336" s="302"/>
      <c r="K336" s="302"/>
      <c r="L336" s="302"/>
      <c r="M336" s="302"/>
      <c r="N336" s="302"/>
      <c r="O336" s="302"/>
      <c r="P336" s="302"/>
      <c r="Q336" s="302"/>
      <c r="R336" s="302"/>
      <c r="S336" s="302"/>
      <c r="T336" s="302"/>
      <c r="U336" s="302"/>
      <c r="V336" s="302"/>
      <c r="W336" s="302"/>
      <c r="X336" s="302"/>
      <c r="Y336" s="302"/>
      <c r="Z336" s="302"/>
      <c r="AA336" s="302"/>
      <c r="AB336" s="302"/>
      <c r="AC336" s="302"/>
      <c r="AD336" s="302"/>
      <c r="AE336" s="302"/>
      <c r="AF336" s="302"/>
      <c r="AG336" s="302"/>
      <c r="AH336" s="302"/>
      <c r="AI336" s="302"/>
      <c r="AJ336" s="302"/>
      <c r="AK336" s="302"/>
      <c r="AL336" s="302"/>
      <c r="AM336" s="302"/>
      <c r="AN336" s="302"/>
      <c r="AO336" s="302"/>
      <c r="AP336" s="302"/>
      <c r="AQ336" s="302"/>
      <c r="AR336" s="302"/>
      <c r="AS336" s="302"/>
      <c r="AT336" s="302"/>
      <c r="AU336" s="302"/>
      <c r="AV336" s="302"/>
      <c r="AW336" s="302"/>
      <c r="AX336" s="302"/>
      <c r="AY336" s="302"/>
      <c r="AZ336" s="302"/>
      <c r="BA336" s="302"/>
      <c r="BB336" s="302"/>
      <c r="BC336" s="302"/>
      <c r="BD336" s="302"/>
      <c r="BE336" s="302"/>
      <c r="BF336" s="302"/>
      <c r="BG336" s="302"/>
      <c r="BH336" s="302"/>
      <c r="BI336" s="302"/>
      <c r="BJ336" s="302"/>
      <c r="BK336" s="302"/>
      <c r="BL336" s="302"/>
      <c r="BM336" s="302"/>
      <c r="BN336" s="302"/>
      <c r="BO336" s="302"/>
      <c r="BP336" s="302"/>
      <c r="BQ336" s="302"/>
      <c r="BR336" s="302"/>
      <c r="BS336" s="302"/>
      <c r="BT336" s="302"/>
      <c r="BU336" s="302"/>
      <c r="BV336" s="302"/>
      <c r="BW336" s="302"/>
      <c r="BX336" s="302"/>
      <c r="BY336" s="302"/>
      <c r="BZ336" s="302"/>
      <c r="CA336" s="302"/>
      <c r="CB336" s="302"/>
      <c r="CC336" s="302"/>
      <c r="CD336" s="302"/>
      <c r="CE336" s="302"/>
      <c r="CF336" s="302"/>
      <c r="CG336" s="302"/>
      <c r="CH336" s="302"/>
      <c r="CI336" s="302"/>
      <c r="CJ336" s="302"/>
      <c r="CK336" s="302"/>
      <c r="CL336" s="302"/>
      <c r="CM336" s="302"/>
      <c r="CN336" s="302"/>
      <c r="CO336" s="302"/>
      <c r="CP336" s="302"/>
      <c r="CQ336" s="302"/>
      <c r="CR336" s="302"/>
      <c r="CS336" s="302"/>
      <c r="CT336" s="302"/>
      <c r="CU336" s="302"/>
      <c r="CV336" s="302"/>
      <c r="CW336" s="302"/>
      <c r="CX336" s="302"/>
      <c r="CY336" s="302"/>
      <c r="CZ336" s="302"/>
      <c r="DA336" s="302"/>
      <c r="DB336" s="302"/>
      <c r="DC336" s="302"/>
      <c r="DD336" s="302"/>
      <c r="DE336" s="302"/>
      <c r="DF336" s="302"/>
      <c r="DG336" s="302"/>
      <c r="DH336" s="302"/>
      <c r="DI336" s="302"/>
      <c r="DJ336" s="302"/>
      <c r="DK336" s="302"/>
      <c r="DL336" s="302"/>
      <c r="DM336" s="302"/>
      <c r="DN336" s="302"/>
      <c r="DO336" s="302"/>
    </row>
    <row r="337" spans="4:119">
      <c r="D337" s="301" t="s">
        <v>121</v>
      </c>
      <c r="E337" s="301"/>
      <c r="F337" s="301" t="s">
        <v>123</v>
      </c>
      <c r="G337" s="302">
        <v>22</v>
      </c>
      <c r="H337" s="277" t="str">
        <f t="shared" si="5"/>
        <v>0222</v>
      </c>
      <c r="I337" s="302"/>
      <c r="J337" s="302"/>
      <c r="K337" s="302"/>
      <c r="L337" s="302"/>
      <c r="M337" s="302"/>
      <c r="N337" s="302"/>
      <c r="O337" s="302"/>
      <c r="P337" s="302"/>
      <c r="Q337" s="302"/>
      <c r="R337" s="302"/>
      <c r="S337" s="302"/>
      <c r="T337" s="302"/>
      <c r="U337" s="302"/>
      <c r="V337" s="302"/>
      <c r="W337" s="302"/>
      <c r="X337" s="302"/>
      <c r="Y337" s="302"/>
      <c r="Z337" s="302"/>
      <c r="AA337" s="302"/>
      <c r="AB337" s="302"/>
      <c r="AC337" s="302"/>
      <c r="AD337" s="302"/>
      <c r="AE337" s="302"/>
      <c r="AF337" s="302"/>
      <c r="AG337" s="302"/>
      <c r="AH337" s="302"/>
      <c r="AI337" s="302"/>
      <c r="AJ337" s="302"/>
      <c r="AK337" s="302"/>
      <c r="AL337" s="302"/>
      <c r="AM337" s="302"/>
      <c r="AN337" s="302"/>
      <c r="AO337" s="302"/>
      <c r="AP337" s="302"/>
      <c r="AQ337" s="302"/>
      <c r="AR337" s="302"/>
      <c r="AS337" s="302"/>
      <c r="AT337" s="302"/>
      <c r="AU337" s="302"/>
      <c r="AV337" s="302"/>
      <c r="AW337" s="302"/>
      <c r="AX337" s="302"/>
      <c r="AY337" s="302"/>
      <c r="AZ337" s="302"/>
      <c r="BA337" s="302"/>
      <c r="BB337" s="302"/>
      <c r="BC337" s="302"/>
      <c r="BD337" s="302"/>
      <c r="BE337" s="302"/>
      <c r="BF337" s="302"/>
      <c r="BG337" s="302"/>
      <c r="BH337" s="302"/>
      <c r="BI337" s="302"/>
      <c r="BJ337" s="302"/>
      <c r="BK337" s="302"/>
      <c r="BL337" s="302"/>
      <c r="BM337" s="302"/>
      <c r="BN337" s="302"/>
      <c r="BO337" s="302"/>
      <c r="BP337" s="302"/>
      <c r="BQ337" s="302"/>
      <c r="BR337" s="302"/>
      <c r="BS337" s="302"/>
      <c r="BT337" s="302"/>
      <c r="BU337" s="302"/>
      <c r="BV337" s="302"/>
      <c r="BW337" s="302"/>
      <c r="BX337" s="302"/>
      <c r="BY337" s="302"/>
      <c r="BZ337" s="302"/>
      <c r="CA337" s="302"/>
      <c r="CB337" s="302"/>
      <c r="CC337" s="302"/>
      <c r="CD337" s="302"/>
      <c r="CE337" s="302"/>
      <c r="CF337" s="302"/>
      <c r="CG337" s="302"/>
      <c r="CH337" s="302"/>
      <c r="CI337" s="302"/>
      <c r="CJ337" s="302"/>
      <c r="CK337" s="302"/>
      <c r="CL337" s="302"/>
      <c r="CM337" s="302"/>
      <c r="CN337" s="302"/>
      <c r="CO337" s="302"/>
      <c r="CP337" s="302"/>
      <c r="CQ337" s="302"/>
      <c r="CR337" s="302"/>
      <c r="CS337" s="302"/>
      <c r="CT337" s="302"/>
      <c r="CU337" s="302"/>
      <c r="CV337" s="302"/>
      <c r="CW337" s="302"/>
      <c r="CX337" s="302"/>
      <c r="CY337" s="302"/>
      <c r="CZ337" s="302"/>
      <c r="DA337" s="302"/>
      <c r="DB337" s="302"/>
      <c r="DC337" s="302"/>
      <c r="DD337" s="302"/>
      <c r="DE337" s="302"/>
      <c r="DF337" s="302"/>
      <c r="DG337" s="302"/>
      <c r="DH337" s="302"/>
      <c r="DI337" s="302"/>
      <c r="DJ337" s="302"/>
      <c r="DK337" s="302"/>
      <c r="DL337" s="302"/>
      <c r="DM337" s="302"/>
      <c r="DN337" s="302"/>
      <c r="DO337" s="302"/>
    </row>
    <row r="338" spans="4:119">
      <c r="D338" s="301" t="s">
        <v>121</v>
      </c>
      <c r="E338" s="301"/>
      <c r="F338" s="301" t="s">
        <v>123</v>
      </c>
      <c r="G338" s="302">
        <v>23</v>
      </c>
      <c r="H338" s="277" t="str">
        <f t="shared" si="5"/>
        <v>0223</v>
      </c>
      <c r="I338" s="302"/>
      <c r="J338" s="302"/>
      <c r="K338" s="302"/>
      <c r="L338" s="302"/>
      <c r="M338" s="302"/>
      <c r="N338" s="302"/>
      <c r="O338" s="302"/>
      <c r="P338" s="302"/>
      <c r="Q338" s="302"/>
      <c r="R338" s="302"/>
      <c r="S338" s="302"/>
      <c r="T338" s="302"/>
      <c r="U338" s="302"/>
      <c r="V338" s="302"/>
      <c r="W338" s="302"/>
      <c r="X338" s="302"/>
      <c r="Y338" s="302"/>
      <c r="Z338" s="302"/>
      <c r="AA338" s="302"/>
      <c r="AB338" s="302"/>
      <c r="AC338" s="302"/>
      <c r="AD338" s="302"/>
      <c r="AE338" s="302"/>
      <c r="AF338" s="302"/>
      <c r="AG338" s="302"/>
      <c r="AH338" s="302"/>
      <c r="AI338" s="302"/>
      <c r="AJ338" s="302"/>
      <c r="AK338" s="302"/>
      <c r="AL338" s="302"/>
      <c r="AM338" s="302"/>
      <c r="AN338" s="302"/>
      <c r="AO338" s="302"/>
      <c r="AP338" s="302"/>
      <c r="AQ338" s="302"/>
      <c r="AR338" s="302"/>
      <c r="AS338" s="302"/>
      <c r="AT338" s="302"/>
      <c r="AU338" s="302"/>
      <c r="AV338" s="302"/>
      <c r="AW338" s="302"/>
      <c r="AX338" s="302"/>
      <c r="AY338" s="302"/>
      <c r="AZ338" s="302"/>
      <c r="BA338" s="302"/>
      <c r="BB338" s="302"/>
      <c r="BC338" s="302"/>
      <c r="BD338" s="302"/>
      <c r="BE338" s="302"/>
      <c r="BF338" s="302"/>
      <c r="BG338" s="302"/>
      <c r="BH338" s="302"/>
      <c r="BI338" s="302"/>
      <c r="BJ338" s="302"/>
      <c r="BK338" s="302"/>
      <c r="BL338" s="302"/>
      <c r="BM338" s="302"/>
      <c r="BN338" s="302"/>
      <c r="BO338" s="302"/>
      <c r="BP338" s="302"/>
      <c r="BQ338" s="302"/>
      <c r="BR338" s="302"/>
      <c r="BS338" s="302"/>
      <c r="BT338" s="302"/>
      <c r="BU338" s="302"/>
      <c r="BV338" s="302"/>
      <c r="BW338" s="302"/>
      <c r="BX338" s="302"/>
      <c r="BY338" s="302"/>
      <c r="BZ338" s="302"/>
      <c r="CA338" s="302"/>
      <c r="CB338" s="302"/>
      <c r="CC338" s="302"/>
      <c r="CD338" s="302"/>
      <c r="CE338" s="302"/>
      <c r="CF338" s="302"/>
      <c r="CG338" s="302"/>
      <c r="CH338" s="302"/>
      <c r="CI338" s="302"/>
      <c r="CJ338" s="302"/>
      <c r="CK338" s="302"/>
      <c r="CL338" s="302"/>
      <c r="CM338" s="302"/>
      <c r="CN338" s="302"/>
      <c r="CO338" s="302"/>
      <c r="CP338" s="302"/>
      <c r="CQ338" s="302"/>
      <c r="CR338" s="302"/>
      <c r="CS338" s="302"/>
      <c r="CT338" s="302"/>
      <c r="CU338" s="302"/>
      <c r="CV338" s="302"/>
      <c r="CW338" s="302"/>
      <c r="CX338" s="302"/>
      <c r="CY338" s="302"/>
      <c r="CZ338" s="302"/>
      <c r="DA338" s="302"/>
      <c r="DB338" s="302"/>
      <c r="DC338" s="302"/>
      <c r="DD338" s="302"/>
      <c r="DE338" s="302"/>
      <c r="DF338" s="302"/>
      <c r="DG338" s="302"/>
      <c r="DH338" s="302"/>
      <c r="DI338" s="302"/>
      <c r="DJ338" s="302"/>
      <c r="DK338" s="302"/>
      <c r="DL338" s="302"/>
      <c r="DM338" s="302"/>
      <c r="DN338" s="302"/>
      <c r="DO338" s="302"/>
    </row>
    <row r="339" spans="4:119">
      <c r="D339" s="301" t="s">
        <v>121</v>
      </c>
      <c r="E339" s="301"/>
      <c r="F339" s="301" t="s">
        <v>123</v>
      </c>
      <c r="G339" s="302">
        <v>24</v>
      </c>
      <c r="H339" s="277" t="str">
        <f t="shared" si="5"/>
        <v>0224</v>
      </c>
      <c r="I339" s="302"/>
      <c r="J339" s="302"/>
      <c r="K339" s="302"/>
      <c r="L339" s="302"/>
      <c r="M339" s="302"/>
      <c r="N339" s="302"/>
      <c r="O339" s="302"/>
      <c r="P339" s="302"/>
      <c r="Q339" s="302"/>
      <c r="R339" s="302"/>
      <c r="S339" s="302"/>
      <c r="T339" s="302"/>
      <c r="U339" s="302"/>
      <c r="V339" s="302"/>
      <c r="W339" s="302"/>
      <c r="X339" s="302"/>
      <c r="Y339" s="302"/>
      <c r="Z339" s="302"/>
      <c r="AA339" s="302"/>
      <c r="AB339" s="302"/>
      <c r="AC339" s="302"/>
      <c r="AD339" s="302"/>
      <c r="AE339" s="302"/>
      <c r="AF339" s="302"/>
      <c r="AG339" s="302"/>
      <c r="AH339" s="302"/>
      <c r="AI339" s="302"/>
      <c r="AJ339" s="302"/>
      <c r="AK339" s="302"/>
      <c r="AL339" s="302"/>
      <c r="AM339" s="302"/>
      <c r="AN339" s="302"/>
      <c r="AO339" s="302"/>
      <c r="AP339" s="302"/>
      <c r="AQ339" s="302"/>
      <c r="AR339" s="302"/>
      <c r="AS339" s="302"/>
      <c r="AT339" s="302"/>
      <c r="AU339" s="302"/>
      <c r="AV339" s="302"/>
      <c r="AW339" s="302"/>
      <c r="AX339" s="302"/>
      <c r="AY339" s="302"/>
      <c r="AZ339" s="302"/>
      <c r="BA339" s="302"/>
      <c r="BB339" s="302"/>
      <c r="BC339" s="302"/>
      <c r="BD339" s="302"/>
      <c r="BE339" s="302"/>
      <c r="BF339" s="302"/>
      <c r="BG339" s="302"/>
      <c r="BH339" s="302"/>
      <c r="BI339" s="302"/>
      <c r="BJ339" s="302"/>
      <c r="BK339" s="302"/>
      <c r="BL339" s="302"/>
      <c r="BM339" s="302"/>
      <c r="BN339" s="302"/>
      <c r="BO339" s="302"/>
      <c r="BP339" s="302"/>
      <c r="BQ339" s="302"/>
      <c r="BR339" s="302"/>
      <c r="BS339" s="302"/>
      <c r="BT339" s="302"/>
      <c r="BU339" s="302"/>
      <c r="BV339" s="302"/>
      <c r="BW339" s="302"/>
      <c r="BX339" s="302"/>
      <c r="BY339" s="302"/>
      <c r="BZ339" s="302"/>
      <c r="CA339" s="302"/>
      <c r="CB339" s="302"/>
      <c r="CC339" s="302"/>
      <c r="CD339" s="302"/>
      <c r="CE339" s="302"/>
      <c r="CF339" s="302"/>
      <c r="CG339" s="302"/>
      <c r="CH339" s="302"/>
      <c r="CI339" s="302"/>
      <c r="CJ339" s="302"/>
      <c r="CK339" s="302"/>
      <c r="CL339" s="302"/>
      <c r="CM339" s="302"/>
      <c r="CN339" s="302"/>
      <c r="CO339" s="302"/>
      <c r="CP339" s="302"/>
      <c r="CQ339" s="302"/>
      <c r="CR339" s="302"/>
      <c r="CS339" s="302"/>
      <c r="CT339" s="302"/>
      <c r="CU339" s="302"/>
      <c r="CV339" s="302"/>
      <c r="CW339" s="302"/>
      <c r="CX339" s="302"/>
      <c r="CY339" s="302"/>
      <c r="CZ339" s="302"/>
      <c r="DA339" s="302"/>
      <c r="DB339" s="302"/>
      <c r="DC339" s="302"/>
      <c r="DD339" s="302"/>
      <c r="DE339" s="302"/>
      <c r="DF339" s="302"/>
      <c r="DG339" s="302"/>
      <c r="DH339" s="302"/>
      <c r="DI339" s="302"/>
      <c r="DJ339" s="302"/>
      <c r="DK339" s="302"/>
      <c r="DL339" s="302"/>
      <c r="DM339" s="302"/>
      <c r="DN339" s="302"/>
      <c r="DO339" s="302"/>
    </row>
    <row r="340" spans="4:119">
      <c r="D340" s="301" t="s">
        <v>121</v>
      </c>
      <c r="E340" s="301"/>
      <c r="F340" s="301" t="s">
        <v>123</v>
      </c>
      <c r="G340" s="302">
        <v>25</v>
      </c>
      <c r="H340" s="277" t="str">
        <f t="shared" si="5"/>
        <v>0225</v>
      </c>
      <c r="I340" s="302"/>
      <c r="J340" s="302"/>
      <c r="K340" s="302"/>
      <c r="L340" s="302"/>
      <c r="M340" s="302"/>
      <c r="N340" s="302"/>
      <c r="O340" s="302"/>
      <c r="P340" s="302"/>
      <c r="Q340" s="302"/>
      <c r="R340" s="302"/>
      <c r="S340" s="302"/>
      <c r="T340" s="302"/>
      <c r="U340" s="302"/>
      <c r="V340" s="302"/>
      <c r="W340" s="302"/>
      <c r="X340" s="302"/>
      <c r="Y340" s="302"/>
      <c r="Z340" s="302"/>
      <c r="AA340" s="302"/>
      <c r="AB340" s="302"/>
      <c r="AC340" s="302"/>
      <c r="AD340" s="302"/>
      <c r="AE340" s="302"/>
      <c r="AF340" s="302"/>
      <c r="AG340" s="302"/>
      <c r="AH340" s="302"/>
      <c r="AI340" s="302"/>
      <c r="AJ340" s="302"/>
      <c r="AK340" s="302"/>
      <c r="AL340" s="302"/>
      <c r="AM340" s="302"/>
      <c r="AN340" s="302"/>
      <c r="AO340" s="302"/>
      <c r="AP340" s="302"/>
      <c r="AQ340" s="302"/>
      <c r="AR340" s="302"/>
      <c r="AS340" s="302"/>
      <c r="AT340" s="302"/>
      <c r="AU340" s="302"/>
      <c r="AV340" s="302"/>
      <c r="AW340" s="302"/>
      <c r="AX340" s="302"/>
      <c r="AY340" s="302"/>
      <c r="AZ340" s="302"/>
      <c r="BA340" s="302"/>
      <c r="BB340" s="302"/>
      <c r="BC340" s="302"/>
      <c r="BD340" s="302"/>
      <c r="BE340" s="302"/>
      <c r="BF340" s="302"/>
      <c r="BG340" s="302"/>
      <c r="BH340" s="302"/>
      <c r="BI340" s="302"/>
      <c r="BJ340" s="302"/>
      <c r="BK340" s="302"/>
      <c r="BL340" s="302"/>
      <c r="BM340" s="302"/>
      <c r="BN340" s="302"/>
      <c r="BO340" s="302"/>
      <c r="BP340" s="302"/>
      <c r="BQ340" s="302"/>
      <c r="BR340" s="302"/>
      <c r="BS340" s="302"/>
      <c r="BT340" s="302"/>
      <c r="BU340" s="302"/>
      <c r="BV340" s="302"/>
      <c r="BW340" s="302"/>
      <c r="BX340" s="302"/>
      <c r="BY340" s="302"/>
      <c r="BZ340" s="302"/>
      <c r="CA340" s="302"/>
      <c r="CB340" s="302"/>
      <c r="CC340" s="302"/>
      <c r="CD340" s="302"/>
      <c r="CE340" s="302"/>
      <c r="CF340" s="302"/>
      <c r="CG340" s="302"/>
      <c r="CH340" s="302"/>
      <c r="CI340" s="302"/>
      <c r="CJ340" s="302"/>
      <c r="CK340" s="302"/>
      <c r="CL340" s="302"/>
      <c r="CM340" s="302"/>
      <c r="CN340" s="302"/>
      <c r="CO340" s="302"/>
      <c r="CP340" s="302"/>
      <c r="CQ340" s="302"/>
      <c r="CR340" s="302"/>
      <c r="CS340" s="302"/>
      <c r="CT340" s="302"/>
      <c r="CU340" s="302"/>
      <c r="CV340" s="302"/>
      <c r="CW340" s="302"/>
      <c r="CX340" s="302"/>
      <c r="CY340" s="302"/>
      <c r="CZ340" s="302"/>
      <c r="DA340" s="302"/>
      <c r="DB340" s="302"/>
      <c r="DC340" s="302"/>
      <c r="DD340" s="302"/>
      <c r="DE340" s="302"/>
      <c r="DF340" s="302"/>
      <c r="DG340" s="302"/>
      <c r="DH340" s="302"/>
      <c r="DI340" s="302"/>
      <c r="DJ340" s="302"/>
      <c r="DK340" s="302"/>
      <c r="DL340" s="302"/>
      <c r="DM340" s="302"/>
      <c r="DN340" s="302"/>
      <c r="DO340" s="302"/>
    </row>
    <row r="341" spans="4:119">
      <c r="D341" s="301" t="s">
        <v>121</v>
      </c>
      <c r="E341" s="301"/>
      <c r="F341" s="301" t="s">
        <v>123</v>
      </c>
      <c r="G341" s="302">
        <v>26</v>
      </c>
      <c r="H341" s="277" t="str">
        <f t="shared" si="5"/>
        <v>0226</v>
      </c>
      <c r="I341" s="302"/>
      <c r="J341" s="302"/>
      <c r="K341" s="302"/>
      <c r="L341" s="302"/>
      <c r="M341" s="302"/>
      <c r="N341" s="302"/>
      <c r="O341" s="302"/>
      <c r="P341" s="302"/>
      <c r="Q341" s="302"/>
      <c r="R341" s="302"/>
      <c r="S341" s="302"/>
      <c r="T341" s="302"/>
      <c r="U341" s="302"/>
      <c r="V341" s="302"/>
      <c r="W341" s="302"/>
      <c r="X341" s="302"/>
      <c r="Y341" s="302"/>
      <c r="Z341" s="302"/>
      <c r="AA341" s="302"/>
      <c r="AB341" s="302"/>
      <c r="AC341" s="302"/>
      <c r="AD341" s="302"/>
      <c r="AE341" s="302"/>
      <c r="AF341" s="302"/>
      <c r="AG341" s="302"/>
      <c r="AH341" s="302"/>
      <c r="AI341" s="302"/>
      <c r="AJ341" s="302"/>
      <c r="AK341" s="302"/>
      <c r="AL341" s="302"/>
      <c r="AM341" s="302"/>
      <c r="AN341" s="302"/>
      <c r="AO341" s="302"/>
      <c r="AP341" s="302"/>
      <c r="AQ341" s="302"/>
      <c r="AR341" s="302"/>
      <c r="AS341" s="302"/>
      <c r="AT341" s="302"/>
      <c r="AU341" s="302"/>
      <c r="AV341" s="302"/>
      <c r="AW341" s="302"/>
      <c r="AX341" s="302"/>
      <c r="AY341" s="302"/>
      <c r="AZ341" s="302"/>
      <c r="BA341" s="302"/>
      <c r="BB341" s="302"/>
      <c r="BC341" s="302"/>
      <c r="BD341" s="302"/>
      <c r="BE341" s="302"/>
      <c r="BF341" s="302"/>
      <c r="BG341" s="302"/>
      <c r="BH341" s="302"/>
      <c r="BI341" s="302"/>
      <c r="BJ341" s="302"/>
      <c r="BK341" s="302"/>
      <c r="BL341" s="302"/>
      <c r="BM341" s="302"/>
      <c r="BN341" s="302"/>
      <c r="BO341" s="302"/>
      <c r="BP341" s="302"/>
      <c r="BQ341" s="302"/>
      <c r="BR341" s="302"/>
      <c r="BS341" s="302"/>
      <c r="BT341" s="302"/>
      <c r="BU341" s="302"/>
      <c r="BV341" s="302"/>
      <c r="BW341" s="302"/>
      <c r="BX341" s="302"/>
      <c r="BY341" s="302"/>
      <c r="BZ341" s="302"/>
      <c r="CA341" s="302"/>
      <c r="CB341" s="302"/>
      <c r="CC341" s="302"/>
      <c r="CD341" s="302"/>
      <c r="CE341" s="302"/>
      <c r="CF341" s="302"/>
      <c r="CG341" s="302"/>
      <c r="CH341" s="302"/>
      <c r="CI341" s="302"/>
      <c r="CJ341" s="302"/>
      <c r="CK341" s="302"/>
      <c r="CL341" s="302"/>
      <c r="CM341" s="302"/>
      <c r="CN341" s="302"/>
      <c r="CO341" s="302"/>
      <c r="CP341" s="302"/>
      <c r="CQ341" s="302"/>
      <c r="CR341" s="302"/>
      <c r="CS341" s="302"/>
      <c r="CT341" s="302"/>
      <c r="CU341" s="302"/>
      <c r="CV341" s="302"/>
      <c r="CW341" s="302"/>
      <c r="CX341" s="302"/>
      <c r="CY341" s="302"/>
      <c r="CZ341" s="302"/>
      <c r="DA341" s="302"/>
      <c r="DB341" s="302"/>
      <c r="DC341" s="302"/>
      <c r="DD341" s="302"/>
      <c r="DE341" s="302"/>
      <c r="DF341" s="302"/>
      <c r="DG341" s="302"/>
      <c r="DH341" s="302"/>
      <c r="DI341" s="302"/>
      <c r="DJ341" s="302"/>
      <c r="DK341" s="302"/>
      <c r="DL341" s="302"/>
      <c r="DM341" s="302"/>
      <c r="DN341" s="302"/>
      <c r="DO341" s="302"/>
    </row>
    <row r="342" spans="4:119">
      <c r="D342" s="301" t="s">
        <v>121</v>
      </c>
      <c r="E342" s="301"/>
      <c r="F342" s="301" t="s">
        <v>123</v>
      </c>
      <c r="G342" s="302">
        <v>27</v>
      </c>
      <c r="H342" s="277" t="str">
        <f t="shared" si="5"/>
        <v>0227</v>
      </c>
      <c r="I342" s="302"/>
      <c r="J342" s="302"/>
      <c r="K342" s="302"/>
      <c r="L342" s="302"/>
      <c r="M342" s="302"/>
      <c r="N342" s="302"/>
      <c r="O342" s="302"/>
      <c r="P342" s="302"/>
      <c r="Q342" s="302"/>
      <c r="R342" s="302"/>
      <c r="S342" s="302"/>
      <c r="T342" s="302"/>
      <c r="U342" s="302"/>
      <c r="V342" s="302"/>
      <c r="W342" s="302"/>
      <c r="X342" s="302"/>
      <c r="Y342" s="302"/>
      <c r="Z342" s="302"/>
      <c r="AA342" s="302"/>
      <c r="AB342" s="302"/>
      <c r="AC342" s="302"/>
      <c r="AD342" s="302"/>
      <c r="AE342" s="302"/>
      <c r="AF342" s="302"/>
      <c r="AG342" s="302"/>
      <c r="AH342" s="302"/>
      <c r="AI342" s="302"/>
      <c r="AJ342" s="302"/>
      <c r="AK342" s="302"/>
      <c r="AL342" s="302"/>
      <c r="AM342" s="302"/>
      <c r="AN342" s="302"/>
      <c r="AO342" s="302"/>
      <c r="AP342" s="302"/>
      <c r="AQ342" s="302"/>
      <c r="AR342" s="302"/>
      <c r="AS342" s="302"/>
      <c r="AT342" s="302"/>
      <c r="AU342" s="302"/>
      <c r="AV342" s="302"/>
      <c r="AW342" s="302"/>
      <c r="AX342" s="302"/>
      <c r="AY342" s="302"/>
      <c r="AZ342" s="302"/>
      <c r="BA342" s="302"/>
      <c r="BB342" s="302"/>
      <c r="BC342" s="302"/>
      <c r="BD342" s="302"/>
      <c r="BE342" s="302"/>
      <c r="BF342" s="302"/>
      <c r="BG342" s="302"/>
      <c r="BH342" s="302"/>
      <c r="BI342" s="302"/>
      <c r="BJ342" s="302"/>
      <c r="BK342" s="302"/>
      <c r="BL342" s="302"/>
      <c r="BM342" s="302"/>
      <c r="BN342" s="302"/>
      <c r="BO342" s="302"/>
      <c r="BP342" s="302"/>
      <c r="BQ342" s="302"/>
      <c r="BR342" s="302"/>
      <c r="BS342" s="302"/>
      <c r="BT342" s="302"/>
      <c r="BU342" s="302"/>
      <c r="BV342" s="302"/>
      <c r="BW342" s="302"/>
      <c r="BX342" s="302"/>
      <c r="BY342" s="302"/>
      <c r="BZ342" s="302"/>
      <c r="CA342" s="302"/>
      <c r="CB342" s="302"/>
      <c r="CC342" s="302"/>
      <c r="CD342" s="302"/>
      <c r="CE342" s="302"/>
      <c r="CF342" s="302"/>
      <c r="CG342" s="302"/>
      <c r="CH342" s="302"/>
      <c r="CI342" s="302"/>
      <c r="CJ342" s="302"/>
      <c r="CK342" s="302"/>
      <c r="CL342" s="302"/>
      <c r="CM342" s="302"/>
      <c r="CN342" s="302"/>
      <c r="CO342" s="302"/>
      <c r="CP342" s="302"/>
      <c r="CQ342" s="302"/>
      <c r="CR342" s="302"/>
      <c r="CS342" s="302"/>
      <c r="CT342" s="302"/>
      <c r="CU342" s="302"/>
      <c r="CV342" s="302"/>
      <c r="CW342" s="302"/>
      <c r="CX342" s="302"/>
      <c r="CY342" s="302"/>
      <c r="CZ342" s="302"/>
      <c r="DA342" s="302"/>
      <c r="DB342" s="302"/>
      <c r="DC342" s="302"/>
      <c r="DD342" s="302"/>
      <c r="DE342" s="302"/>
      <c r="DF342" s="302"/>
      <c r="DG342" s="302"/>
      <c r="DH342" s="302"/>
      <c r="DI342" s="302"/>
      <c r="DJ342" s="302"/>
      <c r="DK342" s="302"/>
      <c r="DL342" s="302"/>
      <c r="DM342" s="302"/>
      <c r="DN342" s="302"/>
      <c r="DO342" s="302"/>
    </row>
    <row r="343" spans="4:119">
      <c r="D343" s="301" t="s">
        <v>121</v>
      </c>
      <c r="E343" s="301"/>
      <c r="F343" s="301" t="s">
        <v>123</v>
      </c>
      <c r="G343" s="302">
        <v>28</v>
      </c>
      <c r="H343" s="277" t="str">
        <f t="shared" si="5"/>
        <v>0228</v>
      </c>
      <c r="I343" s="302"/>
      <c r="J343" s="302"/>
      <c r="K343" s="302"/>
      <c r="L343" s="302"/>
      <c r="M343" s="302"/>
      <c r="N343" s="302"/>
      <c r="O343" s="302"/>
      <c r="P343" s="302"/>
      <c r="Q343" s="302"/>
      <c r="R343" s="302"/>
      <c r="S343" s="302"/>
      <c r="T343" s="302"/>
      <c r="U343" s="302"/>
      <c r="V343" s="302"/>
      <c r="W343" s="302"/>
      <c r="X343" s="302"/>
      <c r="Y343" s="302"/>
      <c r="Z343" s="302"/>
      <c r="AA343" s="302"/>
      <c r="AB343" s="302"/>
      <c r="AC343" s="302"/>
      <c r="AD343" s="302"/>
      <c r="AE343" s="302"/>
      <c r="AF343" s="302"/>
      <c r="AG343" s="302"/>
      <c r="AH343" s="302"/>
      <c r="AI343" s="302"/>
      <c r="AJ343" s="302"/>
      <c r="AK343" s="302"/>
      <c r="AL343" s="302"/>
      <c r="AM343" s="302"/>
      <c r="AN343" s="302"/>
      <c r="AO343" s="302"/>
      <c r="AP343" s="302"/>
      <c r="AQ343" s="302"/>
      <c r="AR343" s="302"/>
      <c r="AS343" s="302"/>
      <c r="AT343" s="302"/>
      <c r="AU343" s="302"/>
      <c r="AV343" s="302"/>
      <c r="AW343" s="302"/>
      <c r="AX343" s="302"/>
      <c r="AY343" s="302"/>
      <c r="AZ343" s="302"/>
      <c r="BA343" s="302"/>
      <c r="BB343" s="302"/>
      <c r="BC343" s="302"/>
      <c r="BD343" s="302"/>
      <c r="BE343" s="302"/>
      <c r="BF343" s="302"/>
      <c r="BG343" s="302"/>
      <c r="BH343" s="302"/>
      <c r="BI343" s="302"/>
      <c r="BJ343" s="302"/>
      <c r="BK343" s="302"/>
      <c r="BL343" s="302"/>
      <c r="BM343" s="302"/>
      <c r="BN343" s="302"/>
      <c r="BO343" s="302"/>
      <c r="BP343" s="302"/>
      <c r="BQ343" s="302"/>
      <c r="BR343" s="302"/>
      <c r="BS343" s="302"/>
      <c r="BT343" s="302"/>
      <c r="BU343" s="302"/>
      <c r="BV343" s="302"/>
      <c r="BW343" s="302"/>
      <c r="BX343" s="302"/>
      <c r="BY343" s="302"/>
      <c r="BZ343" s="302"/>
      <c r="CA343" s="302"/>
      <c r="CB343" s="302"/>
      <c r="CC343" s="302"/>
      <c r="CD343" s="302"/>
      <c r="CE343" s="302"/>
      <c r="CF343" s="302"/>
      <c r="CG343" s="302"/>
      <c r="CH343" s="302"/>
      <c r="CI343" s="302"/>
      <c r="CJ343" s="302"/>
      <c r="CK343" s="302"/>
      <c r="CL343" s="302"/>
      <c r="CM343" s="302"/>
      <c r="CN343" s="302"/>
      <c r="CO343" s="302"/>
      <c r="CP343" s="302"/>
      <c r="CQ343" s="302"/>
      <c r="CR343" s="302"/>
      <c r="CS343" s="302"/>
      <c r="CT343" s="302"/>
      <c r="CU343" s="302"/>
      <c r="CV343" s="302"/>
      <c r="CW343" s="302"/>
      <c r="CX343" s="302"/>
      <c r="CY343" s="302"/>
      <c r="CZ343" s="302"/>
      <c r="DA343" s="302"/>
      <c r="DB343" s="302"/>
      <c r="DC343" s="302"/>
      <c r="DD343" s="302"/>
      <c r="DE343" s="302"/>
      <c r="DF343" s="302"/>
      <c r="DG343" s="302"/>
      <c r="DH343" s="302"/>
      <c r="DI343" s="302"/>
      <c r="DJ343" s="302"/>
      <c r="DK343" s="302"/>
      <c r="DL343" s="302"/>
      <c r="DM343" s="302"/>
      <c r="DN343" s="302"/>
      <c r="DO343" s="302"/>
    </row>
    <row r="344" spans="4:119">
      <c r="D344" s="301" t="s">
        <v>121</v>
      </c>
      <c r="E344" s="301"/>
      <c r="F344" s="301" t="s">
        <v>123</v>
      </c>
      <c r="G344" s="302">
        <v>29</v>
      </c>
      <c r="H344" s="277" t="str">
        <f t="shared" si="5"/>
        <v>0229</v>
      </c>
      <c r="I344" s="302"/>
      <c r="J344" s="302"/>
      <c r="K344" s="302"/>
      <c r="L344" s="302"/>
      <c r="M344" s="302"/>
      <c r="N344" s="302"/>
      <c r="O344" s="302"/>
      <c r="P344" s="302"/>
      <c r="Q344" s="302"/>
      <c r="R344" s="302"/>
      <c r="S344" s="302"/>
      <c r="T344" s="302"/>
      <c r="U344" s="302"/>
      <c r="V344" s="302"/>
      <c r="W344" s="302"/>
      <c r="X344" s="302"/>
      <c r="Y344" s="302"/>
      <c r="Z344" s="302"/>
      <c r="AA344" s="302"/>
      <c r="AB344" s="302"/>
      <c r="AC344" s="302"/>
      <c r="AD344" s="302"/>
      <c r="AE344" s="302"/>
      <c r="AF344" s="302"/>
      <c r="AG344" s="302"/>
      <c r="AH344" s="302"/>
      <c r="AI344" s="302"/>
      <c r="AJ344" s="302"/>
      <c r="AK344" s="302"/>
      <c r="AL344" s="302"/>
      <c r="AM344" s="302"/>
      <c r="AN344" s="302"/>
      <c r="AO344" s="302"/>
      <c r="AP344" s="302"/>
      <c r="AQ344" s="302"/>
      <c r="AR344" s="302"/>
      <c r="AS344" s="302"/>
      <c r="AT344" s="302"/>
      <c r="AU344" s="302"/>
      <c r="AV344" s="302"/>
      <c r="AW344" s="302"/>
      <c r="AX344" s="302"/>
      <c r="AY344" s="302"/>
      <c r="AZ344" s="302"/>
      <c r="BA344" s="302"/>
      <c r="BB344" s="302"/>
      <c r="BC344" s="302"/>
      <c r="BD344" s="302"/>
      <c r="BE344" s="302"/>
      <c r="BF344" s="302"/>
      <c r="BG344" s="302"/>
      <c r="BH344" s="302"/>
      <c r="BI344" s="302"/>
      <c r="BJ344" s="302"/>
      <c r="BK344" s="302"/>
      <c r="BL344" s="302"/>
      <c r="BM344" s="302"/>
      <c r="BN344" s="302"/>
      <c r="BO344" s="302"/>
      <c r="BP344" s="302"/>
      <c r="BQ344" s="302"/>
      <c r="BR344" s="302"/>
      <c r="BS344" s="302"/>
      <c r="BT344" s="302"/>
      <c r="BU344" s="302"/>
      <c r="BV344" s="302"/>
      <c r="BW344" s="302"/>
      <c r="BX344" s="302"/>
      <c r="BY344" s="302"/>
      <c r="BZ344" s="302"/>
      <c r="CA344" s="302"/>
      <c r="CB344" s="302"/>
      <c r="CC344" s="302"/>
      <c r="CD344" s="302"/>
      <c r="CE344" s="302"/>
      <c r="CF344" s="302"/>
      <c r="CG344" s="302"/>
      <c r="CH344" s="302"/>
      <c r="CI344" s="302"/>
      <c r="CJ344" s="302"/>
      <c r="CK344" s="302"/>
      <c r="CL344" s="302"/>
      <c r="CM344" s="302"/>
      <c r="CN344" s="302"/>
      <c r="CO344" s="302"/>
      <c r="CP344" s="302"/>
      <c r="CQ344" s="302"/>
      <c r="CR344" s="302"/>
      <c r="CS344" s="302"/>
      <c r="CT344" s="302"/>
      <c r="CU344" s="302"/>
      <c r="CV344" s="302"/>
      <c r="CW344" s="302"/>
      <c r="CX344" s="302"/>
      <c r="CY344" s="302"/>
      <c r="CZ344" s="302"/>
      <c r="DA344" s="302"/>
      <c r="DB344" s="302"/>
      <c r="DC344" s="302"/>
      <c r="DD344" s="302"/>
      <c r="DE344" s="302"/>
      <c r="DF344" s="302"/>
      <c r="DG344" s="302"/>
      <c r="DH344" s="302"/>
      <c r="DI344" s="302"/>
      <c r="DJ344" s="302"/>
      <c r="DK344" s="302"/>
      <c r="DL344" s="302"/>
      <c r="DM344" s="302"/>
      <c r="DN344" s="302"/>
      <c r="DO344" s="302"/>
    </row>
    <row r="345" spans="4:119">
      <c r="D345" s="301" t="s">
        <v>121</v>
      </c>
      <c r="E345" s="301"/>
      <c r="F345" s="301" t="s">
        <v>123</v>
      </c>
      <c r="G345" s="302">
        <v>30</v>
      </c>
      <c r="H345" s="277" t="str">
        <f t="shared" si="5"/>
        <v>0230</v>
      </c>
      <c r="I345" s="302"/>
      <c r="J345" s="302"/>
      <c r="K345" s="302"/>
      <c r="L345" s="302"/>
      <c r="M345" s="302"/>
      <c r="N345" s="302"/>
      <c r="O345" s="302"/>
      <c r="P345" s="302"/>
      <c r="Q345" s="302"/>
      <c r="R345" s="302"/>
      <c r="S345" s="302"/>
      <c r="T345" s="302"/>
      <c r="U345" s="302"/>
      <c r="V345" s="302"/>
      <c r="W345" s="302"/>
      <c r="X345" s="302"/>
      <c r="Y345" s="302"/>
      <c r="Z345" s="302"/>
      <c r="AA345" s="302"/>
      <c r="AB345" s="302"/>
      <c r="AC345" s="302"/>
      <c r="AD345" s="302"/>
      <c r="AE345" s="302"/>
      <c r="AF345" s="302"/>
      <c r="AG345" s="302"/>
      <c r="AH345" s="302"/>
      <c r="AI345" s="302"/>
      <c r="AJ345" s="302"/>
      <c r="AK345" s="302"/>
      <c r="AL345" s="302"/>
      <c r="AM345" s="302"/>
      <c r="AN345" s="302"/>
      <c r="AO345" s="302"/>
      <c r="AP345" s="302"/>
      <c r="AQ345" s="302"/>
      <c r="AR345" s="302"/>
      <c r="AS345" s="302"/>
      <c r="AT345" s="302"/>
      <c r="AU345" s="302"/>
      <c r="AV345" s="302"/>
      <c r="AW345" s="302"/>
      <c r="AX345" s="302"/>
      <c r="AY345" s="302"/>
      <c r="AZ345" s="302"/>
      <c r="BA345" s="302"/>
      <c r="BB345" s="302"/>
      <c r="BC345" s="302"/>
      <c r="BD345" s="302"/>
      <c r="BE345" s="302"/>
      <c r="BF345" s="302"/>
      <c r="BG345" s="302"/>
      <c r="BH345" s="302"/>
      <c r="BI345" s="302"/>
      <c r="BJ345" s="302"/>
      <c r="BK345" s="302"/>
      <c r="BL345" s="302"/>
      <c r="BM345" s="302"/>
      <c r="BN345" s="302"/>
      <c r="BO345" s="302"/>
      <c r="BP345" s="302"/>
      <c r="BQ345" s="302"/>
      <c r="BR345" s="302"/>
      <c r="BS345" s="302"/>
      <c r="BT345" s="302"/>
      <c r="BU345" s="302"/>
      <c r="BV345" s="302"/>
      <c r="BW345" s="302"/>
      <c r="BX345" s="302"/>
      <c r="BY345" s="302"/>
      <c r="BZ345" s="302"/>
      <c r="CA345" s="302"/>
      <c r="CB345" s="302"/>
      <c r="CC345" s="302"/>
      <c r="CD345" s="302"/>
      <c r="CE345" s="302"/>
      <c r="CF345" s="302"/>
      <c r="CG345" s="302"/>
      <c r="CH345" s="302"/>
      <c r="CI345" s="302"/>
      <c r="CJ345" s="302"/>
      <c r="CK345" s="302"/>
      <c r="CL345" s="302"/>
      <c r="CM345" s="302"/>
      <c r="CN345" s="302"/>
      <c r="CO345" s="302"/>
      <c r="CP345" s="302"/>
      <c r="CQ345" s="302"/>
      <c r="CR345" s="302"/>
      <c r="CS345" s="302"/>
      <c r="CT345" s="302"/>
      <c r="CU345" s="302"/>
      <c r="CV345" s="302"/>
      <c r="CW345" s="302"/>
      <c r="CX345" s="302"/>
      <c r="CY345" s="302"/>
      <c r="CZ345" s="302"/>
      <c r="DA345" s="302"/>
      <c r="DB345" s="302"/>
      <c r="DC345" s="302"/>
      <c r="DD345" s="302"/>
      <c r="DE345" s="302"/>
      <c r="DF345" s="302"/>
      <c r="DG345" s="302"/>
      <c r="DH345" s="302"/>
      <c r="DI345" s="302"/>
      <c r="DJ345" s="302"/>
      <c r="DK345" s="302"/>
      <c r="DL345" s="302"/>
      <c r="DM345" s="302"/>
      <c r="DN345" s="302"/>
      <c r="DO345" s="302"/>
    </row>
    <row r="346" spans="4:119">
      <c r="D346" s="301" t="s">
        <v>121</v>
      </c>
      <c r="E346" s="301"/>
      <c r="F346" s="301" t="s">
        <v>123</v>
      </c>
      <c r="G346" s="302">
        <v>31</v>
      </c>
      <c r="H346" s="277" t="str">
        <f t="shared" si="5"/>
        <v>0231</v>
      </c>
      <c r="I346" s="302"/>
      <c r="J346" s="302"/>
      <c r="K346" s="302"/>
      <c r="L346" s="302"/>
      <c r="M346" s="302"/>
      <c r="N346" s="302"/>
      <c r="O346" s="302"/>
      <c r="P346" s="302"/>
      <c r="Q346" s="302"/>
      <c r="R346" s="302"/>
      <c r="S346" s="302"/>
      <c r="T346" s="302"/>
      <c r="U346" s="302"/>
      <c r="V346" s="302"/>
      <c r="W346" s="302"/>
      <c r="X346" s="302"/>
      <c r="Y346" s="302"/>
      <c r="Z346" s="302"/>
      <c r="AA346" s="302"/>
      <c r="AB346" s="302"/>
      <c r="AC346" s="302"/>
      <c r="AD346" s="302"/>
      <c r="AE346" s="302"/>
      <c r="AF346" s="302"/>
      <c r="AG346" s="302"/>
      <c r="AH346" s="302"/>
      <c r="AI346" s="302"/>
      <c r="AJ346" s="302"/>
      <c r="AK346" s="302"/>
      <c r="AL346" s="302"/>
      <c r="AM346" s="302"/>
      <c r="AN346" s="302"/>
      <c r="AO346" s="302"/>
      <c r="AP346" s="302"/>
      <c r="AQ346" s="302"/>
      <c r="AR346" s="302"/>
      <c r="AS346" s="302"/>
      <c r="AT346" s="302"/>
      <c r="AU346" s="302"/>
      <c r="AV346" s="302"/>
      <c r="AW346" s="302"/>
      <c r="AX346" s="302"/>
      <c r="AY346" s="302"/>
      <c r="AZ346" s="302"/>
      <c r="BA346" s="302"/>
      <c r="BB346" s="302"/>
      <c r="BC346" s="302"/>
      <c r="BD346" s="302"/>
      <c r="BE346" s="302"/>
      <c r="BF346" s="302"/>
      <c r="BG346" s="302"/>
      <c r="BH346" s="302"/>
      <c r="BI346" s="302"/>
      <c r="BJ346" s="302"/>
      <c r="BK346" s="302"/>
      <c r="BL346" s="302"/>
      <c r="BM346" s="302"/>
      <c r="BN346" s="302"/>
      <c r="BO346" s="302"/>
      <c r="BP346" s="302"/>
      <c r="BQ346" s="302"/>
      <c r="BR346" s="302"/>
      <c r="BS346" s="302"/>
      <c r="BT346" s="302"/>
      <c r="BU346" s="302"/>
      <c r="BV346" s="302"/>
      <c r="BW346" s="302"/>
      <c r="BX346" s="302"/>
      <c r="BY346" s="302"/>
      <c r="BZ346" s="302"/>
      <c r="CA346" s="302"/>
      <c r="CB346" s="302"/>
      <c r="CC346" s="302"/>
      <c r="CD346" s="302"/>
      <c r="CE346" s="302"/>
      <c r="CF346" s="302"/>
      <c r="CG346" s="302"/>
      <c r="CH346" s="302"/>
      <c r="CI346" s="302"/>
      <c r="CJ346" s="302"/>
      <c r="CK346" s="302"/>
      <c r="CL346" s="302"/>
      <c r="CM346" s="302"/>
      <c r="CN346" s="302"/>
      <c r="CO346" s="302"/>
      <c r="CP346" s="302"/>
      <c r="CQ346" s="302"/>
      <c r="CR346" s="302"/>
      <c r="CS346" s="302"/>
      <c r="CT346" s="302"/>
      <c r="CU346" s="302"/>
      <c r="CV346" s="302"/>
      <c r="CW346" s="302"/>
      <c r="CX346" s="302"/>
      <c r="CY346" s="302"/>
      <c r="CZ346" s="302"/>
      <c r="DA346" s="302"/>
      <c r="DB346" s="302"/>
      <c r="DC346" s="302"/>
      <c r="DD346" s="302"/>
      <c r="DE346" s="302"/>
      <c r="DF346" s="302"/>
      <c r="DG346" s="302"/>
      <c r="DH346" s="302"/>
      <c r="DI346" s="302"/>
      <c r="DJ346" s="302"/>
      <c r="DK346" s="302"/>
      <c r="DL346" s="302"/>
      <c r="DM346" s="302"/>
      <c r="DN346" s="302"/>
      <c r="DO346" s="302"/>
    </row>
    <row r="347" spans="4:119">
      <c r="D347" s="301" t="s">
        <v>121</v>
      </c>
      <c r="E347" s="301"/>
      <c r="F347" s="301" t="s">
        <v>123</v>
      </c>
      <c r="G347" s="302">
        <v>32</v>
      </c>
      <c r="H347" s="277" t="str">
        <f t="shared" si="5"/>
        <v>0232</v>
      </c>
      <c r="I347" s="302"/>
      <c r="J347" s="302"/>
      <c r="K347" s="302"/>
      <c r="L347" s="302"/>
      <c r="M347" s="302"/>
      <c r="N347" s="302"/>
      <c r="O347" s="302"/>
      <c r="P347" s="302"/>
      <c r="Q347" s="302"/>
      <c r="R347" s="302"/>
      <c r="S347" s="302"/>
      <c r="T347" s="302"/>
      <c r="U347" s="302"/>
      <c r="V347" s="302"/>
      <c r="W347" s="302"/>
      <c r="X347" s="302"/>
      <c r="Y347" s="302"/>
      <c r="Z347" s="302"/>
      <c r="AA347" s="302"/>
      <c r="AB347" s="302"/>
      <c r="AC347" s="302"/>
      <c r="AD347" s="302"/>
      <c r="AE347" s="302"/>
      <c r="AF347" s="302"/>
      <c r="AG347" s="302"/>
      <c r="AH347" s="302"/>
      <c r="AI347" s="302"/>
      <c r="AJ347" s="302"/>
      <c r="AK347" s="302"/>
      <c r="AL347" s="302"/>
      <c r="AM347" s="302"/>
      <c r="AN347" s="302"/>
      <c r="AO347" s="302"/>
      <c r="AP347" s="302"/>
      <c r="AQ347" s="302"/>
      <c r="AR347" s="302"/>
      <c r="AS347" s="302"/>
      <c r="AT347" s="302"/>
      <c r="AU347" s="302"/>
      <c r="AV347" s="302"/>
      <c r="AW347" s="302"/>
      <c r="AX347" s="302"/>
      <c r="AY347" s="302"/>
      <c r="AZ347" s="302"/>
      <c r="BA347" s="302"/>
      <c r="BB347" s="302"/>
      <c r="BC347" s="302"/>
      <c r="BD347" s="302"/>
      <c r="BE347" s="302"/>
      <c r="BF347" s="302"/>
      <c r="BG347" s="302"/>
      <c r="BH347" s="302"/>
      <c r="BI347" s="302"/>
      <c r="BJ347" s="302"/>
      <c r="BK347" s="302"/>
      <c r="BL347" s="302"/>
      <c r="BM347" s="302"/>
      <c r="BN347" s="302"/>
      <c r="BO347" s="302"/>
      <c r="BP347" s="302"/>
      <c r="BQ347" s="302"/>
      <c r="BR347" s="302"/>
      <c r="BS347" s="302"/>
      <c r="BT347" s="302"/>
      <c r="BU347" s="302"/>
      <c r="BV347" s="302"/>
      <c r="BW347" s="302"/>
      <c r="BX347" s="302"/>
      <c r="BY347" s="302"/>
      <c r="BZ347" s="302"/>
      <c r="CA347" s="302"/>
      <c r="CB347" s="302"/>
      <c r="CC347" s="302"/>
      <c r="CD347" s="302"/>
      <c r="CE347" s="302"/>
      <c r="CF347" s="302"/>
      <c r="CG347" s="302"/>
      <c r="CH347" s="302"/>
      <c r="CI347" s="302"/>
      <c r="CJ347" s="302"/>
      <c r="CK347" s="302"/>
      <c r="CL347" s="302"/>
      <c r="CM347" s="302"/>
      <c r="CN347" s="302"/>
      <c r="CO347" s="302"/>
      <c r="CP347" s="302"/>
      <c r="CQ347" s="302"/>
      <c r="CR347" s="302"/>
      <c r="CS347" s="302"/>
      <c r="CT347" s="302"/>
      <c r="CU347" s="302"/>
      <c r="CV347" s="302"/>
      <c r="CW347" s="302"/>
      <c r="CX347" s="302"/>
      <c r="CY347" s="302"/>
      <c r="CZ347" s="302"/>
      <c r="DA347" s="302"/>
      <c r="DB347" s="302"/>
      <c r="DC347" s="302"/>
      <c r="DD347" s="302"/>
      <c r="DE347" s="302"/>
      <c r="DF347" s="302"/>
      <c r="DG347" s="302"/>
      <c r="DH347" s="302"/>
      <c r="DI347" s="302"/>
      <c r="DJ347" s="302"/>
      <c r="DK347" s="302"/>
      <c r="DL347" s="302"/>
      <c r="DM347" s="302"/>
      <c r="DN347" s="302"/>
      <c r="DO347" s="302"/>
    </row>
    <row r="348" spans="4:119">
      <c r="D348" s="301" t="s">
        <v>121</v>
      </c>
      <c r="E348" s="301"/>
      <c r="F348" s="301" t="s">
        <v>123</v>
      </c>
      <c r="G348" s="302">
        <v>33</v>
      </c>
      <c r="H348" s="277" t="str">
        <f t="shared" si="5"/>
        <v>0233</v>
      </c>
      <c r="I348" s="302"/>
      <c r="J348" s="302"/>
      <c r="K348" s="302"/>
      <c r="L348" s="302"/>
      <c r="M348" s="302"/>
      <c r="N348" s="302"/>
      <c r="O348" s="302"/>
      <c r="P348" s="302"/>
      <c r="Q348" s="302"/>
      <c r="R348" s="302"/>
      <c r="S348" s="302"/>
      <c r="T348" s="302"/>
      <c r="U348" s="302"/>
      <c r="V348" s="302"/>
      <c r="W348" s="302"/>
      <c r="X348" s="302"/>
      <c r="Y348" s="302"/>
      <c r="Z348" s="302"/>
      <c r="AA348" s="302"/>
      <c r="AB348" s="302"/>
      <c r="AC348" s="302"/>
      <c r="AD348" s="302"/>
      <c r="AE348" s="302"/>
      <c r="AF348" s="302"/>
      <c r="AG348" s="302"/>
      <c r="AH348" s="302"/>
      <c r="AI348" s="302"/>
      <c r="AJ348" s="302"/>
      <c r="AK348" s="302"/>
      <c r="AL348" s="302"/>
      <c r="AM348" s="302"/>
      <c r="AN348" s="302"/>
      <c r="AO348" s="302"/>
      <c r="AP348" s="302"/>
      <c r="AQ348" s="302"/>
      <c r="AR348" s="302"/>
      <c r="AS348" s="302"/>
      <c r="AT348" s="302"/>
      <c r="AU348" s="302"/>
      <c r="AV348" s="302"/>
      <c r="AW348" s="302"/>
      <c r="AX348" s="302"/>
      <c r="AY348" s="302"/>
      <c r="AZ348" s="302"/>
      <c r="BA348" s="302"/>
      <c r="BB348" s="302"/>
      <c r="BC348" s="302"/>
      <c r="BD348" s="302"/>
      <c r="BE348" s="302"/>
      <c r="BF348" s="302"/>
      <c r="BG348" s="302"/>
      <c r="BH348" s="302"/>
      <c r="BI348" s="302"/>
      <c r="BJ348" s="302"/>
      <c r="BK348" s="302"/>
      <c r="BL348" s="302"/>
      <c r="BM348" s="302"/>
      <c r="BN348" s="302"/>
      <c r="BO348" s="302"/>
      <c r="BP348" s="302"/>
      <c r="BQ348" s="302"/>
      <c r="BR348" s="302"/>
      <c r="BS348" s="302"/>
      <c r="BT348" s="302"/>
      <c r="BU348" s="302"/>
      <c r="BV348" s="302"/>
      <c r="BW348" s="302"/>
      <c r="BX348" s="302"/>
      <c r="BY348" s="302"/>
      <c r="BZ348" s="302"/>
      <c r="CA348" s="302"/>
      <c r="CB348" s="302"/>
      <c r="CC348" s="302"/>
      <c r="CD348" s="302"/>
      <c r="CE348" s="302"/>
      <c r="CF348" s="302"/>
      <c r="CG348" s="302"/>
      <c r="CH348" s="302"/>
      <c r="CI348" s="302"/>
      <c r="CJ348" s="302"/>
      <c r="CK348" s="302"/>
      <c r="CL348" s="302"/>
      <c r="CM348" s="302"/>
      <c r="CN348" s="302"/>
      <c r="CO348" s="302"/>
      <c r="CP348" s="302"/>
      <c r="CQ348" s="302"/>
      <c r="CR348" s="302"/>
      <c r="CS348" s="302"/>
      <c r="CT348" s="302"/>
      <c r="CU348" s="302"/>
      <c r="CV348" s="302"/>
      <c r="CW348" s="302"/>
      <c r="CX348" s="302"/>
      <c r="CY348" s="302"/>
      <c r="CZ348" s="302"/>
      <c r="DA348" s="302"/>
      <c r="DB348" s="302"/>
      <c r="DC348" s="302"/>
      <c r="DD348" s="302"/>
      <c r="DE348" s="302"/>
      <c r="DF348" s="302"/>
      <c r="DG348" s="302"/>
      <c r="DH348" s="302"/>
      <c r="DI348" s="302"/>
      <c r="DJ348" s="302"/>
      <c r="DK348" s="302"/>
      <c r="DL348" s="302"/>
      <c r="DM348" s="302"/>
      <c r="DN348" s="302"/>
      <c r="DO348" s="302"/>
    </row>
    <row r="349" spans="4:119">
      <c r="D349" s="301" t="s">
        <v>121</v>
      </c>
      <c r="E349" s="301"/>
      <c r="F349" s="301" t="s">
        <v>123</v>
      </c>
      <c r="G349" s="302">
        <v>34</v>
      </c>
      <c r="H349" s="277" t="str">
        <f t="shared" si="5"/>
        <v>0234</v>
      </c>
      <c r="I349" s="302"/>
      <c r="J349" s="302"/>
      <c r="K349" s="302"/>
      <c r="L349" s="302"/>
      <c r="M349" s="302"/>
      <c r="N349" s="302"/>
      <c r="O349" s="302"/>
      <c r="P349" s="302"/>
      <c r="Q349" s="302"/>
      <c r="R349" s="302"/>
      <c r="S349" s="302"/>
      <c r="T349" s="302"/>
      <c r="U349" s="302"/>
      <c r="V349" s="302"/>
      <c r="W349" s="302"/>
      <c r="X349" s="302"/>
      <c r="Y349" s="302"/>
      <c r="Z349" s="302"/>
      <c r="AA349" s="302"/>
      <c r="AB349" s="302"/>
      <c r="AC349" s="302"/>
      <c r="AD349" s="302"/>
      <c r="AE349" s="302"/>
      <c r="AF349" s="302"/>
      <c r="AG349" s="302"/>
      <c r="AH349" s="302"/>
      <c r="AI349" s="302"/>
      <c r="AJ349" s="302"/>
      <c r="AK349" s="302"/>
      <c r="AL349" s="302"/>
      <c r="AM349" s="302"/>
      <c r="AN349" s="302"/>
      <c r="AO349" s="302"/>
      <c r="AP349" s="302"/>
      <c r="AQ349" s="302"/>
      <c r="AR349" s="302"/>
      <c r="AS349" s="302"/>
      <c r="AT349" s="302"/>
      <c r="AU349" s="302"/>
      <c r="AV349" s="302"/>
      <c r="AW349" s="302"/>
      <c r="AX349" s="302"/>
      <c r="AY349" s="302"/>
      <c r="AZ349" s="302"/>
      <c r="BA349" s="302"/>
      <c r="BB349" s="302"/>
      <c r="BC349" s="302"/>
      <c r="BD349" s="302"/>
      <c r="BE349" s="302"/>
      <c r="BF349" s="302"/>
      <c r="BG349" s="302"/>
      <c r="BH349" s="302"/>
      <c r="BI349" s="302"/>
      <c r="BJ349" s="302"/>
      <c r="BK349" s="302"/>
      <c r="BL349" s="302"/>
      <c r="BM349" s="302"/>
      <c r="BN349" s="302"/>
      <c r="BO349" s="302"/>
      <c r="BP349" s="302"/>
      <c r="BQ349" s="302"/>
      <c r="BR349" s="302"/>
      <c r="BS349" s="302"/>
      <c r="BT349" s="302"/>
      <c r="BU349" s="302"/>
      <c r="BV349" s="302"/>
      <c r="BW349" s="302"/>
      <c r="BX349" s="302"/>
      <c r="BY349" s="302"/>
      <c r="BZ349" s="302"/>
      <c r="CA349" s="302"/>
      <c r="CB349" s="302"/>
      <c r="CC349" s="302"/>
      <c r="CD349" s="302"/>
      <c r="CE349" s="302"/>
      <c r="CF349" s="302"/>
      <c r="CG349" s="302"/>
      <c r="CH349" s="302"/>
      <c r="CI349" s="302"/>
      <c r="CJ349" s="302"/>
      <c r="CK349" s="302"/>
      <c r="CL349" s="302"/>
      <c r="CM349" s="302"/>
      <c r="CN349" s="302"/>
      <c r="CO349" s="302"/>
      <c r="CP349" s="302"/>
      <c r="CQ349" s="302"/>
      <c r="CR349" s="302"/>
      <c r="CS349" s="302"/>
      <c r="CT349" s="302"/>
      <c r="CU349" s="302"/>
      <c r="CV349" s="302"/>
      <c r="CW349" s="302"/>
      <c r="CX349" s="302"/>
      <c r="CY349" s="302"/>
      <c r="CZ349" s="302"/>
      <c r="DA349" s="302"/>
      <c r="DB349" s="302"/>
      <c r="DC349" s="302"/>
      <c r="DD349" s="302"/>
      <c r="DE349" s="302"/>
      <c r="DF349" s="302"/>
      <c r="DG349" s="302"/>
      <c r="DH349" s="302"/>
      <c r="DI349" s="302"/>
      <c r="DJ349" s="302"/>
      <c r="DK349" s="302"/>
      <c r="DL349" s="302"/>
      <c r="DM349" s="302"/>
      <c r="DN349" s="302"/>
      <c r="DO349" s="302"/>
    </row>
    <row r="350" spans="4:119">
      <c r="D350" s="301" t="s">
        <v>121</v>
      </c>
      <c r="E350" s="301"/>
      <c r="F350" s="301" t="s">
        <v>123</v>
      </c>
      <c r="G350" s="302">
        <v>35</v>
      </c>
      <c r="H350" s="277" t="str">
        <f t="shared" si="5"/>
        <v>0235</v>
      </c>
      <c r="I350" s="302"/>
      <c r="J350" s="302"/>
      <c r="K350" s="302"/>
      <c r="L350" s="302"/>
      <c r="M350" s="302"/>
      <c r="N350" s="302"/>
      <c r="O350" s="302"/>
      <c r="P350" s="302"/>
      <c r="Q350" s="302"/>
      <c r="R350" s="302"/>
      <c r="S350" s="302"/>
      <c r="T350" s="302"/>
      <c r="U350" s="302"/>
      <c r="V350" s="302"/>
      <c r="W350" s="302"/>
      <c r="X350" s="302"/>
      <c r="Y350" s="302"/>
      <c r="Z350" s="302"/>
      <c r="AA350" s="302"/>
      <c r="AB350" s="302"/>
      <c r="AC350" s="302"/>
      <c r="AD350" s="302"/>
      <c r="AE350" s="302"/>
      <c r="AF350" s="302"/>
      <c r="AG350" s="302"/>
      <c r="AH350" s="302"/>
      <c r="AI350" s="302"/>
      <c r="AJ350" s="302"/>
      <c r="AK350" s="302"/>
      <c r="AL350" s="302"/>
      <c r="AM350" s="302"/>
      <c r="AN350" s="302"/>
      <c r="AO350" s="302"/>
      <c r="AP350" s="302"/>
      <c r="AQ350" s="302"/>
      <c r="AR350" s="302"/>
      <c r="AS350" s="302"/>
      <c r="AT350" s="302"/>
      <c r="AU350" s="302"/>
      <c r="AV350" s="302"/>
      <c r="AW350" s="302"/>
      <c r="AX350" s="302"/>
      <c r="AY350" s="302"/>
      <c r="AZ350" s="302"/>
      <c r="BA350" s="302"/>
      <c r="BB350" s="302"/>
      <c r="BC350" s="302"/>
      <c r="BD350" s="302"/>
      <c r="BE350" s="302"/>
      <c r="BF350" s="302"/>
      <c r="BG350" s="302"/>
      <c r="BH350" s="302"/>
      <c r="BI350" s="302"/>
      <c r="BJ350" s="302"/>
      <c r="BK350" s="302"/>
      <c r="BL350" s="302"/>
      <c r="BM350" s="302"/>
      <c r="BN350" s="302"/>
      <c r="BO350" s="302"/>
      <c r="BP350" s="302"/>
      <c r="BQ350" s="302"/>
      <c r="BR350" s="302"/>
      <c r="BS350" s="302"/>
      <c r="BT350" s="302"/>
      <c r="BU350" s="302"/>
      <c r="BV350" s="302"/>
      <c r="BW350" s="302"/>
      <c r="BX350" s="302"/>
      <c r="BY350" s="302"/>
      <c r="BZ350" s="302"/>
      <c r="CA350" s="302"/>
      <c r="CB350" s="302"/>
      <c r="CC350" s="302"/>
      <c r="CD350" s="302"/>
      <c r="CE350" s="302"/>
      <c r="CF350" s="302"/>
      <c r="CG350" s="302"/>
      <c r="CH350" s="302"/>
      <c r="CI350" s="302"/>
      <c r="CJ350" s="302"/>
      <c r="CK350" s="302"/>
      <c r="CL350" s="302"/>
      <c r="CM350" s="302"/>
      <c r="CN350" s="302"/>
      <c r="CO350" s="302"/>
      <c r="CP350" s="302"/>
      <c r="CQ350" s="302"/>
      <c r="CR350" s="302"/>
      <c r="CS350" s="302"/>
      <c r="CT350" s="302"/>
      <c r="CU350" s="302"/>
      <c r="CV350" s="302"/>
      <c r="CW350" s="302"/>
      <c r="CX350" s="302"/>
      <c r="CY350" s="302"/>
      <c r="CZ350" s="302"/>
      <c r="DA350" s="302"/>
      <c r="DB350" s="302"/>
      <c r="DC350" s="302"/>
      <c r="DD350" s="302"/>
      <c r="DE350" s="302"/>
      <c r="DF350" s="302"/>
      <c r="DG350" s="302"/>
      <c r="DH350" s="302"/>
      <c r="DI350" s="302"/>
      <c r="DJ350" s="302"/>
      <c r="DK350" s="302"/>
      <c r="DL350" s="302"/>
      <c r="DM350" s="302"/>
      <c r="DN350" s="302"/>
      <c r="DO350" s="302"/>
    </row>
    <row r="351" spans="4:119">
      <c r="D351" s="301" t="s">
        <v>121</v>
      </c>
      <c r="E351" s="301"/>
      <c r="F351" s="301" t="s">
        <v>123</v>
      </c>
      <c r="G351" s="302">
        <v>36</v>
      </c>
      <c r="H351" s="277" t="str">
        <f t="shared" si="5"/>
        <v>0236</v>
      </c>
      <c r="I351" s="302"/>
      <c r="J351" s="302"/>
      <c r="K351" s="302"/>
      <c r="L351" s="302"/>
      <c r="M351" s="302"/>
      <c r="N351" s="302"/>
      <c r="O351" s="302"/>
      <c r="P351" s="302"/>
      <c r="Q351" s="302"/>
      <c r="R351" s="302"/>
      <c r="S351" s="302"/>
      <c r="T351" s="302"/>
      <c r="U351" s="302"/>
      <c r="V351" s="302"/>
      <c r="W351" s="302"/>
      <c r="X351" s="302"/>
      <c r="Y351" s="302"/>
      <c r="Z351" s="302"/>
      <c r="AA351" s="302"/>
      <c r="AB351" s="302"/>
      <c r="AC351" s="302"/>
      <c r="AD351" s="302"/>
      <c r="AE351" s="302"/>
      <c r="AF351" s="302"/>
      <c r="AG351" s="302"/>
      <c r="AH351" s="302"/>
      <c r="AI351" s="302"/>
      <c r="AJ351" s="302"/>
      <c r="AK351" s="302"/>
      <c r="AL351" s="302"/>
      <c r="AM351" s="302"/>
      <c r="AN351" s="302"/>
      <c r="AO351" s="302"/>
      <c r="AP351" s="302"/>
      <c r="AQ351" s="302"/>
      <c r="AR351" s="302"/>
      <c r="AS351" s="302"/>
      <c r="AT351" s="302"/>
      <c r="AU351" s="302"/>
      <c r="AV351" s="302"/>
      <c r="AW351" s="302"/>
      <c r="AX351" s="302"/>
      <c r="AY351" s="302"/>
      <c r="AZ351" s="302"/>
      <c r="BA351" s="302"/>
      <c r="BB351" s="302"/>
      <c r="BC351" s="302"/>
      <c r="BD351" s="302"/>
      <c r="BE351" s="302"/>
      <c r="BF351" s="302"/>
      <c r="BG351" s="302"/>
      <c r="BH351" s="302"/>
      <c r="BI351" s="302"/>
      <c r="BJ351" s="302"/>
      <c r="BK351" s="302"/>
      <c r="BL351" s="302"/>
      <c r="BM351" s="302"/>
      <c r="BN351" s="302"/>
      <c r="BO351" s="302"/>
      <c r="BP351" s="302"/>
      <c r="BQ351" s="302"/>
      <c r="BR351" s="302"/>
      <c r="BS351" s="302"/>
      <c r="BT351" s="302"/>
      <c r="BU351" s="302"/>
      <c r="BV351" s="302"/>
      <c r="BW351" s="302"/>
      <c r="BX351" s="302"/>
      <c r="BY351" s="302"/>
      <c r="BZ351" s="302"/>
      <c r="CA351" s="302"/>
      <c r="CB351" s="302"/>
      <c r="CC351" s="302"/>
      <c r="CD351" s="302"/>
      <c r="CE351" s="302"/>
      <c r="CF351" s="302"/>
      <c r="CG351" s="302"/>
      <c r="CH351" s="302"/>
      <c r="CI351" s="302"/>
      <c r="CJ351" s="302"/>
      <c r="CK351" s="302"/>
      <c r="CL351" s="302"/>
      <c r="CM351" s="302"/>
      <c r="CN351" s="302"/>
      <c r="CO351" s="302"/>
      <c r="CP351" s="302"/>
      <c r="CQ351" s="302"/>
      <c r="CR351" s="302"/>
      <c r="CS351" s="302"/>
      <c r="CT351" s="302"/>
      <c r="CU351" s="302"/>
      <c r="CV351" s="302"/>
      <c r="CW351" s="302"/>
      <c r="CX351" s="302"/>
      <c r="CY351" s="302"/>
      <c r="CZ351" s="302"/>
      <c r="DA351" s="302"/>
      <c r="DB351" s="302"/>
      <c r="DC351" s="302"/>
      <c r="DD351" s="302"/>
      <c r="DE351" s="302"/>
      <c r="DF351" s="302"/>
      <c r="DG351" s="302"/>
      <c r="DH351" s="302"/>
      <c r="DI351" s="302"/>
      <c r="DJ351" s="302"/>
      <c r="DK351" s="302"/>
      <c r="DL351" s="302"/>
      <c r="DM351" s="302"/>
      <c r="DN351" s="302"/>
      <c r="DO351" s="302"/>
    </row>
    <row r="352" spans="4:119">
      <c r="D352" s="301" t="s">
        <v>121</v>
      </c>
      <c r="E352" s="301"/>
      <c r="F352" s="301" t="s">
        <v>123</v>
      </c>
      <c r="G352" s="302">
        <v>37</v>
      </c>
      <c r="H352" s="277" t="str">
        <f t="shared" si="5"/>
        <v>0237</v>
      </c>
      <c r="I352" s="302"/>
      <c r="J352" s="302"/>
      <c r="K352" s="302"/>
      <c r="L352" s="302"/>
      <c r="M352" s="302"/>
      <c r="N352" s="302"/>
      <c r="O352" s="302"/>
      <c r="P352" s="302"/>
      <c r="Q352" s="302"/>
      <c r="R352" s="302"/>
      <c r="S352" s="302"/>
      <c r="T352" s="302"/>
      <c r="U352" s="302"/>
      <c r="V352" s="302"/>
      <c r="W352" s="302"/>
      <c r="X352" s="302"/>
      <c r="Y352" s="302"/>
      <c r="Z352" s="302"/>
      <c r="AA352" s="302"/>
      <c r="AB352" s="302"/>
      <c r="AC352" s="302"/>
      <c r="AD352" s="302"/>
      <c r="AE352" s="302"/>
      <c r="AF352" s="302"/>
      <c r="AG352" s="302"/>
      <c r="AH352" s="302"/>
      <c r="AI352" s="302"/>
      <c r="AJ352" s="302"/>
      <c r="AK352" s="302"/>
      <c r="AL352" s="302"/>
      <c r="AM352" s="302"/>
      <c r="AN352" s="302"/>
      <c r="AO352" s="302"/>
      <c r="AP352" s="302"/>
      <c r="AQ352" s="302"/>
      <c r="AR352" s="302"/>
      <c r="AS352" s="302"/>
      <c r="AT352" s="302"/>
      <c r="AU352" s="302"/>
      <c r="AV352" s="302"/>
      <c r="AW352" s="302"/>
      <c r="AX352" s="302"/>
      <c r="AY352" s="302"/>
      <c r="AZ352" s="302"/>
      <c r="BA352" s="302"/>
      <c r="BB352" s="302"/>
      <c r="BC352" s="302"/>
      <c r="BD352" s="302"/>
      <c r="BE352" s="302"/>
      <c r="BF352" s="302"/>
      <c r="BG352" s="302"/>
      <c r="BH352" s="302"/>
      <c r="BI352" s="302"/>
      <c r="BJ352" s="302"/>
      <c r="BK352" s="302"/>
      <c r="BL352" s="302"/>
      <c r="BM352" s="302"/>
      <c r="BN352" s="302"/>
      <c r="BO352" s="302"/>
      <c r="BP352" s="302"/>
      <c r="BQ352" s="302"/>
      <c r="BR352" s="302"/>
      <c r="BS352" s="302"/>
      <c r="BT352" s="302"/>
      <c r="BU352" s="302"/>
      <c r="BV352" s="302"/>
      <c r="BW352" s="302"/>
      <c r="BX352" s="302"/>
      <c r="BY352" s="302"/>
      <c r="BZ352" s="302"/>
      <c r="CA352" s="302"/>
      <c r="CB352" s="302"/>
      <c r="CC352" s="302"/>
      <c r="CD352" s="302"/>
      <c r="CE352" s="302"/>
      <c r="CF352" s="302"/>
      <c r="CG352" s="302"/>
      <c r="CH352" s="302"/>
      <c r="CI352" s="302"/>
      <c r="CJ352" s="302"/>
      <c r="CK352" s="302"/>
      <c r="CL352" s="302"/>
      <c r="CM352" s="302"/>
      <c r="CN352" s="302"/>
      <c r="CO352" s="302"/>
      <c r="CP352" s="302"/>
      <c r="CQ352" s="302"/>
      <c r="CR352" s="302"/>
      <c r="CS352" s="302"/>
      <c r="CT352" s="302"/>
      <c r="CU352" s="302"/>
      <c r="CV352" s="302"/>
      <c r="CW352" s="302"/>
      <c r="CX352" s="302"/>
      <c r="CY352" s="302"/>
      <c r="CZ352" s="302"/>
      <c r="DA352" s="302"/>
      <c r="DB352" s="302"/>
      <c r="DC352" s="302"/>
      <c r="DD352" s="302"/>
      <c r="DE352" s="302"/>
      <c r="DF352" s="302"/>
      <c r="DG352" s="302"/>
      <c r="DH352" s="302"/>
      <c r="DI352" s="302"/>
      <c r="DJ352" s="302"/>
      <c r="DK352" s="302"/>
      <c r="DL352" s="302"/>
      <c r="DM352" s="302"/>
      <c r="DN352" s="302"/>
      <c r="DO352" s="302"/>
    </row>
    <row r="353" spans="4:119">
      <c r="D353" s="301" t="s">
        <v>121</v>
      </c>
      <c r="E353" s="301"/>
      <c r="F353" s="301" t="s">
        <v>123</v>
      </c>
      <c r="G353" s="302">
        <v>38</v>
      </c>
      <c r="H353" s="277" t="str">
        <f t="shared" si="5"/>
        <v>0238</v>
      </c>
      <c r="I353" s="302"/>
      <c r="J353" s="302"/>
      <c r="K353" s="302"/>
      <c r="L353" s="302"/>
      <c r="M353" s="302"/>
      <c r="N353" s="302"/>
      <c r="O353" s="302"/>
      <c r="P353" s="302"/>
      <c r="Q353" s="302"/>
      <c r="R353" s="302"/>
      <c r="S353" s="302"/>
      <c r="T353" s="302"/>
      <c r="U353" s="302"/>
      <c r="V353" s="302"/>
      <c r="W353" s="302"/>
      <c r="X353" s="302"/>
      <c r="Y353" s="302"/>
      <c r="Z353" s="302"/>
      <c r="AA353" s="302"/>
      <c r="AB353" s="302"/>
      <c r="AC353" s="302"/>
      <c r="AD353" s="302"/>
      <c r="AE353" s="302"/>
      <c r="AF353" s="302"/>
      <c r="AG353" s="302"/>
      <c r="AH353" s="302"/>
      <c r="AI353" s="302"/>
      <c r="AJ353" s="302"/>
      <c r="AK353" s="302"/>
      <c r="AL353" s="302"/>
      <c r="AM353" s="302"/>
      <c r="AN353" s="302"/>
      <c r="AO353" s="302"/>
      <c r="AP353" s="302"/>
      <c r="AQ353" s="302"/>
      <c r="AR353" s="302"/>
      <c r="AS353" s="302"/>
      <c r="AT353" s="302"/>
      <c r="AU353" s="302"/>
      <c r="AV353" s="302"/>
      <c r="AW353" s="302"/>
      <c r="AX353" s="302"/>
      <c r="AY353" s="302"/>
      <c r="AZ353" s="302"/>
      <c r="BA353" s="302"/>
      <c r="BB353" s="302"/>
      <c r="BC353" s="302"/>
      <c r="BD353" s="302"/>
      <c r="BE353" s="302"/>
      <c r="BF353" s="302"/>
      <c r="BG353" s="302"/>
      <c r="BH353" s="302"/>
      <c r="BI353" s="302"/>
      <c r="BJ353" s="302"/>
      <c r="BK353" s="302"/>
      <c r="BL353" s="302"/>
      <c r="BM353" s="302"/>
      <c r="BN353" s="302"/>
      <c r="BO353" s="302"/>
      <c r="BP353" s="302"/>
      <c r="BQ353" s="302"/>
      <c r="BR353" s="302"/>
      <c r="BS353" s="302"/>
      <c r="BT353" s="302"/>
      <c r="BU353" s="302"/>
      <c r="BV353" s="302"/>
      <c r="BW353" s="302"/>
      <c r="BX353" s="302"/>
      <c r="BY353" s="302"/>
      <c r="BZ353" s="302"/>
      <c r="CA353" s="302"/>
      <c r="CB353" s="302"/>
      <c r="CC353" s="302"/>
      <c r="CD353" s="302"/>
      <c r="CE353" s="302"/>
      <c r="CF353" s="302"/>
      <c r="CG353" s="302"/>
      <c r="CH353" s="302"/>
      <c r="CI353" s="302"/>
      <c r="CJ353" s="302"/>
      <c r="CK353" s="302"/>
      <c r="CL353" s="302"/>
      <c r="CM353" s="302"/>
      <c r="CN353" s="302"/>
      <c r="CO353" s="302"/>
      <c r="CP353" s="302"/>
      <c r="CQ353" s="302"/>
      <c r="CR353" s="302"/>
      <c r="CS353" s="302"/>
      <c r="CT353" s="302"/>
      <c r="CU353" s="302"/>
      <c r="CV353" s="302"/>
      <c r="CW353" s="302"/>
      <c r="CX353" s="302"/>
      <c r="CY353" s="302"/>
      <c r="CZ353" s="302"/>
      <c r="DA353" s="302"/>
      <c r="DB353" s="302"/>
      <c r="DC353" s="302"/>
      <c r="DD353" s="302"/>
      <c r="DE353" s="302"/>
      <c r="DF353" s="302"/>
      <c r="DG353" s="302"/>
      <c r="DH353" s="302"/>
      <c r="DI353" s="302"/>
      <c r="DJ353" s="302"/>
      <c r="DK353" s="302"/>
      <c r="DL353" s="302"/>
      <c r="DM353" s="302"/>
      <c r="DN353" s="302"/>
      <c r="DO353" s="302"/>
    </row>
    <row r="354" spans="4:119">
      <c r="D354" s="301" t="s">
        <v>121</v>
      </c>
      <c r="E354" s="301"/>
      <c r="F354" s="301" t="s">
        <v>123</v>
      </c>
      <c r="G354" s="302">
        <v>39</v>
      </c>
      <c r="H354" s="277" t="str">
        <f t="shared" si="5"/>
        <v>0239</v>
      </c>
      <c r="I354" s="302"/>
      <c r="J354" s="302"/>
      <c r="K354" s="302"/>
      <c r="L354" s="302"/>
      <c r="M354" s="302"/>
      <c r="N354" s="302"/>
      <c r="O354" s="302"/>
      <c r="P354" s="302"/>
      <c r="Q354" s="302"/>
      <c r="R354" s="302"/>
      <c r="S354" s="302"/>
      <c r="T354" s="302"/>
      <c r="U354" s="302"/>
      <c r="V354" s="302"/>
      <c r="W354" s="302"/>
      <c r="X354" s="302"/>
      <c r="Y354" s="302"/>
      <c r="Z354" s="302"/>
      <c r="AA354" s="302"/>
      <c r="AB354" s="302"/>
      <c r="AC354" s="302"/>
      <c r="AD354" s="302"/>
      <c r="AE354" s="302"/>
      <c r="AF354" s="302"/>
      <c r="AG354" s="302"/>
      <c r="AH354" s="302"/>
      <c r="AI354" s="302"/>
      <c r="AJ354" s="302"/>
      <c r="AK354" s="302"/>
      <c r="AL354" s="302"/>
      <c r="AM354" s="302"/>
      <c r="AN354" s="302"/>
      <c r="AO354" s="302"/>
      <c r="AP354" s="302"/>
      <c r="AQ354" s="302"/>
      <c r="AR354" s="302"/>
      <c r="AS354" s="302"/>
      <c r="AT354" s="302"/>
      <c r="AU354" s="302"/>
      <c r="AV354" s="302"/>
      <c r="AW354" s="302"/>
      <c r="AX354" s="302"/>
      <c r="AY354" s="302"/>
      <c r="AZ354" s="302"/>
      <c r="BA354" s="302"/>
      <c r="BB354" s="302"/>
      <c r="BC354" s="302"/>
      <c r="BD354" s="302"/>
      <c r="BE354" s="302"/>
      <c r="BF354" s="302"/>
      <c r="BG354" s="302"/>
      <c r="BH354" s="302"/>
      <c r="BI354" s="302"/>
      <c r="BJ354" s="302"/>
      <c r="BK354" s="302"/>
      <c r="BL354" s="302"/>
      <c r="BM354" s="302"/>
      <c r="BN354" s="302"/>
      <c r="BO354" s="302"/>
      <c r="BP354" s="302"/>
      <c r="BQ354" s="302"/>
      <c r="BR354" s="302"/>
      <c r="BS354" s="302"/>
      <c r="BT354" s="302"/>
      <c r="BU354" s="302"/>
      <c r="BV354" s="302"/>
      <c r="BW354" s="302"/>
      <c r="BX354" s="302"/>
      <c r="BY354" s="302"/>
      <c r="BZ354" s="302"/>
      <c r="CA354" s="302"/>
      <c r="CB354" s="302"/>
      <c r="CC354" s="302"/>
      <c r="CD354" s="302"/>
      <c r="CE354" s="302"/>
      <c r="CF354" s="302"/>
      <c r="CG354" s="302"/>
      <c r="CH354" s="302"/>
      <c r="CI354" s="302"/>
      <c r="CJ354" s="302"/>
      <c r="CK354" s="302"/>
      <c r="CL354" s="302"/>
      <c r="CM354" s="302"/>
      <c r="CN354" s="302"/>
      <c r="CO354" s="302"/>
      <c r="CP354" s="302"/>
      <c r="CQ354" s="302"/>
      <c r="CR354" s="302"/>
      <c r="CS354" s="302"/>
      <c r="CT354" s="302"/>
      <c r="CU354" s="302"/>
      <c r="CV354" s="302"/>
      <c r="CW354" s="302"/>
      <c r="CX354" s="302"/>
      <c r="CY354" s="302"/>
      <c r="CZ354" s="302"/>
      <c r="DA354" s="302"/>
      <c r="DB354" s="302"/>
      <c r="DC354" s="302"/>
      <c r="DD354" s="302"/>
      <c r="DE354" s="302"/>
      <c r="DF354" s="302"/>
      <c r="DG354" s="302"/>
      <c r="DH354" s="302"/>
      <c r="DI354" s="302"/>
      <c r="DJ354" s="302"/>
      <c r="DK354" s="302"/>
      <c r="DL354" s="302"/>
      <c r="DM354" s="302"/>
      <c r="DN354" s="302"/>
      <c r="DO354" s="302"/>
    </row>
    <row r="355" spans="4:119">
      <c r="D355" s="301" t="s">
        <v>121</v>
      </c>
      <c r="E355" s="301"/>
      <c r="F355" s="301" t="s">
        <v>123</v>
      </c>
      <c r="G355" s="302">
        <v>40</v>
      </c>
      <c r="H355" s="277" t="str">
        <f t="shared" si="5"/>
        <v>0240</v>
      </c>
      <c r="I355" s="302"/>
      <c r="J355" s="302"/>
      <c r="K355" s="302"/>
      <c r="L355" s="302"/>
      <c r="M355" s="302"/>
      <c r="N355" s="302"/>
      <c r="O355" s="302"/>
      <c r="P355" s="302"/>
      <c r="Q355" s="302"/>
      <c r="R355" s="302"/>
      <c r="S355" s="302"/>
      <c r="T355" s="302"/>
      <c r="U355" s="302"/>
      <c r="V355" s="302"/>
      <c r="W355" s="302"/>
      <c r="X355" s="302"/>
      <c r="Y355" s="302"/>
      <c r="Z355" s="302"/>
      <c r="AA355" s="302"/>
      <c r="AB355" s="302"/>
      <c r="AC355" s="302"/>
      <c r="AD355" s="302"/>
      <c r="AE355" s="302"/>
      <c r="AF355" s="302"/>
      <c r="AG355" s="302"/>
      <c r="AH355" s="302"/>
      <c r="AI355" s="302"/>
      <c r="AJ355" s="302"/>
      <c r="AK355" s="302"/>
      <c r="AL355" s="302"/>
      <c r="AM355" s="302"/>
      <c r="AN355" s="302"/>
      <c r="AO355" s="302"/>
      <c r="AP355" s="302"/>
      <c r="AQ355" s="302"/>
      <c r="AR355" s="302"/>
      <c r="AS355" s="302"/>
      <c r="AT355" s="302"/>
      <c r="AU355" s="302"/>
      <c r="AV355" s="302"/>
      <c r="AW355" s="302"/>
      <c r="AX355" s="302"/>
      <c r="AY355" s="302"/>
      <c r="AZ355" s="302"/>
      <c r="BA355" s="302"/>
      <c r="BB355" s="302"/>
      <c r="BC355" s="302"/>
      <c r="BD355" s="302"/>
      <c r="BE355" s="302"/>
      <c r="BF355" s="302"/>
      <c r="BG355" s="302"/>
      <c r="BH355" s="302"/>
      <c r="BI355" s="302"/>
      <c r="BJ355" s="302"/>
      <c r="BK355" s="302"/>
      <c r="BL355" s="302"/>
      <c r="BM355" s="302"/>
      <c r="BN355" s="302"/>
      <c r="BO355" s="302"/>
      <c r="BP355" s="302"/>
      <c r="BQ355" s="302"/>
      <c r="BR355" s="302"/>
      <c r="BS355" s="302"/>
      <c r="BT355" s="302"/>
      <c r="BU355" s="302"/>
      <c r="BV355" s="302"/>
      <c r="BW355" s="302"/>
      <c r="BX355" s="302"/>
      <c r="BY355" s="302"/>
      <c r="BZ355" s="302"/>
      <c r="CA355" s="302"/>
      <c r="CB355" s="302"/>
      <c r="CC355" s="302"/>
      <c r="CD355" s="302"/>
      <c r="CE355" s="302"/>
      <c r="CF355" s="302"/>
      <c r="CG355" s="302"/>
      <c r="CH355" s="302"/>
      <c r="CI355" s="302"/>
      <c r="CJ355" s="302"/>
      <c r="CK355" s="302"/>
      <c r="CL355" s="302"/>
      <c r="CM355" s="302"/>
      <c r="CN355" s="302"/>
      <c r="CO355" s="302"/>
      <c r="CP355" s="302"/>
      <c r="CQ355" s="302"/>
      <c r="CR355" s="302"/>
      <c r="CS355" s="302"/>
      <c r="CT355" s="302"/>
      <c r="CU355" s="302"/>
      <c r="CV355" s="302"/>
      <c r="CW355" s="302"/>
      <c r="CX355" s="302"/>
      <c r="CY355" s="302"/>
      <c r="CZ355" s="302"/>
      <c r="DA355" s="302"/>
      <c r="DB355" s="302"/>
      <c r="DC355" s="302"/>
      <c r="DD355" s="302"/>
      <c r="DE355" s="302"/>
      <c r="DF355" s="302"/>
      <c r="DG355" s="302"/>
      <c r="DH355" s="302"/>
      <c r="DI355" s="302"/>
      <c r="DJ355" s="302"/>
      <c r="DK355" s="302"/>
      <c r="DL355" s="302"/>
      <c r="DM355" s="302"/>
      <c r="DN355" s="302"/>
      <c r="DO355" s="302"/>
    </row>
    <row r="356" spans="4:119">
      <c r="D356" s="301" t="s">
        <v>121</v>
      </c>
      <c r="E356" s="301"/>
      <c r="F356" s="301" t="s">
        <v>123</v>
      </c>
      <c r="G356" s="302">
        <v>41</v>
      </c>
      <c r="H356" s="277" t="str">
        <f t="shared" si="5"/>
        <v>0241</v>
      </c>
      <c r="I356" s="302"/>
      <c r="J356" s="302"/>
      <c r="K356" s="302"/>
      <c r="L356" s="302"/>
      <c r="M356" s="302"/>
      <c r="N356" s="302"/>
      <c r="O356" s="302"/>
      <c r="P356" s="302"/>
      <c r="Q356" s="302"/>
      <c r="R356" s="302"/>
      <c r="S356" s="302"/>
      <c r="T356" s="302"/>
      <c r="U356" s="302"/>
      <c r="V356" s="302"/>
      <c r="W356" s="302"/>
      <c r="X356" s="302"/>
      <c r="Y356" s="302"/>
      <c r="Z356" s="302"/>
      <c r="AA356" s="302"/>
      <c r="AB356" s="302"/>
      <c r="AC356" s="302"/>
      <c r="AD356" s="302"/>
      <c r="AE356" s="302"/>
      <c r="AF356" s="302"/>
      <c r="AG356" s="302"/>
      <c r="AH356" s="302"/>
      <c r="AI356" s="302"/>
      <c r="AJ356" s="302"/>
      <c r="AK356" s="302"/>
      <c r="AL356" s="302"/>
      <c r="AM356" s="302"/>
      <c r="AN356" s="302"/>
      <c r="AO356" s="302"/>
      <c r="AP356" s="302"/>
      <c r="AQ356" s="302"/>
      <c r="AR356" s="302"/>
      <c r="AS356" s="302"/>
      <c r="AT356" s="302"/>
      <c r="AU356" s="302"/>
      <c r="AV356" s="302"/>
      <c r="AW356" s="302"/>
      <c r="AX356" s="302"/>
      <c r="AY356" s="302"/>
      <c r="AZ356" s="302"/>
      <c r="BA356" s="302"/>
      <c r="BB356" s="302"/>
      <c r="BC356" s="302"/>
      <c r="BD356" s="302"/>
      <c r="BE356" s="302"/>
      <c r="BF356" s="302"/>
      <c r="BG356" s="302"/>
      <c r="BH356" s="302"/>
      <c r="BI356" s="302"/>
      <c r="BJ356" s="302"/>
      <c r="BK356" s="302"/>
      <c r="BL356" s="302"/>
      <c r="BM356" s="302"/>
      <c r="BN356" s="302"/>
      <c r="BO356" s="302"/>
      <c r="BP356" s="302"/>
      <c r="BQ356" s="302"/>
      <c r="BR356" s="302"/>
      <c r="BS356" s="302"/>
      <c r="BT356" s="302"/>
      <c r="BU356" s="302"/>
      <c r="BV356" s="302"/>
      <c r="BW356" s="302"/>
      <c r="BX356" s="302"/>
      <c r="BY356" s="302"/>
      <c r="BZ356" s="302"/>
      <c r="CA356" s="302"/>
      <c r="CB356" s="302"/>
      <c r="CC356" s="302"/>
      <c r="CD356" s="302"/>
      <c r="CE356" s="302"/>
      <c r="CF356" s="302"/>
      <c r="CG356" s="302"/>
      <c r="CH356" s="302"/>
      <c r="CI356" s="302"/>
      <c r="CJ356" s="302"/>
      <c r="CK356" s="302"/>
      <c r="CL356" s="302"/>
      <c r="CM356" s="302"/>
      <c r="CN356" s="302"/>
      <c r="CO356" s="302"/>
      <c r="CP356" s="302"/>
      <c r="CQ356" s="302"/>
      <c r="CR356" s="302"/>
      <c r="CS356" s="302"/>
      <c r="CT356" s="302"/>
      <c r="CU356" s="302"/>
      <c r="CV356" s="302"/>
      <c r="CW356" s="302"/>
      <c r="CX356" s="302"/>
      <c r="CY356" s="302"/>
      <c r="CZ356" s="302"/>
      <c r="DA356" s="302"/>
      <c r="DB356" s="302"/>
      <c r="DC356" s="302"/>
      <c r="DD356" s="302"/>
      <c r="DE356" s="302"/>
      <c r="DF356" s="302"/>
      <c r="DG356" s="302"/>
      <c r="DH356" s="302"/>
      <c r="DI356" s="302"/>
      <c r="DJ356" s="302"/>
      <c r="DK356" s="302"/>
      <c r="DL356" s="302"/>
      <c r="DM356" s="302"/>
      <c r="DN356" s="302"/>
      <c r="DO356" s="302"/>
    </row>
    <row r="357" spans="4:119">
      <c r="D357" s="301" t="s">
        <v>121</v>
      </c>
      <c r="E357" s="301"/>
      <c r="F357" s="301" t="s">
        <v>123</v>
      </c>
      <c r="G357" s="302">
        <v>42</v>
      </c>
      <c r="H357" s="277" t="str">
        <f t="shared" si="5"/>
        <v>0242</v>
      </c>
      <c r="I357" s="302"/>
      <c r="J357" s="302"/>
      <c r="K357" s="302"/>
      <c r="L357" s="302"/>
      <c r="M357" s="302"/>
      <c r="N357" s="302"/>
      <c r="O357" s="302"/>
      <c r="P357" s="302"/>
      <c r="Q357" s="302"/>
      <c r="R357" s="302"/>
      <c r="S357" s="302"/>
      <c r="T357" s="302"/>
      <c r="U357" s="302"/>
      <c r="V357" s="302"/>
      <c r="W357" s="302"/>
      <c r="X357" s="302"/>
      <c r="Y357" s="302"/>
      <c r="Z357" s="302"/>
      <c r="AA357" s="302"/>
      <c r="AB357" s="302"/>
      <c r="AC357" s="302"/>
      <c r="AD357" s="302"/>
      <c r="AE357" s="302"/>
      <c r="AF357" s="302"/>
      <c r="AG357" s="302"/>
      <c r="AH357" s="302"/>
      <c r="AI357" s="302"/>
      <c r="AJ357" s="302"/>
      <c r="AK357" s="302"/>
      <c r="AL357" s="302"/>
      <c r="AM357" s="302"/>
      <c r="AN357" s="302"/>
      <c r="AO357" s="302"/>
      <c r="AP357" s="302"/>
      <c r="AQ357" s="302"/>
      <c r="AR357" s="302"/>
      <c r="AS357" s="302"/>
      <c r="AT357" s="302"/>
      <c r="AU357" s="302"/>
      <c r="AV357" s="302"/>
      <c r="AW357" s="302"/>
      <c r="AX357" s="302"/>
      <c r="AY357" s="302"/>
      <c r="AZ357" s="302"/>
      <c r="BA357" s="302"/>
      <c r="BB357" s="302"/>
      <c r="BC357" s="302"/>
      <c r="BD357" s="302"/>
      <c r="BE357" s="302"/>
      <c r="BF357" s="302"/>
      <c r="BG357" s="302"/>
      <c r="BH357" s="302"/>
      <c r="BI357" s="302"/>
      <c r="BJ357" s="302"/>
      <c r="BK357" s="302"/>
      <c r="BL357" s="302"/>
      <c r="BM357" s="302"/>
      <c r="BN357" s="302"/>
      <c r="BO357" s="302"/>
      <c r="BP357" s="302"/>
      <c r="BQ357" s="302"/>
      <c r="BR357" s="302"/>
      <c r="BS357" s="302"/>
      <c r="BT357" s="302"/>
      <c r="BU357" s="302"/>
      <c r="BV357" s="302"/>
      <c r="BW357" s="302"/>
      <c r="BX357" s="302"/>
      <c r="BY357" s="302"/>
      <c r="BZ357" s="302"/>
      <c r="CA357" s="302"/>
      <c r="CB357" s="302"/>
      <c r="CC357" s="302"/>
      <c r="CD357" s="302"/>
      <c r="CE357" s="302"/>
      <c r="CF357" s="302"/>
      <c r="CG357" s="302"/>
      <c r="CH357" s="302"/>
      <c r="CI357" s="302"/>
      <c r="CJ357" s="302"/>
      <c r="CK357" s="302"/>
      <c r="CL357" s="302"/>
      <c r="CM357" s="302"/>
      <c r="CN357" s="302"/>
      <c r="CO357" s="302"/>
      <c r="CP357" s="302"/>
      <c r="CQ357" s="302"/>
      <c r="CR357" s="302"/>
      <c r="CS357" s="302"/>
      <c r="CT357" s="302"/>
      <c r="CU357" s="302"/>
      <c r="CV357" s="302"/>
      <c r="CW357" s="302"/>
      <c r="CX357" s="302"/>
      <c r="CY357" s="302"/>
      <c r="CZ357" s="302"/>
      <c r="DA357" s="302"/>
      <c r="DB357" s="302"/>
      <c r="DC357" s="302"/>
      <c r="DD357" s="302"/>
      <c r="DE357" s="302"/>
      <c r="DF357" s="302"/>
      <c r="DG357" s="302"/>
      <c r="DH357" s="302"/>
      <c r="DI357" s="302"/>
      <c r="DJ357" s="302"/>
      <c r="DK357" s="302"/>
      <c r="DL357" s="302"/>
      <c r="DM357" s="302"/>
      <c r="DN357" s="302"/>
      <c r="DO357" s="302"/>
    </row>
    <row r="358" spans="4:119">
      <c r="D358" s="301" t="s">
        <v>121</v>
      </c>
      <c r="E358" s="301"/>
      <c r="F358" s="301" t="s">
        <v>123</v>
      </c>
      <c r="G358" s="302">
        <v>43</v>
      </c>
      <c r="H358" s="277" t="str">
        <f t="shared" si="5"/>
        <v>0243</v>
      </c>
      <c r="I358" s="302"/>
      <c r="J358" s="302"/>
      <c r="K358" s="302"/>
      <c r="L358" s="302"/>
      <c r="M358" s="302"/>
      <c r="N358" s="302"/>
      <c r="O358" s="302"/>
      <c r="P358" s="302"/>
      <c r="Q358" s="302"/>
      <c r="R358" s="302"/>
      <c r="S358" s="302"/>
      <c r="T358" s="302"/>
      <c r="U358" s="302"/>
      <c r="V358" s="302"/>
      <c r="W358" s="302"/>
      <c r="X358" s="302"/>
      <c r="Y358" s="302"/>
      <c r="Z358" s="302"/>
      <c r="AA358" s="302"/>
      <c r="AB358" s="302"/>
      <c r="AC358" s="302"/>
      <c r="AD358" s="302"/>
      <c r="AE358" s="302"/>
      <c r="AF358" s="302"/>
      <c r="AG358" s="302"/>
      <c r="AH358" s="302"/>
      <c r="AI358" s="302"/>
      <c r="AJ358" s="302"/>
      <c r="AK358" s="302"/>
      <c r="AL358" s="302"/>
      <c r="AM358" s="302"/>
      <c r="AN358" s="302"/>
      <c r="AO358" s="302"/>
      <c r="AP358" s="302"/>
      <c r="AQ358" s="302"/>
      <c r="AR358" s="302"/>
      <c r="AS358" s="302"/>
      <c r="AT358" s="302"/>
      <c r="AU358" s="302"/>
      <c r="AV358" s="302"/>
      <c r="AW358" s="302"/>
      <c r="AX358" s="302"/>
      <c r="AY358" s="302"/>
      <c r="AZ358" s="302"/>
      <c r="BA358" s="302"/>
      <c r="BB358" s="302"/>
      <c r="BC358" s="302"/>
      <c r="BD358" s="302"/>
      <c r="BE358" s="302"/>
      <c r="BF358" s="302"/>
      <c r="BG358" s="302"/>
      <c r="BH358" s="302"/>
      <c r="BI358" s="302"/>
      <c r="BJ358" s="302"/>
      <c r="BK358" s="302"/>
      <c r="BL358" s="302"/>
      <c r="BM358" s="302"/>
      <c r="BN358" s="302"/>
      <c r="BO358" s="302"/>
      <c r="BP358" s="302"/>
      <c r="BQ358" s="302"/>
      <c r="BR358" s="302"/>
      <c r="BS358" s="302"/>
      <c r="BT358" s="302"/>
      <c r="BU358" s="302"/>
      <c r="BV358" s="302"/>
      <c r="BW358" s="302"/>
      <c r="BX358" s="302"/>
      <c r="BY358" s="302"/>
      <c r="BZ358" s="302"/>
      <c r="CA358" s="302"/>
      <c r="CB358" s="302"/>
      <c r="CC358" s="302"/>
      <c r="CD358" s="302"/>
      <c r="CE358" s="302"/>
      <c r="CF358" s="302"/>
      <c r="CG358" s="302"/>
      <c r="CH358" s="302"/>
      <c r="CI358" s="302"/>
      <c r="CJ358" s="302"/>
      <c r="CK358" s="302"/>
      <c r="CL358" s="302"/>
      <c r="CM358" s="302"/>
      <c r="CN358" s="302"/>
      <c r="CO358" s="302"/>
      <c r="CP358" s="302"/>
      <c r="CQ358" s="302"/>
      <c r="CR358" s="302"/>
      <c r="CS358" s="302"/>
      <c r="CT358" s="302"/>
      <c r="CU358" s="302"/>
      <c r="CV358" s="302"/>
      <c r="CW358" s="302"/>
      <c r="CX358" s="302"/>
      <c r="CY358" s="302"/>
      <c r="CZ358" s="302"/>
      <c r="DA358" s="302"/>
      <c r="DB358" s="302"/>
      <c r="DC358" s="302"/>
      <c r="DD358" s="302"/>
      <c r="DE358" s="302"/>
      <c r="DF358" s="302"/>
      <c r="DG358" s="302"/>
      <c r="DH358" s="302"/>
      <c r="DI358" s="302"/>
      <c r="DJ358" s="302"/>
      <c r="DK358" s="302"/>
      <c r="DL358" s="302"/>
      <c r="DM358" s="302"/>
      <c r="DN358" s="302"/>
      <c r="DO358" s="302"/>
    </row>
    <row r="359" spans="4:119">
      <c r="D359" s="301" t="s">
        <v>121</v>
      </c>
      <c r="E359" s="301"/>
      <c r="F359" s="301" t="s">
        <v>123</v>
      </c>
      <c r="G359" s="302">
        <v>44</v>
      </c>
      <c r="H359" s="277" t="str">
        <f t="shared" si="5"/>
        <v>0244</v>
      </c>
      <c r="I359" s="302"/>
      <c r="J359" s="302"/>
      <c r="K359" s="302"/>
      <c r="L359" s="302"/>
      <c r="M359" s="302"/>
      <c r="N359" s="302"/>
      <c r="O359" s="302"/>
      <c r="P359" s="302"/>
      <c r="Q359" s="302"/>
      <c r="R359" s="302"/>
      <c r="S359" s="302"/>
      <c r="T359" s="302"/>
      <c r="U359" s="302"/>
      <c r="V359" s="302"/>
      <c r="W359" s="302"/>
      <c r="X359" s="302"/>
      <c r="Y359" s="302"/>
      <c r="Z359" s="302"/>
      <c r="AA359" s="302"/>
      <c r="AB359" s="302"/>
      <c r="AC359" s="302"/>
      <c r="AD359" s="302"/>
      <c r="AE359" s="302"/>
      <c r="AF359" s="302"/>
      <c r="AG359" s="302"/>
      <c r="AH359" s="302"/>
      <c r="AI359" s="302"/>
      <c r="AJ359" s="302"/>
      <c r="AK359" s="302"/>
      <c r="AL359" s="302"/>
      <c r="AM359" s="302"/>
      <c r="AN359" s="302"/>
      <c r="AO359" s="302"/>
      <c r="AP359" s="302"/>
      <c r="AQ359" s="302"/>
      <c r="AR359" s="302"/>
      <c r="AS359" s="302"/>
      <c r="AT359" s="302"/>
      <c r="AU359" s="302"/>
      <c r="AV359" s="302"/>
      <c r="AW359" s="302"/>
      <c r="AX359" s="302"/>
      <c r="AY359" s="302"/>
      <c r="AZ359" s="302"/>
      <c r="BA359" s="302"/>
      <c r="BB359" s="302"/>
      <c r="BC359" s="302"/>
      <c r="BD359" s="302"/>
      <c r="BE359" s="302"/>
      <c r="BF359" s="302"/>
      <c r="BG359" s="302"/>
      <c r="BH359" s="302"/>
      <c r="BI359" s="302"/>
      <c r="BJ359" s="302"/>
      <c r="BK359" s="302"/>
      <c r="BL359" s="302"/>
      <c r="BM359" s="302"/>
      <c r="BN359" s="302"/>
      <c r="BO359" s="302"/>
      <c r="BP359" s="302"/>
      <c r="BQ359" s="302"/>
      <c r="BR359" s="302"/>
      <c r="BS359" s="302"/>
      <c r="BT359" s="302"/>
      <c r="BU359" s="302"/>
      <c r="BV359" s="302"/>
      <c r="BW359" s="302"/>
      <c r="BX359" s="302"/>
      <c r="BY359" s="302"/>
      <c r="BZ359" s="302"/>
      <c r="CA359" s="302"/>
      <c r="CB359" s="302"/>
      <c r="CC359" s="302"/>
      <c r="CD359" s="302"/>
      <c r="CE359" s="302"/>
      <c r="CF359" s="302"/>
      <c r="CG359" s="302"/>
      <c r="CH359" s="302"/>
      <c r="CI359" s="302"/>
      <c r="CJ359" s="302"/>
      <c r="CK359" s="302"/>
      <c r="CL359" s="302"/>
      <c r="CM359" s="302"/>
      <c r="CN359" s="302"/>
      <c r="CO359" s="302"/>
      <c r="CP359" s="302"/>
      <c r="CQ359" s="302"/>
      <c r="CR359" s="302"/>
      <c r="CS359" s="302"/>
      <c r="CT359" s="302"/>
      <c r="CU359" s="302"/>
      <c r="CV359" s="302"/>
      <c r="CW359" s="302"/>
      <c r="CX359" s="302"/>
      <c r="CY359" s="302"/>
      <c r="CZ359" s="302"/>
      <c r="DA359" s="302"/>
      <c r="DB359" s="302"/>
      <c r="DC359" s="302"/>
      <c r="DD359" s="302"/>
      <c r="DE359" s="302"/>
      <c r="DF359" s="302"/>
      <c r="DG359" s="302"/>
      <c r="DH359" s="302"/>
      <c r="DI359" s="302"/>
      <c r="DJ359" s="302"/>
      <c r="DK359" s="302"/>
      <c r="DL359" s="302"/>
      <c r="DM359" s="302"/>
      <c r="DN359" s="302"/>
      <c r="DO359" s="302"/>
    </row>
    <row r="360" spans="4:119">
      <c r="D360" s="301" t="s">
        <v>121</v>
      </c>
      <c r="E360" s="301"/>
      <c r="F360" s="301" t="s">
        <v>123</v>
      </c>
      <c r="G360" s="302">
        <v>45</v>
      </c>
      <c r="H360" s="277" t="str">
        <f t="shared" si="5"/>
        <v>0245</v>
      </c>
      <c r="I360" s="302"/>
      <c r="J360" s="302"/>
      <c r="K360" s="302"/>
      <c r="L360" s="302"/>
      <c r="M360" s="302"/>
      <c r="N360" s="302"/>
      <c r="O360" s="302"/>
      <c r="P360" s="302"/>
      <c r="Q360" s="302"/>
      <c r="R360" s="302"/>
      <c r="S360" s="302"/>
      <c r="T360" s="302"/>
      <c r="U360" s="302"/>
      <c r="V360" s="302"/>
      <c r="W360" s="302"/>
      <c r="X360" s="302"/>
      <c r="Y360" s="302"/>
      <c r="Z360" s="302"/>
      <c r="AA360" s="302"/>
      <c r="AB360" s="302"/>
      <c r="AC360" s="302"/>
      <c r="AD360" s="302"/>
      <c r="AE360" s="302"/>
      <c r="AF360" s="302"/>
      <c r="AG360" s="302"/>
      <c r="AH360" s="302"/>
      <c r="AI360" s="302"/>
      <c r="AJ360" s="302"/>
      <c r="AK360" s="302"/>
      <c r="AL360" s="302"/>
      <c r="AM360" s="302"/>
      <c r="AN360" s="302"/>
      <c r="AO360" s="302"/>
      <c r="AP360" s="302"/>
      <c r="AQ360" s="302"/>
      <c r="AR360" s="302"/>
      <c r="AS360" s="302"/>
      <c r="AT360" s="302"/>
      <c r="AU360" s="302"/>
      <c r="AV360" s="302"/>
      <c r="AW360" s="302"/>
      <c r="AX360" s="302"/>
      <c r="AY360" s="302"/>
      <c r="AZ360" s="302"/>
      <c r="BA360" s="302"/>
      <c r="BB360" s="302"/>
      <c r="BC360" s="302"/>
      <c r="BD360" s="302"/>
      <c r="BE360" s="302"/>
      <c r="BF360" s="302"/>
      <c r="BG360" s="302"/>
      <c r="BH360" s="302"/>
      <c r="BI360" s="302"/>
      <c r="BJ360" s="302"/>
      <c r="BK360" s="302"/>
      <c r="BL360" s="302"/>
      <c r="BM360" s="302"/>
      <c r="BN360" s="302"/>
      <c r="BO360" s="302"/>
      <c r="BP360" s="302"/>
      <c r="BQ360" s="302"/>
      <c r="BR360" s="302"/>
      <c r="BS360" s="302"/>
      <c r="BT360" s="302"/>
      <c r="BU360" s="302"/>
      <c r="BV360" s="302"/>
      <c r="BW360" s="302"/>
      <c r="BX360" s="302"/>
      <c r="BY360" s="302"/>
      <c r="BZ360" s="302"/>
      <c r="CA360" s="302"/>
      <c r="CB360" s="302"/>
      <c r="CC360" s="302"/>
      <c r="CD360" s="302"/>
      <c r="CE360" s="302"/>
      <c r="CF360" s="302"/>
      <c r="CG360" s="302"/>
      <c r="CH360" s="302"/>
      <c r="CI360" s="302"/>
      <c r="CJ360" s="302"/>
      <c r="CK360" s="302"/>
      <c r="CL360" s="302"/>
      <c r="CM360" s="302"/>
      <c r="CN360" s="302"/>
      <c r="CO360" s="302"/>
      <c r="CP360" s="302"/>
      <c r="CQ360" s="302"/>
      <c r="CR360" s="302"/>
      <c r="CS360" s="302"/>
      <c r="CT360" s="302"/>
      <c r="CU360" s="302"/>
      <c r="CV360" s="302"/>
      <c r="CW360" s="302"/>
      <c r="CX360" s="302"/>
      <c r="CY360" s="302"/>
      <c r="CZ360" s="302"/>
      <c r="DA360" s="302"/>
      <c r="DB360" s="302"/>
      <c r="DC360" s="302"/>
      <c r="DD360" s="302"/>
      <c r="DE360" s="302"/>
      <c r="DF360" s="302"/>
      <c r="DG360" s="302"/>
      <c r="DH360" s="302"/>
      <c r="DI360" s="302"/>
      <c r="DJ360" s="302"/>
      <c r="DK360" s="302"/>
      <c r="DL360" s="302"/>
      <c r="DM360" s="302"/>
      <c r="DN360" s="302"/>
      <c r="DO360" s="302"/>
    </row>
    <row r="361" spans="4:119">
      <c r="D361" s="301" t="s">
        <v>121</v>
      </c>
      <c r="E361" s="301"/>
      <c r="F361" s="301" t="s">
        <v>123</v>
      </c>
      <c r="G361" s="302">
        <v>46</v>
      </c>
      <c r="H361" s="277" t="str">
        <f t="shared" si="5"/>
        <v>0246</v>
      </c>
      <c r="I361" s="302"/>
      <c r="J361" s="302"/>
      <c r="K361" s="302"/>
      <c r="L361" s="302"/>
      <c r="M361" s="302"/>
      <c r="N361" s="302"/>
      <c r="O361" s="302"/>
      <c r="P361" s="302"/>
      <c r="Q361" s="302"/>
      <c r="R361" s="302"/>
      <c r="S361" s="302"/>
      <c r="T361" s="302"/>
      <c r="U361" s="302"/>
      <c r="V361" s="302"/>
      <c r="W361" s="302"/>
      <c r="X361" s="302"/>
      <c r="Y361" s="302"/>
      <c r="Z361" s="302"/>
      <c r="AA361" s="302"/>
      <c r="AB361" s="302"/>
      <c r="AC361" s="302"/>
      <c r="AD361" s="302"/>
      <c r="AE361" s="302"/>
      <c r="AF361" s="302"/>
      <c r="AG361" s="302"/>
      <c r="AH361" s="302"/>
      <c r="AI361" s="302"/>
      <c r="AJ361" s="302"/>
      <c r="AK361" s="302"/>
      <c r="AL361" s="302"/>
      <c r="AM361" s="302"/>
      <c r="AN361" s="302"/>
      <c r="AO361" s="302"/>
      <c r="AP361" s="302"/>
      <c r="AQ361" s="302"/>
      <c r="AR361" s="302"/>
      <c r="AS361" s="302"/>
      <c r="AT361" s="302"/>
      <c r="AU361" s="302"/>
      <c r="AV361" s="302"/>
      <c r="AW361" s="302"/>
      <c r="AX361" s="302"/>
      <c r="AY361" s="302"/>
      <c r="AZ361" s="302"/>
      <c r="BA361" s="302"/>
      <c r="BB361" s="302"/>
      <c r="BC361" s="302"/>
      <c r="BD361" s="302"/>
      <c r="BE361" s="302"/>
      <c r="BF361" s="302"/>
      <c r="BG361" s="302"/>
      <c r="BH361" s="302"/>
      <c r="BI361" s="302"/>
      <c r="BJ361" s="302"/>
      <c r="BK361" s="302"/>
      <c r="BL361" s="302"/>
      <c r="BM361" s="302"/>
      <c r="BN361" s="302"/>
      <c r="BO361" s="302"/>
      <c r="BP361" s="302"/>
      <c r="BQ361" s="302"/>
      <c r="BR361" s="302"/>
      <c r="BS361" s="302"/>
      <c r="BT361" s="302"/>
      <c r="BU361" s="302"/>
      <c r="BV361" s="302"/>
      <c r="BW361" s="302"/>
      <c r="BX361" s="302"/>
      <c r="BY361" s="302"/>
      <c r="BZ361" s="302"/>
      <c r="CA361" s="302"/>
      <c r="CB361" s="302"/>
      <c r="CC361" s="302"/>
      <c r="CD361" s="302"/>
      <c r="CE361" s="302"/>
      <c r="CF361" s="302"/>
      <c r="CG361" s="302"/>
      <c r="CH361" s="302"/>
      <c r="CI361" s="302"/>
      <c r="CJ361" s="302"/>
      <c r="CK361" s="302"/>
      <c r="CL361" s="302"/>
      <c r="CM361" s="302"/>
      <c r="CN361" s="302"/>
      <c r="CO361" s="302"/>
      <c r="CP361" s="302"/>
      <c r="CQ361" s="302"/>
      <c r="CR361" s="302"/>
      <c r="CS361" s="302"/>
      <c r="CT361" s="302"/>
      <c r="CU361" s="302"/>
      <c r="CV361" s="302"/>
      <c r="CW361" s="302"/>
      <c r="CX361" s="302"/>
      <c r="CY361" s="302"/>
      <c r="CZ361" s="302"/>
      <c r="DA361" s="302"/>
      <c r="DB361" s="302"/>
      <c r="DC361" s="302"/>
      <c r="DD361" s="302"/>
      <c r="DE361" s="302"/>
      <c r="DF361" s="302"/>
      <c r="DG361" s="302"/>
      <c r="DH361" s="302"/>
      <c r="DI361" s="302"/>
      <c r="DJ361" s="302"/>
      <c r="DK361" s="302"/>
      <c r="DL361" s="302"/>
      <c r="DM361" s="302"/>
      <c r="DN361" s="302"/>
      <c r="DO361" s="302"/>
    </row>
    <row r="362" spans="4:119">
      <c r="D362" s="301" t="s">
        <v>121</v>
      </c>
      <c r="E362" s="301"/>
      <c r="F362" s="301" t="s">
        <v>123</v>
      </c>
      <c r="G362" s="302">
        <v>47</v>
      </c>
      <c r="H362" s="277" t="str">
        <f t="shared" si="5"/>
        <v>0247</v>
      </c>
      <c r="I362" s="302"/>
      <c r="J362" s="302"/>
      <c r="K362" s="302"/>
      <c r="L362" s="302"/>
      <c r="M362" s="302"/>
      <c r="N362" s="302"/>
      <c r="O362" s="302"/>
      <c r="P362" s="302"/>
      <c r="Q362" s="302"/>
      <c r="R362" s="302"/>
      <c r="S362" s="302"/>
      <c r="T362" s="302"/>
      <c r="U362" s="302"/>
      <c r="V362" s="302"/>
      <c r="W362" s="302"/>
      <c r="X362" s="302"/>
      <c r="Y362" s="302"/>
      <c r="Z362" s="302"/>
      <c r="AA362" s="302"/>
      <c r="AB362" s="302"/>
      <c r="AC362" s="302"/>
      <c r="AD362" s="302"/>
      <c r="AE362" s="302"/>
      <c r="AF362" s="302"/>
      <c r="AG362" s="302"/>
      <c r="AH362" s="302"/>
      <c r="AI362" s="302"/>
      <c r="AJ362" s="302"/>
      <c r="AK362" s="302"/>
      <c r="AL362" s="302"/>
      <c r="AM362" s="302"/>
      <c r="AN362" s="302"/>
      <c r="AO362" s="302"/>
      <c r="AP362" s="302"/>
      <c r="AQ362" s="302"/>
      <c r="AR362" s="302"/>
      <c r="AS362" s="302"/>
      <c r="AT362" s="302"/>
      <c r="AU362" s="302"/>
      <c r="AV362" s="302"/>
      <c r="AW362" s="302"/>
      <c r="AX362" s="302"/>
      <c r="AY362" s="302"/>
      <c r="AZ362" s="302"/>
      <c r="BA362" s="302"/>
      <c r="BB362" s="302"/>
      <c r="BC362" s="302"/>
      <c r="BD362" s="302"/>
      <c r="BE362" s="302"/>
      <c r="BF362" s="302"/>
      <c r="BG362" s="302"/>
      <c r="BH362" s="302"/>
      <c r="BI362" s="302"/>
      <c r="BJ362" s="302"/>
      <c r="BK362" s="302"/>
      <c r="BL362" s="302"/>
      <c r="BM362" s="302"/>
      <c r="BN362" s="302"/>
      <c r="BO362" s="302"/>
      <c r="BP362" s="302"/>
      <c r="BQ362" s="302"/>
      <c r="BR362" s="302"/>
      <c r="BS362" s="302"/>
      <c r="BT362" s="302"/>
      <c r="BU362" s="302"/>
      <c r="BV362" s="302"/>
      <c r="BW362" s="302"/>
      <c r="BX362" s="302"/>
      <c r="BY362" s="302"/>
      <c r="BZ362" s="302"/>
      <c r="CA362" s="302"/>
      <c r="CB362" s="302"/>
      <c r="CC362" s="302"/>
      <c r="CD362" s="302"/>
      <c r="CE362" s="302"/>
      <c r="CF362" s="302"/>
      <c r="CG362" s="302"/>
      <c r="CH362" s="302"/>
      <c r="CI362" s="302"/>
      <c r="CJ362" s="302"/>
      <c r="CK362" s="302"/>
      <c r="CL362" s="302"/>
      <c r="CM362" s="302"/>
      <c r="CN362" s="302"/>
      <c r="CO362" s="302"/>
      <c r="CP362" s="302"/>
      <c r="CQ362" s="302"/>
      <c r="CR362" s="302"/>
      <c r="CS362" s="302"/>
      <c r="CT362" s="302"/>
      <c r="CU362" s="302"/>
      <c r="CV362" s="302"/>
      <c r="CW362" s="302"/>
      <c r="CX362" s="302"/>
      <c r="CY362" s="302"/>
      <c r="CZ362" s="302"/>
      <c r="DA362" s="302"/>
      <c r="DB362" s="302"/>
      <c r="DC362" s="302"/>
      <c r="DD362" s="302"/>
      <c r="DE362" s="302"/>
      <c r="DF362" s="302"/>
      <c r="DG362" s="302"/>
      <c r="DH362" s="302"/>
      <c r="DI362" s="302"/>
      <c r="DJ362" s="302"/>
      <c r="DK362" s="302"/>
      <c r="DL362" s="302"/>
      <c r="DM362" s="302"/>
      <c r="DN362" s="302"/>
      <c r="DO362" s="302"/>
    </row>
    <row r="363" spans="4:119">
      <c r="D363" s="301" t="s">
        <v>121</v>
      </c>
      <c r="E363" s="301"/>
      <c r="F363" s="301" t="s">
        <v>123</v>
      </c>
      <c r="G363" s="302">
        <v>48</v>
      </c>
      <c r="H363" s="277" t="str">
        <f t="shared" si="5"/>
        <v>0248</v>
      </c>
      <c r="I363" s="302"/>
      <c r="J363" s="302"/>
      <c r="K363" s="302"/>
      <c r="L363" s="302"/>
      <c r="M363" s="302"/>
      <c r="N363" s="302"/>
      <c r="O363" s="302"/>
      <c r="P363" s="302"/>
      <c r="Q363" s="302"/>
      <c r="R363" s="302"/>
      <c r="S363" s="302"/>
      <c r="T363" s="302"/>
      <c r="U363" s="302"/>
      <c r="V363" s="302"/>
      <c r="W363" s="302"/>
      <c r="X363" s="302"/>
      <c r="Y363" s="302"/>
      <c r="Z363" s="302"/>
      <c r="AA363" s="302"/>
      <c r="AB363" s="302"/>
      <c r="AC363" s="302"/>
      <c r="AD363" s="302"/>
      <c r="AE363" s="302"/>
      <c r="AF363" s="302"/>
      <c r="AG363" s="302"/>
      <c r="AH363" s="302"/>
      <c r="AI363" s="302"/>
      <c r="AJ363" s="302"/>
      <c r="AK363" s="302"/>
      <c r="AL363" s="302"/>
      <c r="AM363" s="302"/>
      <c r="AN363" s="302"/>
      <c r="AO363" s="302"/>
      <c r="AP363" s="302"/>
      <c r="AQ363" s="302"/>
      <c r="AR363" s="302"/>
      <c r="AS363" s="302"/>
      <c r="AT363" s="302"/>
      <c r="AU363" s="302"/>
      <c r="AV363" s="302"/>
      <c r="AW363" s="302"/>
      <c r="AX363" s="302"/>
      <c r="AY363" s="302"/>
      <c r="AZ363" s="302"/>
      <c r="BA363" s="302"/>
      <c r="BB363" s="302"/>
      <c r="BC363" s="302"/>
      <c r="BD363" s="302"/>
      <c r="BE363" s="302"/>
      <c r="BF363" s="302"/>
      <c r="BG363" s="302"/>
      <c r="BH363" s="302"/>
      <c r="BI363" s="302"/>
      <c r="BJ363" s="302"/>
      <c r="BK363" s="302"/>
      <c r="BL363" s="302"/>
      <c r="BM363" s="302"/>
      <c r="BN363" s="302"/>
      <c r="BO363" s="302"/>
      <c r="BP363" s="302"/>
      <c r="BQ363" s="302"/>
      <c r="BR363" s="302"/>
      <c r="BS363" s="302"/>
      <c r="BT363" s="302"/>
      <c r="BU363" s="302"/>
      <c r="BV363" s="302"/>
      <c r="BW363" s="302"/>
      <c r="BX363" s="302"/>
      <c r="BY363" s="302"/>
      <c r="BZ363" s="302"/>
      <c r="CA363" s="302"/>
      <c r="CB363" s="302"/>
      <c r="CC363" s="302"/>
      <c r="CD363" s="302"/>
      <c r="CE363" s="302"/>
      <c r="CF363" s="302"/>
      <c r="CG363" s="302"/>
      <c r="CH363" s="302"/>
      <c r="CI363" s="302"/>
      <c r="CJ363" s="302"/>
      <c r="CK363" s="302"/>
      <c r="CL363" s="302"/>
      <c r="CM363" s="302"/>
      <c r="CN363" s="302"/>
      <c r="CO363" s="302"/>
      <c r="CP363" s="302"/>
      <c r="CQ363" s="302"/>
      <c r="CR363" s="302"/>
      <c r="CS363" s="302"/>
      <c r="CT363" s="302"/>
      <c r="CU363" s="302"/>
      <c r="CV363" s="302"/>
      <c r="CW363" s="302"/>
      <c r="CX363" s="302"/>
      <c r="CY363" s="302"/>
      <c r="CZ363" s="302"/>
      <c r="DA363" s="302"/>
      <c r="DB363" s="302"/>
      <c r="DC363" s="302"/>
      <c r="DD363" s="302"/>
      <c r="DE363" s="302"/>
      <c r="DF363" s="302"/>
      <c r="DG363" s="302"/>
      <c r="DH363" s="302"/>
      <c r="DI363" s="302"/>
      <c r="DJ363" s="302"/>
      <c r="DK363" s="302"/>
      <c r="DL363" s="302"/>
      <c r="DM363" s="302"/>
      <c r="DN363" s="302"/>
      <c r="DO363" s="302"/>
    </row>
    <row r="364" spans="4:119">
      <c r="D364" s="301" t="s">
        <v>121</v>
      </c>
      <c r="E364" s="301"/>
      <c r="F364" s="301" t="s">
        <v>123</v>
      </c>
      <c r="G364" s="302">
        <v>49</v>
      </c>
      <c r="H364" s="277" t="str">
        <f t="shared" si="5"/>
        <v>0249</v>
      </c>
      <c r="I364" s="302"/>
      <c r="J364" s="302"/>
      <c r="K364" s="302"/>
      <c r="L364" s="302"/>
      <c r="M364" s="302"/>
      <c r="N364" s="302"/>
      <c r="O364" s="302"/>
      <c r="P364" s="302"/>
      <c r="Q364" s="302"/>
      <c r="R364" s="302"/>
      <c r="S364" s="302"/>
      <c r="T364" s="302"/>
      <c r="U364" s="302"/>
      <c r="V364" s="302"/>
      <c r="W364" s="302"/>
      <c r="X364" s="302"/>
      <c r="Y364" s="302"/>
      <c r="Z364" s="302"/>
      <c r="AA364" s="302"/>
      <c r="AB364" s="302"/>
      <c r="AC364" s="302"/>
      <c r="AD364" s="302"/>
      <c r="AE364" s="302"/>
      <c r="AF364" s="302"/>
      <c r="AG364" s="302"/>
      <c r="AH364" s="302"/>
      <c r="AI364" s="302"/>
      <c r="AJ364" s="302"/>
      <c r="AK364" s="302"/>
      <c r="AL364" s="302"/>
      <c r="AM364" s="302"/>
      <c r="AN364" s="302"/>
      <c r="AO364" s="302"/>
      <c r="AP364" s="302"/>
      <c r="AQ364" s="302"/>
      <c r="AR364" s="302"/>
      <c r="AS364" s="302"/>
      <c r="AT364" s="302"/>
      <c r="AU364" s="302"/>
      <c r="AV364" s="302"/>
      <c r="AW364" s="302"/>
      <c r="AX364" s="302"/>
      <c r="AY364" s="302"/>
      <c r="AZ364" s="302"/>
      <c r="BA364" s="302"/>
      <c r="BB364" s="302"/>
      <c r="BC364" s="302"/>
      <c r="BD364" s="302"/>
      <c r="BE364" s="302"/>
      <c r="BF364" s="302"/>
      <c r="BG364" s="302"/>
      <c r="BH364" s="302"/>
      <c r="BI364" s="302"/>
      <c r="BJ364" s="302"/>
      <c r="BK364" s="302"/>
      <c r="BL364" s="302"/>
      <c r="BM364" s="302"/>
      <c r="BN364" s="302"/>
      <c r="BO364" s="302"/>
      <c r="BP364" s="302"/>
      <c r="BQ364" s="302"/>
      <c r="BR364" s="302"/>
      <c r="BS364" s="302"/>
      <c r="BT364" s="302"/>
      <c r="BU364" s="302"/>
      <c r="BV364" s="302"/>
      <c r="BW364" s="302"/>
      <c r="BX364" s="302"/>
      <c r="BY364" s="302"/>
      <c r="BZ364" s="302"/>
      <c r="CA364" s="302"/>
      <c r="CB364" s="302"/>
      <c r="CC364" s="302"/>
      <c r="CD364" s="302"/>
      <c r="CE364" s="302"/>
      <c r="CF364" s="302"/>
      <c r="CG364" s="302"/>
      <c r="CH364" s="302"/>
      <c r="CI364" s="302"/>
      <c r="CJ364" s="302"/>
      <c r="CK364" s="302"/>
      <c r="CL364" s="302"/>
      <c r="CM364" s="302"/>
      <c r="CN364" s="302"/>
      <c r="CO364" s="302"/>
      <c r="CP364" s="302"/>
      <c r="CQ364" s="302"/>
      <c r="CR364" s="302"/>
      <c r="CS364" s="302"/>
      <c r="CT364" s="302"/>
      <c r="CU364" s="302"/>
      <c r="CV364" s="302"/>
      <c r="CW364" s="302"/>
      <c r="CX364" s="302"/>
      <c r="CY364" s="302"/>
      <c r="CZ364" s="302"/>
      <c r="DA364" s="302"/>
      <c r="DB364" s="302"/>
      <c r="DC364" s="302"/>
      <c r="DD364" s="302"/>
      <c r="DE364" s="302"/>
      <c r="DF364" s="302"/>
      <c r="DG364" s="302"/>
      <c r="DH364" s="302"/>
      <c r="DI364" s="302"/>
      <c r="DJ364" s="302"/>
      <c r="DK364" s="302"/>
      <c r="DL364" s="302"/>
      <c r="DM364" s="302"/>
      <c r="DN364" s="302"/>
      <c r="DO364" s="302"/>
    </row>
    <row r="365" spans="4:119">
      <c r="D365" s="301" t="s">
        <v>121</v>
      </c>
      <c r="E365" s="301"/>
      <c r="F365" s="301" t="s">
        <v>123</v>
      </c>
      <c r="G365" s="302">
        <v>50</v>
      </c>
      <c r="H365" s="277" t="str">
        <f t="shared" si="5"/>
        <v>0250</v>
      </c>
      <c r="I365" s="302"/>
      <c r="J365" s="302"/>
      <c r="K365" s="302"/>
      <c r="L365" s="302"/>
      <c r="M365" s="302"/>
      <c r="N365" s="302"/>
      <c r="O365" s="302"/>
      <c r="P365" s="302"/>
      <c r="Q365" s="302"/>
      <c r="R365" s="302"/>
      <c r="S365" s="302"/>
      <c r="T365" s="302"/>
      <c r="U365" s="302"/>
      <c r="V365" s="302"/>
      <c r="W365" s="302"/>
      <c r="X365" s="302"/>
      <c r="Y365" s="302"/>
      <c r="Z365" s="302"/>
      <c r="AA365" s="302"/>
      <c r="AB365" s="302"/>
      <c r="AC365" s="302"/>
      <c r="AD365" s="302"/>
      <c r="AE365" s="302"/>
      <c r="AF365" s="302"/>
      <c r="AG365" s="302"/>
      <c r="AH365" s="302"/>
      <c r="AI365" s="302"/>
      <c r="AJ365" s="302"/>
      <c r="AK365" s="302"/>
      <c r="AL365" s="302"/>
      <c r="AM365" s="302"/>
      <c r="AN365" s="302"/>
      <c r="AO365" s="302"/>
      <c r="AP365" s="302"/>
      <c r="AQ365" s="302"/>
      <c r="AR365" s="302"/>
      <c r="AS365" s="302"/>
      <c r="AT365" s="302"/>
      <c r="AU365" s="302"/>
      <c r="AV365" s="302"/>
      <c r="AW365" s="302"/>
      <c r="AX365" s="302"/>
      <c r="AY365" s="302"/>
      <c r="AZ365" s="302"/>
      <c r="BA365" s="302"/>
      <c r="BB365" s="302"/>
      <c r="BC365" s="302"/>
      <c r="BD365" s="302"/>
      <c r="BE365" s="302"/>
      <c r="BF365" s="302"/>
      <c r="BG365" s="302"/>
      <c r="BH365" s="302"/>
      <c r="BI365" s="302"/>
      <c r="BJ365" s="302"/>
      <c r="BK365" s="302"/>
      <c r="BL365" s="302"/>
      <c r="BM365" s="302"/>
      <c r="BN365" s="302"/>
      <c r="BO365" s="302"/>
      <c r="BP365" s="302"/>
      <c r="BQ365" s="302"/>
      <c r="BR365" s="302"/>
      <c r="BS365" s="302"/>
      <c r="BT365" s="302"/>
      <c r="BU365" s="302"/>
      <c r="BV365" s="302"/>
      <c r="BW365" s="302"/>
      <c r="BX365" s="302"/>
      <c r="BY365" s="302"/>
      <c r="BZ365" s="302"/>
      <c r="CA365" s="302"/>
      <c r="CB365" s="302"/>
      <c r="CC365" s="302"/>
      <c r="CD365" s="302"/>
      <c r="CE365" s="302"/>
      <c r="CF365" s="302"/>
      <c r="CG365" s="302"/>
      <c r="CH365" s="302"/>
      <c r="CI365" s="302"/>
      <c r="CJ365" s="302"/>
      <c r="CK365" s="302"/>
      <c r="CL365" s="302"/>
      <c r="CM365" s="302"/>
      <c r="CN365" s="302"/>
      <c r="CO365" s="302"/>
      <c r="CP365" s="302"/>
      <c r="CQ365" s="302"/>
      <c r="CR365" s="302"/>
      <c r="CS365" s="302"/>
      <c r="CT365" s="302"/>
      <c r="CU365" s="302"/>
      <c r="CV365" s="302"/>
      <c r="CW365" s="302"/>
      <c r="CX365" s="302"/>
      <c r="CY365" s="302"/>
      <c r="CZ365" s="302"/>
      <c r="DA365" s="302"/>
      <c r="DB365" s="302"/>
      <c r="DC365" s="302"/>
      <c r="DD365" s="302"/>
      <c r="DE365" s="302"/>
      <c r="DF365" s="302"/>
      <c r="DG365" s="302"/>
      <c r="DH365" s="302"/>
      <c r="DI365" s="302"/>
      <c r="DJ365" s="302"/>
      <c r="DK365" s="302"/>
      <c r="DL365" s="302"/>
      <c r="DM365" s="302"/>
      <c r="DN365" s="302"/>
      <c r="DO365" s="302"/>
    </row>
    <row r="366" spans="4:119">
      <c r="D366" s="301" t="s">
        <v>121</v>
      </c>
      <c r="E366" s="301"/>
      <c r="F366" s="301" t="s">
        <v>123</v>
      </c>
      <c r="G366" s="302">
        <v>51</v>
      </c>
      <c r="H366" s="277" t="str">
        <f t="shared" si="5"/>
        <v>0251</v>
      </c>
      <c r="I366" s="302"/>
      <c r="J366" s="302"/>
      <c r="K366" s="302"/>
      <c r="L366" s="302"/>
      <c r="M366" s="302"/>
      <c r="N366" s="302"/>
      <c r="O366" s="302"/>
      <c r="P366" s="302"/>
      <c r="Q366" s="302"/>
      <c r="R366" s="302"/>
      <c r="S366" s="302"/>
      <c r="T366" s="302"/>
      <c r="U366" s="302"/>
      <c r="V366" s="302"/>
      <c r="W366" s="302"/>
      <c r="X366" s="302"/>
      <c r="Y366" s="302"/>
      <c r="Z366" s="302"/>
      <c r="AA366" s="302"/>
      <c r="AB366" s="302"/>
      <c r="AC366" s="302"/>
      <c r="AD366" s="302"/>
      <c r="AE366" s="302"/>
      <c r="AF366" s="302"/>
      <c r="AG366" s="302"/>
      <c r="AH366" s="302"/>
      <c r="AI366" s="302"/>
      <c r="AJ366" s="302"/>
      <c r="AK366" s="302"/>
      <c r="AL366" s="302"/>
      <c r="AM366" s="302"/>
      <c r="AN366" s="302"/>
      <c r="AO366" s="302"/>
      <c r="AP366" s="302"/>
      <c r="AQ366" s="302"/>
      <c r="AR366" s="302"/>
      <c r="AS366" s="302"/>
      <c r="AT366" s="302"/>
      <c r="AU366" s="302"/>
      <c r="AV366" s="302"/>
      <c r="AW366" s="302"/>
      <c r="AX366" s="302"/>
      <c r="AY366" s="302"/>
      <c r="AZ366" s="302"/>
      <c r="BA366" s="302"/>
      <c r="BB366" s="302"/>
      <c r="BC366" s="302"/>
      <c r="BD366" s="302"/>
      <c r="BE366" s="302"/>
      <c r="BF366" s="302"/>
      <c r="BG366" s="302"/>
      <c r="BH366" s="302"/>
      <c r="BI366" s="302"/>
      <c r="BJ366" s="302"/>
      <c r="BK366" s="302"/>
      <c r="BL366" s="302"/>
      <c r="BM366" s="302"/>
      <c r="BN366" s="302"/>
      <c r="BO366" s="302"/>
      <c r="BP366" s="302"/>
      <c r="BQ366" s="302"/>
      <c r="BR366" s="302"/>
      <c r="BS366" s="302"/>
      <c r="BT366" s="302"/>
      <c r="BU366" s="302"/>
      <c r="BV366" s="302"/>
      <c r="BW366" s="302"/>
      <c r="BX366" s="302"/>
      <c r="BY366" s="302"/>
      <c r="BZ366" s="302"/>
      <c r="CA366" s="302"/>
      <c r="CB366" s="302"/>
      <c r="CC366" s="302"/>
      <c r="CD366" s="302"/>
      <c r="CE366" s="302"/>
      <c r="CF366" s="302"/>
      <c r="CG366" s="302"/>
      <c r="CH366" s="302"/>
      <c r="CI366" s="302"/>
      <c r="CJ366" s="302"/>
      <c r="CK366" s="302"/>
      <c r="CL366" s="302"/>
      <c r="CM366" s="302"/>
      <c r="CN366" s="302"/>
      <c r="CO366" s="302"/>
      <c r="CP366" s="302"/>
      <c r="CQ366" s="302"/>
      <c r="CR366" s="302"/>
      <c r="CS366" s="302"/>
      <c r="CT366" s="302"/>
      <c r="CU366" s="302"/>
      <c r="CV366" s="302"/>
      <c r="CW366" s="302"/>
      <c r="CX366" s="302"/>
      <c r="CY366" s="302"/>
      <c r="CZ366" s="302"/>
      <c r="DA366" s="302"/>
      <c r="DB366" s="302"/>
      <c r="DC366" s="302"/>
      <c r="DD366" s="302"/>
      <c r="DE366" s="302"/>
      <c r="DF366" s="302"/>
      <c r="DG366" s="302"/>
      <c r="DH366" s="302"/>
      <c r="DI366" s="302"/>
      <c r="DJ366" s="302"/>
      <c r="DK366" s="302"/>
      <c r="DL366" s="302"/>
      <c r="DM366" s="302"/>
      <c r="DN366" s="302"/>
      <c r="DO366" s="302"/>
    </row>
    <row r="367" spans="4:119">
      <c r="D367" s="301" t="s">
        <v>121</v>
      </c>
      <c r="E367" s="301"/>
      <c r="F367" s="301" t="s">
        <v>123</v>
      </c>
      <c r="G367" s="302">
        <v>52</v>
      </c>
      <c r="H367" s="277" t="str">
        <f t="shared" si="5"/>
        <v>0252</v>
      </c>
      <c r="I367" s="302"/>
      <c r="J367" s="302"/>
      <c r="K367" s="302"/>
      <c r="L367" s="302"/>
      <c r="M367" s="302"/>
      <c r="N367" s="302"/>
      <c r="O367" s="302"/>
      <c r="P367" s="302"/>
      <c r="Q367" s="302"/>
      <c r="R367" s="302"/>
      <c r="S367" s="302"/>
      <c r="T367" s="302"/>
      <c r="U367" s="302"/>
      <c r="V367" s="302"/>
      <c r="W367" s="302"/>
      <c r="X367" s="302"/>
      <c r="Y367" s="302"/>
      <c r="Z367" s="302"/>
      <c r="AA367" s="302"/>
      <c r="AB367" s="302"/>
      <c r="AC367" s="302"/>
      <c r="AD367" s="302"/>
      <c r="AE367" s="302"/>
      <c r="AF367" s="302"/>
      <c r="AG367" s="302"/>
      <c r="AH367" s="302"/>
      <c r="AI367" s="302"/>
      <c r="AJ367" s="302"/>
      <c r="AK367" s="302"/>
      <c r="AL367" s="302"/>
      <c r="AM367" s="302"/>
      <c r="AN367" s="302"/>
      <c r="AO367" s="302"/>
      <c r="AP367" s="302"/>
      <c r="AQ367" s="302"/>
      <c r="AR367" s="302"/>
      <c r="AS367" s="302"/>
      <c r="AT367" s="302"/>
      <c r="AU367" s="302"/>
      <c r="AV367" s="302"/>
      <c r="AW367" s="302"/>
      <c r="AX367" s="302"/>
      <c r="AY367" s="302"/>
      <c r="AZ367" s="302"/>
      <c r="BA367" s="302"/>
      <c r="BB367" s="302"/>
      <c r="BC367" s="302"/>
      <c r="BD367" s="302"/>
      <c r="BE367" s="302"/>
      <c r="BF367" s="302"/>
      <c r="BG367" s="302"/>
      <c r="BH367" s="302"/>
      <c r="BI367" s="302"/>
      <c r="BJ367" s="302"/>
      <c r="BK367" s="302"/>
      <c r="BL367" s="302"/>
      <c r="BM367" s="302"/>
      <c r="BN367" s="302"/>
      <c r="BO367" s="302"/>
      <c r="BP367" s="302"/>
      <c r="BQ367" s="302"/>
      <c r="BR367" s="302"/>
      <c r="BS367" s="302"/>
      <c r="BT367" s="302"/>
      <c r="BU367" s="302"/>
      <c r="BV367" s="302"/>
      <c r="BW367" s="302"/>
      <c r="BX367" s="302"/>
      <c r="BY367" s="302"/>
      <c r="BZ367" s="302"/>
      <c r="CA367" s="302"/>
      <c r="CB367" s="302"/>
      <c r="CC367" s="302"/>
      <c r="CD367" s="302"/>
      <c r="CE367" s="302"/>
      <c r="CF367" s="302"/>
      <c r="CG367" s="302"/>
      <c r="CH367" s="302"/>
      <c r="CI367" s="302"/>
      <c r="CJ367" s="302"/>
      <c r="CK367" s="302"/>
      <c r="CL367" s="302"/>
      <c r="CM367" s="302"/>
      <c r="CN367" s="302"/>
      <c r="CO367" s="302"/>
      <c r="CP367" s="302"/>
      <c r="CQ367" s="302"/>
      <c r="CR367" s="302"/>
      <c r="CS367" s="302"/>
      <c r="CT367" s="302"/>
      <c r="CU367" s="302"/>
      <c r="CV367" s="302"/>
      <c r="CW367" s="302"/>
      <c r="CX367" s="302"/>
      <c r="CY367" s="302"/>
      <c r="CZ367" s="302"/>
      <c r="DA367" s="302"/>
      <c r="DB367" s="302"/>
      <c r="DC367" s="302"/>
      <c r="DD367" s="302"/>
      <c r="DE367" s="302"/>
      <c r="DF367" s="302"/>
      <c r="DG367" s="302"/>
      <c r="DH367" s="302"/>
      <c r="DI367" s="302"/>
      <c r="DJ367" s="302"/>
      <c r="DK367" s="302"/>
      <c r="DL367" s="302"/>
      <c r="DM367" s="302"/>
      <c r="DN367" s="302"/>
      <c r="DO367" s="302"/>
    </row>
    <row r="368" spans="4:119">
      <c r="D368" s="301" t="s">
        <v>121</v>
      </c>
      <c r="E368" s="301"/>
      <c r="F368" s="301" t="s">
        <v>123</v>
      </c>
      <c r="G368" s="302">
        <v>53</v>
      </c>
      <c r="H368" s="277" t="str">
        <f t="shared" si="5"/>
        <v>0253</v>
      </c>
      <c r="I368" s="302"/>
      <c r="J368" s="302"/>
      <c r="K368" s="302"/>
      <c r="L368" s="302"/>
      <c r="M368" s="302"/>
      <c r="N368" s="302"/>
      <c r="O368" s="302"/>
      <c r="P368" s="302"/>
      <c r="Q368" s="302"/>
      <c r="R368" s="302"/>
      <c r="S368" s="302"/>
      <c r="T368" s="302"/>
      <c r="U368" s="302"/>
      <c r="V368" s="302"/>
      <c r="W368" s="302"/>
      <c r="X368" s="302"/>
      <c r="Y368" s="302"/>
      <c r="Z368" s="302"/>
      <c r="AA368" s="302"/>
      <c r="AB368" s="302"/>
      <c r="AC368" s="302"/>
      <c r="AD368" s="302"/>
      <c r="AE368" s="302"/>
      <c r="AF368" s="302"/>
      <c r="AG368" s="302"/>
      <c r="AH368" s="302"/>
      <c r="AI368" s="302"/>
      <c r="AJ368" s="302"/>
      <c r="AK368" s="302"/>
      <c r="AL368" s="302"/>
      <c r="AM368" s="302"/>
      <c r="AN368" s="302"/>
      <c r="AO368" s="302"/>
      <c r="AP368" s="302"/>
      <c r="AQ368" s="302"/>
      <c r="AR368" s="302"/>
      <c r="AS368" s="302"/>
      <c r="AT368" s="302"/>
      <c r="AU368" s="302"/>
      <c r="AV368" s="302"/>
      <c r="AW368" s="302"/>
      <c r="AX368" s="302"/>
      <c r="AY368" s="302"/>
      <c r="AZ368" s="302"/>
      <c r="BA368" s="302"/>
      <c r="BB368" s="302"/>
      <c r="BC368" s="302"/>
      <c r="BD368" s="302"/>
      <c r="BE368" s="302"/>
      <c r="BF368" s="302"/>
      <c r="BG368" s="302"/>
      <c r="BH368" s="302"/>
      <c r="BI368" s="302"/>
      <c r="BJ368" s="302"/>
      <c r="BK368" s="302"/>
      <c r="BL368" s="302"/>
      <c r="BM368" s="302"/>
      <c r="BN368" s="302"/>
      <c r="BO368" s="302"/>
      <c r="BP368" s="302"/>
      <c r="BQ368" s="302"/>
      <c r="BR368" s="302"/>
      <c r="BS368" s="302"/>
      <c r="BT368" s="302"/>
      <c r="BU368" s="302"/>
      <c r="BV368" s="302"/>
      <c r="BW368" s="302"/>
      <c r="BX368" s="302"/>
      <c r="BY368" s="302"/>
      <c r="BZ368" s="302"/>
      <c r="CA368" s="302"/>
      <c r="CB368" s="302"/>
      <c r="CC368" s="302"/>
      <c r="CD368" s="302"/>
      <c r="CE368" s="302"/>
      <c r="CF368" s="302"/>
      <c r="CG368" s="302"/>
      <c r="CH368" s="302"/>
      <c r="CI368" s="302"/>
      <c r="CJ368" s="302"/>
      <c r="CK368" s="302"/>
      <c r="CL368" s="302"/>
      <c r="CM368" s="302"/>
      <c r="CN368" s="302"/>
      <c r="CO368" s="302"/>
      <c r="CP368" s="302"/>
      <c r="CQ368" s="302"/>
      <c r="CR368" s="302"/>
      <c r="CS368" s="302"/>
      <c r="CT368" s="302"/>
      <c r="CU368" s="302"/>
      <c r="CV368" s="302"/>
      <c r="CW368" s="302"/>
      <c r="CX368" s="302"/>
      <c r="CY368" s="302"/>
      <c r="CZ368" s="302"/>
      <c r="DA368" s="302"/>
      <c r="DB368" s="302"/>
      <c r="DC368" s="302"/>
      <c r="DD368" s="302"/>
      <c r="DE368" s="302"/>
      <c r="DF368" s="302"/>
      <c r="DG368" s="302"/>
      <c r="DH368" s="302"/>
      <c r="DI368" s="302"/>
      <c r="DJ368" s="302"/>
      <c r="DK368" s="302"/>
      <c r="DL368" s="302"/>
      <c r="DM368" s="302"/>
      <c r="DN368" s="302"/>
      <c r="DO368" s="302"/>
    </row>
    <row r="369" spans="4:119">
      <c r="D369" s="301" t="s">
        <v>121</v>
      </c>
      <c r="E369" s="301"/>
      <c r="F369" s="301" t="s">
        <v>123</v>
      </c>
      <c r="G369" s="302">
        <v>54</v>
      </c>
      <c r="H369" s="277" t="str">
        <f t="shared" si="5"/>
        <v>0254</v>
      </c>
      <c r="I369" s="302"/>
      <c r="J369" s="302"/>
      <c r="K369" s="302"/>
      <c r="L369" s="302"/>
      <c r="M369" s="302"/>
      <c r="N369" s="302"/>
      <c r="O369" s="302"/>
      <c r="P369" s="302"/>
      <c r="Q369" s="302"/>
      <c r="R369" s="302"/>
      <c r="S369" s="302"/>
      <c r="T369" s="302"/>
      <c r="U369" s="302"/>
      <c r="V369" s="302"/>
      <c r="W369" s="302"/>
      <c r="X369" s="302"/>
      <c r="Y369" s="302"/>
      <c r="Z369" s="302"/>
      <c r="AA369" s="302"/>
      <c r="AB369" s="302"/>
      <c r="AC369" s="302"/>
      <c r="AD369" s="302"/>
      <c r="AE369" s="302"/>
      <c r="AF369" s="302"/>
      <c r="AG369" s="302"/>
      <c r="AH369" s="302"/>
      <c r="AI369" s="302"/>
      <c r="AJ369" s="302"/>
      <c r="AK369" s="302"/>
      <c r="AL369" s="302"/>
      <c r="AM369" s="302"/>
      <c r="AN369" s="302"/>
      <c r="AO369" s="302"/>
      <c r="AP369" s="302"/>
      <c r="AQ369" s="302"/>
      <c r="AR369" s="302"/>
      <c r="AS369" s="302"/>
      <c r="AT369" s="302"/>
      <c r="AU369" s="302"/>
      <c r="AV369" s="302"/>
      <c r="AW369" s="302"/>
      <c r="AX369" s="302"/>
      <c r="AY369" s="302"/>
      <c r="AZ369" s="302"/>
      <c r="BA369" s="302"/>
      <c r="BB369" s="302"/>
      <c r="BC369" s="302"/>
      <c r="BD369" s="302"/>
      <c r="BE369" s="302"/>
      <c r="BF369" s="302"/>
      <c r="BG369" s="302"/>
      <c r="BH369" s="302"/>
      <c r="BI369" s="302"/>
      <c r="BJ369" s="302"/>
      <c r="BK369" s="302"/>
      <c r="BL369" s="302"/>
      <c r="BM369" s="302"/>
      <c r="BN369" s="302"/>
      <c r="BO369" s="302"/>
      <c r="BP369" s="302"/>
      <c r="BQ369" s="302"/>
      <c r="BR369" s="302"/>
      <c r="BS369" s="302"/>
      <c r="BT369" s="302"/>
      <c r="BU369" s="302"/>
      <c r="BV369" s="302"/>
      <c r="BW369" s="302"/>
      <c r="BX369" s="302"/>
      <c r="BY369" s="302"/>
      <c r="BZ369" s="302"/>
      <c r="CA369" s="302"/>
      <c r="CB369" s="302"/>
      <c r="CC369" s="302"/>
      <c r="CD369" s="302"/>
      <c r="CE369" s="302"/>
      <c r="CF369" s="302"/>
      <c r="CG369" s="302"/>
      <c r="CH369" s="302"/>
      <c r="CI369" s="302"/>
      <c r="CJ369" s="302"/>
      <c r="CK369" s="302"/>
      <c r="CL369" s="302"/>
      <c r="CM369" s="302"/>
      <c r="CN369" s="302"/>
      <c r="CO369" s="302"/>
      <c r="CP369" s="302"/>
      <c r="CQ369" s="302"/>
      <c r="CR369" s="302"/>
      <c r="CS369" s="302"/>
      <c r="CT369" s="302"/>
      <c r="CU369" s="302"/>
      <c r="CV369" s="302"/>
      <c r="CW369" s="302"/>
      <c r="CX369" s="302"/>
      <c r="CY369" s="302"/>
      <c r="CZ369" s="302"/>
      <c r="DA369" s="302"/>
      <c r="DB369" s="302"/>
      <c r="DC369" s="302"/>
      <c r="DD369" s="302"/>
      <c r="DE369" s="302"/>
      <c r="DF369" s="302"/>
      <c r="DG369" s="302"/>
      <c r="DH369" s="302"/>
      <c r="DI369" s="302"/>
      <c r="DJ369" s="302"/>
      <c r="DK369" s="302"/>
      <c r="DL369" s="302"/>
      <c r="DM369" s="302"/>
      <c r="DN369" s="302"/>
      <c r="DO369" s="302"/>
    </row>
    <row r="370" spans="4:119">
      <c r="D370" s="301" t="s">
        <v>121</v>
      </c>
      <c r="E370" s="301"/>
      <c r="F370" s="301" t="s">
        <v>123</v>
      </c>
      <c r="G370" s="302">
        <v>55</v>
      </c>
      <c r="H370" s="277" t="str">
        <f t="shared" si="5"/>
        <v>0255</v>
      </c>
      <c r="I370" s="302"/>
      <c r="J370" s="302"/>
      <c r="K370" s="302"/>
      <c r="L370" s="302"/>
      <c r="M370" s="302"/>
      <c r="N370" s="302"/>
      <c r="O370" s="302"/>
      <c r="P370" s="302"/>
      <c r="Q370" s="302"/>
      <c r="R370" s="302"/>
      <c r="S370" s="302"/>
      <c r="T370" s="302"/>
      <c r="U370" s="302"/>
      <c r="V370" s="302"/>
      <c r="W370" s="302"/>
      <c r="X370" s="302"/>
      <c r="Y370" s="302"/>
      <c r="Z370" s="302"/>
      <c r="AA370" s="302"/>
      <c r="AB370" s="302"/>
      <c r="AC370" s="302"/>
      <c r="AD370" s="302"/>
      <c r="AE370" s="302"/>
      <c r="AF370" s="302"/>
      <c r="AG370" s="302"/>
      <c r="AH370" s="302"/>
      <c r="AI370" s="302"/>
      <c r="AJ370" s="302"/>
      <c r="AK370" s="302"/>
      <c r="AL370" s="302"/>
      <c r="AM370" s="302"/>
      <c r="AN370" s="302"/>
      <c r="AO370" s="302"/>
      <c r="AP370" s="302"/>
      <c r="AQ370" s="302"/>
      <c r="AR370" s="302"/>
      <c r="AS370" s="302"/>
      <c r="AT370" s="302"/>
      <c r="AU370" s="302"/>
      <c r="AV370" s="302"/>
      <c r="AW370" s="302"/>
      <c r="AX370" s="302"/>
      <c r="AY370" s="302"/>
      <c r="AZ370" s="302"/>
      <c r="BA370" s="302"/>
      <c r="BB370" s="302"/>
      <c r="BC370" s="302"/>
      <c r="BD370" s="302"/>
      <c r="BE370" s="302"/>
      <c r="BF370" s="302"/>
      <c r="BG370" s="302"/>
      <c r="BH370" s="302"/>
      <c r="BI370" s="302"/>
      <c r="BJ370" s="302"/>
      <c r="BK370" s="302"/>
      <c r="BL370" s="302"/>
      <c r="BM370" s="302"/>
      <c r="BN370" s="302"/>
      <c r="BO370" s="302"/>
      <c r="BP370" s="302"/>
      <c r="BQ370" s="302"/>
      <c r="BR370" s="302"/>
      <c r="BS370" s="302"/>
      <c r="BT370" s="302"/>
      <c r="BU370" s="302"/>
      <c r="BV370" s="302"/>
      <c r="BW370" s="302"/>
      <c r="BX370" s="302"/>
      <c r="BY370" s="302"/>
      <c r="BZ370" s="302"/>
      <c r="CA370" s="302"/>
      <c r="CB370" s="302"/>
      <c r="CC370" s="302"/>
      <c r="CD370" s="302"/>
      <c r="CE370" s="302"/>
      <c r="CF370" s="302"/>
      <c r="CG370" s="302"/>
      <c r="CH370" s="302"/>
      <c r="CI370" s="302"/>
      <c r="CJ370" s="302"/>
      <c r="CK370" s="302"/>
      <c r="CL370" s="302"/>
      <c r="CM370" s="302"/>
      <c r="CN370" s="302"/>
      <c r="CO370" s="302"/>
      <c r="CP370" s="302"/>
      <c r="CQ370" s="302"/>
      <c r="CR370" s="302"/>
      <c r="CS370" s="302"/>
      <c r="CT370" s="302"/>
      <c r="CU370" s="302"/>
      <c r="CV370" s="302"/>
      <c r="CW370" s="302"/>
      <c r="CX370" s="302"/>
      <c r="CY370" s="302"/>
      <c r="CZ370" s="302"/>
      <c r="DA370" s="302"/>
      <c r="DB370" s="302"/>
      <c r="DC370" s="302"/>
      <c r="DD370" s="302"/>
      <c r="DE370" s="302"/>
      <c r="DF370" s="302"/>
      <c r="DG370" s="302"/>
      <c r="DH370" s="302"/>
      <c r="DI370" s="302"/>
      <c r="DJ370" s="302"/>
      <c r="DK370" s="302"/>
      <c r="DL370" s="302"/>
      <c r="DM370" s="302"/>
      <c r="DN370" s="302"/>
      <c r="DO370" s="302"/>
    </row>
    <row r="371" spans="4:119">
      <c r="D371" s="301" t="s">
        <v>121</v>
      </c>
      <c r="E371" s="301"/>
      <c r="F371" s="301" t="s">
        <v>123</v>
      </c>
      <c r="G371" s="302">
        <v>56</v>
      </c>
      <c r="H371" s="277" t="str">
        <f t="shared" si="5"/>
        <v>0256</v>
      </c>
      <c r="I371" s="302"/>
      <c r="J371" s="302"/>
      <c r="K371" s="302"/>
      <c r="L371" s="302"/>
      <c r="M371" s="302"/>
      <c r="N371" s="302"/>
      <c r="O371" s="302"/>
      <c r="P371" s="302"/>
      <c r="Q371" s="302"/>
      <c r="R371" s="302"/>
      <c r="S371" s="302"/>
      <c r="T371" s="302"/>
      <c r="U371" s="302"/>
      <c r="V371" s="302"/>
      <c r="W371" s="302"/>
      <c r="X371" s="302"/>
      <c r="Y371" s="302"/>
      <c r="Z371" s="302"/>
      <c r="AA371" s="302"/>
      <c r="AB371" s="302"/>
      <c r="AC371" s="302"/>
      <c r="AD371" s="302"/>
      <c r="AE371" s="302"/>
      <c r="AF371" s="302"/>
      <c r="AG371" s="302"/>
      <c r="AH371" s="302"/>
      <c r="AI371" s="302"/>
      <c r="AJ371" s="302"/>
      <c r="AK371" s="302"/>
      <c r="AL371" s="302"/>
      <c r="AM371" s="302"/>
      <c r="AN371" s="302"/>
      <c r="AO371" s="302"/>
      <c r="AP371" s="302"/>
      <c r="AQ371" s="302"/>
      <c r="AR371" s="302"/>
      <c r="AS371" s="302"/>
      <c r="AT371" s="302"/>
      <c r="AU371" s="302"/>
      <c r="AV371" s="302"/>
      <c r="AW371" s="302"/>
      <c r="AX371" s="302"/>
      <c r="AY371" s="302"/>
      <c r="AZ371" s="302"/>
      <c r="BA371" s="302"/>
      <c r="BB371" s="302"/>
      <c r="BC371" s="302"/>
      <c r="BD371" s="302"/>
      <c r="BE371" s="302"/>
      <c r="BF371" s="302"/>
      <c r="BG371" s="302"/>
      <c r="BH371" s="302"/>
      <c r="BI371" s="302"/>
      <c r="BJ371" s="302"/>
      <c r="BK371" s="302"/>
      <c r="BL371" s="302"/>
      <c r="BM371" s="302"/>
      <c r="BN371" s="302"/>
      <c r="BO371" s="302"/>
      <c r="BP371" s="302"/>
      <c r="BQ371" s="302"/>
      <c r="BR371" s="302"/>
      <c r="BS371" s="302"/>
      <c r="BT371" s="302"/>
      <c r="BU371" s="302"/>
      <c r="BV371" s="302"/>
      <c r="BW371" s="302"/>
      <c r="BX371" s="302"/>
      <c r="BY371" s="302"/>
      <c r="BZ371" s="302"/>
      <c r="CA371" s="302"/>
      <c r="CB371" s="302"/>
      <c r="CC371" s="302"/>
      <c r="CD371" s="302"/>
      <c r="CE371" s="302"/>
      <c r="CF371" s="302"/>
      <c r="CG371" s="302"/>
      <c r="CH371" s="302"/>
      <c r="CI371" s="302"/>
      <c r="CJ371" s="302"/>
      <c r="CK371" s="302"/>
      <c r="CL371" s="302"/>
      <c r="CM371" s="302"/>
      <c r="CN371" s="302"/>
      <c r="CO371" s="302"/>
      <c r="CP371" s="302"/>
      <c r="CQ371" s="302"/>
      <c r="CR371" s="302"/>
      <c r="CS371" s="302"/>
      <c r="CT371" s="302"/>
      <c r="CU371" s="302"/>
      <c r="CV371" s="302"/>
      <c r="CW371" s="302"/>
      <c r="CX371" s="302"/>
      <c r="CY371" s="302"/>
      <c r="CZ371" s="302"/>
      <c r="DA371" s="302"/>
      <c r="DB371" s="302"/>
      <c r="DC371" s="302"/>
      <c r="DD371" s="302"/>
      <c r="DE371" s="302"/>
      <c r="DF371" s="302"/>
      <c r="DG371" s="302"/>
      <c r="DH371" s="302"/>
      <c r="DI371" s="302"/>
      <c r="DJ371" s="302"/>
      <c r="DK371" s="302"/>
      <c r="DL371" s="302"/>
      <c r="DM371" s="302"/>
      <c r="DN371" s="302"/>
      <c r="DO371" s="302"/>
    </row>
    <row r="372" spans="4:119">
      <c r="D372" s="301" t="s">
        <v>121</v>
      </c>
      <c r="E372" s="301"/>
      <c r="F372" s="301" t="s">
        <v>123</v>
      </c>
      <c r="G372" s="302">
        <v>57</v>
      </c>
      <c r="H372" s="277" t="str">
        <f t="shared" si="5"/>
        <v>0257</v>
      </c>
      <c r="I372" s="302"/>
      <c r="J372" s="302"/>
      <c r="K372" s="302"/>
      <c r="L372" s="302"/>
      <c r="M372" s="302"/>
      <c r="N372" s="302"/>
      <c r="O372" s="302"/>
      <c r="P372" s="302"/>
      <c r="Q372" s="302"/>
      <c r="R372" s="302"/>
      <c r="S372" s="302"/>
      <c r="T372" s="302"/>
      <c r="U372" s="302"/>
      <c r="V372" s="302"/>
      <c r="W372" s="302"/>
      <c r="X372" s="302"/>
      <c r="Y372" s="302"/>
      <c r="Z372" s="302"/>
      <c r="AA372" s="302"/>
      <c r="AB372" s="302"/>
      <c r="AC372" s="302"/>
      <c r="AD372" s="302"/>
      <c r="AE372" s="302"/>
      <c r="AF372" s="302"/>
      <c r="AG372" s="302"/>
      <c r="AH372" s="302"/>
      <c r="AI372" s="302"/>
      <c r="AJ372" s="302"/>
      <c r="AK372" s="302"/>
      <c r="AL372" s="302"/>
      <c r="AM372" s="302"/>
      <c r="AN372" s="302"/>
      <c r="AO372" s="302"/>
      <c r="AP372" s="302"/>
      <c r="AQ372" s="302"/>
      <c r="AR372" s="302"/>
      <c r="AS372" s="302"/>
      <c r="AT372" s="302"/>
      <c r="AU372" s="302"/>
      <c r="AV372" s="302"/>
      <c r="AW372" s="302"/>
      <c r="AX372" s="302"/>
      <c r="AY372" s="302"/>
      <c r="AZ372" s="302"/>
      <c r="BA372" s="302"/>
      <c r="BB372" s="302"/>
      <c r="BC372" s="302"/>
      <c r="BD372" s="302"/>
      <c r="BE372" s="302"/>
      <c r="BF372" s="302"/>
      <c r="BG372" s="302"/>
      <c r="BH372" s="302"/>
      <c r="BI372" s="302"/>
      <c r="BJ372" s="302"/>
      <c r="BK372" s="302"/>
      <c r="BL372" s="302"/>
      <c r="BM372" s="302"/>
      <c r="BN372" s="302"/>
      <c r="BO372" s="302"/>
      <c r="BP372" s="302"/>
      <c r="BQ372" s="302"/>
      <c r="BR372" s="302"/>
      <c r="BS372" s="302"/>
      <c r="BT372" s="302"/>
      <c r="BU372" s="302"/>
      <c r="BV372" s="302"/>
      <c r="BW372" s="302"/>
      <c r="BX372" s="302"/>
      <c r="BY372" s="302"/>
      <c r="BZ372" s="302"/>
      <c r="CA372" s="302"/>
      <c r="CB372" s="302"/>
      <c r="CC372" s="302"/>
      <c r="CD372" s="302"/>
      <c r="CE372" s="302"/>
      <c r="CF372" s="302"/>
      <c r="CG372" s="302"/>
      <c r="CH372" s="302"/>
      <c r="CI372" s="302"/>
      <c r="CJ372" s="302"/>
      <c r="CK372" s="302"/>
      <c r="CL372" s="302"/>
      <c r="CM372" s="302"/>
      <c r="CN372" s="302"/>
      <c r="CO372" s="302"/>
      <c r="CP372" s="302"/>
      <c r="CQ372" s="302"/>
      <c r="CR372" s="302"/>
      <c r="CS372" s="302"/>
      <c r="CT372" s="302"/>
      <c r="CU372" s="302"/>
      <c r="CV372" s="302"/>
      <c r="CW372" s="302"/>
      <c r="CX372" s="302"/>
      <c r="CY372" s="302"/>
      <c r="CZ372" s="302"/>
      <c r="DA372" s="302"/>
      <c r="DB372" s="302"/>
      <c r="DC372" s="302"/>
      <c r="DD372" s="302"/>
      <c r="DE372" s="302"/>
      <c r="DF372" s="302"/>
      <c r="DG372" s="302"/>
      <c r="DH372" s="302"/>
      <c r="DI372" s="302"/>
      <c r="DJ372" s="302"/>
      <c r="DK372" s="302"/>
      <c r="DL372" s="302"/>
      <c r="DM372" s="302"/>
      <c r="DN372" s="302"/>
      <c r="DO372" s="302"/>
    </row>
    <row r="373" spans="4:119">
      <c r="D373" s="301" t="s">
        <v>121</v>
      </c>
      <c r="E373" s="301"/>
      <c r="F373" s="301" t="s">
        <v>123</v>
      </c>
      <c r="G373" s="302">
        <v>58</v>
      </c>
      <c r="H373" s="277" t="str">
        <f t="shared" si="5"/>
        <v>0258</v>
      </c>
      <c r="I373" s="302"/>
      <c r="J373" s="302"/>
      <c r="K373" s="302"/>
      <c r="L373" s="302"/>
      <c r="M373" s="302"/>
      <c r="N373" s="302"/>
      <c r="O373" s="302"/>
      <c r="P373" s="302"/>
      <c r="Q373" s="302"/>
      <c r="R373" s="302"/>
      <c r="S373" s="302"/>
      <c r="T373" s="302"/>
      <c r="U373" s="302"/>
      <c r="V373" s="302"/>
      <c r="W373" s="302"/>
      <c r="X373" s="302"/>
      <c r="Y373" s="302"/>
      <c r="Z373" s="302"/>
      <c r="AA373" s="302"/>
      <c r="AB373" s="302"/>
      <c r="AC373" s="302"/>
      <c r="AD373" s="302"/>
      <c r="AE373" s="302"/>
      <c r="AF373" s="302"/>
      <c r="AG373" s="302"/>
      <c r="AH373" s="302"/>
      <c r="AI373" s="302"/>
      <c r="AJ373" s="302"/>
      <c r="AK373" s="302"/>
      <c r="AL373" s="302"/>
      <c r="AM373" s="302"/>
      <c r="AN373" s="302"/>
      <c r="AO373" s="302"/>
      <c r="AP373" s="302"/>
      <c r="AQ373" s="302"/>
      <c r="AR373" s="302"/>
      <c r="AS373" s="302"/>
      <c r="AT373" s="302"/>
      <c r="AU373" s="302"/>
      <c r="AV373" s="302"/>
      <c r="AW373" s="302"/>
      <c r="AX373" s="302"/>
      <c r="AY373" s="302"/>
      <c r="AZ373" s="302"/>
      <c r="BA373" s="302"/>
      <c r="BB373" s="302"/>
      <c r="BC373" s="302"/>
      <c r="BD373" s="302"/>
      <c r="BE373" s="302"/>
      <c r="BF373" s="302"/>
      <c r="BG373" s="302"/>
      <c r="BH373" s="302"/>
      <c r="BI373" s="302"/>
      <c r="BJ373" s="302"/>
      <c r="BK373" s="302"/>
      <c r="BL373" s="302"/>
      <c r="BM373" s="302"/>
      <c r="BN373" s="302"/>
      <c r="BO373" s="302"/>
      <c r="BP373" s="302"/>
      <c r="BQ373" s="302"/>
      <c r="BR373" s="302"/>
      <c r="BS373" s="302"/>
      <c r="BT373" s="302"/>
      <c r="BU373" s="302"/>
      <c r="BV373" s="302"/>
      <c r="BW373" s="302"/>
      <c r="BX373" s="302"/>
      <c r="BY373" s="302"/>
      <c r="BZ373" s="302"/>
      <c r="CA373" s="302"/>
      <c r="CB373" s="302"/>
      <c r="CC373" s="302"/>
      <c r="CD373" s="302"/>
      <c r="CE373" s="302"/>
      <c r="CF373" s="302"/>
      <c r="CG373" s="302"/>
      <c r="CH373" s="302"/>
      <c r="CI373" s="302"/>
      <c r="CJ373" s="302"/>
      <c r="CK373" s="302"/>
      <c r="CL373" s="302"/>
      <c r="CM373" s="302"/>
      <c r="CN373" s="302"/>
      <c r="CO373" s="302"/>
      <c r="CP373" s="302"/>
      <c r="CQ373" s="302"/>
      <c r="CR373" s="302"/>
      <c r="CS373" s="302"/>
      <c r="CT373" s="302"/>
      <c r="CU373" s="302"/>
      <c r="CV373" s="302"/>
      <c r="CW373" s="302"/>
      <c r="CX373" s="302"/>
      <c r="CY373" s="302"/>
      <c r="CZ373" s="302"/>
      <c r="DA373" s="302"/>
      <c r="DB373" s="302"/>
      <c r="DC373" s="302"/>
      <c r="DD373" s="302"/>
      <c r="DE373" s="302"/>
      <c r="DF373" s="302"/>
      <c r="DG373" s="302"/>
      <c r="DH373" s="302"/>
      <c r="DI373" s="302"/>
      <c r="DJ373" s="302"/>
      <c r="DK373" s="302"/>
      <c r="DL373" s="302"/>
      <c r="DM373" s="302"/>
      <c r="DN373" s="302"/>
      <c r="DO373" s="302"/>
    </row>
    <row r="374" spans="4:119">
      <c r="D374" s="301" t="s">
        <v>121</v>
      </c>
      <c r="E374" s="301"/>
      <c r="F374" s="301" t="s">
        <v>123</v>
      </c>
      <c r="G374" s="302">
        <v>59</v>
      </c>
      <c r="H374" s="277" t="str">
        <f t="shared" si="5"/>
        <v>0259</v>
      </c>
      <c r="I374" s="302"/>
      <c r="J374" s="302"/>
      <c r="K374" s="302"/>
      <c r="L374" s="302"/>
      <c r="M374" s="302"/>
      <c r="N374" s="302"/>
      <c r="O374" s="302"/>
      <c r="P374" s="302"/>
      <c r="Q374" s="302"/>
      <c r="R374" s="302"/>
      <c r="S374" s="302"/>
      <c r="T374" s="302"/>
      <c r="U374" s="302"/>
      <c r="V374" s="302"/>
      <c r="W374" s="302"/>
      <c r="X374" s="302"/>
      <c r="Y374" s="302"/>
      <c r="Z374" s="302"/>
      <c r="AA374" s="302"/>
      <c r="AB374" s="302"/>
      <c r="AC374" s="302"/>
      <c r="AD374" s="302"/>
      <c r="AE374" s="302"/>
      <c r="AF374" s="302"/>
      <c r="AG374" s="302"/>
      <c r="AH374" s="302"/>
      <c r="AI374" s="302"/>
      <c r="AJ374" s="302"/>
      <c r="AK374" s="302"/>
      <c r="AL374" s="302"/>
      <c r="AM374" s="302"/>
      <c r="AN374" s="302"/>
      <c r="AO374" s="302"/>
      <c r="AP374" s="302"/>
      <c r="AQ374" s="302"/>
      <c r="AR374" s="302"/>
      <c r="AS374" s="302"/>
      <c r="AT374" s="302"/>
      <c r="AU374" s="302"/>
      <c r="AV374" s="302"/>
      <c r="AW374" s="302"/>
      <c r="AX374" s="302"/>
      <c r="AY374" s="302"/>
      <c r="AZ374" s="302"/>
      <c r="BA374" s="302"/>
      <c r="BB374" s="302"/>
      <c r="BC374" s="302"/>
      <c r="BD374" s="302"/>
      <c r="BE374" s="302"/>
      <c r="BF374" s="302"/>
      <c r="BG374" s="302"/>
      <c r="BH374" s="302"/>
      <c r="BI374" s="302"/>
      <c r="BJ374" s="302"/>
      <c r="BK374" s="302"/>
      <c r="BL374" s="302"/>
      <c r="BM374" s="302"/>
      <c r="BN374" s="302"/>
      <c r="BO374" s="302"/>
      <c r="BP374" s="302"/>
      <c r="BQ374" s="302"/>
      <c r="BR374" s="302"/>
      <c r="BS374" s="302"/>
      <c r="BT374" s="302"/>
      <c r="BU374" s="302"/>
      <c r="BV374" s="302"/>
      <c r="BW374" s="302"/>
      <c r="BX374" s="302"/>
      <c r="BY374" s="302"/>
      <c r="BZ374" s="302"/>
      <c r="CA374" s="302"/>
      <c r="CB374" s="302"/>
      <c r="CC374" s="302"/>
      <c r="CD374" s="302"/>
      <c r="CE374" s="302"/>
      <c r="CF374" s="302"/>
      <c r="CG374" s="302"/>
      <c r="CH374" s="302"/>
      <c r="CI374" s="302"/>
      <c r="CJ374" s="302"/>
      <c r="CK374" s="302"/>
      <c r="CL374" s="302"/>
      <c r="CM374" s="302"/>
      <c r="CN374" s="302"/>
      <c r="CO374" s="302"/>
      <c r="CP374" s="302"/>
      <c r="CQ374" s="302"/>
      <c r="CR374" s="302"/>
      <c r="CS374" s="302"/>
      <c r="CT374" s="302"/>
      <c r="CU374" s="302"/>
      <c r="CV374" s="302"/>
      <c r="CW374" s="302"/>
      <c r="CX374" s="302"/>
      <c r="CY374" s="302"/>
      <c r="CZ374" s="302"/>
      <c r="DA374" s="302"/>
      <c r="DB374" s="302"/>
      <c r="DC374" s="302"/>
      <c r="DD374" s="302"/>
      <c r="DE374" s="302"/>
      <c r="DF374" s="302"/>
      <c r="DG374" s="302"/>
      <c r="DH374" s="302"/>
      <c r="DI374" s="302"/>
      <c r="DJ374" s="302"/>
      <c r="DK374" s="302"/>
      <c r="DL374" s="302"/>
      <c r="DM374" s="302"/>
      <c r="DN374" s="302"/>
      <c r="DO374" s="302"/>
    </row>
    <row r="375" spans="4:119">
      <c r="D375" s="301" t="s">
        <v>121</v>
      </c>
      <c r="E375" s="301"/>
      <c r="F375" s="301" t="s">
        <v>123</v>
      </c>
      <c r="G375" s="302">
        <v>60</v>
      </c>
      <c r="H375" s="277" t="str">
        <f t="shared" si="5"/>
        <v>0260</v>
      </c>
      <c r="I375" s="302"/>
      <c r="J375" s="302"/>
      <c r="K375" s="302"/>
      <c r="L375" s="302"/>
      <c r="M375" s="302"/>
      <c r="N375" s="302"/>
      <c r="O375" s="302"/>
      <c r="P375" s="302"/>
      <c r="Q375" s="302"/>
      <c r="R375" s="302"/>
      <c r="S375" s="302"/>
      <c r="T375" s="302"/>
      <c r="U375" s="302"/>
      <c r="V375" s="302"/>
      <c r="W375" s="302"/>
      <c r="X375" s="302"/>
      <c r="Y375" s="302"/>
      <c r="Z375" s="302"/>
      <c r="AA375" s="302"/>
      <c r="AB375" s="302"/>
      <c r="AC375" s="302"/>
      <c r="AD375" s="302"/>
      <c r="AE375" s="302"/>
      <c r="AF375" s="302"/>
      <c r="AG375" s="302"/>
      <c r="AH375" s="302"/>
      <c r="AI375" s="302"/>
      <c r="AJ375" s="302"/>
      <c r="AK375" s="302"/>
      <c r="AL375" s="302"/>
      <c r="AM375" s="302"/>
      <c r="AN375" s="302"/>
      <c r="AO375" s="302"/>
      <c r="AP375" s="302"/>
      <c r="AQ375" s="302"/>
      <c r="AR375" s="302"/>
      <c r="AS375" s="302"/>
      <c r="AT375" s="302"/>
      <c r="AU375" s="302"/>
      <c r="AV375" s="302"/>
      <c r="AW375" s="302"/>
      <c r="AX375" s="302"/>
      <c r="AY375" s="302"/>
      <c r="AZ375" s="302"/>
      <c r="BA375" s="302"/>
      <c r="BB375" s="302"/>
      <c r="BC375" s="302"/>
      <c r="BD375" s="302"/>
      <c r="BE375" s="302"/>
      <c r="BF375" s="302"/>
      <c r="BG375" s="302"/>
      <c r="BH375" s="302"/>
      <c r="BI375" s="302"/>
      <c r="BJ375" s="302"/>
      <c r="BK375" s="302"/>
      <c r="BL375" s="302"/>
      <c r="BM375" s="302"/>
      <c r="BN375" s="302"/>
      <c r="BO375" s="302"/>
      <c r="BP375" s="302"/>
      <c r="BQ375" s="302"/>
      <c r="BR375" s="302"/>
      <c r="BS375" s="302"/>
      <c r="BT375" s="302"/>
      <c r="BU375" s="302"/>
      <c r="BV375" s="302"/>
      <c r="BW375" s="302"/>
      <c r="BX375" s="302"/>
      <c r="BY375" s="302"/>
      <c r="BZ375" s="302"/>
      <c r="CA375" s="302"/>
      <c r="CB375" s="302"/>
      <c r="CC375" s="302"/>
      <c r="CD375" s="302"/>
      <c r="CE375" s="302"/>
      <c r="CF375" s="302"/>
      <c r="CG375" s="302"/>
      <c r="CH375" s="302"/>
      <c r="CI375" s="302"/>
      <c r="CJ375" s="302"/>
      <c r="CK375" s="302"/>
      <c r="CL375" s="302"/>
      <c r="CM375" s="302"/>
      <c r="CN375" s="302"/>
      <c r="CO375" s="302"/>
      <c r="CP375" s="302"/>
      <c r="CQ375" s="302"/>
      <c r="CR375" s="302"/>
      <c r="CS375" s="302"/>
      <c r="CT375" s="302"/>
      <c r="CU375" s="302"/>
      <c r="CV375" s="302"/>
      <c r="CW375" s="302"/>
      <c r="CX375" s="302"/>
      <c r="CY375" s="302"/>
      <c r="CZ375" s="302"/>
      <c r="DA375" s="302"/>
      <c r="DB375" s="302"/>
      <c r="DC375" s="302"/>
      <c r="DD375" s="302"/>
      <c r="DE375" s="302"/>
      <c r="DF375" s="302"/>
      <c r="DG375" s="302"/>
      <c r="DH375" s="302"/>
      <c r="DI375" s="302"/>
      <c r="DJ375" s="302"/>
      <c r="DK375" s="302"/>
      <c r="DL375" s="302"/>
      <c r="DM375" s="302"/>
      <c r="DN375" s="302"/>
      <c r="DO375" s="302"/>
    </row>
    <row r="376" spans="4:119">
      <c r="H376" s="277" t="str">
        <f t="shared" si="5"/>
        <v>0000</v>
      </c>
    </row>
    <row r="377" spans="4:119" ht="22.5">
      <c r="D377" s="347" t="s">
        <v>230</v>
      </c>
      <c r="H377" s="277" t="str">
        <f t="shared" si="5"/>
        <v>0000</v>
      </c>
    </row>
    <row r="378" spans="4:119">
      <c r="D378" s="300" t="s">
        <v>118</v>
      </c>
      <c r="E378" s="300"/>
      <c r="F378" s="300" t="s">
        <v>113</v>
      </c>
      <c r="G378" s="300" t="s">
        <v>120</v>
      </c>
      <c r="H378" s="277" t="str">
        <f t="shared" si="5"/>
        <v>性別年齡</v>
      </c>
      <c r="I378" s="300"/>
      <c r="J378" s="300"/>
      <c r="K378" s="300"/>
      <c r="L378" s="300"/>
      <c r="M378" s="300"/>
      <c r="N378" s="300"/>
      <c r="O378" s="300"/>
      <c r="P378" s="300"/>
      <c r="Q378" s="300"/>
      <c r="R378" s="300"/>
      <c r="S378" s="300"/>
      <c r="T378" s="300"/>
      <c r="U378" s="300"/>
      <c r="V378" s="300"/>
      <c r="W378" s="300"/>
      <c r="X378" s="300"/>
      <c r="Y378" s="300"/>
      <c r="Z378" s="300"/>
      <c r="AA378" s="300"/>
      <c r="AB378" s="300"/>
      <c r="AC378" s="300"/>
      <c r="AD378" s="300"/>
      <c r="AE378" s="300"/>
      <c r="AF378" s="300"/>
      <c r="AG378" s="300"/>
      <c r="AH378" s="300"/>
      <c r="AI378" s="300"/>
      <c r="AJ378" s="300"/>
      <c r="AK378" s="300"/>
      <c r="AL378" s="300"/>
      <c r="AM378" s="300"/>
      <c r="AN378" s="300"/>
      <c r="AO378" s="300"/>
      <c r="AP378" s="300"/>
      <c r="AQ378" s="300"/>
      <c r="AR378" s="300"/>
      <c r="AS378" s="300"/>
      <c r="AT378" s="300"/>
      <c r="AU378" s="300"/>
      <c r="AV378" s="300"/>
      <c r="AW378" s="300"/>
      <c r="AX378" s="300"/>
      <c r="AY378" s="300"/>
      <c r="AZ378" s="300"/>
      <c r="BA378" s="300"/>
      <c r="BB378" s="300"/>
      <c r="BC378" s="300"/>
      <c r="BD378" s="300"/>
      <c r="BE378" s="300"/>
      <c r="BF378" s="300"/>
      <c r="BG378" s="300"/>
      <c r="BH378" s="300"/>
      <c r="BI378" s="300"/>
      <c r="BJ378" s="300"/>
      <c r="BK378" s="300"/>
      <c r="BL378" s="300"/>
      <c r="BM378" s="300"/>
      <c r="BN378" s="300"/>
      <c r="BO378" s="300"/>
      <c r="BP378" s="300"/>
      <c r="BQ378" s="300"/>
      <c r="BR378" s="300"/>
      <c r="BS378" s="300"/>
      <c r="BT378" s="300"/>
      <c r="BU378" s="300"/>
      <c r="BV378" s="300"/>
      <c r="BW378" s="300"/>
      <c r="BX378" s="300"/>
      <c r="BY378" s="300"/>
      <c r="BZ378" s="300"/>
      <c r="CA378" s="300"/>
      <c r="CB378" s="300"/>
      <c r="CC378" s="300"/>
      <c r="CD378" s="300"/>
      <c r="CE378" s="300"/>
      <c r="CF378" s="300"/>
      <c r="CG378" s="300"/>
      <c r="CH378" s="300"/>
      <c r="CI378" s="300"/>
      <c r="CJ378" s="300"/>
      <c r="CK378" s="300"/>
      <c r="CL378" s="300"/>
      <c r="CM378" s="300"/>
      <c r="CN378" s="300"/>
      <c r="CO378" s="300"/>
      <c r="CP378" s="300"/>
      <c r="CQ378" s="300"/>
      <c r="CR378" s="300"/>
      <c r="CS378" s="300"/>
      <c r="CT378" s="300"/>
      <c r="CU378" s="300"/>
      <c r="CV378" s="300"/>
      <c r="CW378" s="300"/>
      <c r="CX378" s="300"/>
      <c r="CY378" s="300"/>
      <c r="CZ378" s="300"/>
      <c r="DA378" s="300"/>
      <c r="DB378" s="300"/>
      <c r="DC378" s="300"/>
      <c r="DD378" s="300"/>
      <c r="DE378" s="300"/>
      <c r="DF378" s="300"/>
      <c r="DG378" s="300"/>
      <c r="DH378" s="300"/>
      <c r="DI378" s="300"/>
      <c r="DJ378" s="300"/>
      <c r="DK378" s="300"/>
      <c r="DL378" s="300"/>
      <c r="DM378" s="300"/>
      <c r="DN378" s="300"/>
      <c r="DO378" s="300"/>
    </row>
    <row r="379" spans="4:119">
      <c r="D379" s="301" t="s">
        <v>121</v>
      </c>
      <c r="E379" s="301"/>
      <c r="F379" s="301" t="s">
        <v>122</v>
      </c>
      <c r="G379" s="302">
        <v>0</v>
      </c>
      <c r="H379" s="277" t="str">
        <f t="shared" si="5"/>
        <v>0100</v>
      </c>
      <c r="I379" s="302"/>
      <c r="J379" s="302"/>
      <c r="K379" s="302"/>
      <c r="L379" s="302"/>
      <c r="M379" s="302"/>
      <c r="N379" s="302"/>
      <c r="O379" s="302"/>
      <c r="P379" s="302"/>
      <c r="Q379" s="302"/>
      <c r="R379" s="302"/>
      <c r="S379" s="302"/>
      <c r="T379" s="302"/>
      <c r="U379" s="302"/>
      <c r="V379" s="302"/>
      <c r="W379" s="302"/>
      <c r="X379" s="302"/>
      <c r="Y379" s="302"/>
      <c r="Z379" s="302"/>
      <c r="AA379" s="302"/>
      <c r="AB379" s="302"/>
      <c r="AC379" s="302"/>
      <c r="AD379" s="302"/>
      <c r="AE379" s="302"/>
      <c r="AF379" s="302"/>
      <c r="AG379" s="302"/>
      <c r="AH379" s="302"/>
      <c r="AI379" s="302"/>
      <c r="AJ379" s="302"/>
      <c r="AK379" s="302"/>
      <c r="AL379" s="302"/>
      <c r="AM379" s="302"/>
      <c r="AN379" s="302"/>
      <c r="AO379" s="302"/>
      <c r="AP379" s="302"/>
      <c r="AQ379" s="302"/>
      <c r="AR379" s="302"/>
      <c r="AS379" s="302"/>
      <c r="AT379" s="302"/>
      <c r="AU379" s="302"/>
      <c r="AV379" s="302"/>
      <c r="AW379" s="302"/>
      <c r="AX379" s="302"/>
      <c r="AY379" s="302"/>
      <c r="AZ379" s="302"/>
      <c r="BA379" s="302"/>
      <c r="BB379" s="302"/>
      <c r="BC379" s="302"/>
      <c r="BD379" s="302"/>
      <c r="BE379" s="302"/>
      <c r="BF379" s="302"/>
      <c r="BG379" s="302"/>
      <c r="BH379" s="302"/>
      <c r="BI379" s="302"/>
      <c r="BJ379" s="302"/>
      <c r="BK379" s="302"/>
      <c r="BL379" s="302"/>
      <c r="BM379" s="302"/>
      <c r="BN379" s="302"/>
      <c r="BO379" s="302"/>
      <c r="BP379" s="302"/>
      <c r="BQ379" s="302"/>
      <c r="BR379" s="302"/>
      <c r="BS379" s="302"/>
      <c r="BT379" s="302"/>
      <c r="BU379" s="302"/>
      <c r="BV379" s="302"/>
      <c r="BW379" s="302"/>
      <c r="BX379" s="302"/>
      <c r="BY379" s="302"/>
      <c r="BZ379" s="302"/>
      <c r="CA379" s="302"/>
      <c r="CB379" s="302"/>
      <c r="CC379" s="302"/>
      <c r="CD379" s="302"/>
      <c r="CE379" s="302"/>
      <c r="CF379" s="302"/>
      <c r="CG379" s="302"/>
      <c r="CH379" s="302"/>
      <c r="CI379" s="302"/>
      <c r="CJ379" s="302"/>
      <c r="CK379" s="302"/>
      <c r="CL379" s="302"/>
      <c r="CM379" s="302"/>
      <c r="CN379" s="302"/>
      <c r="CO379" s="302"/>
      <c r="CP379" s="302"/>
      <c r="CQ379" s="302"/>
      <c r="CR379" s="302"/>
      <c r="CS379" s="302"/>
      <c r="CT379" s="302"/>
      <c r="CU379" s="302"/>
      <c r="CV379" s="302"/>
      <c r="CW379" s="302"/>
      <c r="CX379" s="302"/>
      <c r="CY379" s="302"/>
      <c r="CZ379" s="302"/>
      <c r="DA379" s="302"/>
      <c r="DB379" s="302"/>
      <c r="DC379" s="302"/>
      <c r="DD379" s="302"/>
      <c r="DE379" s="302"/>
      <c r="DF379" s="302"/>
      <c r="DG379" s="302"/>
      <c r="DH379" s="302"/>
      <c r="DI379" s="302"/>
      <c r="DJ379" s="302"/>
      <c r="DK379" s="302"/>
      <c r="DL379" s="302"/>
      <c r="DM379" s="302"/>
      <c r="DN379" s="302"/>
      <c r="DO379" s="302"/>
    </row>
    <row r="380" spans="4:119">
      <c r="D380" s="301" t="s">
        <v>121</v>
      </c>
      <c r="E380" s="301"/>
      <c r="F380" s="301" t="s">
        <v>122</v>
      </c>
      <c r="G380" s="302">
        <v>1</v>
      </c>
      <c r="H380" s="277" t="str">
        <f t="shared" si="5"/>
        <v>0101</v>
      </c>
      <c r="I380" s="302"/>
      <c r="J380" s="302"/>
      <c r="K380" s="302"/>
      <c r="L380" s="302"/>
      <c r="M380" s="302"/>
      <c r="N380" s="302"/>
      <c r="O380" s="302"/>
      <c r="P380" s="302"/>
      <c r="Q380" s="302"/>
      <c r="R380" s="302"/>
      <c r="S380" s="302"/>
      <c r="T380" s="302"/>
      <c r="U380" s="302"/>
      <c r="V380" s="302"/>
      <c r="W380" s="302"/>
      <c r="X380" s="302"/>
      <c r="Y380" s="302"/>
      <c r="Z380" s="302"/>
      <c r="AA380" s="302"/>
      <c r="AB380" s="302"/>
      <c r="AC380" s="302"/>
      <c r="AD380" s="302"/>
      <c r="AE380" s="302"/>
      <c r="AF380" s="302"/>
      <c r="AG380" s="302"/>
      <c r="AH380" s="302"/>
      <c r="AI380" s="302"/>
      <c r="AJ380" s="302"/>
      <c r="AK380" s="302"/>
      <c r="AL380" s="302"/>
      <c r="AM380" s="302"/>
      <c r="AN380" s="302"/>
      <c r="AO380" s="302"/>
      <c r="AP380" s="302"/>
      <c r="AQ380" s="302"/>
      <c r="AR380" s="302"/>
      <c r="AS380" s="302"/>
      <c r="AT380" s="302"/>
      <c r="AU380" s="302"/>
      <c r="AV380" s="302"/>
      <c r="AW380" s="302"/>
      <c r="AX380" s="302"/>
      <c r="AY380" s="302"/>
      <c r="AZ380" s="302"/>
      <c r="BA380" s="302"/>
      <c r="BB380" s="302"/>
      <c r="BC380" s="302"/>
      <c r="BD380" s="302"/>
      <c r="BE380" s="302"/>
      <c r="BF380" s="302"/>
      <c r="BG380" s="302"/>
      <c r="BH380" s="302"/>
      <c r="BI380" s="302"/>
      <c r="BJ380" s="302"/>
      <c r="BK380" s="302"/>
      <c r="BL380" s="302"/>
      <c r="BM380" s="302"/>
      <c r="BN380" s="302"/>
      <c r="BO380" s="302"/>
      <c r="BP380" s="302"/>
      <c r="BQ380" s="302"/>
      <c r="BR380" s="302"/>
      <c r="BS380" s="302"/>
      <c r="BT380" s="302"/>
      <c r="BU380" s="302"/>
      <c r="BV380" s="302"/>
      <c r="BW380" s="302"/>
      <c r="BX380" s="302"/>
      <c r="BY380" s="302"/>
      <c r="BZ380" s="302"/>
      <c r="CA380" s="302"/>
      <c r="CB380" s="302"/>
      <c r="CC380" s="302"/>
      <c r="CD380" s="302"/>
      <c r="CE380" s="302"/>
      <c r="CF380" s="302"/>
      <c r="CG380" s="302"/>
      <c r="CH380" s="302"/>
      <c r="CI380" s="302"/>
      <c r="CJ380" s="302"/>
      <c r="CK380" s="302"/>
      <c r="CL380" s="302"/>
      <c r="CM380" s="302"/>
      <c r="CN380" s="302"/>
      <c r="CO380" s="302"/>
      <c r="CP380" s="302"/>
      <c r="CQ380" s="302"/>
      <c r="CR380" s="302"/>
      <c r="CS380" s="302"/>
      <c r="CT380" s="302"/>
      <c r="CU380" s="302"/>
      <c r="CV380" s="302"/>
      <c r="CW380" s="302"/>
      <c r="CX380" s="302"/>
      <c r="CY380" s="302"/>
      <c r="CZ380" s="302"/>
      <c r="DA380" s="302"/>
      <c r="DB380" s="302"/>
      <c r="DC380" s="302"/>
      <c r="DD380" s="302"/>
      <c r="DE380" s="302"/>
      <c r="DF380" s="302"/>
      <c r="DG380" s="302"/>
      <c r="DH380" s="302"/>
      <c r="DI380" s="302"/>
      <c r="DJ380" s="302"/>
      <c r="DK380" s="302"/>
      <c r="DL380" s="302"/>
      <c r="DM380" s="302"/>
      <c r="DN380" s="302"/>
      <c r="DO380" s="302"/>
    </row>
    <row r="381" spans="4:119">
      <c r="D381" s="301" t="s">
        <v>121</v>
      </c>
      <c r="E381" s="301"/>
      <c r="F381" s="301" t="s">
        <v>122</v>
      </c>
      <c r="G381" s="302">
        <v>2</v>
      </c>
      <c r="H381" s="277" t="str">
        <f t="shared" si="5"/>
        <v>0102</v>
      </c>
      <c r="I381" s="302"/>
      <c r="J381" s="302"/>
      <c r="K381" s="302"/>
      <c r="L381" s="302"/>
      <c r="M381" s="302"/>
      <c r="N381" s="302"/>
      <c r="O381" s="302"/>
      <c r="P381" s="302"/>
      <c r="Q381" s="302"/>
      <c r="R381" s="302"/>
      <c r="S381" s="302"/>
      <c r="T381" s="302"/>
      <c r="U381" s="302"/>
      <c r="V381" s="302"/>
      <c r="W381" s="302"/>
      <c r="X381" s="302"/>
      <c r="Y381" s="302"/>
      <c r="Z381" s="302"/>
      <c r="AA381" s="302"/>
      <c r="AB381" s="302"/>
      <c r="AC381" s="302"/>
      <c r="AD381" s="302"/>
      <c r="AE381" s="302"/>
      <c r="AF381" s="302"/>
      <c r="AG381" s="302"/>
      <c r="AH381" s="302"/>
      <c r="AI381" s="302"/>
      <c r="AJ381" s="302"/>
      <c r="AK381" s="302"/>
      <c r="AL381" s="302"/>
      <c r="AM381" s="302"/>
      <c r="AN381" s="302"/>
      <c r="AO381" s="302"/>
      <c r="AP381" s="302"/>
      <c r="AQ381" s="302"/>
      <c r="AR381" s="302"/>
      <c r="AS381" s="302"/>
      <c r="AT381" s="302"/>
      <c r="AU381" s="302"/>
      <c r="AV381" s="302"/>
      <c r="AW381" s="302"/>
      <c r="AX381" s="302"/>
      <c r="AY381" s="302"/>
      <c r="AZ381" s="302"/>
      <c r="BA381" s="302"/>
      <c r="BB381" s="302"/>
      <c r="BC381" s="302"/>
      <c r="BD381" s="302"/>
      <c r="BE381" s="302"/>
      <c r="BF381" s="302"/>
      <c r="BG381" s="302"/>
      <c r="BH381" s="302"/>
      <c r="BI381" s="302"/>
      <c r="BJ381" s="302"/>
      <c r="BK381" s="302"/>
      <c r="BL381" s="302"/>
      <c r="BM381" s="302"/>
      <c r="BN381" s="302"/>
      <c r="BO381" s="302"/>
      <c r="BP381" s="302"/>
      <c r="BQ381" s="302"/>
      <c r="BR381" s="302"/>
      <c r="BS381" s="302"/>
      <c r="BT381" s="302"/>
      <c r="BU381" s="302"/>
      <c r="BV381" s="302"/>
      <c r="BW381" s="302"/>
      <c r="BX381" s="302"/>
      <c r="BY381" s="302"/>
      <c r="BZ381" s="302"/>
      <c r="CA381" s="302"/>
      <c r="CB381" s="302"/>
      <c r="CC381" s="302"/>
      <c r="CD381" s="302"/>
      <c r="CE381" s="302"/>
      <c r="CF381" s="302"/>
      <c r="CG381" s="302"/>
      <c r="CH381" s="302"/>
      <c r="CI381" s="302"/>
      <c r="CJ381" s="302"/>
      <c r="CK381" s="302"/>
      <c r="CL381" s="302"/>
      <c r="CM381" s="302"/>
      <c r="CN381" s="302"/>
      <c r="CO381" s="302"/>
      <c r="CP381" s="302"/>
      <c r="CQ381" s="302"/>
      <c r="CR381" s="302"/>
      <c r="CS381" s="302"/>
      <c r="CT381" s="302"/>
      <c r="CU381" s="302"/>
      <c r="CV381" s="302"/>
      <c r="CW381" s="302"/>
      <c r="CX381" s="302"/>
      <c r="CY381" s="302"/>
      <c r="CZ381" s="302"/>
      <c r="DA381" s="302"/>
      <c r="DB381" s="302"/>
      <c r="DC381" s="302"/>
      <c r="DD381" s="302"/>
      <c r="DE381" s="302"/>
      <c r="DF381" s="302"/>
      <c r="DG381" s="302"/>
      <c r="DH381" s="302"/>
      <c r="DI381" s="302"/>
      <c r="DJ381" s="302"/>
      <c r="DK381" s="302"/>
      <c r="DL381" s="302"/>
      <c r="DM381" s="302"/>
      <c r="DN381" s="302"/>
      <c r="DO381" s="302"/>
    </row>
    <row r="382" spans="4:119">
      <c r="D382" s="301" t="s">
        <v>121</v>
      </c>
      <c r="E382" s="301"/>
      <c r="F382" s="301" t="s">
        <v>122</v>
      </c>
      <c r="G382" s="302">
        <v>3</v>
      </c>
      <c r="H382" s="277" t="str">
        <f t="shared" si="5"/>
        <v>0103</v>
      </c>
      <c r="I382" s="302"/>
      <c r="J382" s="302"/>
      <c r="K382" s="302"/>
      <c r="L382" s="302"/>
      <c r="M382" s="302"/>
      <c r="N382" s="302"/>
      <c r="O382" s="302"/>
      <c r="P382" s="302"/>
      <c r="Q382" s="302"/>
      <c r="R382" s="302"/>
      <c r="S382" s="302"/>
      <c r="T382" s="302"/>
      <c r="U382" s="302"/>
      <c r="V382" s="302"/>
      <c r="W382" s="302"/>
      <c r="X382" s="302"/>
      <c r="Y382" s="302"/>
      <c r="Z382" s="302"/>
      <c r="AA382" s="302"/>
      <c r="AB382" s="302"/>
      <c r="AC382" s="302"/>
      <c r="AD382" s="302"/>
      <c r="AE382" s="302"/>
      <c r="AF382" s="302"/>
      <c r="AG382" s="302"/>
      <c r="AH382" s="302"/>
      <c r="AI382" s="302"/>
      <c r="AJ382" s="302"/>
      <c r="AK382" s="302"/>
      <c r="AL382" s="302"/>
      <c r="AM382" s="302"/>
      <c r="AN382" s="302"/>
      <c r="AO382" s="302"/>
      <c r="AP382" s="302"/>
      <c r="AQ382" s="302"/>
      <c r="AR382" s="302"/>
      <c r="AS382" s="302"/>
      <c r="AT382" s="302"/>
      <c r="AU382" s="302"/>
      <c r="AV382" s="302"/>
      <c r="AW382" s="302"/>
      <c r="AX382" s="302"/>
      <c r="AY382" s="302"/>
      <c r="AZ382" s="302"/>
      <c r="BA382" s="302"/>
      <c r="BB382" s="302"/>
      <c r="BC382" s="302"/>
      <c r="BD382" s="302"/>
      <c r="BE382" s="302"/>
      <c r="BF382" s="302"/>
      <c r="BG382" s="302"/>
      <c r="BH382" s="302"/>
      <c r="BI382" s="302"/>
      <c r="BJ382" s="302"/>
      <c r="BK382" s="302"/>
      <c r="BL382" s="302"/>
      <c r="BM382" s="302"/>
      <c r="BN382" s="302"/>
      <c r="BO382" s="302"/>
      <c r="BP382" s="302"/>
      <c r="BQ382" s="302"/>
      <c r="BR382" s="302"/>
      <c r="BS382" s="302"/>
      <c r="BT382" s="302"/>
      <c r="BU382" s="302"/>
      <c r="BV382" s="302"/>
      <c r="BW382" s="302"/>
      <c r="BX382" s="302"/>
      <c r="BY382" s="302"/>
      <c r="BZ382" s="302"/>
      <c r="CA382" s="302"/>
      <c r="CB382" s="302"/>
      <c r="CC382" s="302"/>
      <c r="CD382" s="302"/>
      <c r="CE382" s="302"/>
      <c r="CF382" s="302"/>
      <c r="CG382" s="302"/>
      <c r="CH382" s="302"/>
      <c r="CI382" s="302"/>
      <c r="CJ382" s="302"/>
      <c r="CK382" s="302"/>
      <c r="CL382" s="302"/>
      <c r="CM382" s="302"/>
      <c r="CN382" s="302"/>
      <c r="CO382" s="302"/>
      <c r="CP382" s="302"/>
      <c r="CQ382" s="302"/>
      <c r="CR382" s="302"/>
      <c r="CS382" s="302"/>
      <c r="CT382" s="302"/>
      <c r="CU382" s="302"/>
      <c r="CV382" s="302"/>
      <c r="CW382" s="302"/>
      <c r="CX382" s="302"/>
      <c r="CY382" s="302"/>
      <c r="CZ382" s="302"/>
      <c r="DA382" s="302"/>
      <c r="DB382" s="302"/>
      <c r="DC382" s="302"/>
      <c r="DD382" s="302"/>
      <c r="DE382" s="302"/>
      <c r="DF382" s="302"/>
      <c r="DG382" s="302"/>
      <c r="DH382" s="302"/>
      <c r="DI382" s="302"/>
      <c r="DJ382" s="302"/>
      <c r="DK382" s="302"/>
      <c r="DL382" s="302"/>
      <c r="DM382" s="302"/>
      <c r="DN382" s="302"/>
      <c r="DO382" s="302"/>
    </row>
    <row r="383" spans="4:119">
      <c r="D383" s="301" t="s">
        <v>121</v>
      </c>
      <c r="E383" s="301"/>
      <c r="F383" s="301" t="s">
        <v>122</v>
      </c>
      <c r="G383" s="302">
        <v>4</v>
      </c>
      <c r="H383" s="277" t="str">
        <f t="shared" si="5"/>
        <v>0104</v>
      </c>
      <c r="I383" s="302"/>
      <c r="J383" s="302"/>
      <c r="K383" s="302"/>
      <c r="L383" s="302"/>
      <c r="M383" s="302"/>
      <c r="N383" s="302"/>
      <c r="O383" s="302"/>
      <c r="P383" s="302"/>
      <c r="Q383" s="302"/>
      <c r="R383" s="302"/>
      <c r="S383" s="302"/>
      <c r="T383" s="302"/>
      <c r="U383" s="302"/>
      <c r="V383" s="302"/>
      <c r="W383" s="302"/>
      <c r="X383" s="302"/>
      <c r="Y383" s="302"/>
      <c r="Z383" s="302"/>
      <c r="AA383" s="302"/>
      <c r="AB383" s="302"/>
      <c r="AC383" s="302"/>
      <c r="AD383" s="302"/>
      <c r="AE383" s="302"/>
      <c r="AF383" s="302"/>
      <c r="AG383" s="302"/>
      <c r="AH383" s="302"/>
      <c r="AI383" s="302"/>
      <c r="AJ383" s="302"/>
      <c r="AK383" s="302"/>
      <c r="AL383" s="302"/>
      <c r="AM383" s="302"/>
      <c r="AN383" s="302"/>
      <c r="AO383" s="302"/>
      <c r="AP383" s="302"/>
      <c r="AQ383" s="302"/>
      <c r="AR383" s="302"/>
      <c r="AS383" s="302"/>
      <c r="AT383" s="302"/>
      <c r="AU383" s="302"/>
      <c r="AV383" s="302"/>
      <c r="AW383" s="302"/>
      <c r="AX383" s="302"/>
      <c r="AY383" s="302"/>
      <c r="AZ383" s="302"/>
      <c r="BA383" s="302"/>
      <c r="BB383" s="302"/>
      <c r="BC383" s="302"/>
      <c r="BD383" s="302"/>
      <c r="BE383" s="302"/>
      <c r="BF383" s="302"/>
      <c r="BG383" s="302"/>
      <c r="BH383" s="302"/>
      <c r="BI383" s="302"/>
      <c r="BJ383" s="302"/>
      <c r="BK383" s="302"/>
      <c r="BL383" s="302"/>
      <c r="BM383" s="302"/>
      <c r="BN383" s="302"/>
      <c r="BO383" s="302"/>
      <c r="BP383" s="302"/>
      <c r="BQ383" s="302"/>
      <c r="BR383" s="302"/>
      <c r="BS383" s="302"/>
      <c r="BT383" s="302"/>
      <c r="BU383" s="302"/>
      <c r="BV383" s="302"/>
      <c r="BW383" s="302"/>
      <c r="BX383" s="302"/>
      <c r="BY383" s="302"/>
      <c r="BZ383" s="302"/>
      <c r="CA383" s="302"/>
      <c r="CB383" s="302"/>
      <c r="CC383" s="302"/>
      <c r="CD383" s="302"/>
      <c r="CE383" s="302"/>
      <c r="CF383" s="302"/>
      <c r="CG383" s="302"/>
      <c r="CH383" s="302"/>
      <c r="CI383" s="302"/>
      <c r="CJ383" s="302"/>
      <c r="CK383" s="302"/>
      <c r="CL383" s="302"/>
      <c r="CM383" s="302"/>
      <c r="CN383" s="302"/>
      <c r="CO383" s="302"/>
      <c r="CP383" s="302"/>
      <c r="CQ383" s="302"/>
      <c r="CR383" s="302"/>
      <c r="CS383" s="302"/>
      <c r="CT383" s="302"/>
      <c r="CU383" s="302"/>
      <c r="CV383" s="302"/>
      <c r="CW383" s="302"/>
      <c r="CX383" s="302"/>
      <c r="CY383" s="302"/>
      <c r="CZ383" s="302"/>
      <c r="DA383" s="302"/>
      <c r="DB383" s="302"/>
      <c r="DC383" s="302"/>
      <c r="DD383" s="302"/>
      <c r="DE383" s="302"/>
      <c r="DF383" s="302"/>
      <c r="DG383" s="302"/>
      <c r="DH383" s="302"/>
      <c r="DI383" s="302"/>
      <c r="DJ383" s="302"/>
      <c r="DK383" s="302"/>
      <c r="DL383" s="302"/>
      <c r="DM383" s="302"/>
      <c r="DN383" s="302"/>
      <c r="DO383" s="302"/>
    </row>
    <row r="384" spans="4:119">
      <c r="D384" s="301" t="s">
        <v>121</v>
      </c>
      <c r="E384" s="301"/>
      <c r="F384" s="301" t="s">
        <v>122</v>
      </c>
      <c r="G384" s="302">
        <v>5</v>
      </c>
      <c r="H384" s="277" t="str">
        <f t="shared" ref="H384:H447" si="6">E384&amp;TEXT(F384,"00")&amp;TEXT(G384,"00")</f>
        <v>0105</v>
      </c>
      <c r="I384" s="302"/>
      <c r="J384" s="302"/>
      <c r="K384" s="302"/>
      <c r="L384" s="302"/>
      <c r="M384" s="302"/>
      <c r="N384" s="302"/>
      <c r="O384" s="302"/>
      <c r="P384" s="302"/>
      <c r="Q384" s="302"/>
      <c r="R384" s="302"/>
      <c r="S384" s="302"/>
      <c r="T384" s="302"/>
      <c r="U384" s="302"/>
      <c r="V384" s="302"/>
      <c r="W384" s="302"/>
      <c r="X384" s="302"/>
      <c r="Y384" s="302"/>
      <c r="Z384" s="302"/>
      <c r="AA384" s="302"/>
      <c r="AB384" s="302"/>
      <c r="AC384" s="302"/>
      <c r="AD384" s="302"/>
      <c r="AE384" s="302"/>
      <c r="AF384" s="302"/>
      <c r="AG384" s="302"/>
      <c r="AH384" s="302"/>
      <c r="AI384" s="302"/>
      <c r="AJ384" s="302"/>
      <c r="AK384" s="302"/>
      <c r="AL384" s="302"/>
      <c r="AM384" s="302"/>
      <c r="AN384" s="302"/>
      <c r="AO384" s="302"/>
      <c r="AP384" s="302"/>
      <c r="AQ384" s="302"/>
      <c r="AR384" s="302"/>
      <c r="AS384" s="302"/>
      <c r="AT384" s="302"/>
      <c r="AU384" s="302"/>
      <c r="AV384" s="302"/>
      <c r="AW384" s="302"/>
      <c r="AX384" s="302"/>
      <c r="AY384" s="302"/>
      <c r="AZ384" s="302"/>
      <c r="BA384" s="302"/>
      <c r="BB384" s="302"/>
      <c r="BC384" s="302"/>
      <c r="BD384" s="302"/>
      <c r="BE384" s="302"/>
      <c r="BF384" s="302"/>
      <c r="BG384" s="302"/>
      <c r="BH384" s="302"/>
      <c r="BI384" s="302"/>
      <c r="BJ384" s="302"/>
      <c r="BK384" s="302"/>
      <c r="BL384" s="302"/>
      <c r="BM384" s="302"/>
      <c r="BN384" s="302"/>
      <c r="BO384" s="302"/>
      <c r="BP384" s="302"/>
      <c r="BQ384" s="302"/>
      <c r="BR384" s="302"/>
      <c r="BS384" s="302"/>
      <c r="BT384" s="302"/>
      <c r="BU384" s="302"/>
      <c r="BV384" s="302"/>
      <c r="BW384" s="302"/>
      <c r="BX384" s="302"/>
      <c r="BY384" s="302"/>
      <c r="BZ384" s="302"/>
      <c r="CA384" s="302"/>
      <c r="CB384" s="302"/>
      <c r="CC384" s="302"/>
      <c r="CD384" s="302"/>
      <c r="CE384" s="302"/>
      <c r="CF384" s="302"/>
      <c r="CG384" s="302"/>
      <c r="CH384" s="302"/>
      <c r="CI384" s="302"/>
      <c r="CJ384" s="302"/>
      <c r="CK384" s="302"/>
      <c r="CL384" s="302"/>
      <c r="CM384" s="302"/>
      <c r="CN384" s="302"/>
      <c r="CO384" s="302"/>
      <c r="CP384" s="302"/>
      <c r="CQ384" s="302"/>
      <c r="CR384" s="302"/>
      <c r="CS384" s="302"/>
      <c r="CT384" s="302"/>
      <c r="CU384" s="302"/>
      <c r="CV384" s="302"/>
      <c r="CW384" s="302"/>
      <c r="CX384" s="302"/>
      <c r="CY384" s="302"/>
      <c r="CZ384" s="302"/>
      <c r="DA384" s="302"/>
      <c r="DB384" s="302"/>
      <c r="DC384" s="302"/>
      <c r="DD384" s="302"/>
      <c r="DE384" s="302"/>
      <c r="DF384" s="302"/>
      <c r="DG384" s="302"/>
      <c r="DH384" s="302"/>
      <c r="DI384" s="302"/>
      <c r="DJ384" s="302"/>
      <c r="DK384" s="302"/>
      <c r="DL384" s="302"/>
      <c r="DM384" s="302"/>
      <c r="DN384" s="302"/>
      <c r="DO384" s="302"/>
    </row>
    <row r="385" spans="4:119">
      <c r="D385" s="301" t="s">
        <v>121</v>
      </c>
      <c r="E385" s="301"/>
      <c r="F385" s="301" t="s">
        <v>122</v>
      </c>
      <c r="G385" s="302">
        <v>6</v>
      </c>
      <c r="H385" s="277" t="str">
        <f t="shared" si="6"/>
        <v>0106</v>
      </c>
      <c r="I385" s="302"/>
      <c r="J385" s="302"/>
      <c r="K385" s="302"/>
      <c r="L385" s="302"/>
      <c r="M385" s="302"/>
      <c r="N385" s="302"/>
      <c r="O385" s="302"/>
      <c r="P385" s="302"/>
      <c r="Q385" s="302"/>
      <c r="R385" s="302"/>
      <c r="S385" s="302"/>
      <c r="T385" s="302"/>
      <c r="U385" s="302"/>
      <c r="V385" s="302"/>
      <c r="W385" s="302"/>
      <c r="X385" s="302"/>
      <c r="Y385" s="302"/>
      <c r="Z385" s="302"/>
      <c r="AA385" s="302"/>
      <c r="AB385" s="302"/>
      <c r="AC385" s="302"/>
      <c r="AD385" s="302"/>
      <c r="AE385" s="302"/>
      <c r="AF385" s="302"/>
      <c r="AG385" s="302"/>
      <c r="AH385" s="302"/>
      <c r="AI385" s="302"/>
      <c r="AJ385" s="302"/>
      <c r="AK385" s="302"/>
      <c r="AL385" s="302"/>
      <c r="AM385" s="302"/>
      <c r="AN385" s="302"/>
      <c r="AO385" s="302"/>
      <c r="AP385" s="302"/>
      <c r="AQ385" s="302"/>
      <c r="AR385" s="302"/>
      <c r="AS385" s="302"/>
      <c r="AT385" s="302"/>
      <c r="AU385" s="302"/>
      <c r="AV385" s="302"/>
      <c r="AW385" s="302"/>
      <c r="AX385" s="302"/>
      <c r="AY385" s="302"/>
      <c r="AZ385" s="302"/>
      <c r="BA385" s="302"/>
      <c r="BB385" s="302"/>
      <c r="BC385" s="302"/>
      <c r="BD385" s="302"/>
      <c r="BE385" s="302"/>
      <c r="BF385" s="302"/>
      <c r="BG385" s="302"/>
      <c r="BH385" s="302"/>
      <c r="BI385" s="302"/>
      <c r="BJ385" s="302"/>
      <c r="BK385" s="302"/>
      <c r="BL385" s="302"/>
      <c r="BM385" s="302"/>
      <c r="BN385" s="302"/>
      <c r="BO385" s="302"/>
      <c r="BP385" s="302"/>
      <c r="BQ385" s="302"/>
      <c r="BR385" s="302"/>
      <c r="BS385" s="302"/>
      <c r="BT385" s="302"/>
      <c r="BU385" s="302"/>
      <c r="BV385" s="302"/>
      <c r="BW385" s="302"/>
      <c r="BX385" s="302"/>
      <c r="BY385" s="302"/>
      <c r="BZ385" s="302"/>
      <c r="CA385" s="302"/>
      <c r="CB385" s="302"/>
      <c r="CC385" s="302"/>
      <c r="CD385" s="302"/>
      <c r="CE385" s="302"/>
      <c r="CF385" s="302"/>
      <c r="CG385" s="302"/>
      <c r="CH385" s="302"/>
      <c r="CI385" s="302"/>
      <c r="CJ385" s="302"/>
      <c r="CK385" s="302"/>
      <c r="CL385" s="302"/>
      <c r="CM385" s="302"/>
      <c r="CN385" s="302"/>
      <c r="CO385" s="302"/>
      <c r="CP385" s="302"/>
      <c r="CQ385" s="302"/>
      <c r="CR385" s="302"/>
      <c r="CS385" s="302"/>
      <c r="CT385" s="302"/>
      <c r="CU385" s="302"/>
      <c r="CV385" s="302"/>
      <c r="CW385" s="302"/>
      <c r="CX385" s="302"/>
      <c r="CY385" s="302"/>
      <c r="CZ385" s="302"/>
      <c r="DA385" s="302"/>
      <c r="DB385" s="302"/>
      <c r="DC385" s="302"/>
      <c r="DD385" s="302"/>
      <c r="DE385" s="302"/>
      <c r="DF385" s="302"/>
      <c r="DG385" s="302"/>
      <c r="DH385" s="302"/>
      <c r="DI385" s="302"/>
      <c r="DJ385" s="302"/>
      <c r="DK385" s="302"/>
      <c r="DL385" s="302"/>
      <c r="DM385" s="302"/>
      <c r="DN385" s="302"/>
      <c r="DO385" s="302"/>
    </row>
    <row r="386" spans="4:119">
      <c r="D386" s="301" t="s">
        <v>121</v>
      </c>
      <c r="E386" s="301"/>
      <c r="F386" s="301" t="s">
        <v>122</v>
      </c>
      <c r="G386" s="302">
        <v>7</v>
      </c>
      <c r="H386" s="277" t="str">
        <f t="shared" si="6"/>
        <v>0107</v>
      </c>
      <c r="I386" s="302"/>
      <c r="J386" s="302"/>
      <c r="K386" s="302"/>
      <c r="L386" s="302"/>
      <c r="M386" s="302"/>
      <c r="N386" s="302"/>
      <c r="O386" s="302"/>
      <c r="P386" s="302"/>
      <c r="Q386" s="302"/>
      <c r="R386" s="302"/>
      <c r="S386" s="302"/>
      <c r="T386" s="302"/>
      <c r="U386" s="302"/>
      <c r="V386" s="302"/>
      <c r="W386" s="302"/>
      <c r="X386" s="302"/>
      <c r="Y386" s="302"/>
      <c r="Z386" s="302"/>
      <c r="AA386" s="302"/>
      <c r="AB386" s="302"/>
      <c r="AC386" s="302"/>
      <c r="AD386" s="302"/>
      <c r="AE386" s="302"/>
      <c r="AF386" s="302"/>
      <c r="AG386" s="302"/>
      <c r="AH386" s="302"/>
      <c r="AI386" s="302"/>
      <c r="AJ386" s="302"/>
      <c r="AK386" s="302"/>
      <c r="AL386" s="302"/>
      <c r="AM386" s="302"/>
      <c r="AN386" s="302"/>
      <c r="AO386" s="302"/>
      <c r="AP386" s="302"/>
      <c r="AQ386" s="302"/>
      <c r="AR386" s="302"/>
      <c r="AS386" s="302"/>
      <c r="AT386" s="302"/>
      <c r="AU386" s="302"/>
      <c r="AV386" s="302"/>
      <c r="AW386" s="302"/>
      <c r="AX386" s="302"/>
      <c r="AY386" s="302"/>
      <c r="AZ386" s="302"/>
      <c r="BA386" s="302"/>
      <c r="BB386" s="302"/>
      <c r="BC386" s="302"/>
      <c r="BD386" s="302"/>
      <c r="BE386" s="302"/>
      <c r="BF386" s="302"/>
      <c r="BG386" s="302"/>
      <c r="BH386" s="302"/>
      <c r="BI386" s="302"/>
      <c r="BJ386" s="302"/>
      <c r="BK386" s="302"/>
      <c r="BL386" s="302"/>
      <c r="BM386" s="302"/>
      <c r="BN386" s="302"/>
      <c r="BO386" s="302"/>
      <c r="BP386" s="302"/>
      <c r="BQ386" s="302"/>
      <c r="BR386" s="302"/>
      <c r="BS386" s="302"/>
      <c r="BT386" s="302"/>
      <c r="BU386" s="302"/>
      <c r="BV386" s="302"/>
      <c r="BW386" s="302"/>
      <c r="BX386" s="302"/>
      <c r="BY386" s="302"/>
      <c r="BZ386" s="302"/>
      <c r="CA386" s="302"/>
      <c r="CB386" s="302"/>
      <c r="CC386" s="302"/>
      <c r="CD386" s="302"/>
      <c r="CE386" s="302"/>
      <c r="CF386" s="302"/>
      <c r="CG386" s="302"/>
      <c r="CH386" s="302"/>
      <c r="CI386" s="302"/>
      <c r="CJ386" s="302"/>
      <c r="CK386" s="302"/>
      <c r="CL386" s="302"/>
      <c r="CM386" s="302"/>
      <c r="CN386" s="302"/>
      <c r="CO386" s="302"/>
      <c r="CP386" s="302"/>
      <c r="CQ386" s="302"/>
      <c r="CR386" s="302"/>
      <c r="CS386" s="302"/>
      <c r="CT386" s="302"/>
      <c r="CU386" s="302"/>
      <c r="CV386" s="302"/>
      <c r="CW386" s="302"/>
      <c r="CX386" s="302"/>
      <c r="CY386" s="302"/>
      <c r="CZ386" s="302"/>
      <c r="DA386" s="302"/>
      <c r="DB386" s="302"/>
      <c r="DC386" s="302"/>
      <c r="DD386" s="302"/>
      <c r="DE386" s="302"/>
      <c r="DF386" s="302"/>
      <c r="DG386" s="302"/>
      <c r="DH386" s="302"/>
      <c r="DI386" s="302"/>
      <c r="DJ386" s="302"/>
      <c r="DK386" s="302"/>
      <c r="DL386" s="302"/>
      <c r="DM386" s="302"/>
      <c r="DN386" s="302"/>
      <c r="DO386" s="302"/>
    </row>
    <row r="387" spans="4:119">
      <c r="D387" s="301" t="s">
        <v>121</v>
      </c>
      <c r="E387" s="301"/>
      <c r="F387" s="301" t="s">
        <v>122</v>
      </c>
      <c r="G387" s="302">
        <v>8</v>
      </c>
      <c r="H387" s="277" t="str">
        <f t="shared" si="6"/>
        <v>0108</v>
      </c>
      <c r="I387" s="302"/>
      <c r="J387" s="302"/>
      <c r="K387" s="302"/>
      <c r="L387" s="302"/>
      <c r="M387" s="302"/>
      <c r="N387" s="302"/>
      <c r="O387" s="302"/>
      <c r="P387" s="302"/>
      <c r="Q387" s="302"/>
      <c r="R387" s="302"/>
      <c r="S387" s="302"/>
      <c r="T387" s="302"/>
      <c r="U387" s="302"/>
      <c r="V387" s="302"/>
      <c r="W387" s="302"/>
      <c r="X387" s="302"/>
      <c r="Y387" s="302"/>
      <c r="Z387" s="302"/>
      <c r="AA387" s="302"/>
      <c r="AB387" s="302"/>
      <c r="AC387" s="302"/>
      <c r="AD387" s="302"/>
      <c r="AE387" s="302"/>
      <c r="AF387" s="302"/>
      <c r="AG387" s="302"/>
      <c r="AH387" s="302"/>
      <c r="AI387" s="302"/>
      <c r="AJ387" s="302"/>
      <c r="AK387" s="302"/>
      <c r="AL387" s="302"/>
      <c r="AM387" s="302"/>
      <c r="AN387" s="302"/>
      <c r="AO387" s="302"/>
      <c r="AP387" s="302"/>
      <c r="AQ387" s="302"/>
      <c r="AR387" s="302"/>
      <c r="AS387" s="302"/>
      <c r="AT387" s="302"/>
      <c r="AU387" s="302"/>
      <c r="AV387" s="302"/>
      <c r="AW387" s="302"/>
      <c r="AX387" s="302"/>
      <c r="AY387" s="302"/>
      <c r="AZ387" s="302"/>
      <c r="BA387" s="302"/>
      <c r="BB387" s="302"/>
      <c r="BC387" s="302"/>
      <c r="BD387" s="302"/>
      <c r="BE387" s="302"/>
      <c r="BF387" s="302"/>
      <c r="BG387" s="302"/>
      <c r="BH387" s="302"/>
      <c r="BI387" s="302"/>
      <c r="BJ387" s="302"/>
      <c r="BK387" s="302"/>
      <c r="BL387" s="302"/>
      <c r="BM387" s="302"/>
      <c r="BN387" s="302"/>
      <c r="BO387" s="302"/>
      <c r="BP387" s="302"/>
      <c r="BQ387" s="302"/>
      <c r="BR387" s="302"/>
      <c r="BS387" s="302"/>
      <c r="BT387" s="302"/>
      <c r="BU387" s="302"/>
      <c r="BV387" s="302"/>
      <c r="BW387" s="302"/>
      <c r="BX387" s="302"/>
      <c r="BY387" s="302"/>
      <c r="BZ387" s="302"/>
      <c r="CA387" s="302"/>
      <c r="CB387" s="302"/>
      <c r="CC387" s="302"/>
      <c r="CD387" s="302"/>
      <c r="CE387" s="302"/>
      <c r="CF387" s="302"/>
      <c r="CG387" s="302"/>
      <c r="CH387" s="302"/>
      <c r="CI387" s="302"/>
      <c r="CJ387" s="302"/>
      <c r="CK387" s="302"/>
      <c r="CL387" s="302"/>
      <c r="CM387" s="302"/>
      <c r="CN387" s="302"/>
      <c r="CO387" s="302"/>
      <c r="CP387" s="302"/>
      <c r="CQ387" s="302"/>
      <c r="CR387" s="302"/>
      <c r="CS387" s="302"/>
      <c r="CT387" s="302"/>
      <c r="CU387" s="302"/>
      <c r="CV387" s="302"/>
      <c r="CW387" s="302"/>
      <c r="CX387" s="302"/>
      <c r="CY387" s="302"/>
      <c r="CZ387" s="302"/>
      <c r="DA387" s="302"/>
      <c r="DB387" s="302"/>
      <c r="DC387" s="302"/>
      <c r="DD387" s="302"/>
      <c r="DE387" s="302"/>
      <c r="DF387" s="302"/>
      <c r="DG387" s="302"/>
      <c r="DH387" s="302"/>
      <c r="DI387" s="302"/>
      <c r="DJ387" s="302"/>
      <c r="DK387" s="302"/>
      <c r="DL387" s="302"/>
      <c r="DM387" s="302"/>
      <c r="DN387" s="302"/>
      <c r="DO387" s="302"/>
    </row>
    <row r="388" spans="4:119">
      <c r="D388" s="301" t="s">
        <v>121</v>
      </c>
      <c r="E388" s="301"/>
      <c r="F388" s="301" t="s">
        <v>122</v>
      </c>
      <c r="G388" s="302">
        <v>9</v>
      </c>
      <c r="H388" s="277" t="str">
        <f t="shared" si="6"/>
        <v>0109</v>
      </c>
      <c r="I388" s="302"/>
      <c r="J388" s="302"/>
      <c r="K388" s="302"/>
      <c r="L388" s="302"/>
      <c r="M388" s="302"/>
      <c r="N388" s="302"/>
      <c r="O388" s="302"/>
      <c r="P388" s="302"/>
      <c r="Q388" s="302"/>
      <c r="R388" s="302"/>
      <c r="S388" s="302"/>
      <c r="T388" s="302"/>
      <c r="U388" s="302"/>
      <c r="V388" s="302"/>
      <c r="W388" s="302"/>
      <c r="X388" s="302"/>
      <c r="Y388" s="302"/>
      <c r="Z388" s="302"/>
      <c r="AA388" s="302"/>
      <c r="AB388" s="302"/>
      <c r="AC388" s="302"/>
      <c r="AD388" s="302"/>
      <c r="AE388" s="302"/>
      <c r="AF388" s="302"/>
      <c r="AG388" s="302"/>
      <c r="AH388" s="302"/>
      <c r="AI388" s="302"/>
      <c r="AJ388" s="302"/>
      <c r="AK388" s="302"/>
      <c r="AL388" s="302"/>
      <c r="AM388" s="302"/>
      <c r="AN388" s="302"/>
      <c r="AO388" s="302"/>
      <c r="AP388" s="302"/>
      <c r="AQ388" s="302"/>
      <c r="AR388" s="302"/>
      <c r="AS388" s="302"/>
      <c r="AT388" s="302"/>
      <c r="AU388" s="302"/>
      <c r="AV388" s="302"/>
      <c r="AW388" s="302"/>
      <c r="AX388" s="302"/>
      <c r="AY388" s="302"/>
      <c r="AZ388" s="302"/>
      <c r="BA388" s="302"/>
      <c r="BB388" s="302"/>
      <c r="BC388" s="302"/>
      <c r="BD388" s="302"/>
      <c r="BE388" s="302"/>
      <c r="BF388" s="302"/>
      <c r="BG388" s="302"/>
      <c r="BH388" s="302"/>
      <c r="BI388" s="302"/>
      <c r="BJ388" s="302"/>
      <c r="BK388" s="302"/>
      <c r="BL388" s="302"/>
      <c r="BM388" s="302"/>
      <c r="BN388" s="302"/>
      <c r="BO388" s="302"/>
      <c r="BP388" s="302"/>
      <c r="BQ388" s="302"/>
      <c r="BR388" s="302"/>
      <c r="BS388" s="302"/>
      <c r="BT388" s="302"/>
      <c r="BU388" s="302"/>
      <c r="BV388" s="302"/>
      <c r="BW388" s="302"/>
      <c r="BX388" s="302"/>
      <c r="BY388" s="302"/>
      <c r="BZ388" s="302"/>
      <c r="CA388" s="302"/>
      <c r="CB388" s="302"/>
      <c r="CC388" s="302"/>
      <c r="CD388" s="302"/>
      <c r="CE388" s="302"/>
      <c r="CF388" s="302"/>
      <c r="CG388" s="302"/>
      <c r="CH388" s="302"/>
      <c r="CI388" s="302"/>
      <c r="CJ388" s="302"/>
      <c r="CK388" s="302"/>
      <c r="CL388" s="302"/>
      <c r="CM388" s="302"/>
      <c r="CN388" s="302"/>
      <c r="CO388" s="302"/>
      <c r="CP388" s="302"/>
      <c r="CQ388" s="302"/>
      <c r="CR388" s="302"/>
      <c r="CS388" s="302"/>
      <c r="CT388" s="302"/>
      <c r="CU388" s="302"/>
      <c r="CV388" s="302"/>
      <c r="CW388" s="302"/>
      <c r="CX388" s="302"/>
      <c r="CY388" s="302"/>
      <c r="CZ388" s="302"/>
      <c r="DA388" s="302"/>
      <c r="DB388" s="302"/>
      <c r="DC388" s="302"/>
      <c r="DD388" s="302"/>
      <c r="DE388" s="302"/>
      <c r="DF388" s="302"/>
      <c r="DG388" s="302"/>
      <c r="DH388" s="302"/>
      <c r="DI388" s="302"/>
      <c r="DJ388" s="302"/>
      <c r="DK388" s="302"/>
      <c r="DL388" s="302"/>
      <c r="DM388" s="302"/>
      <c r="DN388" s="302"/>
      <c r="DO388" s="302"/>
    </row>
    <row r="389" spans="4:119">
      <c r="D389" s="301" t="s">
        <v>121</v>
      </c>
      <c r="E389" s="301"/>
      <c r="F389" s="301" t="s">
        <v>122</v>
      </c>
      <c r="G389" s="302">
        <v>10</v>
      </c>
      <c r="H389" s="277" t="str">
        <f t="shared" si="6"/>
        <v>0110</v>
      </c>
      <c r="I389" s="302"/>
      <c r="J389" s="302"/>
      <c r="K389" s="302"/>
      <c r="L389" s="302"/>
      <c r="M389" s="302"/>
      <c r="N389" s="302"/>
      <c r="O389" s="302"/>
      <c r="P389" s="302"/>
      <c r="Q389" s="302"/>
      <c r="R389" s="302"/>
      <c r="S389" s="302"/>
      <c r="T389" s="302"/>
      <c r="U389" s="302"/>
      <c r="V389" s="302"/>
      <c r="W389" s="302"/>
      <c r="X389" s="302"/>
      <c r="Y389" s="302"/>
      <c r="Z389" s="302"/>
      <c r="AA389" s="302"/>
      <c r="AB389" s="302"/>
      <c r="AC389" s="302"/>
      <c r="AD389" s="302"/>
      <c r="AE389" s="302"/>
      <c r="AF389" s="302"/>
      <c r="AG389" s="302"/>
      <c r="AH389" s="302"/>
      <c r="AI389" s="302"/>
      <c r="AJ389" s="302"/>
      <c r="AK389" s="302"/>
      <c r="AL389" s="302"/>
      <c r="AM389" s="302"/>
      <c r="AN389" s="302"/>
      <c r="AO389" s="302"/>
      <c r="AP389" s="302"/>
      <c r="AQ389" s="302"/>
      <c r="AR389" s="302"/>
      <c r="AS389" s="302"/>
      <c r="AT389" s="302"/>
      <c r="AU389" s="302"/>
      <c r="AV389" s="302"/>
      <c r="AW389" s="302"/>
      <c r="AX389" s="302"/>
      <c r="AY389" s="302"/>
      <c r="AZ389" s="302"/>
      <c r="BA389" s="302"/>
      <c r="BB389" s="302"/>
      <c r="BC389" s="302"/>
      <c r="BD389" s="302"/>
      <c r="BE389" s="302"/>
      <c r="BF389" s="302"/>
      <c r="BG389" s="302"/>
      <c r="BH389" s="302"/>
      <c r="BI389" s="302"/>
      <c r="BJ389" s="302"/>
      <c r="BK389" s="302"/>
      <c r="BL389" s="302"/>
      <c r="BM389" s="302"/>
      <c r="BN389" s="302"/>
      <c r="BO389" s="302"/>
      <c r="BP389" s="302"/>
      <c r="BQ389" s="302"/>
      <c r="BR389" s="302"/>
      <c r="BS389" s="302"/>
      <c r="BT389" s="302"/>
      <c r="BU389" s="302"/>
      <c r="BV389" s="302"/>
      <c r="BW389" s="302"/>
      <c r="BX389" s="302"/>
      <c r="BY389" s="302"/>
      <c r="BZ389" s="302"/>
      <c r="CA389" s="302"/>
      <c r="CB389" s="302"/>
      <c r="CC389" s="302"/>
      <c r="CD389" s="302"/>
      <c r="CE389" s="302"/>
      <c r="CF389" s="302"/>
      <c r="CG389" s="302"/>
      <c r="CH389" s="302"/>
      <c r="CI389" s="302"/>
      <c r="CJ389" s="302"/>
      <c r="CK389" s="302"/>
      <c r="CL389" s="302"/>
      <c r="CM389" s="302"/>
      <c r="CN389" s="302"/>
      <c r="CO389" s="302"/>
      <c r="CP389" s="302"/>
      <c r="CQ389" s="302"/>
      <c r="CR389" s="302"/>
      <c r="CS389" s="302"/>
      <c r="CT389" s="302"/>
      <c r="CU389" s="302"/>
      <c r="CV389" s="302"/>
      <c r="CW389" s="302"/>
      <c r="CX389" s="302"/>
      <c r="CY389" s="302"/>
      <c r="CZ389" s="302"/>
      <c r="DA389" s="302"/>
      <c r="DB389" s="302"/>
      <c r="DC389" s="302"/>
      <c r="DD389" s="302"/>
      <c r="DE389" s="302"/>
      <c r="DF389" s="302"/>
      <c r="DG389" s="302"/>
      <c r="DH389" s="302"/>
      <c r="DI389" s="302"/>
      <c r="DJ389" s="302"/>
      <c r="DK389" s="302"/>
      <c r="DL389" s="302"/>
      <c r="DM389" s="302"/>
      <c r="DN389" s="302"/>
      <c r="DO389" s="302"/>
    </row>
    <row r="390" spans="4:119">
      <c r="D390" s="301" t="s">
        <v>121</v>
      </c>
      <c r="E390" s="301"/>
      <c r="F390" s="301" t="s">
        <v>122</v>
      </c>
      <c r="G390" s="302">
        <v>11</v>
      </c>
      <c r="H390" s="277" t="str">
        <f t="shared" si="6"/>
        <v>0111</v>
      </c>
      <c r="I390" s="302"/>
      <c r="J390" s="302"/>
      <c r="K390" s="302"/>
      <c r="L390" s="302"/>
      <c r="M390" s="302"/>
      <c r="N390" s="302"/>
      <c r="O390" s="302"/>
      <c r="P390" s="302"/>
      <c r="Q390" s="302"/>
      <c r="R390" s="302"/>
      <c r="S390" s="302"/>
      <c r="T390" s="302"/>
      <c r="U390" s="302"/>
      <c r="V390" s="302"/>
      <c r="W390" s="302"/>
      <c r="X390" s="302"/>
      <c r="Y390" s="302"/>
      <c r="Z390" s="302"/>
      <c r="AA390" s="302"/>
      <c r="AB390" s="302"/>
      <c r="AC390" s="302"/>
      <c r="AD390" s="302"/>
      <c r="AE390" s="302"/>
      <c r="AF390" s="302"/>
      <c r="AG390" s="302"/>
      <c r="AH390" s="302"/>
      <c r="AI390" s="302"/>
      <c r="AJ390" s="302"/>
      <c r="AK390" s="302"/>
      <c r="AL390" s="302"/>
      <c r="AM390" s="302"/>
      <c r="AN390" s="302"/>
      <c r="AO390" s="302"/>
      <c r="AP390" s="302"/>
      <c r="AQ390" s="302"/>
      <c r="AR390" s="302"/>
      <c r="AS390" s="302"/>
      <c r="AT390" s="302"/>
      <c r="AU390" s="302"/>
      <c r="AV390" s="302"/>
      <c r="AW390" s="302"/>
      <c r="AX390" s="302"/>
      <c r="AY390" s="302"/>
      <c r="AZ390" s="302"/>
      <c r="BA390" s="302"/>
      <c r="BB390" s="302"/>
      <c r="BC390" s="302"/>
      <c r="BD390" s="302"/>
      <c r="BE390" s="302"/>
      <c r="BF390" s="302"/>
      <c r="BG390" s="302"/>
      <c r="BH390" s="302"/>
      <c r="BI390" s="302"/>
      <c r="BJ390" s="302"/>
      <c r="BK390" s="302"/>
      <c r="BL390" s="302"/>
      <c r="BM390" s="302"/>
      <c r="BN390" s="302"/>
      <c r="BO390" s="302"/>
      <c r="BP390" s="302"/>
      <c r="BQ390" s="302"/>
      <c r="BR390" s="302"/>
      <c r="BS390" s="302"/>
      <c r="BT390" s="302"/>
      <c r="BU390" s="302"/>
      <c r="BV390" s="302"/>
      <c r="BW390" s="302"/>
      <c r="BX390" s="302"/>
      <c r="BY390" s="302"/>
      <c r="BZ390" s="302"/>
      <c r="CA390" s="302"/>
      <c r="CB390" s="302"/>
      <c r="CC390" s="302"/>
      <c r="CD390" s="302"/>
      <c r="CE390" s="302"/>
      <c r="CF390" s="302"/>
      <c r="CG390" s="302"/>
      <c r="CH390" s="302"/>
      <c r="CI390" s="302"/>
      <c r="CJ390" s="302"/>
      <c r="CK390" s="302"/>
      <c r="CL390" s="302"/>
      <c r="CM390" s="302"/>
      <c r="CN390" s="302"/>
      <c r="CO390" s="302"/>
      <c r="CP390" s="302"/>
      <c r="CQ390" s="302"/>
      <c r="CR390" s="302"/>
      <c r="CS390" s="302"/>
      <c r="CT390" s="302"/>
      <c r="CU390" s="302"/>
      <c r="CV390" s="302"/>
      <c r="CW390" s="302"/>
      <c r="CX390" s="302"/>
      <c r="CY390" s="302"/>
      <c r="CZ390" s="302"/>
      <c r="DA390" s="302"/>
      <c r="DB390" s="302"/>
      <c r="DC390" s="302"/>
      <c r="DD390" s="302"/>
      <c r="DE390" s="302"/>
      <c r="DF390" s="302"/>
      <c r="DG390" s="302"/>
      <c r="DH390" s="302"/>
      <c r="DI390" s="302"/>
      <c r="DJ390" s="302"/>
      <c r="DK390" s="302"/>
      <c r="DL390" s="302"/>
      <c r="DM390" s="302"/>
      <c r="DN390" s="302"/>
      <c r="DO390" s="302"/>
    </row>
    <row r="391" spans="4:119">
      <c r="D391" s="301" t="s">
        <v>121</v>
      </c>
      <c r="E391" s="301"/>
      <c r="F391" s="301" t="s">
        <v>122</v>
      </c>
      <c r="G391" s="302">
        <v>12</v>
      </c>
      <c r="H391" s="277" t="str">
        <f t="shared" si="6"/>
        <v>0112</v>
      </c>
      <c r="I391" s="302"/>
      <c r="J391" s="302"/>
      <c r="K391" s="302"/>
      <c r="L391" s="302"/>
      <c r="M391" s="302"/>
      <c r="N391" s="302"/>
      <c r="O391" s="302"/>
      <c r="P391" s="302"/>
      <c r="Q391" s="302"/>
      <c r="R391" s="302"/>
      <c r="S391" s="302"/>
      <c r="T391" s="302"/>
      <c r="U391" s="302"/>
      <c r="V391" s="302"/>
      <c r="W391" s="302"/>
      <c r="X391" s="302"/>
      <c r="Y391" s="302"/>
      <c r="Z391" s="302"/>
      <c r="AA391" s="302"/>
      <c r="AB391" s="302"/>
      <c r="AC391" s="302"/>
      <c r="AD391" s="302"/>
      <c r="AE391" s="302"/>
      <c r="AF391" s="302"/>
      <c r="AG391" s="302"/>
      <c r="AH391" s="302"/>
      <c r="AI391" s="302"/>
      <c r="AJ391" s="302"/>
      <c r="AK391" s="302"/>
      <c r="AL391" s="302"/>
      <c r="AM391" s="302"/>
      <c r="AN391" s="302"/>
      <c r="AO391" s="302"/>
      <c r="AP391" s="302"/>
      <c r="AQ391" s="302"/>
      <c r="AR391" s="302"/>
      <c r="AS391" s="302"/>
      <c r="AT391" s="302"/>
      <c r="AU391" s="302"/>
      <c r="AV391" s="302"/>
      <c r="AW391" s="302"/>
      <c r="AX391" s="302"/>
      <c r="AY391" s="302"/>
      <c r="AZ391" s="302"/>
      <c r="BA391" s="302"/>
      <c r="BB391" s="302"/>
      <c r="BC391" s="302"/>
      <c r="BD391" s="302"/>
      <c r="BE391" s="302"/>
      <c r="BF391" s="302"/>
      <c r="BG391" s="302"/>
      <c r="BH391" s="302"/>
      <c r="BI391" s="302"/>
      <c r="BJ391" s="302"/>
      <c r="BK391" s="302"/>
      <c r="BL391" s="302"/>
      <c r="BM391" s="302"/>
      <c r="BN391" s="302"/>
      <c r="BO391" s="302"/>
      <c r="BP391" s="302"/>
      <c r="BQ391" s="302"/>
      <c r="BR391" s="302"/>
      <c r="BS391" s="302"/>
      <c r="BT391" s="302"/>
      <c r="BU391" s="302"/>
      <c r="BV391" s="302"/>
      <c r="BW391" s="302"/>
      <c r="BX391" s="302"/>
      <c r="BY391" s="302"/>
      <c r="BZ391" s="302"/>
      <c r="CA391" s="302"/>
      <c r="CB391" s="302"/>
      <c r="CC391" s="302"/>
      <c r="CD391" s="302"/>
      <c r="CE391" s="302"/>
      <c r="CF391" s="302"/>
      <c r="CG391" s="302"/>
      <c r="CH391" s="302"/>
      <c r="CI391" s="302"/>
      <c r="CJ391" s="302"/>
      <c r="CK391" s="302"/>
      <c r="CL391" s="302"/>
      <c r="CM391" s="302"/>
      <c r="CN391" s="302"/>
      <c r="CO391" s="302"/>
      <c r="CP391" s="302"/>
      <c r="CQ391" s="302"/>
      <c r="CR391" s="302"/>
      <c r="CS391" s="302"/>
      <c r="CT391" s="302"/>
      <c r="CU391" s="302"/>
      <c r="CV391" s="302"/>
      <c r="CW391" s="302"/>
      <c r="CX391" s="302"/>
      <c r="CY391" s="302"/>
      <c r="CZ391" s="302"/>
      <c r="DA391" s="302"/>
      <c r="DB391" s="302"/>
      <c r="DC391" s="302"/>
      <c r="DD391" s="302"/>
      <c r="DE391" s="302"/>
      <c r="DF391" s="302"/>
      <c r="DG391" s="302"/>
      <c r="DH391" s="302"/>
      <c r="DI391" s="302"/>
      <c r="DJ391" s="302"/>
      <c r="DK391" s="302"/>
      <c r="DL391" s="302"/>
      <c r="DM391" s="302"/>
      <c r="DN391" s="302"/>
      <c r="DO391" s="302"/>
    </row>
    <row r="392" spans="4:119">
      <c r="D392" s="301" t="s">
        <v>121</v>
      </c>
      <c r="E392" s="301"/>
      <c r="F392" s="301" t="s">
        <v>122</v>
      </c>
      <c r="G392" s="302">
        <v>13</v>
      </c>
      <c r="H392" s="277" t="str">
        <f t="shared" si="6"/>
        <v>0113</v>
      </c>
      <c r="I392" s="302"/>
      <c r="J392" s="302"/>
      <c r="K392" s="302"/>
      <c r="L392" s="302"/>
      <c r="M392" s="302"/>
      <c r="N392" s="302"/>
      <c r="O392" s="302"/>
      <c r="P392" s="302"/>
      <c r="Q392" s="302"/>
      <c r="R392" s="302"/>
      <c r="S392" s="302"/>
      <c r="T392" s="302"/>
      <c r="U392" s="302"/>
      <c r="V392" s="302"/>
      <c r="W392" s="302"/>
      <c r="X392" s="302"/>
      <c r="Y392" s="302"/>
      <c r="Z392" s="302"/>
      <c r="AA392" s="302"/>
      <c r="AB392" s="302"/>
      <c r="AC392" s="302"/>
      <c r="AD392" s="302"/>
      <c r="AE392" s="302"/>
      <c r="AF392" s="302"/>
      <c r="AG392" s="302"/>
      <c r="AH392" s="302"/>
      <c r="AI392" s="302"/>
      <c r="AJ392" s="302"/>
      <c r="AK392" s="302"/>
      <c r="AL392" s="302"/>
      <c r="AM392" s="302"/>
      <c r="AN392" s="302"/>
      <c r="AO392" s="302"/>
      <c r="AP392" s="302"/>
      <c r="AQ392" s="302"/>
      <c r="AR392" s="302"/>
      <c r="AS392" s="302"/>
      <c r="AT392" s="302"/>
      <c r="AU392" s="302"/>
      <c r="AV392" s="302"/>
      <c r="AW392" s="302"/>
      <c r="AX392" s="302"/>
      <c r="AY392" s="302"/>
      <c r="AZ392" s="302"/>
      <c r="BA392" s="302"/>
      <c r="BB392" s="302"/>
      <c r="BC392" s="302"/>
      <c r="BD392" s="302"/>
      <c r="BE392" s="302"/>
      <c r="BF392" s="302"/>
      <c r="BG392" s="302"/>
      <c r="BH392" s="302"/>
      <c r="BI392" s="302"/>
      <c r="BJ392" s="302"/>
      <c r="BK392" s="302"/>
      <c r="BL392" s="302"/>
      <c r="BM392" s="302"/>
      <c r="BN392" s="302"/>
      <c r="BO392" s="302"/>
      <c r="BP392" s="302"/>
      <c r="BQ392" s="302"/>
      <c r="BR392" s="302"/>
      <c r="BS392" s="302"/>
      <c r="BT392" s="302"/>
      <c r="BU392" s="302"/>
      <c r="BV392" s="302"/>
      <c r="BW392" s="302"/>
      <c r="BX392" s="302"/>
      <c r="BY392" s="302"/>
      <c r="BZ392" s="302"/>
      <c r="CA392" s="302"/>
      <c r="CB392" s="302"/>
      <c r="CC392" s="302"/>
      <c r="CD392" s="302"/>
      <c r="CE392" s="302"/>
      <c r="CF392" s="302"/>
      <c r="CG392" s="302"/>
      <c r="CH392" s="302"/>
      <c r="CI392" s="302"/>
      <c r="CJ392" s="302"/>
      <c r="CK392" s="302"/>
      <c r="CL392" s="302"/>
      <c r="CM392" s="302"/>
      <c r="CN392" s="302"/>
      <c r="CO392" s="302"/>
      <c r="CP392" s="302"/>
      <c r="CQ392" s="302"/>
      <c r="CR392" s="302"/>
      <c r="CS392" s="302"/>
      <c r="CT392" s="302"/>
      <c r="CU392" s="302"/>
      <c r="CV392" s="302"/>
      <c r="CW392" s="302"/>
      <c r="CX392" s="302"/>
      <c r="CY392" s="302"/>
      <c r="CZ392" s="302"/>
      <c r="DA392" s="302"/>
      <c r="DB392" s="302"/>
      <c r="DC392" s="302"/>
      <c r="DD392" s="302"/>
      <c r="DE392" s="302"/>
      <c r="DF392" s="302"/>
      <c r="DG392" s="302"/>
      <c r="DH392" s="302"/>
      <c r="DI392" s="302"/>
      <c r="DJ392" s="302"/>
      <c r="DK392" s="302"/>
      <c r="DL392" s="302"/>
      <c r="DM392" s="302"/>
      <c r="DN392" s="302"/>
      <c r="DO392" s="302"/>
    </row>
    <row r="393" spans="4:119">
      <c r="D393" s="301" t="s">
        <v>121</v>
      </c>
      <c r="E393" s="301"/>
      <c r="F393" s="301" t="s">
        <v>122</v>
      </c>
      <c r="G393" s="302">
        <v>14</v>
      </c>
      <c r="H393" s="277" t="str">
        <f t="shared" si="6"/>
        <v>0114</v>
      </c>
      <c r="I393" s="302"/>
      <c r="J393" s="302"/>
      <c r="K393" s="302"/>
      <c r="L393" s="302"/>
      <c r="M393" s="302"/>
      <c r="N393" s="302"/>
      <c r="O393" s="302"/>
      <c r="P393" s="302"/>
      <c r="Q393" s="302"/>
      <c r="R393" s="302"/>
      <c r="S393" s="302"/>
      <c r="T393" s="302"/>
      <c r="U393" s="302"/>
      <c r="V393" s="302"/>
      <c r="W393" s="302"/>
      <c r="X393" s="302"/>
      <c r="Y393" s="302"/>
      <c r="Z393" s="302"/>
      <c r="AA393" s="302"/>
      <c r="AB393" s="302"/>
      <c r="AC393" s="302"/>
      <c r="AD393" s="302"/>
      <c r="AE393" s="302"/>
      <c r="AF393" s="302"/>
      <c r="AG393" s="302"/>
      <c r="AH393" s="302"/>
      <c r="AI393" s="302"/>
      <c r="AJ393" s="302"/>
      <c r="AK393" s="302"/>
      <c r="AL393" s="302"/>
      <c r="AM393" s="302"/>
      <c r="AN393" s="302"/>
      <c r="AO393" s="302"/>
      <c r="AP393" s="302"/>
      <c r="AQ393" s="302"/>
      <c r="AR393" s="302"/>
      <c r="AS393" s="302"/>
      <c r="AT393" s="302"/>
      <c r="AU393" s="302"/>
      <c r="AV393" s="302"/>
      <c r="AW393" s="302"/>
      <c r="AX393" s="302"/>
      <c r="AY393" s="302"/>
      <c r="AZ393" s="302"/>
      <c r="BA393" s="302"/>
      <c r="BB393" s="302"/>
      <c r="BC393" s="302"/>
      <c r="BD393" s="302"/>
      <c r="BE393" s="302"/>
      <c r="BF393" s="302"/>
      <c r="BG393" s="302"/>
      <c r="BH393" s="302"/>
      <c r="BI393" s="302"/>
      <c r="BJ393" s="302"/>
      <c r="BK393" s="302"/>
      <c r="BL393" s="302"/>
      <c r="BM393" s="302"/>
      <c r="BN393" s="302"/>
      <c r="BO393" s="302"/>
      <c r="BP393" s="302"/>
      <c r="BQ393" s="302"/>
      <c r="BR393" s="302"/>
      <c r="BS393" s="302"/>
      <c r="BT393" s="302"/>
      <c r="BU393" s="302"/>
      <c r="BV393" s="302"/>
      <c r="BW393" s="302"/>
      <c r="BX393" s="302"/>
      <c r="BY393" s="302"/>
      <c r="BZ393" s="302"/>
      <c r="CA393" s="302"/>
      <c r="CB393" s="302"/>
      <c r="CC393" s="302"/>
      <c r="CD393" s="302"/>
      <c r="CE393" s="302"/>
      <c r="CF393" s="302"/>
      <c r="CG393" s="302"/>
      <c r="CH393" s="302"/>
      <c r="CI393" s="302"/>
      <c r="CJ393" s="302"/>
      <c r="CK393" s="302"/>
      <c r="CL393" s="302"/>
      <c r="CM393" s="302"/>
      <c r="CN393" s="302"/>
      <c r="CO393" s="302"/>
      <c r="CP393" s="302"/>
      <c r="CQ393" s="302"/>
      <c r="CR393" s="302"/>
      <c r="CS393" s="302"/>
      <c r="CT393" s="302"/>
      <c r="CU393" s="302"/>
      <c r="CV393" s="302"/>
      <c r="CW393" s="302"/>
      <c r="CX393" s="302"/>
      <c r="CY393" s="302"/>
      <c r="CZ393" s="302"/>
      <c r="DA393" s="302"/>
      <c r="DB393" s="302"/>
      <c r="DC393" s="302"/>
      <c r="DD393" s="302"/>
      <c r="DE393" s="302"/>
      <c r="DF393" s="302"/>
      <c r="DG393" s="302"/>
      <c r="DH393" s="302"/>
      <c r="DI393" s="302"/>
      <c r="DJ393" s="302"/>
      <c r="DK393" s="302"/>
      <c r="DL393" s="302"/>
      <c r="DM393" s="302"/>
      <c r="DN393" s="302"/>
      <c r="DO393" s="302"/>
    </row>
    <row r="394" spans="4:119">
      <c r="D394" s="301" t="s">
        <v>121</v>
      </c>
      <c r="E394" s="301"/>
      <c r="F394" s="301" t="s">
        <v>122</v>
      </c>
      <c r="G394" s="302">
        <v>15</v>
      </c>
      <c r="H394" s="277" t="str">
        <f t="shared" si="6"/>
        <v>0115</v>
      </c>
      <c r="I394" s="302"/>
      <c r="J394" s="302"/>
      <c r="K394" s="302"/>
      <c r="L394" s="302"/>
      <c r="M394" s="302"/>
      <c r="N394" s="302"/>
      <c r="O394" s="302"/>
      <c r="P394" s="302"/>
      <c r="Q394" s="302"/>
      <c r="R394" s="302"/>
      <c r="S394" s="302"/>
      <c r="T394" s="302"/>
      <c r="U394" s="302"/>
      <c r="V394" s="302"/>
      <c r="W394" s="302"/>
      <c r="X394" s="302"/>
      <c r="Y394" s="302"/>
      <c r="Z394" s="302"/>
      <c r="AA394" s="302"/>
      <c r="AB394" s="302"/>
      <c r="AC394" s="302"/>
      <c r="AD394" s="302"/>
      <c r="AE394" s="302"/>
      <c r="AF394" s="302"/>
      <c r="AG394" s="302"/>
      <c r="AH394" s="302"/>
      <c r="AI394" s="302"/>
      <c r="AJ394" s="302"/>
      <c r="AK394" s="302"/>
      <c r="AL394" s="302"/>
      <c r="AM394" s="302"/>
      <c r="AN394" s="302"/>
      <c r="AO394" s="302"/>
      <c r="AP394" s="302"/>
      <c r="AQ394" s="302"/>
      <c r="AR394" s="302"/>
      <c r="AS394" s="302"/>
      <c r="AT394" s="302"/>
      <c r="AU394" s="302"/>
      <c r="AV394" s="302"/>
      <c r="AW394" s="302"/>
      <c r="AX394" s="302"/>
      <c r="AY394" s="302"/>
      <c r="AZ394" s="302"/>
      <c r="BA394" s="302"/>
      <c r="BB394" s="302"/>
      <c r="BC394" s="302"/>
      <c r="BD394" s="302"/>
      <c r="BE394" s="302"/>
      <c r="BF394" s="302"/>
      <c r="BG394" s="302"/>
      <c r="BH394" s="302"/>
      <c r="BI394" s="302"/>
      <c r="BJ394" s="302"/>
      <c r="BK394" s="302"/>
      <c r="BL394" s="302"/>
      <c r="BM394" s="302"/>
      <c r="BN394" s="302"/>
      <c r="BO394" s="302"/>
      <c r="BP394" s="302"/>
      <c r="BQ394" s="302"/>
      <c r="BR394" s="302"/>
      <c r="BS394" s="302"/>
      <c r="BT394" s="302"/>
      <c r="BU394" s="302"/>
      <c r="BV394" s="302"/>
      <c r="BW394" s="302"/>
      <c r="BX394" s="302"/>
      <c r="BY394" s="302"/>
      <c r="BZ394" s="302"/>
      <c r="CA394" s="302"/>
      <c r="CB394" s="302"/>
      <c r="CC394" s="302"/>
      <c r="CD394" s="302"/>
      <c r="CE394" s="302"/>
      <c r="CF394" s="302"/>
      <c r="CG394" s="302"/>
      <c r="CH394" s="302"/>
      <c r="CI394" s="302"/>
      <c r="CJ394" s="302"/>
      <c r="CK394" s="302"/>
      <c r="CL394" s="302"/>
      <c r="CM394" s="302"/>
      <c r="CN394" s="302"/>
      <c r="CO394" s="302"/>
      <c r="CP394" s="302"/>
      <c r="CQ394" s="302"/>
      <c r="CR394" s="302"/>
      <c r="CS394" s="302"/>
      <c r="CT394" s="302"/>
      <c r="CU394" s="302"/>
      <c r="CV394" s="302"/>
      <c r="CW394" s="302"/>
      <c r="CX394" s="302"/>
      <c r="CY394" s="302"/>
      <c r="CZ394" s="302"/>
      <c r="DA394" s="302"/>
      <c r="DB394" s="302"/>
      <c r="DC394" s="302"/>
      <c r="DD394" s="302"/>
      <c r="DE394" s="302"/>
      <c r="DF394" s="302"/>
      <c r="DG394" s="302"/>
      <c r="DH394" s="302"/>
      <c r="DI394" s="302"/>
      <c r="DJ394" s="302"/>
      <c r="DK394" s="302"/>
      <c r="DL394" s="302"/>
      <c r="DM394" s="302"/>
      <c r="DN394" s="302"/>
      <c r="DO394" s="302"/>
    </row>
    <row r="395" spans="4:119">
      <c r="D395" s="301" t="s">
        <v>121</v>
      </c>
      <c r="E395" s="301"/>
      <c r="F395" s="301" t="s">
        <v>122</v>
      </c>
      <c r="G395" s="302">
        <v>16</v>
      </c>
      <c r="H395" s="277" t="str">
        <f t="shared" si="6"/>
        <v>0116</v>
      </c>
      <c r="I395" s="302"/>
      <c r="J395" s="302"/>
      <c r="K395" s="302"/>
      <c r="L395" s="302"/>
      <c r="M395" s="302"/>
      <c r="N395" s="302"/>
      <c r="O395" s="302"/>
      <c r="P395" s="302"/>
      <c r="Q395" s="302"/>
      <c r="R395" s="302"/>
      <c r="S395" s="302"/>
      <c r="T395" s="302"/>
      <c r="U395" s="302"/>
      <c r="V395" s="302"/>
      <c r="W395" s="302"/>
      <c r="X395" s="302"/>
      <c r="Y395" s="302"/>
      <c r="Z395" s="302"/>
      <c r="AA395" s="302"/>
      <c r="AB395" s="302"/>
      <c r="AC395" s="302"/>
      <c r="AD395" s="302"/>
      <c r="AE395" s="302"/>
      <c r="AF395" s="302"/>
      <c r="AG395" s="302"/>
      <c r="AH395" s="302"/>
      <c r="AI395" s="302"/>
      <c r="AJ395" s="302"/>
      <c r="AK395" s="302"/>
      <c r="AL395" s="302"/>
      <c r="AM395" s="302"/>
      <c r="AN395" s="302"/>
      <c r="AO395" s="302"/>
      <c r="AP395" s="302"/>
      <c r="AQ395" s="302"/>
      <c r="AR395" s="302"/>
      <c r="AS395" s="302"/>
      <c r="AT395" s="302"/>
      <c r="AU395" s="302"/>
      <c r="AV395" s="302"/>
      <c r="AW395" s="302"/>
      <c r="AX395" s="302"/>
      <c r="AY395" s="302"/>
      <c r="AZ395" s="302"/>
      <c r="BA395" s="302"/>
      <c r="BB395" s="302"/>
      <c r="BC395" s="302"/>
      <c r="BD395" s="302"/>
      <c r="BE395" s="302"/>
      <c r="BF395" s="302"/>
      <c r="BG395" s="302"/>
      <c r="BH395" s="302"/>
      <c r="BI395" s="302"/>
      <c r="BJ395" s="302"/>
      <c r="BK395" s="302"/>
      <c r="BL395" s="302"/>
      <c r="BM395" s="302"/>
      <c r="BN395" s="302"/>
      <c r="BO395" s="302"/>
      <c r="BP395" s="302"/>
      <c r="BQ395" s="302"/>
      <c r="BR395" s="302"/>
      <c r="BS395" s="302"/>
      <c r="BT395" s="302"/>
      <c r="BU395" s="302"/>
      <c r="BV395" s="302"/>
      <c r="BW395" s="302"/>
      <c r="BX395" s="302"/>
      <c r="BY395" s="302"/>
      <c r="BZ395" s="302"/>
      <c r="CA395" s="302"/>
      <c r="CB395" s="302"/>
      <c r="CC395" s="302"/>
      <c r="CD395" s="302"/>
      <c r="CE395" s="302"/>
      <c r="CF395" s="302"/>
      <c r="CG395" s="302"/>
      <c r="CH395" s="302"/>
      <c r="CI395" s="302"/>
      <c r="CJ395" s="302"/>
      <c r="CK395" s="302"/>
      <c r="CL395" s="302"/>
      <c r="CM395" s="302"/>
      <c r="CN395" s="302"/>
      <c r="CO395" s="302"/>
      <c r="CP395" s="302"/>
      <c r="CQ395" s="302"/>
      <c r="CR395" s="302"/>
      <c r="CS395" s="302"/>
      <c r="CT395" s="302"/>
      <c r="CU395" s="302"/>
      <c r="CV395" s="302"/>
      <c r="CW395" s="302"/>
      <c r="CX395" s="302"/>
      <c r="CY395" s="302"/>
      <c r="CZ395" s="302"/>
      <c r="DA395" s="302"/>
      <c r="DB395" s="302"/>
      <c r="DC395" s="302"/>
      <c r="DD395" s="302"/>
      <c r="DE395" s="302"/>
      <c r="DF395" s="302"/>
      <c r="DG395" s="302"/>
      <c r="DH395" s="302"/>
      <c r="DI395" s="302"/>
      <c r="DJ395" s="302"/>
      <c r="DK395" s="302"/>
      <c r="DL395" s="302"/>
      <c r="DM395" s="302"/>
      <c r="DN395" s="302"/>
      <c r="DO395" s="302"/>
    </row>
    <row r="396" spans="4:119">
      <c r="D396" s="301" t="s">
        <v>121</v>
      </c>
      <c r="E396" s="301"/>
      <c r="F396" s="301" t="s">
        <v>122</v>
      </c>
      <c r="G396" s="302">
        <v>17</v>
      </c>
      <c r="H396" s="277" t="str">
        <f t="shared" si="6"/>
        <v>0117</v>
      </c>
      <c r="I396" s="302"/>
      <c r="J396" s="302"/>
      <c r="K396" s="302"/>
      <c r="L396" s="302"/>
      <c r="M396" s="302"/>
      <c r="N396" s="302"/>
      <c r="O396" s="302"/>
      <c r="P396" s="302"/>
      <c r="Q396" s="302"/>
      <c r="R396" s="302"/>
      <c r="S396" s="302"/>
      <c r="T396" s="302"/>
      <c r="U396" s="302"/>
      <c r="V396" s="302"/>
      <c r="W396" s="302"/>
      <c r="X396" s="302"/>
      <c r="Y396" s="302"/>
      <c r="Z396" s="302"/>
      <c r="AA396" s="302"/>
      <c r="AB396" s="302"/>
      <c r="AC396" s="302"/>
      <c r="AD396" s="302"/>
      <c r="AE396" s="302"/>
      <c r="AF396" s="302"/>
      <c r="AG396" s="302"/>
      <c r="AH396" s="302"/>
      <c r="AI396" s="302"/>
      <c r="AJ396" s="302"/>
      <c r="AK396" s="302"/>
      <c r="AL396" s="302"/>
      <c r="AM396" s="302"/>
      <c r="AN396" s="302"/>
      <c r="AO396" s="302"/>
      <c r="AP396" s="302"/>
      <c r="AQ396" s="302"/>
      <c r="AR396" s="302"/>
      <c r="AS396" s="302"/>
      <c r="AT396" s="302"/>
      <c r="AU396" s="302"/>
      <c r="AV396" s="302"/>
      <c r="AW396" s="302"/>
      <c r="AX396" s="302"/>
      <c r="AY396" s="302"/>
      <c r="AZ396" s="302"/>
      <c r="BA396" s="302"/>
      <c r="BB396" s="302"/>
      <c r="BC396" s="302"/>
      <c r="BD396" s="302"/>
      <c r="BE396" s="302"/>
      <c r="BF396" s="302"/>
      <c r="BG396" s="302"/>
      <c r="BH396" s="302"/>
      <c r="BI396" s="302"/>
      <c r="BJ396" s="302"/>
      <c r="BK396" s="302"/>
      <c r="BL396" s="302"/>
      <c r="BM396" s="302"/>
      <c r="BN396" s="302"/>
      <c r="BO396" s="302"/>
      <c r="BP396" s="302"/>
      <c r="BQ396" s="302"/>
      <c r="BR396" s="302"/>
      <c r="BS396" s="302"/>
      <c r="BT396" s="302"/>
      <c r="BU396" s="302"/>
      <c r="BV396" s="302"/>
      <c r="BW396" s="302"/>
      <c r="BX396" s="302"/>
      <c r="BY396" s="302"/>
      <c r="BZ396" s="302"/>
      <c r="CA396" s="302"/>
      <c r="CB396" s="302"/>
      <c r="CC396" s="302"/>
      <c r="CD396" s="302"/>
      <c r="CE396" s="302"/>
      <c r="CF396" s="302"/>
      <c r="CG396" s="302"/>
      <c r="CH396" s="302"/>
      <c r="CI396" s="302"/>
      <c r="CJ396" s="302"/>
      <c r="CK396" s="302"/>
      <c r="CL396" s="302"/>
      <c r="CM396" s="302"/>
      <c r="CN396" s="302"/>
      <c r="CO396" s="302"/>
      <c r="CP396" s="302"/>
      <c r="CQ396" s="302"/>
      <c r="CR396" s="302"/>
      <c r="CS396" s="302"/>
      <c r="CT396" s="302"/>
      <c r="CU396" s="302"/>
      <c r="CV396" s="302"/>
      <c r="CW396" s="302"/>
      <c r="CX396" s="302"/>
      <c r="CY396" s="302"/>
      <c r="CZ396" s="302"/>
      <c r="DA396" s="302"/>
      <c r="DB396" s="302"/>
      <c r="DC396" s="302"/>
      <c r="DD396" s="302"/>
      <c r="DE396" s="302"/>
      <c r="DF396" s="302"/>
      <c r="DG396" s="302"/>
      <c r="DH396" s="302"/>
      <c r="DI396" s="302"/>
      <c r="DJ396" s="302"/>
      <c r="DK396" s="302"/>
      <c r="DL396" s="302"/>
      <c r="DM396" s="302"/>
      <c r="DN396" s="302"/>
      <c r="DO396" s="302"/>
    </row>
    <row r="397" spans="4:119">
      <c r="D397" s="301" t="s">
        <v>121</v>
      </c>
      <c r="E397" s="301"/>
      <c r="F397" s="301" t="s">
        <v>122</v>
      </c>
      <c r="G397" s="302">
        <v>18</v>
      </c>
      <c r="H397" s="277" t="str">
        <f t="shared" si="6"/>
        <v>0118</v>
      </c>
      <c r="I397" s="302"/>
      <c r="J397" s="302"/>
      <c r="K397" s="302"/>
      <c r="L397" s="302"/>
      <c r="M397" s="302"/>
      <c r="N397" s="302"/>
      <c r="O397" s="302"/>
      <c r="P397" s="302"/>
      <c r="Q397" s="302"/>
      <c r="R397" s="302"/>
      <c r="S397" s="302"/>
      <c r="T397" s="302"/>
      <c r="U397" s="302"/>
      <c r="V397" s="302"/>
      <c r="W397" s="302"/>
      <c r="X397" s="302"/>
      <c r="Y397" s="302"/>
      <c r="Z397" s="302"/>
      <c r="AA397" s="302"/>
      <c r="AB397" s="302"/>
      <c r="AC397" s="302"/>
      <c r="AD397" s="302"/>
      <c r="AE397" s="302"/>
      <c r="AF397" s="302"/>
      <c r="AG397" s="302"/>
      <c r="AH397" s="302"/>
      <c r="AI397" s="302"/>
      <c r="AJ397" s="302"/>
      <c r="AK397" s="302"/>
      <c r="AL397" s="302"/>
      <c r="AM397" s="302"/>
      <c r="AN397" s="302"/>
      <c r="AO397" s="302"/>
      <c r="AP397" s="302"/>
      <c r="AQ397" s="302"/>
      <c r="AR397" s="302"/>
      <c r="AS397" s="302"/>
      <c r="AT397" s="302"/>
      <c r="AU397" s="302"/>
      <c r="AV397" s="302"/>
      <c r="AW397" s="302"/>
      <c r="AX397" s="302"/>
      <c r="AY397" s="302"/>
      <c r="AZ397" s="302"/>
      <c r="BA397" s="302"/>
      <c r="BB397" s="302"/>
      <c r="BC397" s="302"/>
      <c r="BD397" s="302"/>
      <c r="BE397" s="302"/>
      <c r="BF397" s="302"/>
      <c r="BG397" s="302"/>
      <c r="BH397" s="302"/>
      <c r="BI397" s="302"/>
      <c r="BJ397" s="302"/>
      <c r="BK397" s="302"/>
      <c r="BL397" s="302"/>
      <c r="BM397" s="302"/>
      <c r="BN397" s="302"/>
      <c r="BO397" s="302"/>
      <c r="BP397" s="302"/>
      <c r="BQ397" s="302"/>
      <c r="BR397" s="302"/>
      <c r="BS397" s="302"/>
      <c r="BT397" s="302"/>
      <c r="BU397" s="302"/>
      <c r="BV397" s="302"/>
      <c r="BW397" s="302"/>
      <c r="BX397" s="302"/>
      <c r="BY397" s="302"/>
      <c r="BZ397" s="302"/>
      <c r="CA397" s="302"/>
      <c r="CB397" s="302"/>
      <c r="CC397" s="302"/>
      <c r="CD397" s="302"/>
      <c r="CE397" s="302"/>
      <c r="CF397" s="302"/>
      <c r="CG397" s="302"/>
      <c r="CH397" s="302"/>
      <c r="CI397" s="302"/>
      <c r="CJ397" s="302"/>
      <c r="CK397" s="302"/>
      <c r="CL397" s="302"/>
      <c r="CM397" s="302"/>
      <c r="CN397" s="302"/>
      <c r="CO397" s="302"/>
      <c r="CP397" s="302"/>
      <c r="CQ397" s="302"/>
      <c r="CR397" s="302"/>
      <c r="CS397" s="302"/>
      <c r="CT397" s="302"/>
      <c r="CU397" s="302"/>
      <c r="CV397" s="302"/>
      <c r="CW397" s="302"/>
      <c r="CX397" s="302"/>
      <c r="CY397" s="302"/>
      <c r="CZ397" s="302"/>
      <c r="DA397" s="302"/>
      <c r="DB397" s="302"/>
      <c r="DC397" s="302"/>
      <c r="DD397" s="302"/>
      <c r="DE397" s="302"/>
      <c r="DF397" s="302"/>
      <c r="DG397" s="302"/>
      <c r="DH397" s="302"/>
      <c r="DI397" s="302"/>
      <c r="DJ397" s="302"/>
      <c r="DK397" s="302"/>
      <c r="DL397" s="302"/>
      <c r="DM397" s="302"/>
      <c r="DN397" s="302"/>
      <c r="DO397" s="302"/>
    </row>
    <row r="398" spans="4:119">
      <c r="D398" s="301" t="s">
        <v>121</v>
      </c>
      <c r="E398" s="301"/>
      <c r="F398" s="301" t="s">
        <v>122</v>
      </c>
      <c r="G398" s="302">
        <v>19</v>
      </c>
      <c r="H398" s="277" t="str">
        <f t="shared" si="6"/>
        <v>0119</v>
      </c>
      <c r="I398" s="302"/>
      <c r="J398" s="302"/>
      <c r="K398" s="302"/>
      <c r="L398" s="302"/>
      <c r="M398" s="302"/>
      <c r="N398" s="302"/>
      <c r="O398" s="302"/>
      <c r="P398" s="302"/>
      <c r="Q398" s="302"/>
      <c r="R398" s="302"/>
      <c r="S398" s="302"/>
      <c r="T398" s="302"/>
      <c r="U398" s="302"/>
      <c r="V398" s="302"/>
      <c r="W398" s="302"/>
      <c r="X398" s="302"/>
      <c r="Y398" s="302"/>
      <c r="Z398" s="302"/>
      <c r="AA398" s="302"/>
      <c r="AB398" s="302"/>
      <c r="AC398" s="302"/>
      <c r="AD398" s="302"/>
      <c r="AE398" s="302"/>
      <c r="AF398" s="302"/>
      <c r="AG398" s="302"/>
      <c r="AH398" s="302"/>
      <c r="AI398" s="302"/>
      <c r="AJ398" s="302"/>
      <c r="AK398" s="302"/>
      <c r="AL398" s="302"/>
      <c r="AM398" s="302"/>
      <c r="AN398" s="302"/>
      <c r="AO398" s="302"/>
      <c r="AP398" s="302"/>
      <c r="AQ398" s="302"/>
      <c r="AR398" s="302"/>
      <c r="AS398" s="302"/>
      <c r="AT398" s="302"/>
      <c r="AU398" s="302"/>
      <c r="AV398" s="302"/>
      <c r="AW398" s="302"/>
      <c r="AX398" s="302"/>
      <c r="AY398" s="302"/>
      <c r="AZ398" s="302"/>
      <c r="BA398" s="302"/>
      <c r="BB398" s="302"/>
      <c r="BC398" s="302"/>
      <c r="BD398" s="302"/>
      <c r="BE398" s="302"/>
      <c r="BF398" s="302"/>
      <c r="BG398" s="302"/>
      <c r="BH398" s="302"/>
      <c r="BI398" s="302"/>
      <c r="BJ398" s="302"/>
      <c r="BK398" s="302"/>
      <c r="BL398" s="302"/>
      <c r="BM398" s="302"/>
      <c r="BN398" s="302"/>
      <c r="BO398" s="302"/>
      <c r="BP398" s="302"/>
      <c r="BQ398" s="302"/>
      <c r="BR398" s="302"/>
      <c r="BS398" s="302"/>
      <c r="BT398" s="302"/>
      <c r="BU398" s="302"/>
      <c r="BV398" s="302"/>
      <c r="BW398" s="302"/>
      <c r="BX398" s="302"/>
      <c r="BY398" s="302"/>
      <c r="BZ398" s="302"/>
      <c r="CA398" s="302"/>
      <c r="CB398" s="302"/>
      <c r="CC398" s="302"/>
      <c r="CD398" s="302"/>
      <c r="CE398" s="302"/>
      <c r="CF398" s="302"/>
      <c r="CG398" s="302"/>
      <c r="CH398" s="302"/>
      <c r="CI398" s="302"/>
      <c r="CJ398" s="302"/>
      <c r="CK398" s="302"/>
      <c r="CL398" s="302"/>
      <c r="CM398" s="302"/>
      <c r="CN398" s="302"/>
      <c r="CO398" s="302"/>
      <c r="CP398" s="302"/>
      <c r="CQ398" s="302"/>
      <c r="CR398" s="302"/>
      <c r="CS398" s="302"/>
      <c r="CT398" s="302"/>
      <c r="CU398" s="302"/>
      <c r="CV398" s="302"/>
      <c r="CW398" s="302"/>
      <c r="CX398" s="302"/>
      <c r="CY398" s="302"/>
      <c r="CZ398" s="302"/>
      <c r="DA398" s="302"/>
      <c r="DB398" s="302"/>
      <c r="DC398" s="302"/>
      <c r="DD398" s="302"/>
      <c r="DE398" s="302"/>
      <c r="DF398" s="302"/>
      <c r="DG398" s="302"/>
      <c r="DH398" s="302"/>
      <c r="DI398" s="302"/>
      <c r="DJ398" s="302"/>
      <c r="DK398" s="302"/>
      <c r="DL398" s="302"/>
      <c r="DM398" s="302"/>
      <c r="DN398" s="302"/>
      <c r="DO398" s="302"/>
    </row>
    <row r="399" spans="4:119">
      <c r="D399" s="301" t="s">
        <v>121</v>
      </c>
      <c r="E399" s="301"/>
      <c r="F399" s="301" t="s">
        <v>122</v>
      </c>
      <c r="G399" s="302">
        <v>20</v>
      </c>
      <c r="H399" s="277" t="str">
        <f t="shared" si="6"/>
        <v>0120</v>
      </c>
      <c r="I399" s="302"/>
      <c r="J399" s="302"/>
      <c r="K399" s="302"/>
      <c r="L399" s="302"/>
      <c r="M399" s="302"/>
      <c r="N399" s="302"/>
      <c r="O399" s="302"/>
      <c r="P399" s="302"/>
      <c r="Q399" s="302"/>
      <c r="R399" s="302"/>
      <c r="S399" s="302"/>
      <c r="T399" s="302"/>
      <c r="U399" s="302"/>
      <c r="V399" s="302"/>
      <c r="W399" s="302"/>
      <c r="X399" s="302"/>
      <c r="Y399" s="302"/>
      <c r="Z399" s="302"/>
      <c r="AA399" s="302"/>
      <c r="AB399" s="302"/>
      <c r="AC399" s="302"/>
      <c r="AD399" s="302"/>
      <c r="AE399" s="302"/>
      <c r="AF399" s="302"/>
      <c r="AG399" s="302"/>
      <c r="AH399" s="302"/>
      <c r="AI399" s="302"/>
      <c r="AJ399" s="302"/>
      <c r="AK399" s="302"/>
      <c r="AL399" s="302"/>
      <c r="AM399" s="302"/>
      <c r="AN399" s="302"/>
      <c r="AO399" s="302"/>
      <c r="AP399" s="302"/>
      <c r="AQ399" s="302"/>
      <c r="AR399" s="302"/>
      <c r="AS399" s="302"/>
      <c r="AT399" s="302"/>
      <c r="AU399" s="302"/>
      <c r="AV399" s="302"/>
      <c r="AW399" s="302"/>
      <c r="AX399" s="302"/>
      <c r="AY399" s="302"/>
      <c r="AZ399" s="302"/>
      <c r="BA399" s="302"/>
      <c r="BB399" s="302"/>
      <c r="BC399" s="302"/>
      <c r="BD399" s="302"/>
      <c r="BE399" s="302"/>
      <c r="BF399" s="302"/>
      <c r="BG399" s="302"/>
      <c r="BH399" s="302"/>
      <c r="BI399" s="302"/>
      <c r="BJ399" s="302"/>
      <c r="BK399" s="302"/>
      <c r="BL399" s="302"/>
      <c r="BM399" s="302"/>
      <c r="BN399" s="302"/>
      <c r="BO399" s="302"/>
      <c r="BP399" s="302"/>
      <c r="BQ399" s="302"/>
      <c r="BR399" s="302"/>
      <c r="BS399" s="302"/>
      <c r="BT399" s="302"/>
      <c r="BU399" s="302"/>
      <c r="BV399" s="302"/>
      <c r="BW399" s="302"/>
      <c r="BX399" s="302"/>
      <c r="BY399" s="302"/>
      <c r="BZ399" s="302"/>
      <c r="CA399" s="302"/>
      <c r="CB399" s="302"/>
      <c r="CC399" s="302"/>
      <c r="CD399" s="302"/>
      <c r="CE399" s="302"/>
      <c r="CF399" s="302"/>
      <c r="CG399" s="302"/>
      <c r="CH399" s="302"/>
      <c r="CI399" s="302"/>
      <c r="CJ399" s="302"/>
      <c r="CK399" s="302"/>
      <c r="CL399" s="302"/>
      <c r="CM399" s="302"/>
      <c r="CN399" s="302"/>
      <c r="CO399" s="302"/>
      <c r="CP399" s="302"/>
      <c r="CQ399" s="302"/>
      <c r="CR399" s="302"/>
      <c r="CS399" s="302"/>
      <c r="CT399" s="302"/>
      <c r="CU399" s="302"/>
      <c r="CV399" s="302"/>
      <c r="CW399" s="302"/>
      <c r="CX399" s="302"/>
      <c r="CY399" s="302"/>
      <c r="CZ399" s="302"/>
      <c r="DA399" s="302"/>
      <c r="DB399" s="302"/>
      <c r="DC399" s="302"/>
      <c r="DD399" s="302"/>
      <c r="DE399" s="302"/>
      <c r="DF399" s="302"/>
      <c r="DG399" s="302"/>
      <c r="DH399" s="302"/>
      <c r="DI399" s="302"/>
      <c r="DJ399" s="302"/>
      <c r="DK399" s="302"/>
      <c r="DL399" s="302"/>
      <c r="DM399" s="302"/>
      <c r="DN399" s="302"/>
      <c r="DO399" s="302"/>
    </row>
    <row r="400" spans="4:119">
      <c r="D400" s="301" t="s">
        <v>121</v>
      </c>
      <c r="E400" s="301"/>
      <c r="F400" s="301" t="s">
        <v>122</v>
      </c>
      <c r="G400" s="302">
        <v>21</v>
      </c>
      <c r="H400" s="277" t="str">
        <f t="shared" si="6"/>
        <v>0121</v>
      </c>
      <c r="I400" s="302"/>
      <c r="J400" s="302"/>
      <c r="K400" s="302"/>
      <c r="L400" s="302"/>
      <c r="M400" s="302"/>
      <c r="N400" s="302"/>
      <c r="O400" s="302"/>
      <c r="P400" s="302"/>
      <c r="Q400" s="302"/>
      <c r="R400" s="302"/>
      <c r="S400" s="302"/>
      <c r="T400" s="302"/>
      <c r="U400" s="302"/>
      <c r="V400" s="302"/>
      <c r="W400" s="302"/>
      <c r="X400" s="302"/>
      <c r="Y400" s="302"/>
      <c r="Z400" s="302"/>
      <c r="AA400" s="302"/>
      <c r="AB400" s="302"/>
      <c r="AC400" s="302"/>
      <c r="AD400" s="302"/>
      <c r="AE400" s="302"/>
      <c r="AF400" s="302"/>
      <c r="AG400" s="302"/>
      <c r="AH400" s="302"/>
      <c r="AI400" s="302"/>
      <c r="AJ400" s="302"/>
      <c r="AK400" s="302"/>
      <c r="AL400" s="302"/>
      <c r="AM400" s="302"/>
      <c r="AN400" s="302"/>
      <c r="AO400" s="302"/>
      <c r="AP400" s="302"/>
      <c r="AQ400" s="302"/>
      <c r="AR400" s="302"/>
      <c r="AS400" s="302"/>
      <c r="AT400" s="302"/>
      <c r="AU400" s="302"/>
      <c r="AV400" s="302"/>
      <c r="AW400" s="302"/>
      <c r="AX400" s="302"/>
      <c r="AY400" s="302"/>
      <c r="AZ400" s="302"/>
      <c r="BA400" s="302"/>
      <c r="BB400" s="302"/>
      <c r="BC400" s="302"/>
      <c r="BD400" s="302"/>
      <c r="BE400" s="302"/>
      <c r="BF400" s="302"/>
      <c r="BG400" s="302"/>
      <c r="BH400" s="302"/>
      <c r="BI400" s="302"/>
      <c r="BJ400" s="302"/>
      <c r="BK400" s="302"/>
      <c r="BL400" s="302"/>
      <c r="BM400" s="302"/>
      <c r="BN400" s="302"/>
      <c r="BO400" s="302"/>
      <c r="BP400" s="302"/>
      <c r="BQ400" s="302"/>
      <c r="BR400" s="302"/>
      <c r="BS400" s="302"/>
      <c r="BT400" s="302"/>
      <c r="BU400" s="302"/>
      <c r="BV400" s="302"/>
      <c r="BW400" s="302"/>
      <c r="BX400" s="302"/>
      <c r="BY400" s="302"/>
      <c r="BZ400" s="302"/>
      <c r="CA400" s="302"/>
      <c r="CB400" s="302"/>
      <c r="CC400" s="302"/>
      <c r="CD400" s="302"/>
      <c r="CE400" s="302"/>
      <c r="CF400" s="302"/>
      <c r="CG400" s="302"/>
      <c r="CH400" s="302"/>
      <c r="CI400" s="302"/>
      <c r="CJ400" s="302"/>
      <c r="CK400" s="302"/>
      <c r="CL400" s="302"/>
      <c r="CM400" s="302"/>
      <c r="CN400" s="302"/>
      <c r="CO400" s="302"/>
      <c r="CP400" s="302"/>
      <c r="CQ400" s="302"/>
      <c r="CR400" s="302"/>
      <c r="CS400" s="302"/>
      <c r="CT400" s="302"/>
      <c r="CU400" s="302"/>
      <c r="CV400" s="302"/>
      <c r="CW400" s="302"/>
      <c r="CX400" s="302"/>
      <c r="CY400" s="302"/>
      <c r="CZ400" s="302"/>
      <c r="DA400" s="302"/>
      <c r="DB400" s="302"/>
      <c r="DC400" s="302"/>
      <c r="DD400" s="302"/>
      <c r="DE400" s="302"/>
      <c r="DF400" s="302"/>
      <c r="DG400" s="302"/>
      <c r="DH400" s="302"/>
      <c r="DI400" s="302"/>
      <c r="DJ400" s="302"/>
      <c r="DK400" s="302"/>
      <c r="DL400" s="302"/>
      <c r="DM400" s="302"/>
      <c r="DN400" s="302"/>
      <c r="DO400" s="302"/>
    </row>
    <row r="401" spans="4:119">
      <c r="D401" s="301" t="s">
        <v>121</v>
      </c>
      <c r="E401" s="301"/>
      <c r="F401" s="301" t="s">
        <v>122</v>
      </c>
      <c r="G401" s="302">
        <v>22</v>
      </c>
      <c r="H401" s="277" t="str">
        <f t="shared" si="6"/>
        <v>0122</v>
      </c>
      <c r="I401" s="302"/>
      <c r="J401" s="302"/>
      <c r="K401" s="302"/>
      <c r="L401" s="302"/>
      <c r="M401" s="302"/>
      <c r="N401" s="302"/>
      <c r="O401" s="302"/>
      <c r="P401" s="302"/>
      <c r="Q401" s="302"/>
      <c r="R401" s="302"/>
      <c r="S401" s="302"/>
      <c r="T401" s="302"/>
      <c r="U401" s="302"/>
      <c r="V401" s="302"/>
      <c r="W401" s="302"/>
      <c r="X401" s="302"/>
      <c r="Y401" s="302"/>
      <c r="Z401" s="302"/>
      <c r="AA401" s="302"/>
      <c r="AB401" s="302"/>
      <c r="AC401" s="302"/>
      <c r="AD401" s="302"/>
      <c r="AE401" s="302"/>
      <c r="AF401" s="302"/>
      <c r="AG401" s="302"/>
      <c r="AH401" s="302"/>
      <c r="AI401" s="302"/>
      <c r="AJ401" s="302"/>
      <c r="AK401" s="302"/>
      <c r="AL401" s="302"/>
      <c r="AM401" s="302"/>
      <c r="AN401" s="302"/>
      <c r="AO401" s="302"/>
      <c r="AP401" s="302"/>
      <c r="AQ401" s="302"/>
      <c r="AR401" s="302"/>
      <c r="AS401" s="302"/>
      <c r="AT401" s="302"/>
      <c r="AU401" s="302"/>
      <c r="AV401" s="302"/>
      <c r="AW401" s="302"/>
      <c r="AX401" s="302"/>
      <c r="AY401" s="302"/>
      <c r="AZ401" s="302"/>
      <c r="BA401" s="302"/>
      <c r="BB401" s="302"/>
      <c r="BC401" s="302"/>
      <c r="BD401" s="302"/>
      <c r="BE401" s="302"/>
      <c r="BF401" s="302"/>
      <c r="BG401" s="302"/>
      <c r="BH401" s="302"/>
      <c r="BI401" s="302"/>
      <c r="BJ401" s="302"/>
      <c r="BK401" s="302"/>
      <c r="BL401" s="302"/>
      <c r="BM401" s="302"/>
      <c r="BN401" s="302"/>
      <c r="BO401" s="302"/>
      <c r="BP401" s="302"/>
      <c r="BQ401" s="302"/>
      <c r="BR401" s="302"/>
      <c r="BS401" s="302"/>
      <c r="BT401" s="302"/>
      <c r="BU401" s="302"/>
      <c r="BV401" s="302"/>
      <c r="BW401" s="302"/>
      <c r="BX401" s="302"/>
      <c r="BY401" s="302"/>
      <c r="BZ401" s="302"/>
      <c r="CA401" s="302"/>
      <c r="CB401" s="302"/>
      <c r="CC401" s="302"/>
      <c r="CD401" s="302"/>
      <c r="CE401" s="302"/>
      <c r="CF401" s="302"/>
      <c r="CG401" s="302"/>
      <c r="CH401" s="302"/>
      <c r="CI401" s="302"/>
      <c r="CJ401" s="302"/>
      <c r="CK401" s="302"/>
      <c r="CL401" s="302"/>
      <c r="CM401" s="302"/>
      <c r="CN401" s="302"/>
      <c r="CO401" s="302"/>
      <c r="CP401" s="302"/>
      <c r="CQ401" s="302"/>
      <c r="CR401" s="302"/>
      <c r="CS401" s="302"/>
      <c r="CT401" s="302"/>
      <c r="CU401" s="302"/>
      <c r="CV401" s="302"/>
      <c r="CW401" s="302"/>
      <c r="CX401" s="302"/>
      <c r="CY401" s="302"/>
      <c r="CZ401" s="302"/>
      <c r="DA401" s="302"/>
      <c r="DB401" s="302"/>
      <c r="DC401" s="302"/>
      <c r="DD401" s="302"/>
      <c r="DE401" s="302"/>
      <c r="DF401" s="302"/>
      <c r="DG401" s="302"/>
      <c r="DH401" s="302"/>
      <c r="DI401" s="302"/>
      <c r="DJ401" s="302"/>
      <c r="DK401" s="302"/>
      <c r="DL401" s="302"/>
      <c r="DM401" s="302"/>
      <c r="DN401" s="302"/>
      <c r="DO401" s="302"/>
    </row>
    <row r="402" spans="4:119">
      <c r="D402" s="301" t="s">
        <v>121</v>
      </c>
      <c r="E402" s="301"/>
      <c r="F402" s="301" t="s">
        <v>122</v>
      </c>
      <c r="G402" s="302">
        <v>23</v>
      </c>
      <c r="H402" s="277" t="str">
        <f t="shared" si="6"/>
        <v>0123</v>
      </c>
      <c r="I402" s="302"/>
      <c r="J402" s="302"/>
      <c r="K402" s="302"/>
      <c r="L402" s="302"/>
      <c r="M402" s="302"/>
      <c r="N402" s="302"/>
      <c r="O402" s="302"/>
      <c r="P402" s="302"/>
      <c r="Q402" s="302"/>
      <c r="R402" s="302"/>
      <c r="S402" s="302"/>
      <c r="T402" s="302"/>
      <c r="U402" s="302"/>
      <c r="V402" s="302"/>
      <c r="W402" s="302"/>
      <c r="X402" s="302"/>
      <c r="Y402" s="302"/>
      <c r="Z402" s="302"/>
      <c r="AA402" s="302"/>
      <c r="AB402" s="302"/>
      <c r="AC402" s="302"/>
      <c r="AD402" s="302"/>
      <c r="AE402" s="302"/>
      <c r="AF402" s="302"/>
      <c r="AG402" s="302"/>
      <c r="AH402" s="302"/>
      <c r="AI402" s="302"/>
      <c r="AJ402" s="302"/>
      <c r="AK402" s="302"/>
      <c r="AL402" s="302"/>
      <c r="AM402" s="302"/>
      <c r="AN402" s="302"/>
      <c r="AO402" s="302"/>
      <c r="AP402" s="302"/>
      <c r="AQ402" s="302"/>
      <c r="AR402" s="302"/>
      <c r="AS402" s="302"/>
      <c r="AT402" s="302"/>
      <c r="AU402" s="302"/>
      <c r="AV402" s="302"/>
      <c r="AW402" s="302"/>
      <c r="AX402" s="302"/>
      <c r="AY402" s="302"/>
      <c r="AZ402" s="302"/>
      <c r="BA402" s="302"/>
      <c r="BB402" s="302"/>
      <c r="BC402" s="302"/>
      <c r="BD402" s="302"/>
      <c r="BE402" s="302"/>
      <c r="BF402" s="302"/>
      <c r="BG402" s="302"/>
      <c r="BH402" s="302"/>
      <c r="BI402" s="302"/>
      <c r="BJ402" s="302"/>
      <c r="BK402" s="302"/>
      <c r="BL402" s="302"/>
      <c r="BM402" s="302"/>
      <c r="BN402" s="302"/>
      <c r="BO402" s="302"/>
      <c r="BP402" s="302"/>
      <c r="BQ402" s="302"/>
      <c r="BR402" s="302"/>
      <c r="BS402" s="302"/>
      <c r="BT402" s="302"/>
      <c r="BU402" s="302"/>
      <c r="BV402" s="302"/>
      <c r="BW402" s="302"/>
      <c r="BX402" s="302"/>
      <c r="BY402" s="302"/>
      <c r="BZ402" s="302"/>
      <c r="CA402" s="302"/>
      <c r="CB402" s="302"/>
      <c r="CC402" s="302"/>
      <c r="CD402" s="302"/>
      <c r="CE402" s="302"/>
      <c r="CF402" s="302"/>
      <c r="CG402" s="302"/>
      <c r="CH402" s="302"/>
      <c r="CI402" s="302"/>
      <c r="CJ402" s="302"/>
      <c r="CK402" s="302"/>
      <c r="CL402" s="302"/>
      <c r="CM402" s="302"/>
      <c r="CN402" s="302"/>
      <c r="CO402" s="302"/>
      <c r="CP402" s="302"/>
      <c r="CQ402" s="302"/>
      <c r="CR402" s="302"/>
      <c r="CS402" s="302"/>
      <c r="CT402" s="302"/>
      <c r="CU402" s="302"/>
      <c r="CV402" s="302"/>
      <c r="CW402" s="302"/>
      <c r="CX402" s="302"/>
      <c r="CY402" s="302"/>
      <c r="CZ402" s="302"/>
      <c r="DA402" s="302"/>
      <c r="DB402" s="302"/>
      <c r="DC402" s="302"/>
      <c r="DD402" s="302"/>
      <c r="DE402" s="302"/>
      <c r="DF402" s="302"/>
      <c r="DG402" s="302"/>
      <c r="DH402" s="302"/>
      <c r="DI402" s="302"/>
      <c r="DJ402" s="302"/>
      <c r="DK402" s="302"/>
      <c r="DL402" s="302"/>
      <c r="DM402" s="302"/>
      <c r="DN402" s="302"/>
      <c r="DO402" s="302"/>
    </row>
    <row r="403" spans="4:119">
      <c r="D403" s="301" t="s">
        <v>121</v>
      </c>
      <c r="E403" s="301"/>
      <c r="F403" s="301" t="s">
        <v>122</v>
      </c>
      <c r="G403" s="302">
        <v>24</v>
      </c>
      <c r="H403" s="277" t="str">
        <f t="shared" si="6"/>
        <v>0124</v>
      </c>
      <c r="I403" s="302"/>
      <c r="J403" s="302"/>
      <c r="K403" s="302"/>
      <c r="L403" s="302"/>
      <c r="M403" s="302"/>
      <c r="N403" s="302"/>
      <c r="O403" s="302"/>
      <c r="P403" s="302"/>
      <c r="Q403" s="302"/>
      <c r="R403" s="302"/>
      <c r="S403" s="302"/>
      <c r="T403" s="302"/>
      <c r="U403" s="302"/>
      <c r="V403" s="302"/>
      <c r="W403" s="302"/>
      <c r="X403" s="302"/>
      <c r="Y403" s="302"/>
      <c r="Z403" s="302"/>
      <c r="AA403" s="302"/>
      <c r="AB403" s="302"/>
      <c r="AC403" s="302"/>
      <c r="AD403" s="302"/>
      <c r="AE403" s="302"/>
      <c r="AF403" s="302"/>
      <c r="AG403" s="302"/>
      <c r="AH403" s="302"/>
      <c r="AI403" s="302"/>
      <c r="AJ403" s="302"/>
      <c r="AK403" s="302"/>
      <c r="AL403" s="302"/>
      <c r="AM403" s="302"/>
      <c r="AN403" s="302"/>
      <c r="AO403" s="302"/>
      <c r="AP403" s="302"/>
      <c r="AQ403" s="302"/>
      <c r="AR403" s="302"/>
      <c r="AS403" s="302"/>
      <c r="AT403" s="302"/>
      <c r="AU403" s="302"/>
      <c r="AV403" s="302"/>
      <c r="AW403" s="302"/>
      <c r="AX403" s="302"/>
      <c r="AY403" s="302"/>
      <c r="AZ403" s="302"/>
      <c r="BA403" s="302"/>
      <c r="BB403" s="302"/>
      <c r="BC403" s="302"/>
      <c r="BD403" s="302"/>
      <c r="BE403" s="302"/>
      <c r="BF403" s="302"/>
      <c r="BG403" s="302"/>
      <c r="BH403" s="302"/>
      <c r="BI403" s="302"/>
      <c r="BJ403" s="302"/>
      <c r="BK403" s="302"/>
      <c r="BL403" s="302"/>
      <c r="BM403" s="302"/>
      <c r="BN403" s="302"/>
      <c r="BO403" s="302"/>
      <c r="BP403" s="302"/>
      <c r="BQ403" s="302"/>
      <c r="BR403" s="302"/>
      <c r="BS403" s="302"/>
      <c r="BT403" s="302"/>
      <c r="BU403" s="302"/>
      <c r="BV403" s="302"/>
      <c r="BW403" s="302"/>
      <c r="BX403" s="302"/>
      <c r="BY403" s="302"/>
      <c r="BZ403" s="302"/>
      <c r="CA403" s="302"/>
      <c r="CB403" s="302"/>
      <c r="CC403" s="302"/>
      <c r="CD403" s="302"/>
      <c r="CE403" s="302"/>
      <c r="CF403" s="302"/>
      <c r="CG403" s="302"/>
      <c r="CH403" s="302"/>
      <c r="CI403" s="302"/>
      <c r="CJ403" s="302"/>
      <c r="CK403" s="302"/>
      <c r="CL403" s="302"/>
      <c r="CM403" s="302"/>
      <c r="CN403" s="302"/>
      <c r="CO403" s="302"/>
      <c r="CP403" s="302"/>
      <c r="CQ403" s="302"/>
      <c r="CR403" s="302"/>
      <c r="CS403" s="302"/>
      <c r="CT403" s="302"/>
      <c r="CU403" s="302"/>
      <c r="CV403" s="302"/>
      <c r="CW403" s="302"/>
      <c r="CX403" s="302"/>
      <c r="CY403" s="302"/>
      <c r="CZ403" s="302"/>
      <c r="DA403" s="302"/>
      <c r="DB403" s="302"/>
      <c r="DC403" s="302"/>
      <c r="DD403" s="302"/>
      <c r="DE403" s="302"/>
      <c r="DF403" s="302"/>
      <c r="DG403" s="302"/>
      <c r="DH403" s="302"/>
      <c r="DI403" s="302"/>
      <c r="DJ403" s="302"/>
      <c r="DK403" s="302"/>
      <c r="DL403" s="302"/>
      <c r="DM403" s="302"/>
      <c r="DN403" s="302"/>
      <c r="DO403" s="302"/>
    </row>
    <row r="404" spans="4:119">
      <c r="D404" s="301" t="s">
        <v>121</v>
      </c>
      <c r="E404" s="301"/>
      <c r="F404" s="301" t="s">
        <v>122</v>
      </c>
      <c r="G404" s="302">
        <v>25</v>
      </c>
      <c r="H404" s="277" t="str">
        <f t="shared" si="6"/>
        <v>0125</v>
      </c>
      <c r="I404" s="302"/>
      <c r="J404" s="302"/>
      <c r="K404" s="302"/>
      <c r="L404" s="302"/>
      <c r="M404" s="302"/>
      <c r="N404" s="302"/>
      <c r="O404" s="302"/>
      <c r="P404" s="302"/>
      <c r="Q404" s="302"/>
      <c r="R404" s="302"/>
      <c r="S404" s="302"/>
      <c r="T404" s="302"/>
      <c r="U404" s="302"/>
      <c r="V404" s="302"/>
      <c r="W404" s="302"/>
      <c r="X404" s="302"/>
      <c r="Y404" s="302"/>
      <c r="Z404" s="302"/>
      <c r="AA404" s="302"/>
      <c r="AB404" s="302"/>
      <c r="AC404" s="302"/>
      <c r="AD404" s="302"/>
      <c r="AE404" s="302"/>
      <c r="AF404" s="302"/>
      <c r="AG404" s="302"/>
      <c r="AH404" s="302"/>
      <c r="AI404" s="302"/>
      <c r="AJ404" s="302"/>
      <c r="AK404" s="302"/>
      <c r="AL404" s="302"/>
      <c r="AM404" s="302"/>
      <c r="AN404" s="302"/>
      <c r="AO404" s="302"/>
      <c r="AP404" s="302"/>
      <c r="AQ404" s="302"/>
      <c r="AR404" s="302"/>
      <c r="AS404" s="302"/>
      <c r="AT404" s="302"/>
      <c r="AU404" s="302"/>
      <c r="AV404" s="302"/>
      <c r="AW404" s="302"/>
      <c r="AX404" s="302"/>
      <c r="AY404" s="302"/>
      <c r="AZ404" s="302"/>
      <c r="BA404" s="302"/>
      <c r="BB404" s="302"/>
      <c r="BC404" s="302"/>
      <c r="BD404" s="302"/>
      <c r="BE404" s="302"/>
      <c r="BF404" s="302"/>
      <c r="BG404" s="302"/>
      <c r="BH404" s="302"/>
      <c r="BI404" s="302"/>
      <c r="BJ404" s="302"/>
      <c r="BK404" s="302"/>
      <c r="BL404" s="302"/>
      <c r="BM404" s="302"/>
      <c r="BN404" s="302"/>
      <c r="BO404" s="302"/>
      <c r="BP404" s="302"/>
      <c r="BQ404" s="302"/>
      <c r="BR404" s="302"/>
      <c r="BS404" s="302"/>
      <c r="BT404" s="302"/>
      <c r="BU404" s="302"/>
      <c r="BV404" s="302"/>
      <c r="BW404" s="302"/>
      <c r="BX404" s="302"/>
      <c r="BY404" s="302"/>
      <c r="BZ404" s="302"/>
      <c r="CA404" s="302"/>
      <c r="CB404" s="302"/>
      <c r="CC404" s="302"/>
      <c r="CD404" s="302"/>
      <c r="CE404" s="302"/>
      <c r="CF404" s="302"/>
      <c r="CG404" s="302"/>
      <c r="CH404" s="302"/>
      <c r="CI404" s="302"/>
      <c r="CJ404" s="302"/>
      <c r="CK404" s="302"/>
      <c r="CL404" s="302"/>
      <c r="CM404" s="302"/>
      <c r="CN404" s="302"/>
      <c r="CO404" s="302"/>
      <c r="CP404" s="302"/>
      <c r="CQ404" s="302"/>
      <c r="CR404" s="302"/>
      <c r="CS404" s="302"/>
      <c r="CT404" s="302"/>
      <c r="CU404" s="302"/>
      <c r="CV404" s="302"/>
      <c r="CW404" s="302"/>
      <c r="CX404" s="302"/>
      <c r="CY404" s="302"/>
      <c r="CZ404" s="302"/>
      <c r="DA404" s="302"/>
      <c r="DB404" s="302"/>
      <c r="DC404" s="302"/>
      <c r="DD404" s="302"/>
      <c r="DE404" s="302"/>
      <c r="DF404" s="302"/>
      <c r="DG404" s="302"/>
      <c r="DH404" s="302"/>
      <c r="DI404" s="302"/>
      <c r="DJ404" s="302"/>
      <c r="DK404" s="302"/>
      <c r="DL404" s="302"/>
      <c r="DM404" s="302"/>
      <c r="DN404" s="302"/>
      <c r="DO404" s="302"/>
    </row>
    <row r="405" spans="4:119">
      <c r="D405" s="301" t="s">
        <v>121</v>
      </c>
      <c r="E405" s="301"/>
      <c r="F405" s="301" t="s">
        <v>122</v>
      </c>
      <c r="G405" s="302">
        <v>26</v>
      </c>
      <c r="H405" s="277" t="str">
        <f t="shared" si="6"/>
        <v>0126</v>
      </c>
      <c r="I405" s="302"/>
      <c r="J405" s="302"/>
      <c r="K405" s="302"/>
      <c r="L405" s="302"/>
      <c r="M405" s="302"/>
      <c r="N405" s="302"/>
      <c r="O405" s="302"/>
      <c r="P405" s="302"/>
      <c r="Q405" s="302"/>
      <c r="R405" s="302"/>
      <c r="S405" s="302"/>
      <c r="T405" s="302"/>
      <c r="U405" s="302"/>
      <c r="V405" s="302"/>
      <c r="W405" s="302"/>
      <c r="X405" s="302"/>
      <c r="Y405" s="302"/>
      <c r="Z405" s="302"/>
      <c r="AA405" s="302"/>
      <c r="AB405" s="302"/>
      <c r="AC405" s="302"/>
      <c r="AD405" s="302"/>
      <c r="AE405" s="302"/>
      <c r="AF405" s="302"/>
      <c r="AG405" s="302"/>
      <c r="AH405" s="302"/>
      <c r="AI405" s="302"/>
      <c r="AJ405" s="302"/>
      <c r="AK405" s="302"/>
      <c r="AL405" s="302"/>
      <c r="AM405" s="302"/>
      <c r="AN405" s="302"/>
      <c r="AO405" s="302"/>
      <c r="AP405" s="302"/>
      <c r="AQ405" s="302"/>
      <c r="AR405" s="302"/>
      <c r="AS405" s="302"/>
      <c r="AT405" s="302"/>
      <c r="AU405" s="302"/>
      <c r="AV405" s="302"/>
      <c r="AW405" s="302"/>
      <c r="AX405" s="302"/>
      <c r="AY405" s="302"/>
      <c r="AZ405" s="302"/>
      <c r="BA405" s="302"/>
      <c r="BB405" s="302"/>
      <c r="BC405" s="302"/>
      <c r="BD405" s="302"/>
      <c r="BE405" s="302"/>
      <c r="BF405" s="302"/>
      <c r="BG405" s="302"/>
      <c r="BH405" s="302"/>
      <c r="BI405" s="302"/>
      <c r="BJ405" s="302"/>
      <c r="BK405" s="302"/>
      <c r="BL405" s="302"/>
      <c r="BM405" s="302"/>
      <c r="BN405" s="302"/>
      <c r="BO405" s="302"/>
      <c r="BP405" s="302"/>
      <c r="BQ405" s="302"/>
      <c r="BR405" s="302"/>
      <c r="BS405" s="302"/>
      <c r="BT405" s="302"/>
      <c r="BU405" s="302"/>
      <c r="BV405" s="302"/>
      <c r="BW405" s="302"/>
      <c r="BX405" s="302"/>
      <c r="BY405" s="302"/>
      <c r="BZ405" s="302"/>
      <c r="CA405" s="302"/>
      <c r="CB405" s="302"/>
      <c r="CC405" s="302"/>
      <c r="CD405" s="302"/>
      <c r="CE405" s="302"/>
      <c r="CF405" s="302"/>
      <c r="CG405" s="302"/>
      <c r="CH405" s="302"/>
      <c r="CI405" s="302"/>
      <c r="CJ405" s="302"/>
      <c r="CK405" s="302"/>
      <c r="CL405" s="302"/>
      <c r="CM405" s="302"/>
      <c r="CN405" s="302"/>
      <c r="CO405" s="302"/>
      <c r="CP405" s="302"/>
      <c r="CQ405" s="302"/>
      <c r="CR405" s="302"/>
      <c r="CS405" s="302"/>
      <c r="CT405" s="302"/>
      <c r="CU405" s="302"/>
      <c r="CV405" s="302"/>
      <c r="CW405" s="302"/>
      <c r="CX405" s="302"/>
      <c r="CY405" s="302"/>
      <c r="CZ405" s="302"/>
      <c r="DA405" s="302"/>
      <c r="DB405" s="302"/>
      <c r="DC405" s="302"/>
      <c r="DD405" s="302"/>
      <c r="DE405" s="302"/>
      <c r="DF405" s="302"/>
      <c r="DG405" s="302"/>
      <c r="DH405" s="302"/>
      <c r="DI405" s="302"/>
      <c r="DJ405" s="302"/>
      <c r="DK405" s="302"/>
      <c r="DL405" s="302"/>
      <c r="DM405" s="302"/>
      <c r="DN405" s="302"/>
      <c r="DO405" s="302"/>
    </row>
    <row r="406" spans="4:119">
      <c r="D406" s="301" t="s">
        <v>121</v>
      </c>
      <c r="E406" s="301"/>
      <c r="F406" s="301" t="s">
        <v>122</v>
      </c>
      <c r="G406" s="302">
        <v>27</v>
      </c>
      <c r="H406" s="277" t="str">
        <f t="shared" si="6"/>
        <v>0127</v>
      </c>
      <c r="I406" s="302"/>
      <c r="J406" s="302"/>
      <c r="K406" s="302"/>
      <c r="L406" s="302"/>
      <c r="M406" s="302"/>
      <c r="N406" s="302"/>
      <c r="O406" s="302"/>
      <c r="P406" s="302"/>
      <c r="Q406" s="302"/>
      <c r="R406" s="302"/>
      <c r="S406" s="302"/>
      <c r="T406" s="302"/>
      <c r="U406" s="302"/>
      <c r="V406" s="302"/>
      <c r="W406" s="302"/>
      <c r="X406" s="302"/>
      <c r="Y406" s="302"/>
      <c r="Z406" s="302"/>
      <c r="AA406" s="302"/>
      <c r="AB406" s="302"/>
      <c r="AC406" s="302"/>
      <c r="AD406" s="302"/>
      <c r="AE406" s="302"/>
      <c r="AF406" s="302"/>
      <c r="AG406" s="302"/>
      <c r="AH406" s="302"/>
      <c r="AI406" s="302"/>
      <c r="AJ406" s="302"/>
      <c r="AK406" s="302"/>
      <c r="AL406" s="302"/>
      <c r="AM406" s="302"/>
      <c r="AN406" s="302"/>
      <c r="AO406" s="302"/>
      <c r="AP406" s="302"/>
      <c r="AQ406" s="302"/>
      <c r="AR406" s="302"/>
      <c r="AS406" s="302"/>
      <c r="AT406" s="302"/>
      <c r="AU406" s="302"/>
      <c r="AV406" s="302"/>
      <c r="AW406" s="302"/>
      <c r="AX406" s="302"/>
      <c r="AY406" s="302"/>
      <c r="AZ406" s="302"/>
      <c r="BA406" s="302"/>
      <c r="BB406" s="302"/>
      <c r="BC406" s="302"/>
      <c r="BD406" s="302"/>
      <c r="BE406" s="302"/>
      <c r="BF406" s="302"/>
      <c r="BG406" s="302"/>
      <c r="BH406" s="302"/>
      <c r="BI406" s="302"/>
      <c r="BJ406" s="302"/>
      <c r="BK406" s="302"/>
      <c r="BL406" s="302"/>
      <c r="BM406" s="302"/>
      <c r="BN406" s="302"/>
      <c r="BO406" s="302"/>
      <c r="BP406" s="302"/>
      <c r="BQ406" s="302"/>
      <c r="BR406" s="302"/>
      <c r="BS406" s="302"/>
      <c r="BT406" s="302"/>
      <c r="BU406" s="302"/>
      <c r="BV406" s="302"/>
      <c r="BW406" s="302"/>
      <c r="BX406" s="302"/>
      <c r="BY406" s="302"/>
      <c r="BZ406" s="302"/>
      <c r="CA406" s="302"/>
      <c r="CB406" s="302"/>
      <c r="CC406" s="302"/>
      <c r="CD406" s="302"/>
      <c r="CE406" s="302"/>
      <c r="CF406" s="302"/>
      <c r="CG406" s="302"/>
      <c r="CH406" s="302"/>
      <c r="CI406" s="302"/>
      <c r="CJ406" s="302"/>
      <c r="CK406" s="302"/>
      <c r="CL406" s="302"/>
      <c r="CM406" s="302"/>
      <c r="CN406" s="302"/>
      <c r="CO406" s="302"/>
      <c r="CP406" s="302"/>
      <c r="CQ406" s="302"/>
      <c r="CR406" s="302"/>
      <c r="CS406" s="302"/>
      <c r="CT406" s="302"/>
      <c r="CU406" s="302"/>
      <c r="CV406" s="302"/>
      <c r="CW406" s="302"/>
      <c r="CX406" s="302"/>
      <c r="CY406" s="302"/>
      <c r="CZ406" s="302"/>
      <c r="DA406" s="302"/>
      <c r="DB406" s="302"/>
      <c r="DC406" s="302"/>
      <c r="DD406" s="302"/>
      <c r="DE406" s="302"/>
      <c r="DF406" s="302"/>
      <c r="DG406" s="302"/>
      <c r="DH406" s="302"/>
      <c r="DI406" s="302"/>
      <c r="DJ406" s="302"/>
      <c r="DK406" s="302"/>
      <c r="DL406" s="302"/>
      <c r="DM406" s="302"/>
      <c r="DN406" s="302"/>
      <c r="DO406" s="302"/>
    </row>
    <row r="407" spans="4:119">
      <c r="D407" s="301" t="s">
        <v>121</v>
      </c>
      <c r="E407" s="301"/>
      <c r="F407" s="301" t="s">
        <v>122</v>
      </c>
      <c r="G407" s="302">
        <v>28</v>
      </c>
      <c r="H407" s="277" t="str">
        <f t="shared" si="6"/>
        <v>0128</v>
      </c>
      <c r="I407" s="302"/>
      <c r="J407" s="302"/>
      <c r="K407" s="302"/>
      <c r="L407" s="302"/>
      <c r="M407" s="302"/>
      <c r="N407" s="302"/>
      <c r="O407" s="302"/>
      <c r="P407" s="302"/>
      <c r="Q407" s="302"/>
      <c r="R407" s="302"/>
      <c r="S407" s="302"/>
      <c r="T407" s="302"/>
      <c r="U407" s="302"/>
      <c r="V407" s="302"/>
      <c r="W407" s="302"/>
      <c r="X407" s="302"/>
      <c r="Y407" s="302"/>
      <c r="Z407" s="302"/>
      <c r="AA407" s="302"/>
      <c r="AB407" s="302"/>
      <c r="AC407" s="302"/>
      <c r="AD407" s="302"/>
      <c r="AE407" s="302"/>
      <c r="AF407" s="302"/>
      <c r="AG407" s="302"/>
      <c r="AH407" s="302"/>
      <c r="AI407" s="302"/>
      <c r="AJ407" s="302"/>
      <c r="AK407" s="302"/>
      <c r="AL407" s="302"/>
      <c r="AM407" s="302"/>
      <c r="AN407" s="302"/>
      <c r="AO407" s="302"/>
      <c r="AP407" s="302"/>
      <c r="AQ407" s="302"/>
      <c r="AR407" s="302"/>
      <c r="AS407" s="302"/>
      <c r="AT407" s="302"/>
      <c r="AU407" s="302"/>
      <c r="AV407" s="302"/>
      <c r="AW407" s="302"/>
      <c r="AX407" s="302"/>
      <c r="AY407" s="302"/>
      <c r="AZ407" s="302"/>
      <c r="BA407" s="302"/>
      <c r="BB407" s="302"/>
      <c r="BC407" s="302"/>
      <c r="BD407" s="302"/>
      <c r="BE407" s="302"/>
      <c r="BF407" s="302"/>
      <c r="BG407" s="302"/>
      <c r="BH407" s="302"/>
      <c r="BI407" s="302"/>
      <c r="BJ407" s="302"/>
      <c r="BK407" s="302"/>
      <c r="BL407" s="302"/>
      <c r="BM407" s="302"/>
      <c r="BN407" s="302"/>
      <c r="BO407" s="302"/>
      <c r="BP407" s="302"/>
      <c r="BQ407" s="302"/>
      <c r="BR407" s="302"/>
      <c r="BS407" s="302"/>
      <c r="BT407" s="302"/>
      <c r="BU407" s="302"/>
      <c r="BV407" s="302"/>
      <c r="BW407" s="302"/>
      <c r="BX407" s="302"/>
      <c r="BY407" s="302"/>
      <c r="BZ407" s="302"/>
      <c r="CA407" s="302"/>
      <c r="CB407" s="302"/>
      <c r="CC407" s="302"/>
      <c r="CD407" s="302"/>
      <c r="CE407" s="302"/>
      <c r="CF407" s="302"/>
      <c r="CG407" s="302"/>
      <c r="CH407" s="302"/>
      <c r="CI407" s="302"/>
      <c r="CJ407" s="302"/>
      <c r="CK407" s="302"/>
      <c r="CL407" s="302"/>
      <c r="CM407" s="302"/>
      <c r="CN407" s="302"/>
      <c r="CO407" s="302"/>
      <c r="CP407" s="302"/>
      <c r="CQ407" s="302"/>
      <c r="CR407" s="302"/>
      <c r="CS407" s="302"/>
      <c r="CT407" s="302"/>
      <c r="CU407" s="302"/>
      <c r="CV407" s="302"/>
      <c r="CW407" s="302"/>
      <c r="CX407" s="302"/>
      <c r="CY407" s="302"/>
      <c r="CZ407" s="302"/>
      <c r="DA407" s="302"/>
      <c r="DB407" s="302"/>
      <c r="DC407" s="302"/>
      <c r="DD407" s="302"/>
      <c r="DE407" s="302"/>
      <c r="DF407" s="302"/>
      <c r="DG407" s="302"/>
      <c r="DH407" s="302"/>
      <c r="DI407" s="302"/>
      <c r="DJ407" s="302"/>
      <c r="DK407" s="302"/>
      <c r="DL407" s="302"/>
      <c r="DM407" s="302"/>
      <c r="DN407" s="302"/>
      <c r="DO407" s="302"/>
    </row>
    <row r="408" spans="4:119">
      <c r="D408" s="301" t="s">
        <v>121</v>
      </c>
      <c r="E408" s="301"/>
      <c r="F408" s="301" t="s">
        <v>122</v>
      </c>
      <c r="G408" s="302">
        <v>29</v>
      </c>
      <c r="H408" s="277" t="str">
        <f t="shared" si="6"/>
        <v>0129</v>
      </c>
      <c r="I408" s="302"/>
      <c r="J408" s="302"/>
      <c r="K408" s="302"/>
      <c r="L408" s="302"/>
      <c r="M408" s="302"/>
      <c r="N408" s="302"/>
      <c r="O408" s="302"/>
      <c r="P408" s="302"/>
      <c r="Q408" s="302"/>
      <c r="R408" s="302"/>
      <c r="S408" s="302"/>
      <c r="T408" s="302"/>
      <c r="U408" s="302"/>
      <c r="V408" s="302"/>
      <c r="W408" s="302"/>
      <c r="X408" s="302"/>
      <c r="Y408" s="302"/>
      <c r="Z408" s="302"/>
      <c r="AA408" s="302"/>
      <c r="AB408" s="302"/>
      <c r="AC408" s="302"/>
      <c r="AD408" s="302"/>
      <c r="AE408" s="302"/>
      <c r="AF408" s="302"/>
      <c r="AG408" s="302"/>
      <c r="AH408" s="302"/>
      <c r="AI408" s="302"/>
      <c r="AJ408" s="302"/>
      <c r="AK408" s="302"/>
      <c r="AL408" s="302"/>
      <c r="AM408" s="302"/>
      <c r="AN408" s="302"/>
      <c r="AO408" s="302"/>
      <c r="AP408" s="302"/>
      <c r="AQ408" s="302"/>
      <c r="AR408" s="302"/>
      <c r="AS408" s="302"/>
      <c r="AT408" s="302"/>
      <c r="AU408" s="302"/>
      <c r="AV408" s="302"/>
      <c r="AW408" s="302"/>
      <c r="AX408" s="302"/>
      <c r="AY408" s="302"/>
      <c r="AZ408" s="302"/>
      <c r="BA408" s="302"/>
      <c r="BB408" s="302"/>
      <c r="BC408" s="302"/>
      <c r="BD408" s="302"/>
      <c r="BE408" s="302"/>
      <c r="BF408" s="302"/>
      <c r="BG408" s="302"/>
      <c r="BH408" s="302"/>
      <c r="BI408" s="302"/>
      <c r="BJ408" s="302"/>
      <c r="BK408" s="302"/>
      <c r="BL408" s="302"/>
      <c r="BM408" s="302"/>
      <c r="BN408" s="302"/>
      <c r="BO408" s="302"/>
      <c r="BP408" s="302"/>
      <c r="BQ408" s="302"/>
      <c r="BR408" s="302"/>
      <c r="BS408" s="302"/>
      <c r="BT408" s="302"/>
      <c r="BU408" s="302"/>
      <c r="BV408" s="302"/>
      <c r="BW408" s="302"/>
      <c r="BX408" s="302"/>
      <c r="BY408" s="302"/>
      <c r="BZ408" s="302"/>
      <c r="CA408" s="302"/>
      <c r="CB408" s="302"/>
      <c r="CC408" s="302"/>
      <c r="CD408" s="302"/>
      <c r="CE408" s="302"/>
      <c r="CF408" s="302"/>
      <c r="CG408" s="302"/>
      <c r="CH408" s="302"/>
      <c r="CI408" s="302"/>
      <c r="CJ408" s="302"/>
      <c r="CK408" s="302"/>
      <c r="CL408" s="302"/>
      <c r="CM408" s="302"/>
      <c r="CN408" s="302"/>
      <c r="CO408" s="302"/>
      <c r="CP408" s="302"/>
      <c r="CQ408" s="302"/>
      <c r="CR408" s="302"/>
      <c r="CS408" s="302"/>
      <c r="CT408" s="302"/>
      <c r="CU408" s="302"/>
      <c r="CV408" s="302"/>
      <c r="CW408" s="302"/>
      <c r="CX408" s="302"/>
      <c r="CY408" s="302"/>
      <c r="CZ408" s="302"/>
      <c r="DA408" s="302"/>
      <c r="DB408" s="302"/>
      <c r="DC408" s="302"/>
      <c r="DD408" s="302"/>
      <c r="DE408" s="302"/>
      <c r="DF408" s="302"/>
      <c r="DG408" s="302"/>
      <c r="DH408" s="302"/>
      <c r="DI408" s="302"/>
      <c r="DJ408" s="302"/>
      <c r="DK408" s="302"/>
      <c r="DL408" s="302"/>
      <c r="DM408" s="302"/>
      <c r="DN408" s="302"/>
      <c r="DO408" s="302"/>
    </row>
    <row r="409" spans="4:119">
      <c r="D409" s="301" t="s">
        <v>121</v>
      </c>
      <c r="E409" s="301"/>
      <c r="F409" s="301" t="s">
        <v>122</v>
      </c>
      <c r="G409" s="302">
        <v>30</v>
      </c>
      <c r="H409" s="277" t="str">
        <f t="shared" si="6"/>
        <v>0130</v>
      </c>
      <c r="I409" s="302"/>
      <c r="J409" s="302"/>
      <c r="K409" s="302"/>
      <c r="L409" s="302"/>
      <c r="M409" s="302"/>
      <c r="N409" s="302"/>
      <c r="O409" s="302"/>
      <c r="P409" s="302"/>
      <c r="Q409" s="302"/>
      <c r="R409" s="302"/>
      <c r="S409" s="302"/>
      <c r="T409" s="302"/>
      <c r="U409" s="302"/>
      <c r="V409" s="302"/>
      <c r="W409" s="302"/>
      <c r="X409" s="302"/>
      <c r="Y409" s="302"/>
      <c r="Z409" s="302"/>
      <c r="AA409" s="302"/>
      <c r="AB409" s="302"/>
      <c r="AC409" s="302"/>
      <c r="AD409" s="302"/>
      <c r="AE409" s="302"/>
      <c r="AF409" s="302"/>
      <c r="AG409" s="302"/>
      <c r="AH409" s="302"/>
      <c r="AI409" s="302"/>
      <c r="AJ409" s="302"/>
      <c r="AK409" s="302"/>
      <c r="AL409" s="302"/>
      <c r="AM409" s="302"/>
      <c r="AN409" s="302"/>
      <c r="AO409" s="302"/>
      <c r="AP409" s="302"/>
      <c r="AQ409" s="302"/>
      <c r="AR409" s="302"/>
      <c r="AS409" s="302"/>
      <c r="AT409" s="302"/>
      <c r="AU409" s="302"/>
      <c r="AV409" s="302"/>
      <c r="AW409" s="302"/>
      <c r="AX409" s="302"/>
      <c r="AY409" s="302"/>
      <c r="AZ409" s="302"/>
      <c r="BA409" s="302"/>
      <c r="BB409" s="302"/>
      <c r="BC409" s="302"/>
      <c r="BD409" s="302"/>
      <c r="BE409" s="302"/>
      <c r="BF409" s="302"/>
      <c r="BG409" s="302"/>
      <c r="BH409" s="302"/>
      <c r="BI409" s="302"/>
      <c r="BJ409" s="302"/>
      <c r="BK409" s="302"/>
      <c r="BL409" s="302"/>
      <c r="BM409" s="302"/>
      <c r="BN409" s="302"/>
      <c r="BO409" s="302"/>
      <c r="BP409" s="302"/>
      <c r="BQ409" s="302"/>
      <c r="BR409" s="302"/>
      <c r="BS409" s="302"/>
      <c r="BT409" s="302"/>
      <c r="BU409" s="302"/>
      <c r="BV409" s="302"/>
      <c r="BW409" s="302"/>
      <c r="BX409" s="302"/>
      <c r="BY409" s="302"/>
      <c r="BZ409" s="302"/>
      <c r="CA409" s="302"/>
      <c r="CB409" s="302"/>
      <c r="CC409" s="302"/>
      <c r="CD409" s="302"/>
      <c r="CE409" s="302"/>
      <c r="CF409" s="302"/>
      <c r="CG409" s="302"/>
      <c r="CH409" s="302"/>
      <c r="CI409" s="302"/>
      <c r="CJ409" s="302"/>
      <c r="CK409" s="302"/>
      <c r="CL409" s="302"/>
      <c r="CM409" s="302"/>
      <c r="CN409" s="302"/>
      <c r="CO409" s="302"/>
      <c r="CP409" s="302"/>
      <c r="CQ409" s="302"/>
      <c r="CR409" s="302"/>
      <c r="CS409" s="302"/>
      <c r="CT409" s="302"/>
      <c r="CU409" s="302"/>
      <c r="CV409" s="302"/>
      <c r="CW409" s="302"/>
      <c r="CX409" s="302"/>
      <c r="CY409" s="302"/>
      <c r="CZ409" s="302"/>
      <c r="DA409" s="302"/>
      <c r="DB409" s="302"/>
      <c r="DC409" s="302"/>
      <c r="DD409" s="302"/>
      <c r="DE409" s="302"/>
      <c r="DF409" s="302"/>
      <c r="DG409" s="302"/>
      <c r="DH409" s="302"/>
      <c r="DI409" s="302"/>
      <c r="DJ409" s="302"/>
      <c r="DK409" s="302"/>
      <c r="DL409" s="302"/>
      <c r="DM409" s="302"/>
      <c r="DN409" s="302"/>
      <c r="DO409" s="302"/>
    </row>
    <row r="410" spans="4:119">
      <c r="D410" s="301" t="s">
        <v>121</v>
      </c>
      <c r="E410" s="301"/>
      <c r="F410" s="301" t="s">
        <v>122</v>
      </c>
      <c r="G410" s="302">
        <v>31</v>
      </c>
      <c r="H410" s="277" t="str">
        <f t="shared" si="6"/>
        <v>0131</v>
      </c>
      <c r="I410" s="302"/>
      <c r="J410" s="302"/>
      <c r="K410" s="302"/>
      <c r="L410" s="302"/>
      <c r="M410" s="302"/>
      <c r="N410" s="302"/>
      <c r="O410" s="302"/>
      <c r="P410" s="302"/>
      <c r="Q410" s="302"/>
      <c r="R410" s="302"/>
      <c r="S410" s="302"/>
      <c r="T410" s="302"/>
      <c r="U410" s="302"/>
      <c r="V410" s="302"/>
      <c r="W410" s="302"/>
      <c r="X410" s="302"/>
      <c r="Y410" s="302"/>
      <c r="Z410" s="302"/>
      <c r="AA410" s="302"/>
      <c r="AB410" s="302"/>
      <c r="AC410" s="302"/>
      <c r="AD410" s="302"/>
      <c r="AE410" s="302"/>
      <c r="AF410" s="302"/>
      <c r="AG410" s="302"/>
      <c r="AH410" s="302"/>
      <c r="AI410" s="302"/>
      <c r="AJ410" s="302"/>
      <c r="AK410" s="302"/>
      <c r="AL410" s="302"/>
      <c r="AM410" s="302"/>
      <c r="AN410" s="302"/>
      <c r="AO410" s="302"/>
      <c r="AP410" s="302"/>
      <c r="AQ410" s="302"/>
      <c r="AR410" s="302"/>
      <c r="AS410" s="302"/>
      <c r="AT410" s="302"/>
      <c r="AU410" s="302"/>
      <c r="AV410" s="302"/>
      <c r="AW410" s="302"/>
      <c r="AX410" s="302"/>
      <c r="AY410" s="302"/>
      <c r="AZ410" s="302"/>
      <c r="BA410" s="302"/>
      <c r="BB410" s="302"/>
      <c r="BC410" s="302"/>
      <c r="BD410" s="302"/>
      <c r="BE410" s="302"/>
      <c r="BF410" s="302"/>
      <c r="BG410" s="302"/>
      <c r="BH410" s="302"/>
      <c r="BI410" s="302"/>
      <c r="BJ410" s="302"/>
      <c r="BK410" s="302"/>
      <c r="BL410" s="302"/>
      <c r="BM410" s="302"/>
      <c r="BN410" s="302"/>
      <c r="BO410" s="302"/>
      <c r="BP410" s="302"/>
      <c r="BQ410" s="302"/>
      <c r="BR410" s="302"/>
      <c r="BS410" s="302"/>
      <c r="BT410" s="302"/>
      <c r="BU410" s="302"/>
      <c r="BV410" s="302"/>
      <c r="BW410" s="302"/>
      <c r="BX410" s="302"/>
      <c r="BY410" s="302"/>
      <c r="BZ410" s="302"/>
      <c r="CA410" s="302"/>
      <c r="CB410" s="302"/>
      <c r="CC410" s="302"/>
      <c r="CD410" s="302"/>
      <c r="CE410" s="302"/>
      <c r="CF410" s="302"/>
      <c r="CG410" s="302"/>
      <c r="CH410" s="302"/>
      <c r="CI410" s="302"/>
      <c r="CJ410" s="302"/>
      <c r="CK410" s="302"/>
      <c r="CL410" s="302"/>
      <c r="CM410" s="302"/>
      <c r="CN410" s="302"/>
      <c r="CO410" s="302"/>
      <c r="CP410" s="302"/>
      <c r="CQ410" s="302"/>
      <c r="CR410" s="302"/>
      <c r="CS410" s="302"/>
      <c r="CT410" s="302"/>
      <c r="CU410" s="302"/>
      <c r="CV410" s="302"/>
      <c r="CW410" s="302"/>
      <c r="CX410" s="302"/>
      <c r="CY410" s="302"/>
      <c r="CZ410" s="302"/>
      <c r="DA410" s="302"/>
      <c r="DB410" s="302"/>
      <c r="DC410" s="302"/>
      <c r="DD410" s="302"/>
      <c r="DE410" s="302"/>
      <c r="DF410" s="302"/>
      <c r="DG410" s="302"/>
      <c r="DH410" s="302"/>
      <c r="DI410" s="302"/>
      <c r="DJ410" s="302"/>
      <c r="DK410" s="302"/>
      <c r="DL410" s="302"/>
      <c r="DM410" s="302"/>
      <c r="DN410" s="302"/>
      <c r="DO410" s="302"/>
    </row>
    <row r="411" spans="4:119">
      <c r="D411" s="301" t="s">
        <v>121</v>
      </c>
      <c r="E411" s="301"/>
      <c r="F411" s="301" t="s">
        <v>122</v>
      </c>
      <c r="G411" s="302">
        <v>32</v>
      </c>
      <c r="H411" s="277" t="str">
        <f t="shared" si="6"/>
        <v>0132</v>
      </c>
      <c r="I411" s="302"/>
      <c r="J411" s="302"/>
      <c r="K411" s="302"/>
      <c r="L411" s="302"/>
      <c r="M411" s="302"/>
      <c r="N411" s="302"/>
      <c r="O411" s="302"/>
      <c r="P411" s="302"/>
      <c r="Q411" s="302"/>
      <c r="R411" s="302"/>
      <c r="S411" s="302"/>
      <c r="T411" s="302"/>
      <c r="U411" s="302"/>
      <c r="V411" s="302"/>
      <c r="W411" s="302"/>
      <c r="X411" s="302"/>
      <c r="Y411" s="302"/>
      <c r="Z411" s="302"/>
      <c r="AA411" s="302"/>
      <c r="AB411" s="302"/>
      <c r="AC411" s="302"/>
      <c r="AD411" s="302"/>
      <c r="AE411" s="302"/>
      <c r="AF411" s="302"/>
      <c r="AG411" s="302"/>
      <c r="AH411" s="302"/>
      <c r="AI411" s="302"/>
      <c r="AJ411" s="302"/>
      <c r="AK411" s="302"/>
      <c r="AL411" s="302"/>
      <c r="AM411" s="302"/>
      <c r="AN411" s="302"/>
      <c r="AO411" s="302"/>
      <c r="AP411" s="302"/>
      <c r="AQ411" s="302"/>
      <c r="AR411" s="302"/>
      <c r="AS411" s="302"/>
      <c r="AT411" s="302"/>
      <c r="AU411" s="302"/>
      <c r="AV411" s="302"/>
      <c r="AW411" s="302"/>
      <c r="AX411" s="302"/>
      <c r="AY411" s="302"/>
      <c r="AZ411" s="302"/>
      <c r="BA411" s="302"/>
      <c r="BB411" s="302"/>
      <c r="BC411" s="302"/>
      <c r="BD411" s="302"/>
      <c r="BE411" s="302"/>
      <c r="BF411" s="302"/>
      <c r="BG411" s="302"/>
      <c r="BH411" s="302"/>
      <c r="BI411" s="302"/>
      <c r="BJ411" s="302"/>
      <c r="BK411" s="302"/>
      <c r="BL411" s="302"/>
      <c r="BM411" s="302"/>
      <c r="BN411" s="302"/>
      <c r="BO411" s="302"/>
      <c r="BP411" s="302"/>
      <c r="BQ411" s="302"/>
      <c r="BR411" s="302"/>
      <c r="BS411" s="302"/>
      <c r="BT411" s="302"/>
      <c r="BU411" s="302"/>
      <c r="BV411" s="302"/>
      <c r="BW411" s="302"/>
      <c r="BX411" s="302"/>
      <c r="BY411" s="302"/>
      <c r="BZ411" s="302"/>
      <c r="CA411" s="302"/>
      <c r="CB411" s="302"/>
      <c r="CC411" s="302"/>
      <c r="CD411" s="302"/>
      <c r="CE411" s="302"/>
      <c r="CF411" s="302"/>
      <c r="CG411" s="302"/>
      <c r="CH411" s="302"/>
      <c r="CI411" s="302"/>
      <c r="CJ411" s="302"/>
      <c r="CK411" s="302"/>
      <c r="CL411" s="302"/>
      <c r="CM411" s="302"/>
      <c r="CN411" s="302"/>
      <c r="CO411" s="302"/>
      <c r="CP411" s="302"/>
      <c r="CQ411" s="302"/>
      <c r="CR411" s="302"/>
      <c r="CS411" s="302"/>
      <c r="CT411" s="302"/>
      <c r="CU411" s="302"/>
      <c r="CV411" s="302"/>
      <c r="CW411" s="302"/>
      <c r="CX411" s="302"/>
      <c r="CY411" s="302"/>
      <c r="CZ411" s="302"/>
      <c r="DA411" s="302"/>
      <c r="DB411" s="302"/>
      <c r="DC411" s="302"/>
      <c r="DD411" s="302"/>
      <c r="DE411" s="302"/>
      <c r="DF411" s="302"/>
      <c r="DG411" s="302"/>
      <c r="DH411" s="302"/>
      <c r="DI411" s="302"/>
      <c r="DJ411" s="302"/>
      <c r="DK411" s="302"/>
      <c r="DL411" s="302"/>
      <c r="DM411" s="302"/>
      <c r="DN411" s="302"/>
      <c r="DO411" s="302"/>
    </row>
    <row r="412" spans="4:119">
      <c r="D412" s="301" t="s">
        <v>121</v>
      </c>
      <c r="E412" s="301"/>
      <c r="F412" s="301" t="s">
        <v>122</v>
      </c>
      <c r="G412" s="302">
        <v>33</v>
      </c>
      <c r="H412" s="277" t="str">
        <f t="shared" si="6"/>
        <v>0133</v>
      </c>
      <c r="I412" s="302"/>
      <c r="J412" s="302"/>
      <c r="K412" s="302"/>
      <c r="L412" s="302"/>
      <c r="M412" s="302"/>
      <c r="N412" s="302"/>
      <c r="O412" s="302"/>
      <c r="P412" s="302"/>
      <c r="Q412" s="302"/>
      <c r="R412" s="302"/>
      <c r="S412" s="302"/>
      <c r="T412" s="302"/>
      <c r="U412" s="302"/>
      <c r="V412" s="302"/>
      <c r="W412" s="302"/>
      <c r="X412" s="302"/>
      <c r="Y412" s="302"/>
      <c r="Z412" s="302"/>
      <c r="AA412" s="302"/>
      <c r="AB412" s="302"/>
      <c r="AC412" s="302"/>
      <c r="AD412" s="302"/>
      <c r="AE412" s="302"/>
      <c r="AF412" s="302"/>
      <c r="AG412" s="302"/>
      <c r="AH412" s="302"/>
      <c r="AI412" s="302"/>
      <c r="AJ412" s="302"/>
      <c r="AK412" s="302"/>
      <c r="AL412" s="302"/>
      <c r="AM412" s="302"/>
      <c r="AN412" s="302"/>
      <c r="AO412" s="302"/>
      <c r="AP412" s="302"/>
      <c r="AQ412" s="302"/>
      <c r="AR412" s="302"/>
      <c r="AS412" s="302"/>
      <c r="AT412" s="302"/>
      <c r="AU412" s="302"/>
      <c r="AV412" s="302"/>
      <c r="AW412" s="302"/>
      <c r="AX412" s="302"/>
      <c r="AY412" s="302"/>
      <c r="AZ412" s="302"/>
      <c r="BA412" s="302"/>
      <c r="BB412" s="302"/>
      <c r="BC412" s="302"/>
      <c r="BD412" s="302"/>
      <c r="BE412" s="302"/>
      <c r="BF412" s="302"/>
      <c r="BG412" s="302"/>
      <c r="BH412" s="302"/>
      <c r="BI412" s="302"/>
      <c r="BJ412" s="302"/>
      <c r="BK412" s="302"/>
      <c r="BL412" s="302"/>
      <c r="BM412" s="302"/>
      <c r="BN412" s="302"/>
      <c r="BO412" s="302"/>
      <c r="BP412" s="302"/>
      <c r="BQ412" s="302"/>
      <c r="BR412" s="302"/>
      <c r="BS412" s="302"/>
      <c r="BT412" s="302"/>
      <c r="BU412" s="302"/>
      <c r="BV412" s="302"/>
      <c r="BW412" s="302"/>
      <c r="BX412" s="302"/>
      <c r="BY412" s="302"/>
      <c r="BZ412" s="302"/>
      <c r="CA412" s="302"/>
      <c r="CB412" s="302"/>
      <c r="CC412" s="302"/>
      <c r="CD412" s="302"/>
      <c r="CE412" s="302"/>
      <c r="CF412" s="302"/>
      <c r="CG412" s="302"/>
      <c r="CH412" s="302"/>
      <c r="CI412" s="302"/>
      <c r="CJ412" s="302"/>
      <c r="CK412" s="302"/>
      <c r="CL412" s="302"/>
      <c r="CM412" s="302"/>
      <c r="CN412" s="302"/>
      <c r="CO412" s="302"/>
      <c r="CP412" s="302"/>
      <c r="CQ412" s="302"/>
      <c r="CR412" s="302"/>
      <c r="CS412" s="302"/>
      <c r="CT412" s="302"/>
      <c r="CU412" s="302"/>
      <c r="CV412" s="302"/>
      <c r="CW412" s="302"/>
      <c r="CX412" s="302"/>
      <c r="CY412" s="302"/>
      <c r="CZ412" s="302"/>
      <c r="DA412" s="302"/>
      <c r="DB412" s="302"/>
      <c r="DC412" s="302"/>
      <c r="DD412" s="302"/>
      <c r="DE412" s="302"/>
      <c r="DF412" s="302"/>
      <c r="DG412" s="302"/>
      <c r="DH412" s="302"/>
      <c r="DI412" s="302"/>
      <c r="DJ412" s="302"/>
      <c r="DK412" s="302"/>
      <c r="DL412" s="302"/>
      <c r="DM412" s="302"/>
      <c r="DN412" s="302"/>
      <c r="DO412" s="302"/>
    </row>
    <row r="413" spans="4:119">
      <c r="D413" s="301" t="s">
        <v>121</v>
      </c>
      <c r="E413" s="301"/>
      <c r="F413" s="301" t="s">
        <v>122</v>
      </c>
      <c r="G413" s="302">
        <v>34</v>
      </c>
      <c r="H413" s="277" t="str">
        <f t="shared" si="6"/>
        <v>0134</v>
      </c>
      <c r="I413" s="302"/>
      <c r="J413" s="302"/>
      <c r="K413" s="302"/>
      <c r="L413" s="302"/>
      <c r="M413" s="302"/>
      <c r="N413" s="302"/>
      <c r="O413" s="302"/>
      <c r="P413" s="302"/>
      <c r="Q413" s="302"/>
      <c r="R413" s="302"/>
      <c r="S413" s="302"/>
      <c r="T413" s="302"/>
      <c r="U413" s="302"/>
      <c r="V413" s="302"/>
      <c r="W413" s="302"/>
      <c r="X413" s="302"/>
      <c r="Y413" s="302"/>
      <c r="Z413" s="302"/>
      <c r="AA413" s="302"/>
      <c r="AB413" s="302"/>
      <c r="AC413" s="302"/>
      <c r="AD413" s="302"/>
      <c r="AE413" s="302"/>
      <c r="AF413" s="302"/>
      <c r="AG413" s="302"/>
      <c r="AH413" s="302"/>
      <c r="AI413" s="302"/>
      <c r="AJ413" s="302"/>
      <c r="AK413" s="302"/>
      <c r="AL413" s="302"/>
      <c r="AM413" s="302"/>
      <c r="AN413" s="302"/>
      <c r="AO413" s="302"/>
      <c r="AP413" s="302"/>
      <c r="AQ413" s="302"/>
      <c r="AR413" s="302"/>
      <c r="AS413" s="302"/>
      <c r="AT413" s="302"/>
      <c r="AU413" s="302"/>
      <c r="AV413" s="302"/>
      <c r="AW413" s="302"/>
      <c r="AX413" s="302"/>
      <c r="AY413" s="302"/>
      <c r="AZ413" s="302"/>
      <c r="BA413" s="302"/>
      <c r="BB413" s="302"/>
      <c r="BC413" s="302"/>
      <c r="BD413" s="302"/>
      <c r="BE413" s="302"/>
      <c r="BF413" s="302"/>
      <c r="BG413" s="302"/>
      <c r="BH413" s="302"/>
      <c r="BI413" s="302"/>
      <c r="BJ413" s="302"/>
      <c r="BK413" s="302"/>
      <c r="BL413" s="302"/>
      <c r="BM413" s="302"/>
      <c r="BN413" s="302"/>
      <c r="BO413" s="302"/>
      <c r="BP413" s="302"/>
      <c r="BQ413" s="302"/>
      <c r="BR413" s="302"/>
      <c r="BS413" s="302"/>
      <c r="BT413" s="302"/>
      <c r="BU413" s="302"/>
      <c r="BV413" s="302"/>
      <c r="BW413" s="302"/>
      <c r="BX413" s="302"/>
      <c r="BY413" s="302"/>
      <c r="BZ413" s="302"/>
      <c r="CA413" s="302"/>
      <c r="CB413" s="302"/>
      <c r="CC413" s="302"/>
      <c r="CD413" s="302"/>
      <c r="CE413" s="302"/>
      <c r="CF413" s="302"/>
      <c r="CG413" s="302"/>
      <c r="CH413" s="302"/>
      <c r="CI413" s="302"/>
      <c r="CJ413" s="302"/>
      <c r="CK413" s="302"/>
      <c r="CL413" s="302"/>
      <c r="CM413" s="302"/>
      <c r="CN413" s="302"/>
      <c r="CO413" s="302"/>
      <c r="CP413" s="302"/>
      <c r="CQ413" s="302"/>
      <c r="CR413" s="302"/>
      <c r="CS413" s="302"/>
      <c r="CT413" s="302"/>
      <c r="CU413" s="302"/>
      <c r="CV413" s="302"/>
      <c r="CW413" s="302"/>
      <c r="CX413" s="302"/>
      <c r="CY413" s="302"/>
      <c r="CZ413" s="302"/>
      <c r="DA413" s="302"/>
      <c r="DB413" s="302"/>
      <c r="DC413" s="302"/>
      <c r="DD413" s="302"/>
      <c r="DE413" s="302"/>
      <c r="DF413" s="302"/>
      <c r="DG413" s="302"/>
      <c r="DH413" s="302"/>
      <c r="DI413" s="302"/>
      <c r="DJ413" s="302"/>
      <c r="DK413" s="302"/>
      <c r="DL413" s="302"/>
      <c r="DM413" s="302"/>
      <c r="DN413" s="302"/>
      <c r="DO413" s="302"/>
    </row>
    <row r="414" spans="4:119">
      <c r="D414" s="301" t="s">
        <v>121</v>
      </c>
      <c r="E414" s="301"/>
      <c r="F414" s="301" t="s">
        <v>122</v>
      </c>
      <c r="G414" s="302">
        <v>35</v>
      </c>
      <c r="H414" s="277" t="str">
        <f t="shared" si="6"/>
        <v>0135</v>
      </c>
      <c r="I414" s="302"/>
      <c r="J414" s="302"/>
      <c r="K414" s="302"/>
      <c r="L414" s="302"/>
      <c r="M414" s="302"/>
      <c r="N414" s="302"/>
      <c r="O414" s="302"/>
      <c r="P414" s="302"/>
      <c r="Q414" s="302"/>
      <c r="R414" s="302"/>
      <c r="S414" s="302"/>
      <c r="T414" s="302"/>
      <c r="U414" s="302"/>
      <c r="V414" s="302"/>
      <c r="W414" s="302"/>
      <c r="X414" s="302"/>
      <c r="Y414" s="302"/>
      <c r="Z414" s="302"/>
      <c r="AA414" s="302"/>
      <c r="AB414" s="302"/>
      <c r="AC414" s="302"/>
      <c r="AD414" s="302"/>
      <c r="AE414" s="302"/>
      <c r="AF414" s="302"/>
      <c r="AG414" s="302"/>
      <c r="AH414" s="302"/>
      <c r="AI414" s="302"/>
      <c r="AJ414" s="302"/>
      <c r="AK414" s="302"/>
      <c r="AL414" s="302"/>
      <c r="AM414" s="302"/>
      <c r="AN414" s="302"/>
      <c r="AO414" s="302"/>
      <c r="AP414" s="302"/>
      <c r="AQ414" s="302"/>
      <c r="AR414" s="302"/>
      <c r="AS414" s="302"/>
      <c r="AT414" s="302"/>
      <c r="AU414" s="302"/>
      <c r="AV414" s="302"/>
      <c r="AW414" s="302"/>
      <c r="AX414" s="302"/>
      <c r="AY414" s="302"/>
      <c r="AZ414" s="302"/>
      <c r="BA414" s="302"/>
      <c r="BB414" s="302"/>
      <c r="BC414" s="302"/>
      <c r="BD414" s="302"/>
      <c r="BE414" s="302"/>
      <c r="BF414" s="302"/>
      <c r="BG414" s="302"/>
      <c r="BH414" s="302"/>
      <c r="BI414" s="302"/>
      <c r="BJ414" s="302"/>
      <c r="BK414" s="302"/>
      <c r="BL414" s="302"/>
      <c r="BM414" s="302"/>
      <c r="BN414" s="302"/>
      <c r="BO414" s="302"/>
      <c r="BP414" s="302"/>
      <c r="BQ414" s="302"/>
      <c r="BR414" s="302"/>
      <c r="BS414" s="302"/>
      <c r="BT414" s="302"/>
      <c r="BU414" s="302"/>
      <c r="BV414" s="302"/>
      <c r="BW414" s="302"/>
      <c r="BX414" s="302"/>
      <c r="BY414" s="302"/>
      <c r="BZ414" s="302"/>
      <c r="CA414" s="302"/>
      <c r="CB414" s="302"/>
      <c r="CC414" s="302"/>
      <c r="CD414" s="302"/>
      <c r="CE414" s="302"/>
      <c r="CF414" s="302"/>
      <c r="CG414" s="302"/>
      <c r="CH414" s="302"/>
      <c r="CI414" s="302"/>
      <c r="CJ414" s="302"/>
      <c r="CK414" s="302"/>
      <c r="CL414" s="302"/>
      <c r="CM414" s="302"/>
      <c r="CN414" s="302"/>
      <c r="CO414" s="302"/>
      <c r="CP414" s="302"/>
      <c r="CQ414" s="302"/>
      <c r="CR414" s="302"/>
      <c r="CS414" s="302"/>
      <c r="CT414" s="302"/>
      <c r="CU414" s="302"/>
      <c r="CV414" s="302"/>
      <c r="CW414" s="302"/>
      <c r="CX414" s="302"/>
      <c r="CY414" s="302"/>
      <c r="CZ414" s="302"/>
      <c r="DA414" s="302"/>
      <c r="DB414" s="302"/>
      <c r="DC414" s="302"/>
      <c r="DD414" s="302"/>
      <c r="DE414" s="302"/>
      <c r="DF414" s="302"/>
      <c r="DG414" s="302"/>
      <c r="DH414" s="302"/>
      <c r="DI414" s="302"/>
      <c r="DJ414" s="302"/>
      <c r="DK414" s="302"/>
      <c r="DL414" s="302"/>
      <c r="DM414" s="302"/>
      <c r="DN414" s="302"/>
      <c r="DO414" s="302"/>
    </row>
    <row r="415" spans="4:119">
      <c r="D415" s="301" t="s">
        <v>121</v>
      </c>
      <c r="E415" s="301"/>
      <c r="F415" s="301" t="s">
        <v>122</v>
      </c>
      <c r="G415" s="302">
        <v>36</v>
      </c>
      <c r="H415" s="277" t="str">
        <f t="shared" si="6"/>
        <v>0136</v>
      </c>
      <c r="I415" s="302"/>
      <c r="J415" s="302"/>
      <c r="K415" s="302"/>
      <c r="L415" s="302"/>
      <c r="M415" s="302"/>
      <c r="N415" s="302"/>
      <c r="O415" s="302"/>
      <c r="P415" s="302"/>
      <c r="Q415" s="302"/>
      <c r="R415" s="302"/>
      <c r="S415" s="302"/>
      <c r="T415" s="302"/>
      <c r="U415" s="302"/>
      <c r="V415" s="302"/>
      <c r="W415" s="302"/>
      <c r="X415" s="302"/>
      <c r="Y415" s="302"/>
      <c r="Z415" s="302"/>
      <c r="AA415" s="302"/>
      <c r="AB415" s="302"/>
      <c r="AC415" s="302"/>
      <c r="AD415" s="302"/>
      <c r="AE415" s="302"/>
      <c r="AF415" s="302"/>
      <c r="AG415" s="302"/>
      <c r="AH415" s="302"/>
      <c r="AI415" s="302"/>
      <c r="AJ415" s="302"/>
      <c r="AK415" s="302"/>
      <c r="AL415" s="302"/>
      <c r="AM415" s="302"/>
      <c r="AN415" s="302"/>
      <c r="AO415" s="302"/>
      <c r="AP415" s="302"/>
      <c r="AQ415" s="302"/>
      <c r="AR415" s="302"/>
      <c r="AS415" s="302"/>
      <c r="AT415" s="302"/>
      <c r="AU415" s="302"/>
      <c r="AV415" s="302"/>
      <c r="AW415" s="302"/>
      <c r="AX415" s="302"/>
      <c r="AY415" s="302"/>
      <c r="AZ415" s="302"/>
      <c r="BA415" s="302"/>
      <c r="BB415" s="302"/>
      <c r="BC415" s="302"/>
      <c r="BD415" s="302"/>
      <c r="BE415" s="302"/>
      <c r="BF415" s="302"/>
      <c r="BG415" s="302"/>
      <c r="BH415" s="302"/>
      <c r="BI415" s="302"/>
      <c r="BJ415" s="302"/>
      <c r="BK415" s="302"/>
      <c r="BL415" s="302"/>
      <c r="BM415" s="302"/>
      <c r="BN415" s="302"/>
      <c r="BO415" s="302"/>
      <c r="BP415" s="302"/>
      <c r="BQ415" s="302"/>
      <c r="BR415" s="302"/>
      <c r="BS415" s="302"/>
      <c r="BT415" s="302"/>
      <c r="BU415" s="302"/>
      <c r="BV415" s="302"/>
      <c r="BW415" s="302"/>
      <c r="BX415" s="302"/>
      <c r="BY415" s="302"/>
      <c r="BZ415" s="302"/>
      <c r="CA415" s="302"/>
      <c r="CB415" s="302"/>
      <c r="CC415" s="302"/>
      <c r="CD415" s="302"/>
      <c r="CE415" s="302"/>
      <c r="CF415" s="302"/>
      <c r="CG415" s="302"/>
      <c r="CH415" s="302"/>
      <c r="CI415" s="302"/>
      <c r="CJ415" s="302"/>
      <c r="CK415" s="302"/>
      <c r="CL415" s="302"/>
      <c r="CM415" s="302"/>
      <c r="CN415" s="302"/>
      <c r="CO415" s="302"/>
      <c r="CP415" s="302"/>
      <c r="CQ415" s="302"/>
      <c r="CR415" s="302"/>
      <c r="CS415" s="302"/>
      <c r="CT415" s="302"/>
      <c r="CU415" s="302"/>
      <c r="CV415" s="302"/>
      <c r="CW415" s="302"/>
      <c r="CX415" s="302"/>
      <c r="CY415" s="302"/>
      <c r="CZ415" s="302"/>
      <c r="DA415" s="302"/>
      <c r="DB415" s="302"/>
      <c r="DC415" s="302"/>
      <c r="DD415" s="302"/>
      <c r="DE415" s="302"/>
      <c r="DF415" s="302"/>
      <c r="DG415" s="302"/>
      <c r="DH415" s="302"/>
      <c r="DI415" s="302"/>
      <c r="DJ415" s="302"/>
      <c r="DK415" s="302"/>
      <c r="DL415" s="302"/>
      <c r="DM415" s="302"/>
      <c r="DN415" s="302"/>
      <c r="DO415" s="302"/>
    </row>
    <row r="416" spans="4:119">
      <c r="D416" s="301" t="s">
        <v>121</v>
      </c>
      <c r="E416" s="301"/>
      <c r="F416" s="301" t="s">
        <v>122</v>
      </c>
      <c r="G416" s="302">
        <v>37</v>
      </c>
      <c r="H416" s="277" t="str">
        <f t="shared" si="6"/>
        <v>0137</v>
      </c>
      <c r="I416" s="302"/>
      <c r="J416" s="302"/>
      <c r="K416" s="302"/>
      <c r="L416" s="302"/>
      <c r="M416" s="302"/>
      <c r="N416" s="302"/>
      <c r="O416" s="302"/>
      <c r="P416" s="302"/>
      <c r="Q416" s="302"/>
      <c r="R416" s="302"/>
      <c r="S416" s="302"/>
      <c r="T416" s="302"/>
      <c r="U416" s="302"/>
      <c r="V416" s="302"/>
      <c r="W416" s="302"/>
      <c r="X416" s="302"/>
      <c r="Y416" s="302"/>
      <c r="Z416" s="302"/>
      <c r="AA416" s="302"/>
      <c r="AB416" s="302"/>
      <c r="AC416" s="302"/>
      <c r="AD416" s="302"/>
      <c r="AE416" s="302"/>
      <c r="AF416" s="302"/>
      <c r="AG416" s="302"/>
      <c r="AH416" s="302"/>
      <c r="AI416" s="302"/>
      <c r="AJ416" s="302"/>
      <c r="AK416" s="302"/>
      <c r="AL416" s="302"/>
      <c r="AM416" s="302"/>
      <c r="AN416" s="302"/>
      <c r="AO416" s="302"/>
      <c r="AP416" s="302"/>
      <c r="AQ416" s="302"/>
      <c r="AR416" s="302"/>
      <c r="AS416" s="302"/>
      <c r="AT416" s="302"/>
      <c r="AU416" s="302"/>
      <c r="AV416" s="302"/>
      <c r="AW416" s="302"/>
      <c r="AX416" s="302"/>
      <c r="AY416" s="302"/>
      <c r="AZ416" s="302"/>
      <c r="BA416" s="302"/>
      <c r="BB416" s="302"/>
      <c r="BC416" s="302"/>
      <c r="BD416" s="302"/>
      <c r="BE416" s="302"/>
      <c r="BF416" s="302"/>
      <c r="BG416" s="302"/>
      <c r="BH416" s="302"/>
      <c r="BI416" s="302"/>
      <c r="BJ416" s="302"/>
      <c r="BK416" s="302"/>
      <c r="BL416" s="302"/>
      <c r="BM416" s="302"/>
      <c r="BN416" s="302"/>
      <c r="BO416" s="302"/>
      <c r="BP416" s="302"/>
      <c r="BQ416" s="302"/>
      <c r="BR416" s="302"/>
      <c r="BS416" s="302"/>
      <c r="BT416" s="302"/>
      <c r="BU416" s="302"/>
      <c r="BV416" s="302"/>
      <c r="BW416" s="302"/>
      <c r="BX416" s="302"/>
      <c r="BY416" s="302"/>
      <c r="BZ416" s="302"/>
      <c r="CA416" s="302"/>
      <c r="CB416" s="302"/>
      <c r="CC416" s="302"/>
      <c r="CD416" s="302"/>
      <c r="CE416" s="302"/>
      <c r="CF416" s="302"/>
      <c r="CG416" s="302"/>
      <c r="CH416" s="302"/>
      <c r="CI416" s="302"/>
      <c r="CJ416" s="302"/>
      <c r="CK416" s="302"/>
      <c r="CL416" s="302"/>
      <c r="CM416" s="302"/>
      <c r="CN416" s="302"/>
      <c r="CO416" s="302"/>
      <c r="CP416" s="302"/>
      <c r="CQ416" s="302"/>
      <c r="CR416" s="302"/>
      <c r="CS416" s="302"/>
      <c r="CT416" s="302"/>
      <c r="CU416" s="302"/>
      <c r="CV416" s="302"/>
      <c r="CW416" s="302"/>
      <c r="CX416" s="302"/>
      <c r="CY416" s="302"/>
      <c r="CZ416" s="302"/>
      <c r="DA416" s="302"/>
      <c r="DB416" s="302"/>
      <c r="DC416" s="302"/>
      <c r="DD416" s="302"/>
      <c r="DE416" s="302"/>
      <c r="DF416" s="302"/>
      <c r="DG416" s="302"/>
      <c r="DH416" s="302"/>
      <c r="DI416" s="302"/>
      <c r="DJ416" s="302"/>
      <c r="DK416" s="302"/>
      <c r="DL416" s="302"/>
      <c r="DM416" s="302"/>
      <c r="DN416" s="302"/>
      <c r="DO416" s="302"/>
    </row>
    <row r="417" spans="4:119">
      <c r="D417" s="301" t="s">
        <v>121</v>
      </c>
      <c r="E417" s="301"/>
      <c r="F417" s="301" t="s">
        <v>122</v>
      </c>
      <c r="G417" s="302">
        <v>38</v>
      </c>
      <c r="H417" s="277" t="str">
        <f t="shared" si="6"/>
        <v>0138</v>
      </c>
      <c r="I417" s="302"/>
      <c r="J417" s="302"/>
      <c r="K417" s="302"/>
      <c r="L417" s="302"/>
      <c r="M417" s="302"/>
      <c r="N417" s="302"/>
      <c r="O417" s="302"/>
      <c r="P417" s="302"/>
      <c r="Q417" s="302"/>
      <c r="R417" s="302"/>
      <c r="S417" s="302"/>
      <c r="T417" s="302"/>
      <c r="U417" s="302"/>
      <c r="V417" s="302"/>
      <c r="W417" s="302"/>
      <c r="X417" s="302"/>
      <c r="Y417" s="302"/>
      <c r="Z417" s="302"/>
      <c r="AA417" s="302"/>
      <c r="AB417" s="302"/>
      <c r="AC417" s="302"/>
      <c r="AD417" s="302"/>
      <c r="AE417" s="302"/>
      <c r="AF417" s="302"/>
      <c r="AG417" s="302"/>
      <c r="AH417" s="302"/>
      <c r="AI417" s="302"/>
      <c r="AJ417" s="302"/>
      <c r="AK417" s="302"/>
      <c r="AL417" s="302"/>
      <c r="AM417" s="302"/>
      <c r="AN417" s="302"/>
      <c r="AO417" s="302"/>
      <c r="AP417" s="302"/>
      <c r="AQ417" s="302"/>
      <c r="AR417" s="302"/>
      <c r="AS417" s="302"/>
      <c r="AT417" s="302"/>
      <c r="AU417" s="302"/>
      <c r="AV417" s="302"/>
      <c r="AW417" s="302"/>
      <c r="AX417" s="302"/>
      <c r="AY417" s="302"/>
      <c r="AZ417" s="302"/>
      <c r="BA417" s="302"/>
      <c r="BB417" s="302"/>
      <c r="BC417" s="302"/>
      <c r="BD417" s="302"/>
      <c r="BE417" s="302"/>
      <c r="BF417" s="302"/>
      <c r="BG417" s="302"/>
      <c r="BH417" s="302"/>
      <c r="BI417" s="302"/>
      <c r="BJ417" s="302"/>
      <c r="BK417" s="302"/>
      <c r="BL417" s="302"/>
      <c r="BM417" s="302"/>
      <c r="BN417" s="302"/>
      <c r="BO417" s="302"/>
      <c r="BP417" s="302"/>
      <c r="BQ417" s="302"/>
      <c r="BR417" s="302"/>
      <c r="BS417" s="302"/>
      <c r="BT417" s="302"/>
      <c r="BU417" s="302"/>
      <c r="BV417" s="302"/>
      <c r="BW417" s="302"/>
      <c r="BX417" s="302"/>
      <c r="BY417" s="302"/>
      <c r="BZ417" s="302"/>
      <c r="CA417" s="302"/>
      <c r="CB417" s="302"/>
      <c r="CC417" s="302"/>
      <c r="CD417" s="302"/>
      <c r="CE417" s="302"/>
      <c r="CF417" s="302"/>
      <c r="CG417" s="302"/>
      <c r="CH417" s="302"/>
      <c r="CI417" s="302"/>
      <c r="CJ417" s="302"/>
      <c r="CK417" s="302"/>
      <c r="CL417" s="302"/>
      <c r="CM417" s="302"/>
      <c r="CN417" s="302"/>
      <c r="CO417" s="302"/>
      <c r="CP417" s="302"/>
      <c r="CQ417" s="302"/>
      <c r="CR417" s="302"/>
      <c r="CS417" s="302"/>
      <c r="CT417" s="302"/>
      <c r="CU417" s="302"/>
      <c r="CV417" s="302"/>
      <c r="CW417" s="302"/>
      <c r="CX417" s="302"/>
      <c r="CY417" s="302"/>
      <c r="CZ417" s="302"/>
      <c r="DA417" s="302"/>
      <c r="DB417" s="302"/>
      <c r="DC417" s="302"/>
      <c r="DD417" s="302"/>
      <c r="DE417" s="302"/>
      <c r="DF417" s="302"/>
      <c r="DG417" s="302"/>
      <c r="DH417" s="302"/>
      <c r="DI417" s="302"/>
      <c r="DJ417" s="302"/>
      <c r="DK417" s="302"/>
      <c r="DL417" s="302"/>
      <c r="DM417" s="302"/>
      <c r="DN417" s="302"/>
      <c r="DO417" s="302"/>
    </row>
    <row r="418" spans="4:119">
      <c r="D418" s="301" t="s">
        <v>121</v>
      </c>
      <c r="E418" s="301"/>
      <c r="F418" s="301" t="s">
        <v>122</v>
      </c>
      <c r="G418" s="302">
        <v>39</v>
      </c>
      <c r="H418" s="277" t="str">
        <f t="shared" si="6"/>
        <v>0139</v>
      </c>
      <c r="I418" s="302"/>
      <c r="J418" s="302"/>
      <c r="K418" s="302"/>
      <c r="L418" s="302"/>
      <c r="M418" s="302"/>
      <c r="N418" s="302"/>
      <c r="O418" s="302"/>
      <c r="P418" s="302"/>
      <c r="Q418" s="302"/>
      <c r="R418" s="302"/>
      <c r="S418" s="302"/>
      <c r="T418" s="302"/>
      <c r="U418" s="302"/>
      <c r="V418" s="302"/>
      <c r="W418" s="302"/>
      <c r="X418" s="302"/>
      <c r="Y418" s="302"/>
      <c r="Z418" s="302"/>
      <c r="AA418" s="302"/>
      <c r="AB418" s="302"/>
      <c r="AC418" s="302"/>
      <c r="AD418" s="302"/>
      <c r="AE418" s="302"/>
      <c r="AF418" s="302"/>
      <c r="AG418" s="302"/>
      <c r="AH418" s="302"/>
      <c r="AI418" s="302"/>
      <c r="AJ418" s="302"/>
      <c r="AK418" s="302"/>
      <c r="AL418" s="302"/>
      <c r="AM418" s="302"/>
      <c r="AN418" s="302"/>
      <c r="AO418" s="302"/>
      <c r="AP418" s="302"/>
      <c r="AQ418" s="302"/>
      <c r="AR418" s="302"/>
      <c r="AS418" s="302"/>
      <c r="AT418" s="302"/>
      <c r="AU418" s="302"/>
      <c r="AV418" s="302"/>
      <c r="AW418" s="302"/>
      <c r="AX418" s="302"/>
      <c r="AY418" s="302"/>
      <c r="AZ418" s="302"/>
      <c r="BA418" s="302"/>
      <c r="BB418" s="302"/>
      <c r="BC418" s="302"/>
      <c r="BD418" s="302"/>
      <c r="BE418" s="302"/>
      <c r="BF418" s="302"/>
      <c r="BG418" s="302"/>
      <c r="BH418" s="302"/>
      <c r="BI418" s="302"/>
      <c r="BJ418" s="302"/>
      <c r="BK418" s="302"/>
      <c r="BL418" s="302"/>
      <c r="BM418" s="302"/>
      <c r="BN418" s="302"/>
      <c r="BO418" s="302"/>
      <c r="BP418" s="302"/>
      <c r="BQ418" s="302"/>
      <c r="BR418" s="302"/>
      <c r="BS418" s="302"/>
      <c r="BT418" s="302"/>
      <c r="BU418" s="302"/>
      <c r="BV418" s="302"/>
      <c r="BW418" s="302"/>
      <c r="BX418" s="302"/>
      <c r="BY418" s="302"/>
      <c r="BZ418" s="302"/>
      <c r="CA418" s="302"/>
      <c r="CB418" s="302"/>
      <c r="CC418" s="302"/>
      <c r="CD418" s="302"/>
      <c r="CE418" s="302"/>
      <c r="CF418" s="302"/>
      <c r="CG418" s="302"/>
      <c r="CH418" s="302"/>
      <c r="CI418" s="302"/>
      <c r="CJ418" s="302"/>
      <c r="CK418" s="302"/>
      <c r="CL418" s="302"/>
      <c r="CM418" s="302"/>
      <c r="CN418" s="302"/>
      <c r="CO418" s="302"/>
      <c r="CP418" s="302"/>
      <c r="CQ418" s="302"/>
      <c r="CR418" s="302"/>
      <c r="CS418" s="302"/>
      <c r="CT418" s="302"/>
      <c r="CU418" s="302"/>
      <c r="CV418" s="302"/>
      <c r="CW418" s="302"/>
      <c r="CX418" s="302"/>
      <c r="CY418" s="302"/>
      <c r="CZ418" s="302"/>
      <c r="DA418" s="302"/>
      <c r="DB418" s="302"/>
      <c r="DC418" s="302"/>
      <c r="DD418" s="302"/>
      <c r="DE418" s="302"/>
      <c r="DF418" s="302"/>
      <c r="DG418" s="302"/>
      <c r="DH418" s="302"/>
      <c r="DI418" s="302"/>
      <c r="DJ418" s="302"/>
      <c r="DK418" s="302"/>
      <c r="DL418" s="302"/>
      <c r="DM418" s="302"/>
      <c r="DN418" s="302"/>
      <c r="DO418" s="302"/>
    </row>
    <row r="419" spans="4:119">
      <c r="D419" s="301" t="s">
        <v>121</v>
      </c>
      <c r="E419" s="301"/>
      <c r="F419" s="301" t="s">
        <v>122</v>
      </c>
      <c r="G419" s="302">
        <v>40</v>
      </c>
      <c r="H419" s="277" t="str">
        <f t="shared" si="6"/>
        <v>0140</v>
      </c>
      <c r="I419" s="302"/>
      <c r="J419" s="302"/>
      <c r="K419" s="302"/>
      <c r="L419" s="302"/>
      <c r="M419" s="302"/>
      <c r="N419" s="302"/>
      <c r="O419" s="302"/>
      <c r="P419" s="302"/>
      <c r="Q419" s="302"/>
      <c r="R419" s="302"/>
      <c r="S419" s="302"/>
      <c r="T419" s="302"/>
      <c r="U419" s="302"/>
      <c r="V419" s="302"/>
      <c r="W419" s="302"/>
      <c r="X419" s="302"/>
      <c r="Y419" s="302"/>
      <c r="Z419" s="302"/>
      <c r="AA419" s="302"/>
      <c r="AB419" s="302"/>
      <c r="AC419" s="302"/>
      <c r="AD419" s="302"/>
      <c r="AE419" s="302"/>
      <c r="AF419" s="302"/>
      <c r="AG419" s="302"/>
      <c r="AH419" s="302"/>
      <c r="AI419" s="302"/>
      <c r="AJ419" s="302"/>
      <c r="AK419" s="302"/>
      <c r="AL419" s="302"/>
      <c r="AM419" s="302"/>
      <c r="AN419" s="302"/>
      <c r="AO419" s="302"/>
      <c r="AP419" s="302"/>
      <c r="AQ419" s="302"/>
      <c r="AR419" s="302"/>
      <c r="AS419" s="302"/>
      <c r="AT419" s="302"/>
      <c r="AU419" s="302"/>
      <c r="AV419" s="302"/>
      <c r="AW419" s="302"/>
      <c r="AX419" s="302"/>
      <c r="AY419" s="302"/>
      <c r="AZ419" s="302"/>
      <c r="BA419" s="302"/>
      <c r="BB419" s="302"/>
      <c r="BC419" s="302"/>
      <c r="BD419" s="302"/>
      <c r="BE419" s="302"/>
      <c r="BF419" s="302"/>
      <c r="BG419" s="302"/>
      <c r="BH419" s="302"/>
      <c r="BI419" s="302"/>
      <c r="BJ419" s="302"/>
      <c r="BK419" s="302"/>
      <c r="BL419" s="302"/>
      <c r="BM419" s="302"/>
      <c r="BN419" s="302"/>
      <c r="BO419" s="302"/>
      <c r="BP419" s="302"/>
      <c r="BQ419" s="302"/>
      <c r="BR419" s="302"/>
      <c r="BS419" s="302"/>
      <c r="BT419" s="302"/>
      <c r="BU419" s="302"/>
      <c r="BV419" s="302"/>
      <c r="BW419" s="302"/>
      <c r="BX419" s="302"/>
      <c r="BY419" s="302"/>
      <c r="BZ419" s="302"/>
      <c r="CA419" s="302"/>
      <c r="CB419" s="302"/>
      <c r="CC419" s="302"/>
      <c r="CD419" s="302"/>
      <c r="CE419" s="302"/>
      <c r="CF419" s="302"/>
      <c r="CG419" s="302"/>
      <c r="CH419" s="302"/>
      <c r="CI419" s="302"/>
      <c r="CJ419" s="302"/>
      <c r="CK419" s="302"/>
      <c r="CL419" s="302"/>
      <c r="CM419" s="302"/>
      <c r="CN419" s="302"/>
      <c r="CO419" s="302"/>
      <c r="CP419" s="302"/>
      <c r="CQ419" s="302"/>
      <c r="CR419" s="302"/>
      <c r="CS419" s="302"/>
      <c r="CT419" s="302"/>
      <c r="CU419" s="302"/>
      <c r="CV419" s="302"/>
      <c r="CW419" s="302"/>
      <c r="CX419" s="302"/>
      <c r="CY419" s="302"/>
      <c r="CZ419" s="302"/>
      <c r="DA419" s="302"/>
      <c r="DB419" s="302"/>
      <c r="DC419" s="302"/>
      <c r="DD419" s="302"/>
      <c r="DE419" s="302"/>
      <c r="DF419" s="302"/>
      <c r="DG419" s="302"/>
      <c r="DH419" s="302"/>
      <c r="DI419" s="302"/>
      <c r="DJ419" s="302"/>
      <c r="DK419" s="302"/>
      <c r="DL419" s="302"/>
      <c r="DM419" s="302"/>
      <c r="DN419" s="302"/>
      <c r="DO419" s="302"/>
    </row>
    <row r="420" spans="4:119">
      <c r="D420" s="301" t="s">
        <v>121</v>
      </c>
      <c r="E420" s="301"/>
      <c r="F420" s="301" t="s">
        <v>122</v>
      </c>
      <c r="G420" s="302">
        <v>41</v>
      </c>
      <c r="H420" s="277" t="str">
        <f t="shared" si="6"/>
        <v>0141</v>
      </c>
      <c r="I420" s="302"/>
      <c r="J420" s="302"/>
      <c r="K420" s="302"/>
      <c r="L420" s="302"/>
      <c r="M420" s="302"/>
      <c r="N420" s="302"/>
      <c r="O420" s="302"/>
      <c r="P420" s="302"/>
      <c r="Q420" s="302"/>
      <c r="R420" s="302"/>
      <c r="S420" s="302"/>
      <c r="T420" s="302"/>
      <c r="U420" s="302"/>
      <c r="V420" s="302"/>
      <c r="W420" s="302"/>
      <c r="X420" s="302"/>
      <c r="Y420" s="302"/>
      <c r="Z420" s="302"/>
      <c r="AA420" s="302"/>
      <c r="AB420" s="302"/>
      <c r="AC420" s="302"/>
      <c r="AD420" s="302"/>
      <c r="AE420" s="302"/>
      <c r="AF420" s="302"/>
      <c r="AG420" s="302"/>
      <c r="AH420" s="302"/>
      <c r="AI420" s="302"/>
      <c r="AJ420" s="302"/>
      <c r="AK420" s="302"/>
      <c r="AL420" s="302"/>
      <c r="AM420" s="302"/>
      <c r="AN420" s="302"/>
      <c r="AO420" s="302"/>
      <c r="AP420" s="302"/>
      <c r="AQ420" s="302"/>
      <c r="AR420" s="302"/>
      <c r="AS420" s="302"/>
      <c r="AT420" s="302"/>
      <c r="AU420" s="302"/>
      <c r="AV420" s="302"/>
      <c r="AW420" s="302"/>
      <c r="AX420" s="302"/>
      <c r="AY420" s="302"/>
      <c r="AZ420" s="302"/>
      <c r="BA420" s="302"/>
      <c r="BB420" s="302"/>
      <c r="BC420" s="302"/>
      <c r="BD420" s="302"/>
      <c r="BE420" s="302"/>
      <c r="BF420" s="302"/>
      <c r="BG420" s="302"/>
      <c r="BH420" s="302"/>
      <c r="BI420" s="302"/>
      <c r="BJ420" s="302"/>
      <c r="BK420" s="302"/>
      <c r="BL420" s="302"/>
      <c r="BM420" s="302"/>
      <c r="BN420" s="302"/>
      <c r="BO420" s="302"/>
      <c r="BP420" s="302"/>
      <c r="BQ420" s="302"/>
      <c r="BR420" s="302"/>
      <c r="BS420" s="302"/>
      <c r="BT420" s="302"/>
      <c r="BU420" s="302"/>
      <c r="BV420" s="302"/>
      <c r="BW420" s="302"/>
      <c r="BX420" s="302"/>
      <c r="BY420" s="302"/>
      <c r="BZ420" s="302"/>
      <c r="CA420" s="302"/>
      <c r="CB420" s="302"/>
      <c r="CC420" s="302"/>
      <c r="CD420" s="302"/>
      <c r="CE420" s="302"/>
      <c r="CF420" s="302"/>
      <c r="CG420" s="302"/>
      <c r="CH420" s="302"/>
      <c r="CI420" s="302"/>
      <c r="CJ420" s="302"/>
      <c r="CK420" s="302"/>
      <c r="CL420" s="302"/>
      <c r="CM420" s="302"/>
      <c r="CN420" s="302"/>
      <c r="CO420" s="302"/>
      <c r="CP420" s="302"/>
      <c r="CQ420" s="302"/>
      <c r="CR420" s="302"/>
      <c r="CS420" s="302"/>
      <c r="CT420" s="302"/>
      <c r="CU420" s="302"/>
      <c r="CV420" s="302"/>
      <c r="CW420" s="302"/>
      <c r="CX420" s="302"/>
      <c r="CY420" s="302"/>
      <c r="CZ420" s="302"/>
      <c r="DA420" s="302"/>
      <c r="DB420" s="302"/>
      <c r="DC420" s="302"/>
      <c r="DD420" s="302"/>
      <c r="DE420" s="302"/>
      <c r="DF420" s="302"/>
      <c r="DG420" s="302"/>
      <c r="DH420" s="302"/>
      <c r="DI420" s="302"/>
      <c r="DJ420" s="302"/>
      <c r="DK420" s="302"/>
      <c r="DL420" s="302"/>
      <c r="DM420" s="302"/>
      <c r="DN420" s="302"/>
      <c r="DO420" s="302"/>
    </row>
    <row r="421" spans="4:119">
      <c r="D421" s="301" t="s">
        <v>121</v>
      </c>
      <c r="E421" s="301"/>
      <c r="F421" s="301" t="s">
        <v>122</v>
      </c>
      <c r="G421" s="302">
        <v>42</v>
      </c>
      <c r="H421" s="277" t="str">
        <f t="shared" si="6"/>
        <v>0142</v>
      </c>
      <c r="I421" s="302"/>
      <c r="J421" s="302"/>
      <c r="K421" s="302"/>
      <c r="L421" s="302"/>
      <c r="M421" s="302"/>
      <c r="N421" s="302"/>
      <c r="O421" s="302"/>
      <c r="P421" s="302"/>
      <c r="Q421" s="302"/>
      <c r="R421" s="302"/>
      <c r="S421" s="302"/>
      <c r="T421" s="302"/>
      <c r="U421" s="302"/>
      <c r="V421" s="302"/>
      <c r="W421" s="302"/>
      <c r="X421" s="302"/>
      <c r="Y421" s="302"/>
      <c r="Z421" s="302"/>
      <c r="AA421" s="302"/>
      <c r="AB421" s="302"/>
      <c r="AC421" s="302"/>
      <c r="AD421" s="302"/>
      <c r="AE421" s="302"/>
      <c r="AF421" s="302"/>
      <c r="AG421" s="302"/>
      <c r="AH421" s="302"/>
      <c r="AI421" s="302"/>
      <c r="AJ421" s="302"/>
      <c r="AK421" s="302"/>
      <c r="AL421" s="302"/>
      <c r="AM421" s="302"/>
      <c r="AN421" s="302"/>
      <c r="AO421" s="302"/>
      <c r="AP421" s="302"/>
      <c r="AQ421" s="302"/>
      <c r="AR421" s="302"/>
      <c r="AS421" s="302"/>
      <c r="AT421" s="302"/>
      <c r="AU421" s="302"/>
      <c r="AV421" s="302"/>
      <c r="AW421" s="302"/>
      <c r="AX421" s="302"/>
      <c r="AY421" s="302"/>
      <c r="AZ421" s="302"/>
      <c r="BA421" s="302"/>
      <c r="BB421" s="302"/>
      <c r="BC421" s="302"/>
      <c r="BD421" s="302"/>
      <c r="BE421" s="302"/>
      <c r="BF421" s="302"/>
      <c r="BG421" s="302"/>
      <c r="BH421" s="302"/>
      <c r="BI421" s="302"/>
      <c r="BJ421" s="302"/>
      <c r="BK421" s="302"/>
      <c r="BL421" s="302"/>
      <c r="BM421" s="302"/>
      <c r="BN421" s="302"/>
      <c r="BO421" s="302"/>
      <c r="BP421" s="302"/>
      <c r="BQ421" s="302"/>
      <c r="BR421" s="302"/>
      <c r="BS421" s="302"/>
      <c r="BT421" s="302"/>
      <c r="BU421" s="302"/>
      <c r="BV421" s="302"/>
      <c r="BW421" s="302"/>
      <c r="BX421" s="302"/>
      <c r="BY421" s="302"/>
      <c r="BZ421" s="302"/>
      <c r="CA421" s="302"/>
      <c r="CB421" s="302"/>
      <c r="CC421" s="302"/>
      <c r="CD421" s="302"/>
      <c r="CE421" s="302"/>
      <c r="CF421" s="302"/>
      <c r="CG421" s="302"/>
      <c r="CH421" s="302"/>
      <c r="CI421" s="302"/>
      <c r="CJ421" s="302"/>
      <c r="CK421" s="302"/>
      <c r="CL421" s="302"/>
      <c r="CM421" s="302"/>
      <c r="CN421" s="302"/>
      <c r="CO421" s="302"/>
      <c r="CP421" s="302"/>
      <c r="CQ421" s="302"/>
      <c r="CR421" s="302"/>
      <c r="CS421" s="302"/>
      <c r="CT421" s="302"/>
      <c r="CU421" s="302"/>
      <c r="CV421" s="302"/>
      <c r="CW421" s="302"/>
      <c r="CX421" s="302"/>
      <c r="CY421" s="302"/>
      <c r="CZ421" s="302"/>
      <c r="DA421" s="302"/>
      <c r="DB421" s="302"/>
      <c r="DC421" s="302"/>
      <c r="DD421" s="302"/>
      <c r="DE421" s="302"/>
      <c r="DF421" s="302"/>
      <c r="DG421" s="302"/>
      <c r="DH421" s="302"/>
      <c r="DI421" s="302"/>
      <c r="DJ421" s="302"/>
      <c r="DK421" s="302"/>
      <c r="DL421" s="302"/>
      <c r="DM421" s="302"/>
      <c r="DN421" s="302"/>
      <c r="DO421" s="302"/>
    </row>
    <row r="422" spans="4:119">
      <c r="D422" s="301" t="s">
        <v>121</v>
      </c>
      <c r="E422" s="301"/>
      <c r="F422" s="301" t="s">
        <v>122</v>
      </c>
      <c r="G422" s="302">
        <v>43</v>
      </c>
      <c r="H422" s="277" t="str">
        <f t="shared" si="6"/>
        <v>0143</v>
      </c>
      <c r="I422" s="302"/>
      <c r="J422" s="302"/>
      <c r="K422" s="302"/>
      <c r="L422" s="302"/>
      <c r="M422" s="302"/>
      <c r="N422" s="302"/>
      <c r="O422" s="302"/>
      <c r="P422" s="302"/>
      <c r="Q422" s="302"/>
      <c r="R422" s="302"/>
      <c r="S422" s="302"/>
      <c r="T422" s="302"/>
      <c r="U422" s="302"/>
      <c r="V422" s="302"/>
      <c r="W422" s="302"/>
      <c r="X422" s="302"/>
      <c r="Y422" s="302"/>
      <c r="Z422" s="302"/>
      <c r="AA422" s="302"/>
      <c r="AB422" s="302"/>
      <c r="AC422" s="302"/>
      <c r="AD422" s="302"/>
      <c r="AE422" s="302"/>
      <c r="AF422" s="302"/>
      <c r="AG422" s="302"/>
      <c r="AH422" s="302"/>
      <c r="AI422" s="302"/>
      <c r="AJ422" s="302"/>
      <c r="AK422" s="302"/>
      <c r="AL422" s="302"/>
      <c r="AM422" s="302"/>
      <c r="AN422" s="302"/>
      <c r="AO422" s="302"/>
      <c r="AP422" s="302"/>
      <c r="AQ422" s="302"/>
      <c r="AR422" s="302"/>
      <c r="AS422" s="302"/>
      <c r="AT422" s="302"/>
      <c r="AU422" s="302"/>
      <c r="AV422" s="302"/>
      <c r="AW422" s="302"/>
      <c r="AX422" s="302"/>
      <c r="AY422" s="302"/>
      <c r="AZ422" s="302"/>
      <c r="BA422" s="302"/>
      <c r="BB422" s="302"/>
      <c r="BC422" s="302"/>
      <c r="BD422" s="302"/>
      <c r="BE422" s="302"/>
      <c r="BF422" s="302"/>
      <c r="BG422" s="302"/>
      <c r="BH422" s="302"/>
      <c r="BI422" s="302"/>
      <c r="BJ422" s="302"/>
      <c r="BK422" s="302"/>
      <c r="BL422" s="302"/>
      <c r="BM422" s="302"/>
      <c r="BN422" s="302"/>
      <c r="BO422" s="302"/>
      <c r="BP422" s="302"/>
      <c r="BQ422" s="302"/>
      <c r="BR422" s="302"/>
      <c r="BS422" s="302"/>
      <c r="BT422" s="302"/>
      <c r="BU422" s="302"/>
      <c r="BV422" s="302"/>
      <c r="BW422" s="302"/>
      <c r="BX422" s="302"/>
      <c r="BY422" s="302"/>
      <c r="BZ422" s="302"/>
      <c r="CA422" s="302"/>
      <c r="CB422" s="302"/>
      <c r="CC422" s="302"/>
      <c r="CD422" s="302"/>
      <c r="CE422" s="302"/>
      <c r="CF422" s="302"/>
      <c r="CG422" s="302"/>
      <c r="CH422" s="302"/>
      <c r="CI422" s="302"/>
      <c r="CJ422" s="302"/>
      <c r="CK422" s="302"/>
      <c r="CL422" s="302"/>
      <c r="CM422" s="302"/>
      <c r="CN422" s="302"/>
      <c r="CO422" s="302"/>
      <c r="CP422" s="302"/>
      <c r="CQ422" s="302"/>
      <c r="CR422" s="302"/>
      <c r="CS422" s="302"/>
      <c r="CT422" s="302"/>
      <c r="CU422" s="302"/>
      <c r="CV422" s="302"/>
      <c r="CW422" s="302"/>
      <c r="CX422" s="302"/>
      <c r="CY422" s="302"/>
      <c r="CZ422" s="302"/>
      <c r="DA422" s="302"/>
      <c r="DB422" s="302"/>
      <c r="DC422" s="302"/>
      <c r="DD422" s="302"/>
      <c r="DE422" s="302"/>
      <c r="DF422" s="302"/>
      <c r="DG422" s="302"/>
      <c r="DH422" s="302"/>
      <c r="DI422" s="302"/>
      <c r="DJ422" s="302"/>
      <c r="DK422" s="302"/>
      <c r="DL422" s="302"/>
      <c r="DM422" s="302"/>
      <c r="DN422" s="302"/>
      <c r="DO422" s="302"/>
    </row>
    <row r="423" spans="4:119">
      <c r="D423" s="301" t="s">
        <v>121</v>
      </c>
      <c r="E423" s="301"/>
      <c r="F423" s="301" t="s">
        <v>122</v>
      </c>
      <c r="G423" s="302">
        <v>44</v>
      </c>
      <c r="H423" s="277" t="str">
        <f t="shared" si="6"/>
        <v>0144</v>
      </c>
      <c r="I423" s="302"/>
      <c r="J423" s="302"/>
      <c r="K423" s="302"/>
      <c r="L423" s="302"/>
      <c r="M423" s="302"/>
      <c r="N423" s="302"/>
      <c r="O423" s="302"/>
      <c r="P423" s="302"/>
      <c r="Q423" s="302"/>
      <c r="R423" s="302"/>
      <c r="S423" s="302"/>
      <c r="T423" s="302"/>
      <c r="U423" s="302"/>
      <c r="V423" s="302"/>
      <c r="W423" s="302"/>
      <c r="X423" s="302"/>
      <c r="Y423" s="302"/>
      <c r="Z423" s="302"/>
      <c r="AA423" s="302"/>
      <c r="AB423" s="302"/>
      <c r="AC423" s="302"/>
      <c r="AD423" s="302"/>
      <c r="AE423" s="302"/>
      <c r="AF423" s="302"/>
      <c r="AG423" s="302"/>
      <c r="AH423" s="302"/>
      <c r="AI423" s="302"/>
      <c r="AJ423" s="302"/>
      <c r="AK423" s="302"/>
      <c r="AL423" s="302"/>
      <c r="AM423" s="302"/>
      <c r="AN423" s="302"/>
      <c r="AO423" s="302"/>
      <c r="AP423" s="302"/>
      <c r="AQ423" s="302"/>
      <c r="AR423" s="302"/>
      <c r="AS423" s="302"/>
      <c r="AT423" s="302"/>
      <c r="AU423" s="302"/>
      <c r="AV423" s="302"/>
      <c r="AW423" s="302"/>
      <c r="AX423" s="302"/>
      <c r="AY423" s="302"/>
      <c r="AZ423" s="302"/>
      <c r="BA423" s="302"/>
      <c r="BB423" s="302"/>
      <c r="BC423" s="302"/>
      <c r="BD423" s="302"/>
      <c r="BE423" s="302"/>
      <c r="BF423" s="302"/>
      <c r="BG423" s="302"/>
      <c r="BH423" s="302"/>
      <c r="BI423" s="302"/>
      <c r="BJ423" s="302"/>
      <c r="BK423" s="302"/>
      <c r="BL423" s="302"/>
      <c r="BM423" s="302"/>
      <c r="BN423" s="302"/>
      <c r="BO423" s="302"/>
      <c r="BP423" s="302"/>
      <c r="BQ423" s="302"/>
      <c r="BR423" s="302"/>
      <c r="BS423" s="302"/>
      <c r="BT423" s="302"/>
      <c r="BU423" s="302"/>
      <c r="BV423" s="302"/>
      <c r="BW423" s="302"/>
      <c r="BX423" s="302"/>
      <c r="BY423" s="302"/>
      <c r="BZ423" s="302"/>
      <c r="CA423" s="302"/>
      <c r="CB423" s="302"/>
      <c r="CC423" s="302"/>
      <c r="CD423" s="302"/>
      <c r="CE423" s="302"/>
      <c r="CF423" s="302"/>
      <c r="CG423" s="302"/>
      <c r="CH423" s="302"/>
      <c r="CI423" s="302"/>
      <c r="CJ423" s="302"/>
      <c r="CK423" s="302"/>
      <c r="CL423" s="302"/>
      <c r="CM423" s="302"/>
      <c r="CN423" s="302"/>
      <c r="CO423" s="302"/>
      <c r="CP423" s="302"/>
      <c r="CQ423" s="302"/>
      <c r="CR423" s="302"/>
      <c r="CS423" s="302"/>
      <c r="CT423" s="302"/>
      <c r="CU423" s="302"/>
      <c r="CV423" s="302"/>
      <c r="CW423" s="302"/>
      <c r="CX423" s="302"/>
      <c r="CY423" s="302"/>
      <c r="CZ423" s="302"/>
      <c r="DA423" s="302"/>
      <c r="DB423" s="302"/>
      <c r="DC423" s="302"/>
      <c r="DD423" s="302"/>
      <c r="DE423" s="302"/>
      <c r="DF423" s="302"/>
      <c r="DG423" s="302"/>
      <c r="DH423" s="302"/>
      <c r="DI423" s="302"/>
      <c r="DJ423" s="302"/>
      <c r="DK423" s="302"/>
      <c r="DL423" s="302"/>
      <c r="DM423" s="302"/>
      <c r="DN423" s="302"/>
      <c r="DO423" s="302"/>
    </row>
    <row r="424" spans="4:119">
      <c r="D424" s="301" t="s">
        <v>121</v>
      </c>
      <c r="E424" s="301"/>
      <c r="F424" s="301" t="s">
        <v>122</v>
      </c>
      <c r="G424" s="302">
        <v>45</v>
      </c>
      <c r="H424" s="277" t="str">
        <f t="shared" si="6"/>
        <v>0145</v>
      </c>
      <c r="I424" s="302"/>
      <c r="J424" s="302"/>
      <c r="K424" s="302"/>
      <c r="L424" s="302"/>
      <c r="M424" s="302"/>
      <c r="N424" s="302"/>
      <c r="O424" s="302"/>
      <c r="P424" s="302"/>
      <c r="Q424" s="302"/>
      <c r="R424" s="302"/>
      <c r="S424" s="302"/>
      <c r="T424" s="302"/>
      <c r="U424" s="302"/>
      <c r="V424" s="302"/>
      <c r="W424" s="302"/>
      <c r="X424" s="302"/>
      <c r="Y424" s="302"/>
      <c r="Z424" s="302"/>
      <c r="AA424" s="302"/>
      <c r="AB424" s="302"/>
      <c r="AC424" s="302"/>
      <c r="AD424" s="302"/>
      <c r="AE424" s="302"/>
      <c r="AF424" s="302"/>
      <c r="AG424" s="302"/>
      <c r="AH424" s="302"/>
      <c r="AI424" s="302"/>
      <c r="AJ424" s="302"/>
      <c r="AK424" s="302"/>
      <c r="AL424" s="302"/>
      <c r="AM424" s="302"/>
      <c r="AN424" s="302"/>
      <c r="AO424" s="302"/>
      <c r="AP424" s="302"/>
      <c r="AQ424" s="302"/>
      <c r="AR424" s="302"/>
      <c r="AS424" s="302"/>
      <c r="AT424" s="302"/>
      <c r="AU424" s="302"/>
      <c r="AV424" s="302"/>
      <c r="AW424" s="302"/>
      <c r="AX424" s="302"/>
      <c r="AY424" s="302"/>
      <c r="AZ424" s="302"/>
      <c r="BA424" s="302"/>
      <c r="BB424" s="302"/>
      <c r="BC424" s="302"/>
      <c r="BD424" s="302"/>
      <c r="BE424" s="302"/>
      <c r="BF424" s="302"/>
      <c r="BG424" s="302"/>
      <c r="BH424" s="302"/>
      <c r="BI424" s="302"/>
      <c r="BJ424" s="302"/>
      <c r="BK424" s="302"/>
      <c r="BL424" s="302"/>
      <c r="BM424" s="302"/>
      <c r="BN424" s="302"/>
      <c r="BO424" s="302"/>
      <c r="BP424" s="302"/>
      <c r="BQ424" s="302"/>
      <c r="BR424" s="302"/>
      <c r="BS424" s="302"/>
      <c r="BT424" s="302"/>
      <c r="BU424" s="302"/>
      <c r="BV424" s="302"/>
      <c r="BW424" s="302"/>
      <c r="BX424" s="302"/>
      <c r="BY424" s="302"/>
      <c r="BZ424" s="302"/>
      <c r="CA424" s="302"/>
      <c r="CB424" s="302"/>
      <c r="CC424" s="302"/>
      <c r="CD424" s="302"/>
      <c r="CE424" s="302"/>
      <c r="CF424" s="302"/>
      <c r="CG424" s="302"/>
      <c r="CH424" s="302"/>
      <c r="CI424" s="302"/>
      <c r="CJ424" s="302"/>
      <c r="CK424" s="302"/>
      <c r="CL424" s="302"/>
      <c r="CM424" s="302"/>
      <c r="CN424" s="302"/>
      <c r="CO424" s="302"/>
      <c r="CP424" s="302"/>
      <c r="CQ424" s="302"/>
      <c r="CR424" s="302"/>
      <c r="CS424" s="302"/>
      <c r="CT424" s="302"/>
      <c r="CU424" s="302"/>
      <c r="CV424" s="302"/>
      <c r="CW424" s="302"/>
      <c r="CX424" s="302"/>
      <c r="CY424" s="302"/>
      <c r="CZ424" s="302"/>
      <c r="DA424" s="302"/>
      <c r="DB424" s="302"/>
      <c r="DC424" s="302"/>
      <c r="DD424" s="302"/>
      <c r="DE424" s="302"/>
      <c r="DF424" s="302"/>
      <c r="DG424" s="302"/>
      <c r="DH424" s="302"/>
      <c r="DI424" s="302"/>
      <c r="DJ424" s="302"/>
      <c r="DK424" s="302"/>
      <c r="DL424" s="302"/>
      <c r="DM424" s="302"/>
      <c r="DN424" s="302"/>
      <c r="DO424" s="302"/>
    </row>
    <row r="425" spans="4:119">
      <c r="D425" s="301" t="s">
        <v>121</v>
      </c>
      <c r="E425" s="301"/>
      <c r="F425" s="301" t="s">
        <v>122</v>
      </c>
      <c r="G425" s="302">
        <v>46</v>
      </c>
      <c r="H425" s="277" t="str">
        <f t="shared" si="6"/>
        <v>0146</v>
      </c>
      <c r="I425" s="302"/>
      <c r="J425" s="302"/>
      <c r="K425" s="302"/>
      <c r="L425" s="302"/>
      <c r="M425" s="302"/>
      <c r="N425" s="302"/>
      <c r="O425" s="302"/>
      <c r="P425" s="302"/>
      <c r="Q425" s="302"/>
      <c r="R425" s="302"/>
      <c r="S425" s="302"/>
      <c r="T425" s="302"/>
      <c r="U425" s="302"/>
      <c r="V425" s="302"/>
      <c r="W425" s="302"/>
      <c r="X425" s="302"/>
      <c r="Y425" s="302"/>
      <c r="Z425" s="302"/>
      <c r="AA425" s="302"/>
      <c r="AB425" s="302"/>
      <c r="AC425" s="302"/>
      <c r="AD425" s="302"/>
      <c r="AE425" s="302"/>
      <c r="AF425" s="302"/>
      <c r="AG425" s="302"/>
      <c r="AH425" s="302"/>
      <c r="AI425" s="302"/>
      <c r="AJ425" s="302"/>
      <c r="AK425" s="302"/>
      <c r="AL425" s="302"/>
      <c r="AM425" s="302"/>
      <c r="AN425" s="302"/>
      <c r="AO425" s="302"/>
      <c r="AP425" s="302"/>
      <c r="AQ425" s="302"/>
      <c r="AR425" s="302"/>
      <c r="AS425" s="302"/>
      <c r="AT425" s="302"/>
      <c r="AU425" s="302"/>
      <c r="AV425" s="302"/>
      <c r="AW425" s="302"/>
      <c r="AX425" s="302"/>
      <c r="AY425" s="302"/>
      <c r="AZ425" s="302"/>
      <c r="BA425" s="302"/>
      <c r="BB425" s="302"/>
      <c r="BC425" s="302"/>
      <c r="BD425" s="302"/>
      <c r="BE425" s="302"/>
      <c r="BF425" s="302"/>
      <c r="BG425" s="302"/>
      <c r="BH425" s="302"/>
      <c r="BI425" s="302"/>
      <c r="BJ425" s="302"/>
      <c r="BK425" s="302"/>
      <c r="BL425" s="302"/>
      <c r="BM425" s="302"/>
      <c r="BN425" s="302"/>
      <c r="BO425" s="302"/>
      <c r="BP425" s="302"/>
      <c r="BQ425" s="302"/>
      <c r="BR425" s="302"/>
      <c r="BS425" s="302"/>
      <c r="BT425" s="302"/>
      <c r="BU425" s="302"/>
      <c r="BV425" s="302"/>
      <c r="BW425" s="302"/>
      <c r="BX425" s="302"/>
      <c r="BY425" s="302"/>
      <c r="BZ425" s="302"/>
      <c r="CA425" s="302"/>
      <c r="CB425" s="302"/>
      <c r="CC425" s="302"/>
      <c r="CD425" s="302"/>
      <c r="CE425" s="302"/>
      <c r="CF425" s="302"/>
      <c r="CG425" s="302"/>
      <c r="CH425" s="302"/>
      <c r="CI425" s="302"/>
      <c r="CJ425" s="302"/>
      <c r="CK425" s="302"/>
      <c r="CL425" s="302"/>
      <c r="CM425" s="302"/>
      <c r="CN425" s="302"/>
      <c r="CO425" s="302"/>
      <c r="CP425" s="302"/>
      <c r="CQ425" s="302"/>
      <c r="CR425" s="302"/>
      <c r="CS425" s="302"/>
      <c r="CT425" s="302"/>
      <c r="CU425" s="302"/>
      <c r="CV425" s="302"/>
      <c r="CW425" s="302"/>
      <c r="CX425" s="302"/>
      <c r="CY425" s="302"/>
      <c r="CZ425" s="302"/>
      <c r="DA425" s="302"/>
      <c r="DB425" s="302"/>
      <c r="DC425" s="302"/>
      <c r="DD425" s="302"/>
      <c r="DE425" s="302"/>
      <c r="DF425" s="302"/>
      <c r="DG425" s="302"/>
      <c r="DH425" s="302"/>
      <c r="DI425" s="302"/>
      <c r="DJ425" s="302"/>
      <c r="DK425" s="302"/>
      <c r="DL425" s="302"/>
      <c r="DM425" s="302"/>
      <c r="DN425" s="302"/>
      <c r="DO425" s="302"/>
    </row>
    <row r="426" spans="4:119">
      <c r="D426" s="301" t="s">
        <v>121</v>
      </c>
      <c r="E426" s="301"/>
      <c r="F426" s="301" t="s">
        <v>122</v>
      </c>
      <c r="G426" s="302">
        <v>47</v>
      </c>
      <c r="H426" s="277" t="str">
        <f t="shared" si="6"/>
        <v>0147</v>
      </c>
      <c r="I426" s="302"/>
      <c r="J426" s="302"/>
      <c r="K426" s="302"/>
      <c r="L426" s="302"/>
      <c r="M426" s="302"/>
      <c r="N426" s="302"/>
      <c r="O426" s="302"/>
      <c r="P426" s="302"/>
      <c r="Q426" s="302"/>
      <c r="R426" s="302"/>
      <c r="S426" s="302"/>
      <c r="T426" s="302"/>
      <c r="U426" s="302"/>
      <c r="V426" s="302"/>
      <c r="W426" s="302"/>
      <c r="X426" s="302"/>
      <c r="Y426" s="302"/>
      <c r="Z426" s="302"/>
      <c r="AA426" s="302"/>
      <c r="AB426" s="302"/>
      <c r="AC426" s="302"/>
      <c r="AD426" s="302"/>
      <c r="AE426" s="302"/>
      <c r="AF426" s="302"/>
      <c r="AG426" s="302"/>
      <c r="AH426" s="302"/>
      <c r="AI426" s="302"/>
      <c r="AJ426" s="302"/>
      <c r="AK426" s="302"/>
      <c r="AL426" s="302"/>
      <c r="AM426" s="302"/>
      <c r="AN426" s="302"/>
      <c r="AO426" s="302"/>
      <c r="AP426" s="302"/>
      <c r="AQ426" s="302"/>
      <c r="AR426" s="302"/>
      <c r="AS426" s="302"/>
      <c r="AT426" s="302"/>
      <c r="AU426" s="302"/>
      <c r="AV426" s="302"/>
      <c r="AW426" s="302"/>
      <c r="AX426" s="302"/>
      <c r="AY426" s="302"/>
      <c r="AZ426" s="302"/>
      <c r="BA426" s="302"/>
      <c r="BB426" s="302"/>
      <c r="BC426" s="302"/>
      <c r="BD426" s="302"/>
      <c r="BE426" s="302"/>
      <c r="BF426" s="302"/>
      <c r="BG426" s="302"/>
      <c r="BH426" s="302"/>
      <c r="BI426" s="302"/>
      <c r="BJ426" s="302"/>
      <c r="BK426" s="302"/>
      <c r="BL426" s="302"/>
      <c r="BM426" s="302"/>
      <c r="BN426" s="302"/>
      <c r="BO426" s="302"/>
      <c r="BP426" s="302"/>
      <c r="BQ426" s="302"/>
      <c r="BR426" s="302"/>
      <c r="BS426" s="302"/>
      <c r="BT426" s="302"/>
      <c r="BU426" s="302"/>
      <c r="BV426" s="302"/>
      <c r="BW426" s="302"/>
      <c r="BX426" s="302"/>
      <c r="BY426" s="302"/>
      <c r="BZ426" s="302"/>
      <c r="CA426" s="302"/>
      <c r="CB426" s="302"/>
      <c r="CC426" s="302"/>
      <c r="CD426" s="302"/>
      <c r="CE426" s="302"/>
      <c r="CF426" s="302"/>
      <c r="CG426" s="302"/>
      <c r="CH426" s="302"/>
      <c r="CI426" s="302"/>
      <c r="CJ426" s="302"/>
      <c r="CK426" s="302"/>
      <c r="CL426" s="302"/>
      <c r="CM426" s="302"/>
      <c r="CN426" s="302"/>
      <c r="CO426" s="302"/>
      <c r="CP426" s="302"/>
      <c r="CQ426" s="302"/>
      <c r="CR426" s="302"/>
      <c r="CS426" s="302"/>
      <c r="CT426" s="302"/>
      <c r="CU426" s="302"/>
      <c r="CV426" s="302"/>
      <c r="CW426" s="302"/>
      <c r="CX426" s="302"/>
      <c r="CY426" s="302"/>
      <c r="CZ426" s="302"/>
      <c r="DA426" s="302"/>
      <c r="DB426" s="302"/>
      <c r="DC426" s="302"/>
      <c r="DD426" s="302"/>
      <c r="DE426" s="302"/>
      <c r="DF426" s="302"/>
      <c r="DG426" s="302"/>
      <c r="DH426" s="302"/>
      <c r="DI426" s="302"/>
      <c r="DJ426" s="302"/>
      <c r="DK426" s="302"/>
      <c r="DL426" s="302"/>
      <c r="DM426" s="302"/>
      <c r="DN426" s="302"/>
      <c r="DO426" s="302"/>
    </row>
    <row r="427" spans="4:119">
      <c r="D427" s="301" t="s">
        <v>121</v>
      </c>
      <c r="E427" s="301"/>
      <c r="F427" s="301" t="s">
        <v>122</v>
      </c>
      <c r="G427" s="302">
        <v>48</v>
      </c>
      <c r="H427" s="277" t="str">
        <f t="shared" si="6"/>
        <v>0148</v>
      </c>
      <c r="I427" s="302"/>
      <c r="J427" s="302"/>
      <c r="K427" s="302"/>
      <c r="L427" s="302"/>
      <c r="M427" s="302"/>
      <c r="N427" s="302"/>
      <c r="O427" s="302"/>
      <c r="P427" s="302"/>
      <c r="Q427" s="302"/>
      <c r="R427" s="302"/>
      <c r="S427" s="302"/>
      <c r="T427" s="302"/>
      <c r="U427" s="302"/>
      <c r="V427" s="302"/>
      <c r="W427" s="302"/>
      <c r="X427" s="302"/>
      <c r="Y427" s="302"/>
      <c r="Z427" s="302"/>
      <c r="AA427" s="302"/>
      <c r="AB427" s="302"/>
      <c r="AC427" s="302"/>
      <c r="AD427" s="302"/>
      <c r="AE427" s="302"/>
      <c r="AF427" s="302"/>
      <c r="AG427" s="302"/>
      <c r="AH427" s="302"/>
      <c r="AI427" s="302"/>
      <c r="AJ427" s="302"/>
      <c r="AK427" s="302"/>
      <c r="AL427" s="302"/>
      <c r="AM427" s="302"/>
      <c r="AN427" s="302"/>
      <c r="AO427" s="302"/>
      <c r="AP427" s="302"/>
      <c r="AQ427" s="302"/>
      <c r="AR427" s="302"/>
      <c r="AS427" s="302"/>
      <c r="AT427" s="302"/>
      <c r="AU427" s="302"/>
      <c r="AV427" s="302"/>
      <c r="AW427" s="302"/>
      <c r="AX427" s="302"/>
      <c r="AY427" s="302"/>
      <c r="AZ427" s="302"/>
      <c r="BA427" s="302"/>
      <c r="BB427" s="302"/>
      <c r="BC427" s="302"/>
      <c r="BD427" s="302"/>
      <c r="BE427" s="302"/>
      <c r="BF427" s="302"/>
      <c r="BG427" s="302"/>
      <c r="BH427" s="302"/>
      <c r="BI427" s="302"/>
      <c r="BJ427" s="302"/>
      <c r="BK427" s="302"/>
      <c r="BL427" s="302"/>
      <c r="BM427" s="302"/>
      <c r="BN427" s="302"/>
      <c r="BO427" s="302"/>
      <c r="BP427" s="302"/>
      <c r="BQ427" s="302"/>
      <c r="BR427" s="302"/>
      <c r="BS427" s="302"/>
      <c r="BT427" s="302"/>
      <c r="BU427" s="302"/>
      <c r="BV427" s="302"/>
      <c r="BW427" s="302"/>
      <c r="BX427" s="302"/>
      <c r="BY427" s="302"/>
      <c r="BZ427" s="302"/>
      <c r="CA427" s="302"/>
      <c r="CB427" s="302"/>
      <c r="CC427" s="302"/>
      <c r="CD427" s="302"/>
      <c r="CE427" s="302"/>
      <c r="CF427" s="302"/>
      <c r="CG427" s="302"/>
      <c r="CH427" s="302"/>
      <c r="CI427" s="302"/>
      <c r="CJ427" s="302"/>
      <c r="CK427" s="302"/>
      <c r="CL427" s="302"/>
      <c r="CM427" s="302"/>
      <c r="CN427" s="302"/>
      <c r="CO427" s="302"/>
      <c r="CP427" s="302"/>
      <c r="CQ427" s="302"/>
      <c r="CR427" s="302"/>
      <c r="CS427" s="302"/>
      <c r="CT427" s="302"/>
      <c r="CU427" s="302"/>
      <c r="CV427" s="302"/>
      <c r="CW427" s="302"/>
      <c r="CX427" s="302"/>
      <c r="CY427" s="302"/>
      <c r="CZ427" s="302"/>
      <c r="DA427" s="302"/>
      <c r="DB427" s="302"/>
      <c r="DC427" s="302"/>
      <c r="DD427" s="302"/>
      <c r="DE427" s="302"/>
      <c r="DF427" s="302"/>
      <c r="DG427" s="302"/>
      <c r="DH427" s="302"/>
      <c r="DI427" s="302"/>
      <c r="DJ427" s="302"/>
      <c r="DK427" s="302"/>
      <c r="DL427" s="302"/>
      <c r="DM427" s="302"/>
      <c r="DN427" s="302"/>
      <c r="DO427" s="302"/>
    </row>
    <row r="428" spans="4:119">
      <c r="D428" s="301" t="s">
        <v>121</v>
      </c>
      <c r="E428" s="301"/>
      <c r="F428" s="301" t="s">
        <v>122</v>
      </c>
      <c r="G428" s="302">
        <v>49</v>
      </c>
      <c r="H428" s="277" t="str">
        <f t="shared" si="6"/>
        <v>0149</v>
      </c>
      <c r="I428" s="302"/>
      <c r="J428" s="302"/>
      <c r="K428" s="302"/>
      <c r="L428" s="302"/>
      <c r="M428" s="302"/>
      <c r="N428" s="302"/>
      <c r="O428" s="302"/>
      <c r="P428" s="302"/>
      <c r="Q428" s="302"/>
      <c r="R428" s="302"/>
      <c r="S428" s="302"/>
      <c r="T428" s="302"/>
      <c r="U428" s="302"/>
      <c r="V428" s="302"/>
      <c r="W428" s="302"/>
      <c r="X428" s="302"/>
      <c r="Y428" s="302"/>
      <c r="Z428" s="302"/>
      <c r="AA428" s="302"/>
      <c r="AB428" s="302"/>
      <c r="AC428" s="302"/>
      <c r="AD428" s="302"/>
      <c r="AE428" s="302"/>
      <c r="AF428" s="302"/>
      <c r="AG428" s="302"/>
      <c r="AH428" s="302"/>
      <c r="AI428" s="302"/>
      <c r="AJ428" s="302"/>
      <c r="AK428" s="302"/>
      <c r="AL428" s="302"/>
      <c r="AM428" s="302"/>
      <c r="AN428" s="302"/>
      <c r="AO428" s="302"/>
      <c r="AP428" s="302"/>
      <c r="AQ428" s="302"/>
      <c r="AR428" s="302"/>
      <c r="AS428" s="302"/>
      <c r="AT428" s="302"/>
      <c r="AU428" s="302"/>
      <c r="AV428" s="302"/>
      <c r="AW428" s="302"/>
      <c r="AX428" s="302"/>
      <c r="AY428" s="302"/>
      <c r="AZ428" s="302"/>
      <c r="BA428" s="302"/>
      <c r="BB428" s="302"/>
      <c r="BC428" s="302"/>
      <c r="BD428" s="302"/>
      <c r="BE428" s="302"/>
      <c r="BF428" s="302"/>
      <c r="BG428" s="302"/>
      <c r="BH428" s="302"/>
      <c r="BI428" s="302"/>
      <c r="BJ428" s="302"/>
      <c r="BK428" s="302"/>
      <c r="BL428" s="302"/>
      <c r="BM428" s="302"/>
      <c r="BN428" s="302"/>
      <c r="BO428" s="302"/>
      <c r="BP428" s="302"/>
      <c r="BQ428" s="302"/>
      <c r="BR428" s="302"/>
      <c r="BS428" s="302"/>
      <c r="BT428" s="302"/>
      <c r="BU428" s="302"/>
      <c r="BV428" s="302"/>
      <c r="BW428" s="302"/>
      <c r="BX428" s="302"/>
      <c r="BY428" s="302"/>
      <c r="BZ428" s="302"/>
      <c r="CA428" s="302"/>
      <c r="CB428" s="302"/>
      <c r="CC428" s="302"/>
      <c r="CD428" s="302"/>
      <c r="CE428" s="302"/>
      <c r="CF428" s="302"/>
      <c r="CG428" s="302"/>
      <c r="CH428" s="302"/>
      <c r="CI428" s="302"/>
      <c r="CJ428" s="302"/>
      <c r="CK428" s="302"/>
      <c r="CL428" s="302"/>
      <c r="CM428" s="302"/>
      <c r="CN428" s="302"/>
      <c r="CO428" s="302"/>
      <c r="CP428" s="302"/>
      <c r="CQ428" s="302"/>
      <c r="CR428" s="302"/>
      <c r="CS428" s="302"/>
      <c r="CT428" s="302"/>
      <c r="CU428" s="302"/>
      <c r="CV428" s="302"/>
      <c r="CW428" s="302"/>
      <c r="CX428" s="302"/>
      <c r="CY428" s="302"/>
      <c r="CZ428" s="302"/>
      <c r="DA428" s="302"/>
      <c r="DB428" s="302"/>
      <c r="DC428" s="302"/>
      <c r="DD428" s="302"/>
      <c r="DE428" s="302"/>
      <c r="DF428" s="302"/>
      <c r="DG428" s="302"/>
      <c r="DH428" s="302"/>
      <c r="DI428" s="302"/>
      <c r="DJ428" s="302"/>
      <c r="DK428" s="302"/>
      <c r="DL428" s="302"/>
      <c r="DM428" s="302"/>
      <c r="DN428" s="302"/>
      <c r="DO428" s="302"/>
    </row>
    <row r="429" spans="4:119">
      <c r="D429" s="301" t="s">
        <v>121</v>
      </c>
      <c r="E429" s="301"/>
      <c r="F429" s="301" t="s">
        <v>122</v>
      </c>
      <c r="G429" s="302">
        <v>50</v>
      </c>
      <c r="H429" s="277" t="str">
        <f t="shared" si="6"/>
        <v>0150</v>
      </c>
      <c r="I429" s="302"/>
      <c r="J429" s="302"/>
      <c r="K429" s="302"/>
      <c r="L429" s="302"/>
      <c r="M429" s="302"/>
      <c r="N429" s="302"/>
      <c r="O429" s="302"/>
      <c r="P429" s="302"/>
      <c r="Q429" s="302"/>
      <c r="R429" s="302"/>
      <c r="S429" s="302"/>
      <c r="T429" s="302"/>
      <c r="U429" s="302"/>
      <c r="V429" s="302"/>
      <c r="W429" s="302"/>
      <c r="X429" s="302"/>
      <c r="Y429" s="302"/>
      <c r="Z429" s="302"/>
      <c r="AA429" s="302"/>
      <c r="AB429" s="302"/>
      <c r="AC429" s="302"/>
      <c r="AD429" s="302"/>
      <c r="AE429" s="302"/>
      <c r="AF429" s="302"/>
      <c r="AG429" s="302"/>
      <c r="AH429" s="302"/>
      <c r="AI429" s="302"/>
      <c r="AJ429" s="302"/>
      <c r="AK429" s="302"/>
      <c r="AL429" s="302"/>
      <c r="AM429" s="302"/>
      <c r="AN429" s="302"/>
      <c r="AO429" s="302"/>
      <c r="AP429" s="302"/>
      <c r="AQ429" s="302"/>
      <c r="AR429" s="302"/>
      <c r="AS429" s="302"/>
      <c r="AT429" s="302"/>
      <c r="AU429" s="302"/>
      <c r="AV429" s="302"/>
      <c r="AW429" s="302"/>
      <c r="AX429" s="302"/>
      <c r="AY429" s="302"/>
      <c r="AZ429" s="302"/>
      <c r="BA429" s="302"/>
      <c r="BB429" s="302"/>
      <c r="BC429" s="302"/>
      <c r="BD429" s="302"/>
      <c r="BE429" s="302"/>
      <c r="BF429" s="302"/>
      <c r="BG429" s="302"/>
      <c r="BH429" s="302"/>
      <c r="BI429" s="302"/>
      <c r="BJ429" s="302"/>
      <c r="BK429" s="302"/>
      <c r="BL429" s="302"/>
      <c r="BM429" s="302"/>
      <c r="BN429" s="302"/>
      <c r="BO429" s="302"/>
      <c r="BP429" s="302"/>
      <c r="BQ429" s="302"/>
      <c r="BR429" s="302"/>
      <c r="BS429" s="302"/>
      <c r="BT429" s="302"/>
      <c r="BU429" s="302"/>
      <c r="BV429" s="302"/>
      <c r="BW429" s="302"/>
      <c r="BX429" s="302"/>
      <c r="BY429" s="302"/>
      <c r="BZ429" s="302"/>
      <c r="CA429" s="302"/>
      <c r="CB429" s="302"/>
      <c r="CC429" s="302"/>
      <c r="CD429" s="302"/>
      <c r="CE429" s="302"/>
      <c r="CF429" s="302"/>
      <c r="CG429" s="302"/>
      <c r="CH429" s="302"/>
      <c r="CI429" s="302"/>
      <c r="CJ429" s="302"/>
      <c r="CK429" s="302"/>
      <c r="CL429" s="302"/>
      <c r="CM429" s="302"/>
      <c r="CN429" s="302"/>
      <c r="CO429" s="302"/>
      <c r="CP429" s="302"/>
      <c r="CQ429" s="302"/>
      <c r="CR429" s="302"/>
      <c r="CS429" s="302"/>
      <c r="CT429" s="302"/>
      <c r="CU429" s="302"/>
      <c r="CV429" s="302"/>
      <c r="CW429" s="302"/>
      <c r="CX429" s="302"/>
      <c r="CY429" s="302"/>
      <c r="CZ429" s="302"/>
      <c r="DA429" s="302"/>
      <c r="DB429" s="302"/>
      <c r="DC429" s="302"/>
      <c r="DD429" s="302"/>
      <c r="DE429" s="302"/>
      <c r="DF429" s="302"/>
      <c r="DG429" s="302"/>
      <c r="DH429" s="302"/>
      <c r="DI429" s="302"/>
      <c r="DJ429" s="302"/>
      <c r="DK429" s="302"/>
      <c r="DL429" s="302"/>
      <c r="DM429" s="302"/>
      <c r="DN429" s="302"/>
      <c r="DO429" s="302"/>
    </row>
    <row r="430" spans="4:119">
      <c r="D430" s="301" t="s">
        <v>121</v>
      </c>
      <c r="E430" s="301"/>
      <c r="F430" s="301" t="s">
        <v>122</v>
      </c>
      <c r="G430" s="302">
        <v>51</v>
      </c>
      <c r="H430" s="277" t="str">
        <f t="shared" si="6"/>
        <v>0151</v>
      </c>
      <c r="I430" s="302"/>
      <c r="J430" s="302"/>
      <c r="K430" s="302"/>
      <c r="L430" s="302"/>
      <c r="M430" s="302"/>
      <c r="N430" s="302"/>
      <c r="O430" s="302"/>
      <c r="P430" s="302"/>
      <c r="Q430" s="302"/>
      <c r="R430" s="302"/>
      <c r="S430" s="302"/>
      <c r="T430" s="302"/>
      <c r="U430" s="302"/>
      <c r="V430" s="302"/>
      <c r="W430" s="302"/>
      <c r="X430" s="302"/>
      <c r="Y430" s="302"/>
      <c r="Z430" s="302"/>
      <c r="AA430" s="302"/>
      <c r="AB430" s="302"/>
      <c r="AC430" s="302"/>
      <c r="AD430" s="302"/>
      <c r="AE430" s="302"/>
      <c r="AF430" s="302"/>
      <c r="AG430" s="302"/>
      <c r="AH430" s="302"/>
      <c r="AI430" s="302"/>
      <c r="AJ430" s="302"/>
      <c r="AK430" s="302"/>
      <c r="AL430" s="302"/>
      <c r="AM430" s="302"/>
      <c r="AN430" s="302"/>
      <c r="AO430" s="302"/>
      <c r="AP430" s="302"/>
      <c r="AQ430" s="302"/>
      <c r="AR430" s="302"/>
      <c r="AS430" s="302"/>
      <c r="AT430" s="302"/>
      <c r="AU430" s="302"/>
      <c r="AV430" s="302"/>
      <c r="AW430" s="302"/>
      <c r="AX430" s="302"/>
      <c r="AY430" s="302"/>
      <c r="AZ430" s="302"/>
      <c r="BA430" s="302"/>
      <c r="BB430" s="302"/>
      <c r="BC430" s="302"/>
      <c r="BD430" s="302"/>
      <c r="BE430" s="302"/>
      <c r="BF430" s="302"/>
      <c r="BG430" s="302"/>
      <c r="BH430" s="302"/>
      <c r="BI430" s="302"/>
      <c r="BJ430" s="302"/>
      <c r="BK430" s="302"/>
      <c r="BL430" s="302"/>
      <c r="BM430" s="302"/>
      <c r="BN430" s="302"/>
      <c r="BO430" s="302"/>
      <c r="BP430" s="302"/>
      <c r="BQ430" s="302"/>
      <c r="BR430" s="302"/>
      <c r="BS430" s="302"/>
      <c r="BT430" s="302"/>
      <c r="BU430" s="302"/>
      <c r="BV430" s="302"/>
      <c r="BW430" s="302"/>
      <c r="BX430" s="302"/>
      <c r="BY430" s="302"/>
      <c r="BZ430" s="302"/>
      <c r="CA430" s="302"/>
      <c r="CB430" s="302"/>
      <c r="CC430" s="302"/>
      <c r="CD430" s="302"/>
      <c r="CE430" s="302"/>
      <c r="CF430" s="302"/>
      <c r="CG430" s="302"/>
      <c r="CH430" s="302"/>
      <c r="CI430" s="302"/>
      <c r="CJ430" s="302"/>
      <c r="CK430" s="302"/>
      <c r="CL430" s="302"/>
      <c r="CM430" s="302"/>
      <c r="CN430" s="302"/>
      <c r="CO430" s="302"/>
      <c r="CP430" s="302"/>
      <c r="CQ430" s="302"/>
      <c r="CR430" s="302"/>
      <c r="CS430" s="302"/>
      <c r="CT430" s="302"/>
      <c r="CU430" s="302"/>
      <c r="CV430" s="302"/>
      <c r="CW430" s="302"/>
      <c r="CX430" s="302"/>
      <c r="CY430" s="302"/>
      <c r="CZ430" s="302"/>
      <c r="DA430" s="302"/>
      <c r="DB430" s="302"/>
      <c r="DC430" s="302"/>
      <c r="DD430" s="302"/>
      <c r="DE430" s="302"/>
      <c r="DF430" s="302"/>
      <c r="DG430" s="302"/>
      <c r="DH430" s="302"/>
      <c r="DI430" s="302"/>
      <c r="DJ430" s="302"/>
      <c r="DK430" s="302"/>
      <c r="DL430" s="302"/>
      <c r="DM430" s="302"/>
      <c r="DN430" s="302"/>
      <c r="DO430" s="302"/>
    </row>
    <row r="431" spans="4:119">
      <c r="D431" s="301" t="s">
        <v>121</v>
      </c>
      <c r="E431" s="301"/>
      <c r="F431" s="301" t="s">
        <v>122</v>
      </c>
      <c r="G431" s="302">
        <v>52</v>
      </c>
      <c r="H431" s="277" t="str">
        <f t="shared" si="6"/>
        <v>0152</v>
      </c>
      <c r="I431" s="302"/>
      <c r="J431" s="302"/>
      <c r="K431" s="302"/>
      <c r="L431" s="302"/>
      <c r="M431" s="302"/>
      <c r="N431" s="302"/>
      <c r="O431" s="302"/>
      <c r="P431" s="302"/>
      <c r="Q431" s="302"/>
      <c r="R431" s="302"/>
      <c r="S431" s="302"/>
      <c r="T431" s="302"/>
      <c r="U431" s="302"/>
      <c r="V431" s="302"/>
      <c r="W431" s="302"/>
      <c r="X431" s="302"/>
      <c r="Y431" s="302"/>
      <c r="Z431" s="302"/>
      <c r="AA431" s="302"/>
      <c r="AB431" s="302"/>
      <c r="AC431" s="302"/>
      <c r="AD431" s="302"/>
      <c r="AE431" s="302"/>
      <c r="AF431" s="302"/>
      <c r="AG431" s="302"/>
      <c r="AH431" s="302"/>
      <c r="AI431" s="302"/>
      <c r="AJ431" s="302"/>
      <c r="AK431" s="302"/>
      <c r="AL431" s="302"/>
      <c r="AM431" s="302"/>
      <c r="AN431" s="302"/>
      <c r="AO431" s="302"/>
      <c r="AP431" s="302"/>
      <c r="AQ431" s="302"/>
      <c r="AR431" s="302"/>
      <c r="AS431" s="302"/>
      <c r="AT431" s="302"/>
      <c r="AU431" s="302"/>
      <c r="AV431" s="302"/>
      <c r="AW431" s="302"/>
      <c r="AX431" s="302"/>
      <c r="AY431" s="302"/>
      <c r="AZ431" s="302"/>
      <c r="BA431" s="302"/>
      <c r="BB431" s="302"/>
      <c r="BC431" s="302"/>
      <c r="BD431" s="302"/>
      <c r="BE431" s="302"/>
      <c r="BF431" s="302"/>
      <c r="BG431" s="302"/>
      <c r="BH431" s="302"/>
      <c r="BI431" s="302"/>
      <c r="BJ431" s="302"/>
      <c r="BK431" s="302"/>
      <c r="BL431" s="302"/>
      <c r="BM431" s="302"/>
      <c r="BN431" s="302"/>
      <c r="BO431" s="302"/>
      <c r="BP431" s="302"/>
      <c r="BQ431" s="302"/>
      <c r="BR431" s="302"/>
      <c r="BS431" s="302"/>
      <c r="BT431" s="302"/>
      <c r="BU431" s="302"/>
      <c r="BV431" s="302"/>
      <c r="BW431" s="302"/>
      <c r="BX431" s="302"/>
      <c r="BY431" s="302"/>
      <c r="BZ431" s="302"/>
      <c r="CA431" s="302"/>
      <c r="CB431" s="302"/>
      <c r="CC431" s="302"/>
      <c r="CD431" s="302"/>
      <c r="CE431" s="302"/>
      <c r="CF431" s="302"/>
      <c r="CG431" s="302"/>
      <c r="CH431" s="302"/>
      <c r="CI431" s="302"/>
      <c r="CJ431" s="302"/>
      <c r="CK431" s="302"/>
      <c r="CL431" s="302"/>
      <c r="CM431" s="302"/>
      <c r="CN431" s="302"/>
      <c r="CO431" s="302"/>
      <c r="CP431" s="302"/>
      <c r="CQ431" s="302"/>
      <c r="CR431" s="302"/>
      <c r="CS431" s="302"/>
      <c r="CT431" s="302"/>
      <c r="CU431" s="302"/>
      <c r="CV431" s="302"/>
      <c r="CW431" s="302"/>
      <c r="CX431" s="302"/>
      <c r="CY431" s="302"/>
      <c r="CZ431" s="302"/>
      <c r="DA431" s="302"/>
      <c r="DB431" s="302"/>
      <c r="DC431" s="302"/>
      <c r="DD431" s="302"/>
      <c r="DE431" s="302"/>
      <c r="DF431" s="302"/>
      <c r="DG431" s="302"/>
      <c r="DH431" s="302"/>
      <c r="DI431" s="302"/>
      <c r="DJ431" s="302"/>
      <c r="DK431" s="302"/>
      <c r="DL431" s="302"/>
      <c r="DM431" s="302"/>
      <c r="DN431" s="302"/>
      <c r="DO431" s="302"/>
    </row>
    <row r="432" spans="4:119">
      <c r="D432" s="301" t="s">
        <v>121</v>
      </c>
      <c r="E432" s="301"/>
      <c r="F432" s="301" t="s">
        <v>122</v>
      </c>
      <c r="G432" s="302">
        <v>53</v>
      </c>
      <c r="H432" s="277" t="str">
        <f t="shared" si="6"/>
        <v>0153</v>
      </c>
      <c r="I432" s="302"/>
      <c r="J432" s="302"/>
      <c r="K432" s="302"/>
      <c r="L432" s="302"/>
      <c r="M432" s="302"/>
      <c r="N432" s="302"/>
      <c r="O432" s="302"/>
      <c r="P432" s="302"/>
      <c r="Q432" s="302"/>
      <c r="R432" s="302"/>
      <c r="S432" s="302"/>
      <c r="T432" s="302"/>
      <c r="U432" s="302"/>
      <c r="V432" s="302"/>
      <c r="W432" s="302"/>
      <c r="X432" s="302"/>
      <c r="Y432" s="302"/>
      <c r="Z432" s="302"/>
      <c r="AA432" s="302"/>
      <c r="AB432" s="302"/>
      <c r="AC432" s="302"/>
      <c r="AD432" s="302"/>
      <c r="AE432" s="302"/>
      <c r="AF432" s="302"/>
      <c r="AG432" s="302"/>
      <c r="AH432" s="302"/>
      <c r="AI432" s="302"/>
      <c r="AJ432" s="302"/>
      <c r="AK432" s="302"/>
      <c r="AL432" s="302"/>
      <c r="AM432" s="302"/>
      <c r="AN432" s="302"/>
      <c r="AO432" s="302"/>
      <c r="AP432" s="302"/>
      <c r="AQ432" s="302"/>
      <c r="AR432" s="302"/>
      <c r="AS432" s="302"/>
      <c r="AT432" s="302"/>
      <c r="AU432" s="302"/>
      <c r="AV432" s="302"/>
      <c r="AW432" s="302"/>
      <c r="AX432" s="302"/>
      <c r="AY432" s="302"/>
      <c r="AZ432" s="302"/>
      <c r="BA432" s="302"/>
      <c r="BB432" s="302"/>
      <c r="BC432" s="302"/>
      <c r="BD432" s="302"/>
      <c r="BE432" s="302"/>
      <c r="BF432" s="302"/>
      <c r="BG432" s="302"/>
      <c r="BH432" s="302"/>
      <c r="BI432" s="302"/>
      <c r="BJ432" s="302"/>
      <c r="BK432" s="302"/>
      <c r="BL432" s="302"/>
      <c r="BM432" s="302"/>
      <c r="BN432" s="302"/>
      <c r="BO432" s="302"/>
      <c r="BP432" s="302"/>
      <c r="BQ432" s="302"/>
      <c r="BR432" s="302"/>
      <c r="BS432" s="302"/>
      <c r="BT432" s="302"/>
      <c r="BU432" s="302"/>
      <c r="BV432" s="302"/>
      <c r="BW432" s="302"/>
      <c r="BX432" s="302"/>
      <c r="BY432" s="302"/>
      <c r="BZ432" s="302"/>
      <c r="CA432" s="302"/>
      <c r="CB432" s="302"/>
      <c r="CC432" s="302"/>
      <c r="CD432" s="302"/>
      <c r="CE432" s="302"/>
      <c r="CF432" s="302"/>
      <c r="CG432" s="302"/>
      <c r="CH432" s="302"/>
      <c r="CI432" s="302"/>
      <c r="CJ432" s="302"/>
      <c r="CK432" s="302"/>
      <c r="CL432" s="302"/>
      <c r="CM432" s="302"/>
      <c r="CN432" s="302"/>
      <c r="CO432" s="302"/>
      <c r="CP432" s="302"/>
      <c r="CQ432" s="302"/>
      <c r="CR432" s="302"/>
      <c r="CS432" s="302"/>
      <c r="CT432" s="302"/>
      <c r="CU432" s="302"/>
      <c r="CV432" s="302"/>
      <c r="CW432" s="302"/>
      <c r="CX432" s="302"/>
      <c r="CY432" s="302"/>
      <c r="CZ432" s="302"/>
      <c r="DA432" s="302"/>
      <c r="DB432" s="302"/>
      <c r="DC432" s="302"/>
      <c r="DD432" s="302"/>
      <c r="DE432" s="302"/>
      <c r="DF432" s="302"/>
      <c r="DG432" s="302"/>
      <c r="DH432" s="302"/>
      <c r="DI432" s="302"/>
      <c r="DJ432" s="302"/>
      <c r="DK432" s="302"/>
      <c r="DL432" s="302"/>
      <c r="DM432" s="302"/>
      <c r="DN432" s="302"/>
      <c r="DO432" s="302"/>
    </row>
    <row r="433" spans="4:119">
      <c r="D433" s="301" t="s">
        <v>121</v>
      </c>
      <c r="E433" s="301"/>
      <c r="F433" s="301" t="s">
        <v>122</v>
      </c>
      <c r="G433" s="302">
        <v>54</v>
      </c>
      <c r="H433" s="277" t="str">
        <f t="shared" si="6"/>
        <v>0154</v>
      </c>
      <c r="I433" s="302"/>
      <c r="J433" s="302"/>
      <c r="K433" s="302"/>
      <c r="L433" s="302"/>
      <c r="M433" s="302"/>
      <c r="N433" s="302"/>
      <c r="O433" s="302"/>
      <c r="P433" s="302"/>
      <c r="Q433" s="302"/>
      <c r="R433" s="302"/>
      <c r="S433" s="302"/>
      <c r="T433" s="302"/>
      <c r="U433" s="302"/>
      <c r="V433" s="302"/>
      <c r="W433" s="302"/>
      <c r="X433" s="302"/>
      <c r="Y433" s="302"/>
      <c r="Z433" s="302"/>
      <c r="AA433" s="302"/>
      <c r="AB433" s="302"/>
      <c r="AC433" s="302"/>
      <c r="AD433" s="302"/>
      <c r="AE433" s="302"/>
      <c r="AF433" s="302"/>
      <c r="AG433" s="302"/>
      <c r="AH433" s="302"/>
      <c r="AI433" s="302"/>
      <c r="AJ433" s="302"/>
      <c r="AK433" s="302"/>
      <c r="AL433" s="302"/>
      <c r="AM433" s="302"/>
      <c r="AN433" s="302"/>
      <c r="AO433" s="302"/>
      <c r="AP433" s="302"/>
      <c r="AQ433" s="302"/>
      <c r="AR433" s="302"/>
      <c r="AS433" s="302"/>
      <c r="AT433" s="302"/>
      <c r="AU433" s="302"/>
      <c r="AV433" s="302"/>
      <c r="AW433" s="302"/>
      <c r="AX433" s="302"/>
      <c r="AY433" s="302"/>
      <c r="AZ433" s="302"/>
      <c r="BA433" s="302"/>
      <c r="BB433" s="302"/>
      <c r="BC433" s="302"/>
      <c r="BD433" s="302"/>
      <c r="BE433" s="302"/>
      <c r="BF433" s="302"/>
      <c r="BG433" s="302"/>
      <c r="BH433" s="302"/>
      <c r="BI433" s="302"/>
      <c r="BJ433" s="302"/>
      <c r="BK433" s="302"/>
      <c r="BL433" s="302"/>
      <c r="BM433" s="302"/>
      <c r="BN433" s="302"/>
      <c r="BO433" s="302"/>
      <c r="BP433" s="302"/>
      <c r="BQ433" s="302"/>
      <c r="BR433" s="302"/>
      <c r="BS433" s="302"/>
      <c r="BT433" s="302"/>
      <c r="BU433" s="302"/>
      <c r="BV433" s="302"/>
      <c r="BW433" s="302"/>
      <c r="BX433" s="302"/>
      <c r="BY433" s="302"/>
      <c r="BZ433" s="302"/>
      <c r="CA433" s="302"/>
      <c r="CB433" s="302"/>
      <c r="CC433" s="302"/>
      <c r="CD433" s="302"/>
      <c r="CE433" s="302"/>
      <c r="CF433" s="302"/>
      <c r="CG433" s="302"/>
      <c r="CH433" s="302"/>
      <c r="CI433" s="302"/>
      <c r="CJ433" s="302"/>
      <c r="CK433" s="302"/>
      <c r="CL433" s="302"/>
      <c r="CM433" s="302"/>
      <c r="CN433" s="302"/>
      <c r="CO433" s="302"/>
      <c r="CP433" s="302"/>
      <c r="CQ433" s="302"/>
      <c r="CR433" s="302"/>
      <c r="CS433" s="302"/>
      <c r="CT433" s="302"/>
      <c r="CU433" s="302"/>
      <c r="CV433" s="302"/>
      <c r="CW433" s="302"/>
      <c r="CX433" s="302"/>
      <c r="CY433" s="302"/>
      <c r="CZ433" s="302"/>
      <c r="DA433" s="302"/>
      <c r="DB433" s="302"/>
      <c r="DC433" s="302"/>
      <c r="DD433" s="302"/>
      <c r="DE433" s="302"/>
      <c r="DF433" s="302"/>
      <c r="DG433" s="302"/>
      <c r="DH433" s="302"/>
      <c r="DI433" s="302"/>
      <c r="DJ433" s="302"/>
      <c r="DK433" s="302"/>
      <c r="DL433" s="302"/>
      <c r="DM433" s="302"/>
      <c r="DN433" s="302"/>
      <c r="DO433" s="302"/>
    </row>
    <row r="434" spans="4:119">
      <c r="D434" s="301" t="s">
        <v>121</v>
      </c>
      <c r="E434" s="301"/>
      <c r="F434" s="301" t="s">
        <v>122</v>
      </c>
      <c r="G434" s="302">
        <v>55</v>
      </c>
      <c r="H434" s="277" t="str">
        <f t="shared" si="6"/>
        <v>0155</v>
      </c>
      <c r="I434" s="302"/>
      <c r="J434" s="302"/>
      <c r="K434" s="302"/>
      <c r="L434" s="302"/>
      <c r="M434" s="302"/>
      <c r="N434" s="302"/>
      <c r="O434" s="302"/>
      <c r="P434" s="302"/>
      <c r="Q434" s="302"/>
      <c r="R434" s="302"/>
      <c r="S434" s="302"/>
      <c r="T434" s="302"/>
      <c r="U434" s="302"/>
      <c r="V434" s="302"/>
      <c r="W434" s="302"/>
      <c r="X434" s="302"/>
      <c r="Y434" s="302"/>
      <c r="Z434" s="302"/>
      <c r="AA434" s="302"/>
      <c r="AB434" s="302"/>
      <c r="AC434" s="302"/>
      <c r="AD434" s="302"/>
      <c r="AE434" s="302"/>
      <c r="AF434" s="302"/>
      <c r="AG434" s="302"/>
      <c r="AH434" s="302"/>
      <c r="AI434" s="302"/>
      <c r="AJ434" s="302"/>
      <c r="AK434" s="302"/>
      <c r="AL434" s="302"/>
      <c r="AM434" s="302"/>
      <c r="AN434" s="302"/>
      <c r="AO434" s="302"/>
      <c r="AP434" s="302"/>
      <c r="AQ434" s="302"/>
      <c r="AR434" s="302"/>
      <c r="AS434" s="302"/>
      <c r="AT434" s="302"/>
      <c r="AU434" s="302"/>
      <c r="AV434" s="302"/>
      <c r="AW434" s="302"/>
      <c r="AX434" s="302"/>
      <c r="AY434" s="302"/>
      <c r="AZ434" s="302"/>
      <c r="BA434" s="302"/>
      <c r="BB434" s="302"/>
      <c r="BC434" s="302"/>
      <c r="BD434" s="302"/>
      <c r="BE434" s="302"/>
      <c r="BF434" s="302"/>
      <c r="BG434" s="302"/>
      <c r="BH434" s="302"/>
      <c r="BI434" s="302"/>
      <c r="BJ434" s="302"/>
      <c r="BK434" s="302"/>
      <c r="BL434" s="302"/>
      <c r="BM434" s="302"/>
      <c r="BN434" s="302"/>
      <c r="BO434" s="302"/>
      <c r="BP434" s="302"/>
      <c r="BQ434" s="302"/>
      <c r="BR434" s="302"/>
      <c r="BS434" s="302"/>
      <c r="BT434" s="302"/>
      <c r="BU434" s="302"/>
      <c r="BV434" s="302"/>
      <c r="BW434" s="302"/>
      <c r="BX434" s="302"/>
      <c r="BY434" s="302"/>
      <c r="BZ434" s="302"/>
      <c r="CA434" s="302"/>
      <c r="CB434" s="302"/>
      <c r="CC434" s="302"/>
      <c r="CD434" s="302"/>
      <c r="CE434" s="302"/>
      <c r="CF434" s="302"/>
      <c r="CG434" s="302"/>
      <c r="CH434" s="302"/>
      <c r="CI434" s="302"/>
      <c r="CJ434" s="302"/>
      <c r="CK434" s="302"/>
      <c r="CL434" s="302"/>
      <c r="CM434" s="302"/>
      <c r="CN434" s="302"/>
      <c r="CO434" s="302"/>
      <c r="CP434" s="302"/>
      <c r="CQ434" s="302"/>
      <c r="CR434" s="302"/>
      <c r="CS434" s="302"/>
      <c r="CT434" s="302"/>
      <c r="CU434" s="302"/>
      <c r="CV434" s="302"/>
      <c r="CW434" s="302"/>
      <c r="CX434" s="302"/>
      <c r="CY434" s="302"/>
      <c r="CZ434" s="302"/>
      <c r="DA434" s="302"/>
      <c r="DB434" s="302"/>
      <c r="DC434" s="302"/>
      <c r="DD434" s="302"/>
      <c r="DE434" s="302"/>
      <c r="DF434" s="302"/>
      <c r="DG434" s="302"/>
      <c r="DH434" s="302"/>
      <c r="DI434" s="302"/>
      <c r="DJ434" s="302"/>
      <c r="DK434" s="302"/>
      <c r="DL434" s="302"/>
      <c r="DM434" s="302"/>
      <c r="DN434" s="302"/>
      <c r="DO434" s="302"/>
    </row>
    <row r="435" spans="4:119">
      <c r="D435" s="301" t="s">
        <v>121</v>
      </c>
      <c r="E435" s="301"/>
      <c r="F435" s="301" t="s">
        <v>122</v>
      </c>
      <c r="G435" s="302">
        <v>56</v>
      </c>
      <c r="H435" s="277" t="str">
        <f t="shared" si="6"/>
        <v>0156</v>
      </c>
      <c r="I435" s="302"/>
      <c r="J435" s="302"/>
      <c r="K435" s="302"/>
      <c r="L435" s="302"/>
      <c r="M435" s="302"/>
      <c r="N435" s="302"/>
      <c r="O435" s="302"/>
      <c r="P435" s="302"/>
      <c r="Q435" s="302"/>
      <c r="R435" s="302"/>
      <c r="S435" s="302"/>
      <c r="T435" s="302"/>
      <c r="U435" s="302"/>
      <c r="V435" s="302"/>
      <c r="W435" s="302"/>
      <c r="X435" s="302"/>
      <c r="Y435" s="302"/>
      <c r="Z435" s="302"/>
      <c r="AA435" s="302"/>
      <c r="AB435" s="302"/>
      <c r="AC435" s="302"/>
      <c r="AD435" s="302"/>
      <c r="AE435" s="302"/>
      <c r="AF435" s="302"/>
      <c r="AG435" s="302"/>
      <c r="AH435" s="302"/>
      <c r="AI435" s="302"/>
      <c r="AJ435" s="302"/>
      <c r="AK435" s="302"/>
      <c r="AL435" s="302"/>
      <c r="AM435" s="302"/>
      <c r="AN435" s="302"/>
      <c r="AO435" s="302"/>
      <c r="AP435" s="302"/>
      <c r="AQ435" s="302"/>
      <c r="AR435" s="302"/>
      <c r="AS435" s="302"/>
      <c r="AT435" s="302"/>
      <c r="AU435" s="302"/>
      <c r="AV435" s="302"/>
      <c r="AW435" s="302"/>
      <c r="AX435" s="302"/>
      <c r="AY435" s="302"/>
      <c r="AZ435" s="302"/>
      <c r="BA435" s="302"/>
      <c r="BB435" s="302"/>
      <c r="BC435" s="302"/>
      <c r="BD435" s="302"/>
      <c r="BE435" s="302"/>
      <c r="BF435" s="302"/>
      <c r="BG435" s="302"/>
      <c r="BH435" s="302"/>
      <c r="BI435" s="302"/>
      <c r="BJ435" s="302"/>
      <c r="BK435" s="302"/>
      <c r="BL435" s="302"/>
      <c r="BM435" s="302"/>
      <c r="BN435" s="302"/>
      <c r="BO435" s="302"/>
      <c r="BP435" s="302"/>
      <c r="BQ435" s="302"/>
      <c r="BR435" s="302"/>
      <c r="BS435" s="302"/>
      <c r="BT435" s="302"/>
      <c r="BU435" s="302"/>
      <c r="BV435" s="302"/>
      <c r="BW435" s="302"/>
      <c r="BX435" s="302"/>
      <c r="BY435" s="302"/>
      <c r="BZ435" s="302"/>
      <c r="CA435" s="302"/>
      <c r="CB435" s="302"/>
      <c r="CC435" s="302"/>
      <c r="CD435" s="302"/>
      <c r="CE435" s="302"/>
      <c r="CF435" s="302"/>
      <c r="CG435" s="302"/>
      <c r="CH435" s="302"/>
      <c r="CI435" s="302"/>
      <c r="CJ435" s="302"/>
      <c r="CK435" s="302"/>
      <c r="CL435" s="302"/>
      <c r="CM435" s="302"/>
      <c r="CN435" s="302"/>
      <c r="CO435" s="302"/>
      <c r="CP435" s="302"/>
      <c r="CQ435" s="302"/>
      <c r="CR435" s="302"/>
      <c r="CS435" s="302"/>
      <c r="CT435" s="302"/>
      <c r="CU435" s="302"/>
      <c r="CV435" s="302"/>
      <c r="CW435" s="302"/>
      <c r="CX435" s="302"/>
      <c r="CY435" s="302"/>
      <c r="CZ435" s="302"/>
      <c r="DA435" s="302"/>
      <c r="DB435" s="302"/>
      <c r="DC435" s="302"/>
      <c r="DD435" s="302"/>
      <c r="DE435" s="302"/>
      <c r="DF435" s="302"/>
      <c r="DG435" s="302"/>
      <c r="DH435" s="302"/>
      <c r="DI435" s="302"/>
      <c r="DJ435" s="302"/>
      <c r="DK435" s="302"/>
      <c r="DL435" s="302"/>
      <c r="DM435" s="302"/>
      <c r="DN435" s="302"/>
      <c r="DO435" s="302"/>
    </row>
    <row r="436" spans="4:119">
      <c r="D436" s="301" t="s">
        <v>121</v>
      </c>
      <c r="E436" s="301"/>
      <c r="F436" s="301" t="s">
        <v>122</v>
      </c>
      <c r="G436" s="302">
        <v>57</v>
      </c>
      <c r="H436" s="277" t="str">
        <f t="shared" si="6"/>
        <v>0157</v>
      </c>
      <c r="I436" s="302"/>
      <c r="J436" s="302"/>
      <c r="K436" s="302"/>
      <c r="L436" s="302"/>
      <c r="M436" s="302"/>
      <c r="N436" s="302"/>
      <c r="O436" s="302"/>
      <c r="P436" s="302"/>
      <c r="Q436" s="302"/>
      <c r="R436" s="302"/>
      <c r="S436" s="302"/>
      <c r="T436" s="302"/>
      <c r="U436" s="302"/>
      <c r="V436" s="302"/>
      <c r="W436" s="302"/>
      <c r="X436" s="302"/>
      <c r="Y436" s="302"/>
      <c r="Z436" s="302"/>
      <c r="AA436" s="302"/>
      <c r="AB436" s="302"/>
      <c r="AC436" s="302"/>
      <c r="AD436" s="302"/>
      <c r="AE436" s="302"/>
      <c r="AF436" s="302"/>
      <c r="AG436" s="302"/>
      <c r="AH436" s="302"/>
      <c r="AI436" s="302"/>
      <c r="AJ436" s="302"/>
      <c r="AK436" s="302"/>
      <c r="AL436" s="302"/>
      <c r="AM436" s="302"/>
      <c r="AN436" s="302"/>
      <c r="AO436" s="302"/>
      <c r="AP436" s="302"/>
      <c r="AQ436" s="302"/>
      <c r="AR436" s="302"/>
      <c r="AS436" s="302"/>
      <c r="AT436" s="302"/>
      <c r="AU436" s="302"/>
      <c r="AV436" s="302"/>
      <c r="AW436" s="302"/>
      <c r="AX436" s="302"/>
      <c r="AY436" s="302"/>
      <c r="AZ436" s="302"/>
      <c r="BA436" s="302"/>
      <c r="BB436" s="302"/>
      <c r="BC436" s="302"/>
      <c r="BD436" s="302"/>
      <c r="BE436" s="302"/>
      <c r="BF436" s="302"/>
      <c r="BG436" s="302"/>
      <c r="BH436" s="302"/>
      <c r="BI436" s="302"/>
      <c r="BJ436" s="302"/>
      <c r="BK436" s="302"/>
      <c r="BL436" s="302"/>
      <c r="BM436" s="302"/>
      <c r="BN436" s="302"/>
      <c r="BO436" s="302"/>
      <c r="BP436" s="302"/>
      <c r="BQ436" s="302"/>
      <c r="BR436" s="302"/>
      <c r="BS436" s="302"/>
      <c r="BT436" s="302"/>
      <c r="BU436" s="302"/>
      <c r="BV436" s="302"/>
      <c r="BW436" s="302"/>
      <c r="BX436" s="302"/>
      <c r="BY436" s="302"/>
      <c r="BZ436" s="302"/>
      <c r="CA436" s="302"/>
      <c r="CB436" s="302"/>
      <c r="CC436" s="302"/>
      <c r="CD436" s="302"/>
      <c r="CE436" s="302"/>
      <c r="CF436" s="302"/>
      <c r="CG436" s="302"/>
      <c r="CH436" s="302"/>
      <c r="CI436" s="302"/>
      <c r="CJ436" s="302"/>
      <c r="CK436" s="302"/>
      <c r="CL436" s="302"/>
      <c r="CM436" s="302"/>
      <c r="CN436" s="302"/>
      <c r="CO436" s="302"/>
      <c r="CP436" s="302"/>
      <c r="CQ436" s="302"/>
      <c r="CR436" s="302"/>
      <c r="CS436" s="302"/>
      <c r="CT436" s="302"/>
      <c r="CU436" s="302"/>
      <c r="CV436" s="302"/>
      <c r="CW436" s="302"/>
      <c r="CX436" s="302"/>
      <c r="CY436" s="302"/>
      <c r="CZ436" s="302"/>
      <c r="DA436" s="302"/>
      <c r="DB436" s="302"/>
      <c r="DC436" s="302"/>
      <c r="DD436" s="302"/>
      <c r="DE436" s="302"/>
      <c r="DF436" s="302"/>
      <c r="DG436" s="302"/>
      <c r="DH436" s="302"/>
      <c r="DI436" s="302"/>
      <c r="DJ436" s="302"/>
      <c r="DK436" s="302"/>
      <c r="DL436" s="302"/>
      <c r="DM436" s="302"/>
      <c r="DN436" s="302"/>
      <c r="DO436" s="302"/>
    </row>
    <row r="437" spans="4:119">
      <c r="D437" s="301" t="s">
        <v>121</v>
      </c>
      <c r="E437" s="301"/>
      <c r="F437" s="301" t="s">
        <v>122</v>
      </c>
      <c r="G437" s="302">
        <v>58</v>
      </c>
      <c r="H437" s="277" t="str">
        <f t="shared" si="6"/>
        <v>0158</v>
      </c>
      <c r="I437" s="302"/>
      <c r="J437" s="302"/>
      <c r="K437" s="302"/>
      <c r="L437" s="302"/>
      <c r="M437" s="302"/>
      <c r="N437" s="302"/>
      <c r="O437" s="302"/>
      <c r="P437" s="302"/>
      <c r="Q437" s="302"/>
      <c r="R437" s="302"/>
      <c r="S437" s="302"/>
      <c r="T437" s="302"/>
      <c r="U437" s="302"/>
      <c r="V437" s="302"/>
      <c r="W437" s="302"/>
      <c r="X437" s="302"/>
      <c r="Y437" s="302"/>
      <c r="Z437" s="302"/>
      <c r="AA437" s="302"/>
      <c r="AB437" s="302"/>
      <c r="AC437" s="302"/>
      <c r="AD437" s="302"/>
      <c r="AE437" s="302"/>
      <c r="AF437" s="302"/>
      <c r="AG437" s="302"/>
      <c r="AH437" s="302"/>
      <c r="AI437" s="302"/>
      <c r="AJ437" s="302"/>
      <c r="AK437" s="302"/>
      <c r="AL437" s="302"/>
      <c r="AM437" s="302"/>
      <c r="AN437" s="302"/>
      <c r="AO437" s="302"/>
      <c r="AP437" s="302"/>
      <c r="AQ437" s="302"/>
      <c r="AR437" s="302"/>
      <c r="AS437" s="302"/>
      <c r="AT437" s="302"/>
      <c r="AU437" s="302"/>
      <c r="AV437" s="302"/>
      <c r="AW437" s="302"/>
      <c r="AX437" s="302"/>
      <c r="AY437" s="302"/>
      <c r="AZ437" s="302"/>
      <c r="BA437" s="302"/>
      <c r="BB437" s="302"/>
      <c r="BC437" s="302"/>
      <c r="BD437" s="302"/>
      <c r="BE437" s="302"/>
      <c r="BF437" s="302"/>
      <c r="BG437" s="302"/>
      <c r="BH437" s="302"/>
      <c r="BI437" s="302"/>
      <c r="BJ437" s="302"/>
      <c r="BK437" s="302"/>
      <c r="BL437" s="302"/>
      <c r="BM437" s="302"/>
      <c r="BN437" s="302"/>
      <c r="BO437" s="302"/>
      <c r="BP437" s="302"/>
      <c r="BQ437" s="302"/>
      <c r="BR437" s="302"/>
      <c r="BS437" s="302"/>
      <c r="BT437" s="302"/>
      <c r="BU437" s="302"/>
      <c r="BV437" s="302"/>
      <c r="BW437" s="302"/>
      <c r="BX437" s="302"/>
      <c r="BY437" s="302"/>
      <c r="BZ437" s="302"/>
      <c r="CA437" s="302"/>
      <c r="CB437" s="302"/>
      <c r="CC437" s="302"/>
      <c r="CD437" s="302"/>
      <c r="CE437" s="302"/>
      <c r="CF437" s="302"/>
      <c r="CG437" s="302"/>
      <c r="CH437" s="302"/>
      <c r="CI437" s="302"/>
      <c r="CJ437" s="302"/>
      <c r="CK437" s="302"/>
      <c r="CL437" s="302"/>
      <c r="CM437" s="302"/>
      <c r="CN437" s="302"/>
      <c r="CO437" s="302"/>
      <c r="CP437" s="302"/>
      <c r="CQ437" s="302"/>
      <c r="CR437" s="302"/>
      <c r="CS437" s="302"/>
      <c r="CT437" s="302"/>
      <c r="CU437" s="302"/>
      <c r="CV437" s="302"/>
      <c r="CW437" s="302"/>
      <c r="CX437" s="302"/>
      <c r="CY437" s="302"/>
      <c r="CZ437" s="302"/>
      <c r="DA437" s="302"/>
      <c r="DB437" s="302"/>
      <c r="DC437" s="302"/>
      <c r="DD437" s="302"/>
      <c r="DE437" s="302"/>
      <c r="DF437" s="302"/>
      <c r="DG437" s="302"/>
      <c r="DH437" s="302"/>
      <c r="DI437" s="302"/>
      <c r="DJ437" s="302"/>
      <c r="DK437" s="302"/>
      <c r="DL437" s="302"/>
      <c r="DM437" s="302"/>
      <c r="DN437" s="302"/>
      <c r="DO437" s="302"/>
    </row>
    <row r="438" spans="4:119">
      <c r="D438" s="301" t="s">
        <v>121</v>
      </c>
      <c r="E438" s="301"/>
      <c r="F438" s="301" t="s">
        <v>122</v>
      </c>
      <c r="G438" s="302">
        <v>59</v>
      </c>
      <c r="H438" s="277" t="str">
        <f t="shared" si="6"/>
        <v>0159</v>
      </c>
      <c r="I438" s="302"/>
      <c r="J438" s="302"/>
      <c r="K438" s="302"/>
      <c r="L438" s="302"/>
      <c r="M438" s="302"/>
      <c r="N438" s="302"/>
      <c r="O438" s="302"/>
      <c r="P438" s="302"/>
      <c r="Q438" s="302"/>
      <c r="R438" s="302"/>
      <c r="S438" s="302"/>
      <c r="T438" s="302"/>
      <c r="U438" s="302"/>
      <c r="V438" s="302"/>
      <c r="W438" s="302"/>
      <c r="X438" s="302"/>
      <c r="Y438" s="302"/>
      <c r="Z438" s="302"/>
      <c r="AA438" s="302"/>
      <c r="AB438" s="302"/>
      <c r="AC438" s="302"/>
      <c r="AD438" s="302"/>
      <c r="AE438" s="302"/>
      <c r="AF438" s="302"/>
      <c r="AG438" s="302"/>
      <c r="AH438" s="302"/>
      <c r="AI438" s="302"/>
      <c r="AJ438" s="302"/>
      <c r="AK438" s="302"/>
      <c r="AL438" s="302"/>
      <c r="AM438" s="302"/>
      <c r="AN438" s="302"/>
      <c r="AO438" s="302"/>
      <c r="AP438" s="302"/>
      <c r="AQ438" s="302"/>
      <c r="AR438" s="302"/>
      <c r="AS438" s="302"/>
      <c r="AT438" s="302"/>
      <c r="AU438" s="302"/>
      <c r="AV438" s="302"/>
      <c r="AW438" s="302"/>
      <c r="AX438" s="302"/>
      <c r="AY438" s="302"/>
      <c r="AZ438" s="302"/>
      <c r="BA438" s="302"/>
      <c r="BB438" s="302"/>
      <c r="BC438" s="302"/>
      <c r="BD438" s="302"/>
      <c r="BE438" s="302"/>
      <c r="BF438" s="302"/>
      <c r="BG438" s="302"/>
      <c r="BH438" s="302"/>
      <c r="BI438" s="302"/>
      <c r="BJ438" s="302"/>
      <c r="BK438" s="302"/>
      <c r="BL438" s="302"/>
      <c r="BM438" s="302"/>
      <c r="BN438" s="302"/>
      <c r="BO438" s="302"/>
      <c r="BP438" s="302"/>
      <c r="BQ438" s="302"/>
      <c r="BR438" s="302"/>
      <c r="BS438" s="302"/>
      <c r="BT438" s="302"/>
      <c r="BU438" s="302"/>
      <c r="BV438" s="302"/>
      <c r="BW438" s="302"/>
      <c r="BX438" s="302"/>
      <c r="BY438" s="302"/>
      <c r="BZ438" s="302"/>
      <c r="CA438" s="302"/>
      <c r="CB438" s="302"/>
      <c r="CC438" s="302"/>
      <c r="CD438" s="302"/>
      <c r="CE438" s="302"/>
      <c r="CF438" s="302"/>
      <c r="CG438" s="302"/>
      <c r="CH438" s="302"/>
      <c r="CI438" s="302"/>
      <c r="CJ438" s="302"/>
      <c r="CK438" s="302"/>
      <c r="CL438" s="302"/>
      <c r="CM438" s="302"/>
      <c r="CN438" s="302"/>
      <c r="CO438" s="302"/>
      <c r="CP438" s="302"/>
      <c r="CQ438" s="302"/>
      <c r="CR438" s="302"/>
      <c r="CS438" s="302"/>
      <c r="CT438" s="302"/>
      <c r="CU438" s="302"/>
      <c r="CV438" s="302"/>
      <c r="CW438" s="302"/>
      <c r="CX438" s="302"/>
      <c r="CY438" s="302"/>
      <c r="CZ438" s="302"/>
      <c r="DA438" s="302"/>
      <c r="DB438" s="302"/>
      <c r="DC438" s="302"/>
      <c r="DD438" s="302"/>
      <c r="DE438" s="302"/>
      <c r="DF438" s="302"/>
      <c r="DG438" s="302"/>
      <c r="DH438" s="302"/>
      <c r="DI438" s="302"/>
      <c r="DJ438" s="302"/>
      <c r="DK438" s="302"/>
      <c r="DL438" s="302"/>
      <c r="DM438" s="302"/>
      <c r="DN438" s="302"/>
      <c r="DO438" s="302"/>
    </row>
    <row r="439" spans="4:119">
      <c r="D439" s="301" t="s">
        <v>121</v>
      </c>
      <c r="E439" s="301"/>
      <c r="F439" s="301" t="s">
        <v>122</v>
      </c>
      <c r="G439" s="302">
        <v>60</v>
      </c>
      <c r="H439" s="277" t="str">
        <f t="shared" si="6"/>
        <v>0160</v>
      </c>
      <c r="I439" s="302"/>
      <c r="J439" s="302"/>
      <c r="K439" s="302"/>
      <c r="L439" s="302"/>
      <c r="M439" s="302"/>
      <c r="N439" s="302"/>
      <c r="O439" s="302"/>
      <c r="P439" s="302"/>
      <c r="Q439" s="302"/>
      <c r="R439" s="302"/>
      <c r="S439" s="302"/>
      <c r="T439" s="302"/>
      <c r="U439" s="302"/>
      <c r="V439" s="302"/>
      <c r="W439" s="302"/>
      <c r="X439" s="302"/>
      <c r="Y439" s="302"/>
      <c r="Z439" s="302"/>
      <c r="AA439" s="302"/>
      <c r="AB439" s="302"/>
      <c r="AC439" s="302"/>
      <c r="AD439" s="302"/>
      <c r="AE439" s="302"/>
      <c r="AF439" s="302"/>
      <c r="AG439" s="302"/>
      <c r="AH439" s="302"/>
      <c r="AI439" s="302"/>
      <c r="AJ439" s="302"/>
      <c r="AK439" s="302"/>
      <c r="AL439" s="302"/>
      <c r="AM439" s="302"/>
      <c r="AN439" s="302"/>
      <c r="AO439" s="302"/>
      <c r="AP439" s="302"/>
      <c r="AQ439" s="302"/>
      <c r="AR439" s="302"/>
      <c r="AS439" s="302"/>
      <c r="AT439" s="302"/>
      <c r="AU439" s="302"/>
      <c r="AV439" s="302"/>
      <c r="AW439" s="302"/>
      <c r="AX439" s="302"/>
      <c r="AY439" s="302"/>
      <c r="AZ439" s="302"/>
      <c r="BA439" s="302"/>
      <c r="BB439" s="302"/>
      <c r="BC439" s="302"/>
      <c r="BD439" s="302"/>
      <c r="BE439" s="302"/>
      <c r="BF439" s="302"/>
      <c r="BG439" s="302"/>
      <c r="BH439" s="302"/>
      <c r="BI439" s="302"/>
      <c r="BJ439" s="302"/>
      <c r="BK439" s="302"/>
      <c r="BL439" s="302"/>
      <c r="BM439" s="302"/>
      <c r="BN439" s="302"/>
      <c r="BO439" s="302"/>
      <c r="BP439" s="302"/>
      <c r="BQ439" s="302"/>
      <c r="BR439" s="302"/>
      <c r="BS439" s="302"/>
      <c r="BT439" s="302"/>
      <c r="BU439" s="302"/>
      <c r="BV439" s="302"/>
      <c r="BW439" s="302"/>
      <c r="BX439" s="302"/>
      <c r="BY439" s="302"/>
      <c r="BZ439" s="302"/>
      <c r="CA439" s="302"/>
      <c r="CB439" s="302"/>
      <c r="CC439" s="302"/>
      <c r="CD439" s="302"/>
      <c r="CE439" s="302"/>
      <c r="CF439" s="302"/>
      <c r="CG439" s="302"/>
      <c r="CH439" s="302"/>
      <c r="CI439" s="302"/>
      <c r="CJ439" s="302"/>
      <c r="CK439" s="302"/>
      <c r="CL439" s="302"/>
      <c r="CM439" s="302"/>
      <c r="CN439" s="302"/>
      <c r="CO439" s="302"/>
      <c r="CP439" s="302"/>
      <c r="CQ439" s="302"/>
      <c r="CR439" s="302"/>
      <c r="CS439" s="302"/>
      <c r="CT439" s="302"/>
      <c r="CU439" s="302"/>
      <c r="CV439" s="302"/>
      <c r="CW439" s="302"/>
      <c r="CX439" s="302"/>
      <c r="CY439" s="302"/>
      <c r="CZ439" s="302"/>
      <c r="DA439" s="302"/>
      <c r="DB439" s="302"/>
      <c r="DC439" s="302"/>
      <c r="DD439" s="302"/>
      <c r="DE439" s="302"/>
      <c r="DF439" s="302"/>
      <c r="DG439" s="302"/>
      <c r="DH439" s="302"/>
      <c r="DI439" s="302"/>
      <c r="DJ439" s="302"/>
      <c r="DK439" s="302"/>
      <c r="DL439" s="302"/>
      <c r="DM439" s="302"/>
      <c r="DN439" s="302"/>
      <c r="DO439" s="302"/>
    </row>
    <row r="440" spans="4:119">
      <c r="D440" s="301" t="s">
        <v>121</v>
      </c>
      <c r="E440" s="301"/>
      <c r="F440" s="301" t="s">
        <v>123</v>
      </c>
      <c r="G440" s="302">
        <v>0</v>
      </c>
      <c r="H440" s="277" t="str">
        <f t="shared" si="6"/>
        <v>0200</v>
      </c>
      <c r="I440" s="302"/>
      <c r="J440" s="302"/>
      <c r="K440" s="302"/>
      <c r="L440" s="302"/>
      <c r="M440" s="302"/>
      <c r="N440" s="302"/>
      <c r="O440" s="302"/>
      <c r="P440" s="302"/>
      <c r="Q440" s="302"/>
      <c r="R440" s="302"/>
      <c r="S440" s="302"/>
      <c r="T440" s="302"/>
      <c r="U440" s="302"/>
      <c r="V440" s="302"/>
      <c r="W440" s="302"/>
      <c r="X440" s="302"/>
      <c r="Y440" s="302"/>
      <c r="Z440" s="302"/>
      <c r="AA440" s="302"/>
      <c r="AB440" s="302"/>
      <c r="AC440" s="302"/>
      <c r="AD440" s="302"/>
      <c r="AE440" s="302"/>
      <c r="AF440" s="302"/>
      <c r="AG440" s="302"/>
      <c r="AH440" s="302"/>
      <c r="AI440" s="302"/>
      <c r="AJ440" s="302"/>
      <c r="AK440" s="302"/>
      <c r="AL440" s="302"/>
      <c r="AM440" s="302"/>
      <c r="AN440" s="302"/>
      <c r="AO440" s="302"/>
      <c r="AP440" s="302"/>
      <c r="AQ440" s="302"/>
      <c r="AR440" s="302"/>
      <c r="AS440" s="302"/>
      <c r="AT440" s="302"/>
      <c r="AU440" s="302"/>
      <c r="AV440" s="302"/>
      <c r="AW440" s="302"/>
      <c r="AX440" s="302"/>
      <c r="AY440" s="302"/>
      <c r="AZ440" s="302"/>
      <c r="BA440" s="302"/>
      <c r="BB440" s="302"/>
      <c r="BC440" s="302"/>
      <c r="BD440" s="302"/>
      <c r="BE440" s="302"/>
      <c r="BF440" s="302"/>
      <c r="BG440" s="302"/>
      <c r="BH440" s="302"/>
      <c r="BI440" s="302"/>
      <c r="BJ440" s="302"/>
      <c r="BK440" s="302"/>
      <c r="BL440" s="302"/>
      <c r="BM440" s="302"/>
      <c r="BN440" s="302"/>
      <c r="BO440" s="302"/>
      <c r="BP440" s="302"/>
      <c r="BQ440" s="302"/>
      <c r="BR440" s="302"/>
      <c r="BS440" s="302"/>
      <c r="BT440" s="302"/>
      <c r="BU440" s="302"/>
      <c r="BV440" s="302"/>
      <c r="BW440" s="302"/>
      <c r="BX440" s="302"/>
      <c r="BY440" s="302"/>
      <c r="BZ440" s="302"/>
      <c r="CA440" s="302"/>
      <c r="CB440" s="302"/>
      <c r="CC440" s="302"/>
      <c r="CD440" s="302"/>
      <c r="CE440" s="302"/>
      <c r="CF440" s="302"/>
      <c r="CG440" s="302"/>
      <c r="CH440" s="302"/>
      <c r="CI440" s="302"/>
      <c r="CJ440" s="302"/>
      <c r="CK440" s="302"/>
      <c r="CL440" s="302"/>
      <c r="CM440" s="302"/>
      <c r="CN440" s="302"/>
      <c r="CO440" s="302"/>
      <c r="CP440" s="302"/>
      <c r="CQ440" s="302"/>
      <c r="CR440" s="302"/>
      <c r="CS440" s="302"/>
      <c r="CT440" s="302"/>
      <c r="CU440" s="302"/>
      <c r="CV440" s="302"/>
      <c r="CW440" s="302"/>
      <c r="CX440" s="302"/>
      <c r="CY440" s="302"/>
      <c r="CZ440" s="302"/>
      <c r="DA440" s="302"/>
      <c r="DB440" s="302"/>
      <c r="DC440" s="302"/>
      <c r="DD440" s="302"/>
      <c r="DE440" s="302"/>
      <c r="DF440" s="302"/>
      <c r="DG440" s="302"/>
      <c r="DH440" s="302"/>
      <c r="DI440" s="302"/>
      <c r="DJ440" s="302"/>
      <c r="DK440" s="302"/>
      <c r="DL440" s="302"/>
      <c r="DM440" s="302"/>
      <c r="DN440" s="302"/>
      <c r="DO440" s="302"/>
    </row>
    <row r="441" spans="4:119">
      <c r="D441" s="301" t="s">
        <v>121</v>
      </c>
      <c r="E441" s="301"/>
      <c r="F441" s="301" t="s">
        <v>123</v>
      </c>
      <c r="G441" s="302">
        <v>1</v>
      </c>
      <c r="H441" s="277" t="str">
        <f t="shared" si="6"/>
        <v>0201</v>
      </c>
      <c r="I441" s="302"/>
      <c r="J441" s="302"/>
      <c r="K441" s="302"/>
      <c r="L441" s="302"/>
      <c r="M441" s="302"/>
      <c r="N441" s="302"/>
      <c r="O441" s="302"/>
      <c r="P441" s="302"/>
      <c r="Q441" s="302"/>
      <c r="R441" s="302"/>
      <c r="S441" s="302"/>
      <c r="T441" s="302"/>
      <c r="U441" s="302"/>
      <c r="V441" s="302"/>
      <c r="W441" s="302"/>
      <c r="X441" s="302"/>
      <c r="Y441" s="302"/>
      <c r="Z441" s="302"/>
      <c r="AA441" s="302"/>
      <c r="AB441" s="302"/>
      <c r="AC441" s="302"/>
      <c r="AD441" s="302"/>
      <c r="AE441" s="302"/>
      <c r="AF441" s="302"/>
      <c r="AG441" s="302"/>
      <c r="AH441" s="302"/>
      <c r="AI441" s="302"/>
      <c r="AJ441" s="302"/>
      <c r="AK441" s="302"/>
      <c r="AL441" s="302"/>
      <c r="AM441" s="302"/>
      <c r="AN441" s="302"/>
      <c r="AO441" s="302"/>
      <c r="AP441" s="302"/>
      <c r="AQ441" s="302"/>
      <c r="AR441" s="302"/>
      <c r="AS441" s="302"/>
      <c r="AT441" s="302"/>
      <c r="AU441" s="302"/>
      <c r="AV441" s="302"/>
      <c r="AW441" s="302"/>
      <c r="AX441" s="302"/>
      <c r="AY441" s="302"/>
      <c r="AZ441" s="302"/>
      <c r="BA441" s="302"/>
      <c r="BB441" s="302"/>
      <c r="BC441" s="302"/>
      <c r="BD441" s="302"/>
      <c r="BE441" s="302"/>
      <c r="BF441" s="302"/>
      <c r="BG441" s="302"/>
      <c r="BH441" s="302"/>
      <c r="BI441" s="302"/>
      <c r="BJ441" s="302"/>
      <c r="BK441" s="302"/>
      <c r="BL441" s="302"/>
      <c r="BM441" s="302"/>
      <c r="BN441" s="302"/>
      <c r="BO441" s="302"/>
      <c r="BP441" s="302"/>
      <c r="BQ441" s="302"/>
      <c r="BR441" s="302"/>
      <c r="BS441" s="302"/>
      <c r="BT441" s="302"/>
      <c r="BU441" s="302"/>
      <c r="BV441" s="302"/>
      <c r="BW441" s="302"/>
      <c r="BX441" s="302"/>
      <c r="BY441" s="302"/>
      <c r="BZ441" s="302"/>
      <c r="CA441" s="302"/>
      <c r="CB441" s="302"/>
      <c r="CC441" s="302"/>
      <c r="CD441" s="302"/>
      <c r="CE441" s="302"/>
      <c r="CF441" s="302"/>
      <c r="CG441" s="302"/>
      <c r="CH441" s="302"/>
      <c r="CI441" s="302"/>
      <c r="CJ441" s="302"/>
      <c r="CK441" s="302"/>
      <c r="CL441" s="302"/>
      <c r="CM441" s="302"/>
      <c r="CN441" s="302"/>
      <c r="CO441" s="302"/>
      <c r="CP441" s="302"/>
      <c r="CQ441" s="302"/>
      <c r="CR441" s="302"/>
      <c r="CS441" s="302"/>
      <c r="CT441" s="302"/>
      <c r="CU441" s="302"/>
      <c r="CV441" s="302"/>
      <c r="CW441" s="302"/>
      <c r="CX441" s="302"/>
      <c r="CY441" s="302"/>
      <c r="CZ441" s="302"/>
      <c r="DA441" s="302"/>
      <c r="DB441" s="302"/>
      <c r="DC441" s="302"/>
      <c r="DD441" s="302"/>
      <c r="DE441" s="302"/>
      <c r="DF441" s="302"/>
      <c r="DG441" s="302"/>
      <c r="DH441" s="302"/>
      <c r="DI441" s="302"/>
      <c r="DJ441" s="302"/>
      <c r="DK441" s="302"/>
      <c r="DL441" s="302"/>
      <c r="DM441" s="302"/>
      <c r="DN441" s="302"/>
      <c r="DO441" s="302"/>
    </row>
    <row r="442" spans="4:119">
      <c r="D442" s="301" t="s">
        <v>121</v>
      </c>
      <c r="E442" s="301"/>
      <c r="F442" s="301" t="s">
        <v>123</v>
      </c>
      <c r="G442" s="302">
        <v>2</v>
      </c>
      <c r="H442" s="277" t="str">
        <f t="shared" si="6"/>
        <v>0202</v>
      </c>
      <c r="I442" s="302"/>
      <c r="J442" s="302"/>
      <c r="K442" s="302"/>
      <c r="L442" s="302"/>
      <c r="M442" s="302"/>
      <c r="N442" s="302"/>
      <c r="O442" s="302"/>
      <c r="P442" s="302"/>
      <c r="Q442" s="302"/>
      <c r="R442" s="302"/>
      <c r="S442" s="302"/>
      <c r="T442" s="302"/>
      <c r="U442" s="302"/>
      <c r="V442" s="302"/>
      <c r="W442" s="302"/>
      <c r="X442" s="302"/>
      <c r="Y442" s="302"/>
      <c r="Z442" s="302"/>
      <c r="AA442" s="302"/>
      <c r="AB442" s="302"/>
      <c r="AC442" s="302"/>
      <c r="AD442" s="302"/>
      <c r="AE442" s="302"/>
      <c r="AF442" s="302"/>
      <c r="AG442" s="302"/>
      <c r="AH442" s="302"/>
      <c r="AI442" s="302"/>
      <c r="AJ442" s="302"/>
      <c r="AK442" s="302"/>
      <c r="AL442" s="302"/>
      <c r="AM442" s="302"/>
      <c r="AN442" s="302"/>
      <c r="AO442" s="302"/>
      <c r="AP442" s="302"/>
      <c r="AQ442" s="302"/>
      <c r="AR442" s="302"/>
      <c r="AS442" s="302"/>
      <c r="AT442" s="302"/>
      <c r="AU442" s="302"/>
      <c r="AV442" s="302"/>
      <c r="AW442" s="302"/>
      <c r="AX442" s="302"/>
      <c r="AY442" s="302"/>
      <c r="AZ442" s="302"/>
      <c r="BA442" s="302"/>
      <c r="BB442" s="302"/>
      <c r="BC442" s="302"/>
      <c r="BD442" s="302"/>
      <c r="BE442" s="302"/>
      <c r="BF442" s="302"/>
      <c r="BG442" s="302"/>
      <c r="BH442" s="302"/>
      <c r="BI442" s="302"/>
      <c r="BJ442" s="302"/>
      <c r="BK442" s="302"/>
      <c r="BL442" s="302"/>
      <c r="BM442" s="302"/>
      <c r="BN442" s="302"/>
      <c r="BO442" s="302"/>
      <c r="BP442" s="302"/>
      <c r="BQ442" s="302"/>
      <c r="BR442" s="302"/>
      <c r="BS442" s="302"/>
      <c r="BT442" s="302"/>
      <c r="BU442" s="302"/>
      <c r="BV442" s="302"/>
      <c r="BW442" s="302"/>
      <c r="BX442" s="302"/>
      <c r="BY442" s="302"/>
      <c r="BZ442" s="302"/>
      <c r="CA442" s="302"/>
      <c r="CB442" s="302"/>
      <c r="CC442" s="302"/>
      <c r="CD442" s="302"/>
      <c r="CE442" s="302"/>
      <c r="CF442" s="302"/>
      <c r="CG442" s="302"/>
      <c r="CH442" s="302"/>
      <c r="CI442" s="302"/>
      <c r="CJ442" s="302"/>
      <c r="CK442" s="302"/>
      <c r="CL442" s="302"/>
      <c r="CM442" s="302"/>
      <c r="CN442" s="302"/>
      <c r="CO442" s="302"/>
      <c r="CP442" s="302"/>
      <c r="CQ442" s="302"/>
      <c r="CR442" s="302"/>
      <c r="CS442" s="302"/>
      <c r="CT442" s="302"/>
      <c r="CU442" s="302"/>
      <c r="CV442" s="302"/>
      <c r="CW442" s="302"/>
      <c r="CX442" s="302"/>
      <c r="CY442" s="302"/>
      <c r="CZ442" s="302"/>
      <c r="DA442" s="302"/>
      <c r="DB442" s="302"/>
      <c r="DC442" s="302"/>
      <c r="DD442" s="302"/>
      <c r="DE442" s="302"/>
      <c r="DF442" s="302"/>
      <c r="DG442" s="302"/>
      <c r="DH442" s="302"/>
      <c r="DI442" s="302"/>
      <c r="DJ442" s="302"/>
      <c r="DK442" s="302"/>
      <c r="DL442" s="302"/>
      <c r="DM442" s="302"/>
      <c r="DN442" s="302"/>
      <c r="DO442" s="302"/>
    </row>
    <row r="443" spans="4:119">
      <c r="D443" s="301" t="s">
        <v>121</v>
      </c>
      <c r="E443" s="301"/>
      <c r="F443" s="301" t="s">
        <v>123</v>
      </c>
      <c r="G443" s="302">
        <v>3</v>
      </c>
      <c r="H443" s="277" t="str">
        <f t="shared" si="6"/>
        <v>0203</v>
      </c>
      <c r="I443" s="302"/>
      <c r="J443" s="302"/>
      <c r="K443" s="302"/>
      <c r="L443" s="302"/>
      <c r="M443" s="302"/>
      <c r="N443" s="302"/>
      <c r="O443" s="302"/>
      <c r="P443" s="302"/>
      <c r="Q443" s="302"/>
      <c r="R443" s="302"/>
      <c r="S443" s="302"/>
      <c r="T443" s="302"/>
      <c r="U443" s="302"/>
      <c r="V443" s="302"/>
      <c r="W443" s="302"/>
      <c r="X443" s="302"/>
      <c r="Y443" s="302"/>
      <c r="Z443" s="302"/>
      <c r="AA443" s="302"/>
      <c r="AB443" s="302"/>
      <c r="AC443" s="302"/>
      <c r="AD443" s="302"/>
      <c r="AE443" s="302"/>
      <c r="AF443" s="302"/>
      <c r="AG443" s="302"/>
      <c r="AH443" s="302"/>
      <c r="AI443" s="302"/>
      <c r="AJ443" s="302"/>
      <c r="AK443" s="302"/>
      <c r="AL443" s="302"/>
      <c r="AM443" s="302"/>
      <c r="AN443" s="302"/>
      <c r="AO443" s="302"/>
      <c r="AP443" s="302"/>
      <c r="AQ443" s="302"/>
      <c r="AR443" s="302"/>
      <c r="AS443" s="302"/>
      <c r="AT443" s="302"/>
      <c r="AU443" s="302"/>
      <c r="AV443" s="302"/>
      <c r="AW443" s="302"/>
      <c r="AX443" s="302"/>
      <c r="AY443" s="302"/>
      <c r="AZ443" s="302"/>
      <c r="BA443" s="302"/>
      <c r="BB443" s="302"/>
      <c r="BC443" s="302"/>
      <c r="BD443" s="302"/>
      <c r="BE443" s="302"/>
      <c r="BF443" s="302"/>
      <c r="BG443" s="302"/>
      <c r="BH443" s="302"/>
      <c r="BI443" s="302"/>
      <c r="BJ443" s="302"/>
      <c r="BK443" s="302"/>
      <c r="BL443" s="302"/>
      <c r="BM443" s="302"/>
      <c r="BN443" s="302"/>
      <c r="BO443" s="302"/>
      <c r="BP443" s="302"/>
      <c r="BQ443" s="302"/>
      <c r="BR443" s="302"/>
      <c r="BS443" s="302"/>
      <c r="BT443" s="302"/>
      <c r="BU443" s="302"/>
      <c r="BV443" s="302"/>
      <c r="BW443" s="302"/>
      <c r="BX443" s="302"/>
      <c r="BY443" s="302"/>
      <c r="BZ443" s="302"/>
      <c r="CA443" s="302"/>
      <c r="CB443" s="302"/>
      <c r="CC443" s="302"/>
      <c r="CD443" s="302"/>
      <c r="CE443" s="302"/>
      <c r="CF443" s="302"/>
      <c r="CG443" s="302"/>
      <c r="CH443" s="302"/>
      <c r="CI443" s="302"/>
      <c r="CJ443" s="302"/>
      <c r="CK443" s="302"/>
      <c r="CL443" s="302"/>
      <c r="CM443" s="302"/>
      <c r="CN443" s="302"/>
      <c r="CO443" s="302"/>
      <c r="CP443" s="302"/>
      <c r="CQ443" s="302"/>
      <c r="CR443" s="302"/>
      <c r="CS443" s="302"/>
      <c r="CT443" s="302"/>
      <c r="CU443" s="302"/>
      <c r="CV443" s="302"/>
      <c r="CW443" s="302"/>
      <c r="CX443" s="302"/>
      <c r="CY443" s="302"/>
      <c r="CZ443" s="302"/>
      <c r="DA443" s="302"/>
      <c r="DB443" s="302"/>
      <c r="DC443" s="302"/>
      <c r="DD443" s="302"/>
      <c r="DE443" s="302"/>
      <c r="DF443" s="302"/>
      <c r="DG443" s="302"/>
      <c r="DH443" s="302"/>
      <c r="DI443" s="302"/>
      <c r="DJ443" s="302"/>
      <c r="DK443" s="302"/>
      <c r="DL443" s="302"/>
      <c r="DM443" s="302"/>
      <c r="DN443" s="302"/>
      <c r="DO443" s="302"/>
    </row>
    <row r="444" spans="4:119">
      <c r="D444" s="301" t="s">
        <v>121</v>
      </c>
      <c r="E444" s="301"/>
      <c r="F444" s="301" t="s">
        <v>123</v>
      </c>
      <c r="G444" s="302">
        <v>4</v>
      </c>
      <c r="H444" s="277" t="str">
        <f t="shared" si="6"/>
        <v>0204</v>
      </c>
      <c r="I444" s="302"/>
      <c r="J444" s="302"/>
      <c r="K444" s="302"/>
      <c r="L444" s="302"/>
      <c r="M444" s="302"/>
      <c r="N444" s="302"/>
      <c r="O444" s="302"/>
      <c r="P444" s="302"/>
      <c r="Q444" s="302"/>
      <c r="R444" s="302"/>
      <c r="S444" s="302"/>
      <c r="T444" s="302"/>
      <c r="U444" s="302"/>
      <c r="V444" s="302"/>
      <c r="W444" s="302"/>
      <c r="X444" s="302"/>
      <c r="Y444" s="302"/>
      <c r="Z444" s="302"/>
      <c r="AA444" s="302"/>
      <c r="AB444" s="302"/>
      <c r="AC444" s="302"/>
      <c r="AD444" s="302"/>
      <c r="AE444" s="302"/>
      <c r="AF444" s="302"/>
      <c r="AG444" s="302"/>
      <c r="AH444" s="302"/>
      <c r="AI444" s="302"/>
      <c r="AJ444" s="302"/>
      <c r="AK444" s="302"/>
      <c r="AL444" s="302"/>
      <c r="AM444" s="302"/>
      <c r="AN444" s="302"/>
      <c r="AO444" s="302"/>
      <c r="AP444" s="302"/>
      <c r="AQ444" s="302"/>
      <c r="AR444" s="302"/>
      <c r="AS444" s="302"/>
      <c r="AT444" s="302"/>
      <c r="AU444" s="302"/>
      <c r="AV444" s="302"/>
      <c r="AW444" s="302"/>
      <c r="AX444" s="302"/>
      <c r="AY444" s="302"/>
      <c r="AZ444" s="302"/>
      <c r="BA444" s="302"/>
      <c r="BB444" s="302"/>
      <c r="BC444" s="302"/>
      <c r="BD444" s="302"/>
      <c r="BE444" s="302"/>
      <c r="BF444" s="302"/>
      <c r="BG444" s="302"/>
      <c r="BH444" s="302"/>
      <c r="BI444" s="302"/>
      <c r="BJ444" s="302"/>
      <c r="BK444" s="302"/>
      <c r="BL444" s="302"/>
      <c r="BM444" s="302"/>
      <c r="BN444" s="302"/>
      <c r="BO444" s="302"/>
      <c r="BP444" s="302"/>
      <c r="BQ444" s="302"/>
      <c r="BR444" s="302"/>
      <c r="BS444" s="302"/>
      <c r="BT444" s="302"/>
      <c r="BU444" s="302"/>
      <c r="BV444" s="302"/>
      <c r="BW444" s="302"/>
      <c r="BX444" s="302"/>
      <c r="BY444" s="302"/>
      <c r="BZ444" s="302"/>
      <c r="CA444" s="302"/>
      <c r="CB444" s="302"/>
      <c r="CC444" s="302"/>
      <c r="CD444" s="302"/>
      <c r="CE444" s="302"/>
      <c r="CF444" s="302"/>
      <c r="CG444" s="302"/>
      <c r="CH444" s="302"/>
      <c r="CI444" s="302"/>
      <c r="CJ444" s="302"/>
      <c r="CK444" s="302"/>
      <c r="CL444" s="302"/>
      <c r="CM444" s="302"/>
      <c r="CN444" s="302"/>
      <c r="CO444" s="302"/>
      <c r="CP444" s="302"/>
      <c r="CQ444" s="302"/>
      <c r="CR444" s="302"/>
      <c r="CS444" s="302"/>
      <c r="CT444" s="302"/>
      <c r="CU444" s="302"/>
      <c r="CV444" s="302"/>
      <c r="CW444" s="302"/>
      <c r="CX444" s="302"/>
      <c r="CY444" s="302"/>
      <c r="CZ444" s="302"/>
      <c r="DA444" s="302"/>
      <c r="DB444" s="302"/>
      <c r="DC444" s="302"/>
      <c r="DD444" s="302"/>
      <c r="DE444" s="302"/>
      <c r="DF444" s="302"/>
      <c r="DG444" s="302"/>
      <c r="DH444" s="302"/>
      <c r="DI444" s="302"/>
      <c r="DJ444" s="302"/>
      <c r="DK444" s="302"/>
      <c r="DL444" s="302"/>
      <c r="DM444" s="302"/>
      <c r="DN444" s="302"/>
      <c r="DO444" s="302"/>
    </row>
    <row r="445" spans="4:119">
      <c r="D445" s="301" t="s">
        <v>121</v>
      </c>
      <c r="E445" s="301"/>
      <c r="F445" s="301" t="s">
        <v>123</v>
      </c>
      <c r="G445" s="302">
        <v>5</v>
      </c>
      <c r="H445" s="277" t="str">
        <f t="shared" si="6"/>
        <v>0205</v>
      </c>
      <c r="I445" s="302"/>
      <c r="J445" s="302"/>
      <c r="K445" s="302"/>
      <c r="L445" s="302"/>
      <c r="M445" s="302"/>
      <c r="N445" s="302"/>
      <c r="O445" s="302"/>
      <c r="P445" s="302"/>
      <c r="Q445" s="302"/>
      <c r="R445" s="302"/>
      <c r="S445" s="302"/>
      <c r="T445" s="302"/>
      <c r="U445" s="302"/>
      <c r="V445" s="302"/>
      <c r="W445" s="302"/>
      <c r="X445" s="302"/>
      <c r="Y445" s="302"/>
      <c r="Z445" s="302"/>
      <c r="AA445" s="302"/>
      <c r="AB445" s="302"/>
      <c r="AC445" s="302"/>
      <c r="AD445" s="302"/>
      <c r="AE445" s="302"/>
      <c r="AF445" s="302"/>
      <c r="AG445" s="302"/>
      <c r="AH445" s="302"/>
      <c r="AI445" s="302"/>
      <c r="AJ445" s="302"/>
      <c r="AK445" s="302"/>
      <c r="AL445" s="302"/>
      <c r="AM445" s="302"/>
      <c r="AN445" s="302"/>
      <c r="AO445" s="302"/>
      <c r="AP445" s="302"/>
      <c r="AQ445" s="302"/>
      <c r="AR445" s="302"/>
      <c r="AS445" s="302"/>
      <c r="AT445" s="302"/>
      <c r="AU445" s="302"/>
      <c r="AV445" s="302"/>
      <c r="AW445" s="302"/>
      <c r="AX445" s="302"/>
      <c r="AY445" s="302"/>
      <c r="AZ445" s="302"/>
      <c r="BA445" s="302"/>
      <c r="BB445" s="302"/>
      <c r="BC445" s="302"/>
      <c r="BD445" s="302"/>
      <c r="BE445" s="302"/>
      <c r="BF445" s="302"/>
      <c r="BG445" s="302"/>
      <c r="BH445" s="302"/>
      <c r="BI445" s="302"/>
      <c r="BJ445" s="302"/>
      <c r="BK445" s="302"/>
      <c r="BL445" s="302"/>
      <c r="BM445" s="302"/>
      <c r="BN445" s="302"/>
      <c r="BO445" s="302"/>
      <c r="BP445" s="302"/>
      <c r="BQ445" s="302"/>
      <c r="BR445" s="302"/>
      <c r="BS445" s="302"/>
      <c r="BT445" s="302"/>
      <c r="BU445" s="302"/>
      <c r="BV445" s="302"/>
      <c r="BW445" s="302"/>
      <c r="BX445" s="302"/>
      <c r="BY445" s="302"/>
      <c r="BZ445" s="302"/>
      <c r="CA445" s="302"/>
      <c r="CB445" s="302"/>
      <c r="CC445" s="302"/>
      <c r="CD445" s="302"/>
      <c r="CE445" s="302"/>
      <c r="CF445" s="302"/>
      <c r="CG445" s="302"/>
      <c r="CH445" s="302"/>
      <c r="CI445" s="302"/>
      <c r="CJ445" s="302"/>
      <c r="CK445" s="302"/>
      <c r="CL445" s="302"/>
      <c r="CM445" s="302"/>
      <c r="CN445" s="302"/>
      <c r="CO445" s="302"/>
      <c r="CP445" s="302"/>
      <c r="CQ445" s="302"/>
      <c r="CR445" s="302"/>
      <c r="CS445" s="302"/>
      <c r="CT445" s="302"/>
      <c r="CU445" s="302"/>
      <c r="CV445" s="302"/>
      <c r="CW445" s="302"/>
      <c r="CX445" s="302"/>
      <c r="CY445" s="302"/>
      <c r="CZ445" s="302"/>
      <c r="DA445" s="302"/>
      <c r="DB445" s="302"/>
      <c r="DC445" s="302"/>
      <c r="DD445" s="302"/>
      <c r="DE445" s="302"/>
      <c r="DF445" s="302"/>
      <c r="DG445" s="302"/>
      <c r="DH445" s="302"/>
      <c r="DI445" s="302"/>
      <c r="DJ445" s="302"/>
      <c r="DK445" s="302"/>
      <c r="DL445" s="302"/>
      <c r="DM445" s="302"/>
      <c r="DN445" s="302"/>
      <c r="DO445" s="302"/>
    </row>
    <row r="446" spans="4:119">
      <c r="D446" s="301" t="s">
        <v>121</v>
      </c>
      <c r="E446" s="301"/>
      <c r="F446" s="301" t="s">
        <v>123</v>
      </c>
      <c r="G446" s="302">
        <v>6</v>
      </c>
      <c r="H446" s="277" t="str">
        <f t="shared" si="6"/>
        <v>0206</v>
      </c>
      <c r="I446" s="302"/>
      <c r="J446" s="302"/>
      <c r="K446" s="302"/>
      <c r="L446" s="302"/>
      <c r="M446" s="302"/>
      <c r="N446" s="302"/>
      <c r="O446" s="302"/>
      <c r="P446" s="302"/>
      <c r="Q446" s="302"/>
      <c r="R446" s="302"/>
      <c r="S446" s="302"/>
      <c r="T446" s="302"/>
      <c r="U446" s="302"/>
      <c r="V446" s="302"/>
      <c r="W446" s="302"/>
      <c r="X446" s="302"/>
      <c r="Y446" s="302"/>
      <c r="Z446" s="302"/>
      <c r="AA446" s="302"/>
      <c r="AB446" s="302"/>
      <c r="AC446" s="302"/>
      <c r="AD446" s="302"/>
      <c r="AE446" s="302"/>
      <c r="AF446" s="302"/>
      <c r="AG446" s="302"/>
      <c r="AH446" s="302"/>
      <c r="AI446" s="302"/>
      <c r="AJ446" s="302"/>
      <c r="AK446" s="302"/>
      <c r="AL446" s="302"/>
      <c r="AM446" s="302"/>
      <c r="AN446" s="302"/>
      <c r="AO446" s="302"/>
      <c r="AP446" s="302"/>
      <c r="AQ446" s="302"/>
      <c r="AR446" s="302"/>
      <c r="AS446" s="302"/>
      <c r="AT446" s="302"/>
      <c r="AU446" s="302"/>
      <c r="AV446" s="302"/>
      <c r="AW446" s="302"/>
      <c r="AX446" s="302"/>
      <c r="AY446" s="302"/>
      <c r="AZ446" s="302"/>
      <c r="BA446" s="302"/>
      <c r="BB446" s="302"/>
      <c r="BC446" s="302"/>
      <c r="BD446" s="302"/>
      <c r="BE446" s="302"/>
      <c r="BF446" s="302"/>
      <c r="BG446" s="302"/>
      <c r="BH446" s="302"/>
      <c r="BI446" s="302"/>
      <c r="BJ446" s="302"/>
      <c r="BK446" s="302"/>
      <c r="BL446" s="302"/>
      <c r="BM446" s="302"/>
      <c r="BN446" s="302"/>
      <c r="BO446" s="302"/>
      <c r="BP446" s="302"/>
      <c r="BQ446" s="302"/>
      <c r="BR446" s="302"/>
      <c r="BS446" s="302"/>
      <c r="BT446" s="302"/>
      <c r="BU446" s="302"/>
      <c r="BV446" s="302"/>
      <c r="BW446" s="302"/>
      <c r="BX446" s="302"/>
      <c r="BY446" s="302"/>
      <c r="BZ446" s="302"/>
      <c r="CA446" s="302"/>
      <c r="CB446" s="302"/>
      <c r="CC446" s="302"/>
      <c r="CD446" s="302"/>
      <c r="CE446" s="302"/>
      <c r="CF446" s="302"/>
      <c r="CG446" s="302"/>
      <c r="CH446" s="302"/>
      <c r="CI446" s="302"/>
      <c r="CJ446" s="302"/>
      <c r="CK446" s="302"/>
      <c r="CL446" s="302"/>
      <c r="CM446" s="302"/>
      <c r="CN446" s="302"/>
      <c r="CO446" s="302"/>
      <c r="CP446" s="302"/>
      <c r="CQ446" s="302"/>
      <c r="CR446" s="302"/>
      <c r="CS446" s="302"/>
      <c r="CT446" s="302"/>
      <c r="CU446" s="302"/>
      <c r="CV446" s="302"/>
      <c r="CW446" s="302"/>
      <c r="CX446" s="302"/>
      <c r="CY446" s="302"/>
      <c r="CZ446" s="302"/>
      <c r="DA446" s="302"/>
      <c r="DB446" s="302"/>
      <c r="DC446" s="302"/>
      <c r="DD446" s="302"/>
      <c r="DE446" s="302"/>
      <c r="DF446" s="302"/>
      <c r="DG446" s="302"/>
      <c r="DH446" s="302"/>
      <c r="DI446" s="302"/>
      <c r="DJ446" s="302"/>
      <c r="DK446" s="302"/>
      <c r="DL446" s="302"/>
      <c r="DM446" s="302"/>
      <c r="DN446" s="302"/>
      <c r="DO446" s="302"/>
    </row>
    <row r="447" spans="4:119">
      <c r="D447" s="301" t="s">
        <v>121</v>
      </c>
      <c r="E447" s="301"/>
      <c r="F447" s="301" t="s">
        <v>123</v>
      </c>
      <c r="G447" s="302">
        <v>7</v>
      </c>
      <c r="H447" s="277" t="str">
        <f t="shared" si="6"/>
        <v>0207</v>
      </c>
      <c r="I447" s="302"/>
      <c r="J447" s="302"/>
      <c r="K447" s="302"/>
      <c r="L447" s="302"/>
      <c r="M447" s="302"/>
      <c r="N447" s="302"/>
      <c r="O447" s="302"/>
      <c r="P447" s="302"/>
      <c r="Q447" s="302"/>
      <c r="R447" s="302"/>
      <c r="S447" s="302"/>
      <c r="T447" s="302"/>
      <c r="U447" s="302"/>
      <c r="V447" s="302"/>
      <c r="W447" s="302"/>
      <c r="X447" s="302"/>
      <c r="Y447" s="302"/>
      <c r="Z447" s="302"/>
      <c r="AA447" s="302"/>
      <c r="AB447" s="302"/>
      <c r="AC447" s="302"/>
      <c r="AD447" s="302"/>
      <c r="AE447" s="302"/>
      <c r="AF447" s="302"/>
      <c r="AG447" s="302"/>
      <c r="AH447" s="302"/>
      <c r="AI447" s="302"/>
      <c r="AJ447" s="302"/>
      <c r="AK447" s="302"/>
      <c r="AL447" s="302"/>
      <c r="AM447" s="302"/>
      <c r="AN447" s="302"/>
      <c r="AO447" s="302"/>
      <c r="AP447" s="302"/>
      <c r="AQ447" s="302"/>
      <c r="AR447" s="302"/>
      <c r="AS447" s="302"/>
      <c r="AT447" s="302"/>
      <c r="AU447" s="302"/>
      <c r="AV447" s="302"/>
      <c r="AW447" s="302"/>
      <c r="AX447" s="302"/>
      <c r="AY447" s="302"/>
      <c r="AZ447" s="302"/>
      <c r="BA447" s="302"/>
      <c r="BB447" s="302"/>
      <c r="BC447" s="302"/>
      <c r="BD447" s="302"/>
      <c r="BE447" s="302"/>
      <c r="BF447" s="302"/>
      <c r="BG447" s="302"/>
      <c r="BH447" s="302"/>
      <c r="BI447" s="302"/>
      <c r="BJ447" s="302"/>
      <c r="BK447" s="302"/>
      <c r="BL447" s="302"/>
      <c r="BM447" s="302"/>
      <c r="BN447" s="302"/>
      <c r="BO447" s="302"/>
      <c r="BP447" s="302"/>
      <c r="BQ447" s="302"/>
      <c r="BR447" s="302"/>
      <c r="BS447" s="302"/>
      <c r="BT447" s="302"/>
      <c r="BU447" s="302"/>
      <c r="BV447" s="302"/>
      <c r="BW447" s="302"/>
      <c r="BX447" s="302"/>
      <c r="BY447" s="302"/>
      <c r="BZ447" s="302"/>
      <c r="CA447" s="302"/>
      <c r="CB447" s="302"/>
      <c r="CC447" s="302"/>
      <c r="CD447" s="302"/>
      <c r="CE447" s="302"/>
      <c r="CF447" s="302"/>
      <c r="CG447" s="302"/>
      <c r="CH447" s="302"/>
      <c r="CI447" s="302"/>
      <c r="CJ447" s="302"/>
      <c r="CK447" s="302"/>
      <c r="CL447" s="302"/>
      <c r="CM447" s="302"/>
      <c r="CN447" s="302"/>
      <c r="CO447" s="302"/>
      <c r="CP447" s="302"/>
      <c r="CQ447" s="302"/>
      <c r="CR447" s="302"/>
      <c r="CS447" s="302"/>
      <c r="CT447" s="302"/>
      <c r="CU447" s="302"/>
      <c r="CV447" s="302"/>
      <c r="CW447" s="302"/>
      <c r="CX447" s="302"/>
      <c r="CY447" s="302"/>
      <c r="CZ447" s="302"/>
      <c r="DA447" s="302"/>
      <c r="DB447" s="302"/>
      <c r="DC447" s="302"/>
      <c r="DD447" s="302"/>
      <c r="DE447" s="302"/>
      <c r="DF447" s="302"/>
      <c r="DG447" s="302"/>
      <c r="DH447" s="302"/>
      <c r="DI447" s="302"/>
      <c r="DJ447" s="302"/>
      <c r="DK447" s="302"/>
      <c r="DL447" s="302"/>
      <c r="DM447" s="302"/>
      <c r="DN447" s="302"/>
      <c r="DO447" s="302"/>
    </row>
    <row r="448" spans="4:119">
      <c r="D448" s="301" t="s">
        <v>121</v>
      </c>
      <c r="E448" s="301"/>
      <c r="F448" s="301" t="s">
        <v>123</v>
      </c>
      <c r="G448" s="302">
        <v>8</v>
      </c>
      <c r="H448" s="277" t="str">
        <f t="shared" ref="H448:H511" si="7">E448&amp;TEXT(F448,"00")&amp;TEXT(G448,"00")</f>
        <v>0208</v>
      </c>
      <c r="I448" s="302"/>
      <c r="J448" s="302"/>
      <c r="K448" s="302"/>
      <c r="L448" s="302"/>
      <c r="M448" s="302"/>
      <c r="N448" s="302"/>
      <c r="O448" s="302"/>
      <c r="P448" s="302"/>
      <c r="Q448" s="302"/>
      <c r="R448" s="302"/>
      <c r="S448" s="302"/>
      <c r="T448" s="302"/>
      <c r="U448" s="302"/>
      <c r="V448" s="302"/>
      <c r="W448" s="302"/>
      <c r="X448" s="302"/>
      <c r="Y448" s="302"/>
      <c r="Z448" s="302"/>
      <c r="AA448" s="302"/>
      <c r="AB448" s="302"/>
      <c r="AC448" s="302"/>
      <c r="AD448" s="302"/>
      <c r="AE448" s="302"/>
      <c r="AF448" s="302"/>
      <c r="AG448" s="302"/>
      <c r="AH448" s="302"/>
      <c r="AI448" s="302"/>
      <c r="AJ448" s="302"/>
      <c r="AK448" s="302"/>
      <c r="AL448" s="302"/>
      <c r="AM448" s="302"/>
      <c r="AN448" s="302"/>
      <c r="AO448" s="302"/>
      <c r="AP448" s="302"/>
      <c r="AQ448" s="302"/>
      <c r="AR448" s="302"/>
      <c r="AS448" s="302"/>
      <c r="AT448" s="302"/>
      <c r="AU448" s="302"/>
      <c r="AV448" s="302"/>
      <c r="AW448" s="302"/>
      <c r="AX448" s="302"/>
      <c r="AY448" s="302"/>
      <c r="AZ448" s="302"/>
      <c r="BA448" s="302"/>
      <c r="BB448" s="302"/>
      <c r="BC448" s="302"/>
      <c r="BD448" s="302"/>
      <c r="BE448" s="302"/>
      <c r="BF448" s="302"/>
      <c r="BG448" s="302"/>
      <c r="BH448" s="302"/>
      <c r="BI448" s="302"/>
      <c r="BJ448" s="302"/>
      <c r="BK448" s="302"/>
      <c r="BL448" s="302"/>
      <c r="BM448" s="302"/>
      <c r="BN448" s="302"/>
      <c r="BO448" s="302"/>
      <c r="BP448" s="302"/>
      <c r="BQ448" s="302"/>
      <c r="BR448" s="302"/>
      <c r="BS448" s="302"/>
      <c r="BT448" s="302"/>
      <c r="BU448" s="302"/>
      <c r="BV448" s="302"/>
      <c r="BW448" s="302"/>
      <c r="BX448" s="302"/>
      <c r="BY448" s="302"/>
      <c r="BZ448" s="302"/>
      <c r="CA448" s="302"/>
      <c r="CB448" s="302"/>
      <c r="CC448" s="302"/>
      <c r="CD448" s="302"/>
      <c r="CE448" s="302"/>
      <c r="CF448" s="302"/>
      <c r="CG448" s="302"/>
      <c r="CH448" s="302"/>
      <c r="CI448" s="302"/>
      <c r="CJ448" s="302"/>
      <c r="CK448" s="302"/>
      <c r="CL448" s="302"/>
      <c r="CM448" s="302"/>
      <c r="CN448" s="302"/>
      <c r="CO448" s="302"/>
      <c r="CP448" s="302"/>
      <c r="CQ448" s="302"/>
      <c r="CR448" s="302"/>
      <c r="CS448" s="302"/>
      <c r="CT448" s="302"/>
      <c r="CU448" s="302"/>
      <c r="CV448" s="302"/>
      <c r="CW448" s="302"/>
      <c r="CX448" s="302"/>
      <c r="CY448" s="302"/>
      <c r="CZ448" s="302"/>
      <c r="DA448" s="302"/>
      <c r="DB448" s="302"/>
      <c r="DC448" s="302"/>
      <c r="DD448" s="302"/>
      <c r="DE448" s="302"/>
      <c r="DF448" s="302"/>
      <c r="DG448" s="302"/>
      <c r="DH448" s="302"/>
      <c r="DI448" s="302"/>
      <c r="DJ448" s="302"/>
      <c r="DK448" s="302"/>
      <c r="DL448" s="302"/>
      <c r="DM448" s="302"/>
      <c r="DN448" s="302"/>
      <c r="DO448" s="302"/>
    </row>
    <row r="449" spans="4:119">
      <c r="D449" s="301" t="s">
        <v>121</v>
      </c>
      <c r="E449" s="301"/>
      <c r="F449" s="301" t="s">
        <v>123</v>
      </c>
      <c r="G449" s="302">
        <v>9</v>
      </c>
      <c r="H449" s="277" t="str">
        <f t="shared" si="7"/>
        <v>0209</v>
      </c>
      <c r="I449" s="302"/>
      <c r="J449" s="302"/>
      <c r="K449" s="302"/>
      <c r="L449" s="302"/>
      <c r="M449" s="302"/>
      <c r="N449" s="302"/>
      <c r="O449" s="302"/>
      <c r="P449" s="302"/>
      <c r="Q449" s="302"/>
      <c r="R449" s="302"/>
      <c r="S449" s="302"/>
      <c r="T449" s="302"/>
      <c r="U449" s="302"/>
      <c r="V449" s="302"/>
      <c r="W449" s="302"/>
      <c r="X449" s="302"/>
      <c r="Y449" s="302"/>
      <c r="Z449" s="302"/>
      <c r="AA449" s="302"/>
      <c r="AB449" s="302"/>
      <c r="AC449" s="302"/>
      <c r="AD449" s="302"/>
      <c r="AE449" s="302"/>
      <c r="AF449" s="302"/>
      <c r="AG449" s="302"/>
      <c r="AH449" s="302"/>
      <c r="AI449" s="302"/>
      <c r="AJ449" s="302"/>
      <c r="AK449" s="302"/>
      <c r="AL449" s="302"/>
      <c r="AM449" s="302"/>
      <c r="AN449" s="302"/>
      <c r="AO449" s="302"/>
      <c r="AP449" s="302"/>
      <c r="AQ449" s="302"/>
      <c r="AR449" s="302"/>
      <c r="AS449" s="302"/>
      <c r="AT449" s="302"/>
      <c r="AU449" s="302"/>
      <c r="AV449" s="302"/>
      <c r="AW449" s="302"/>
      <c r="AX449" s="302"/>
      <c r="AY449" s="302"/>
      <c r="AZ449" s="302"/>
      <c r="BA449" s="302"/>
      <c r="BB449" s="302"/>
      <c r="BC449" s="302"/>
      <c r="BD449" s="302"/>
      <c r="BE449" s="302"/>
      <c r="BF449" s="302"/>
      <c r="BG449" s="302"/>
      <c r="BH449" s="302"/>
      <c r="BI449" s="302"/>
      <c r="BJ449" s="302"/>
      <c r="BK449" s="302"/>
      <c r="BL449" s="302"/>
      <c r="BM449" s="302"/>
      <c r="BN449" s="302"/>
      <c r="BO449" s="302"/>
      <c r="BP449" s="302"/>
      <c r="BQ449" s="302"/>
      <c r="BR449" s="302"/>
      <c r="BS449" s="302"/>
      <c r="BT449" s="302"/>
      <c r="BU449" s="302"/>
      <c r="BV449" s="302"/>
      <c r="BW449" s="302"/>
      <c r="BX449" s="302"/>
      <c r="BY449" s="302"/>
      <c r="BZ449" s="302"/>
      <c r="CA449" s="302"/>
      <c r="CB449" s="302"/>
      <c r="CC449" s="302"/>
      <c r="CD449" s="302"/>
      <c r="CE449" s="302"/>
      <c r="CF449" s="302"/>
      <c r="CG449" s="302"/>
      <c r="CH449" s="302"/>
      <c r="CI449" s="302"/>
      <c r="CJ449" s="302"/>
      <c r="CK449" s="302"/>
      <c r="CL449" s="302"/>
      <c r="CM449" s="302"/>
      <c r="CN449" s="302"/>
      <c r="CO449" s="302"/>
      <c r="CP449" s="302"/>
      <c r="CQ449" s="302"/>
      <c r="CR449" s="302"/>
      <c r="CS449" s="302"/>
      <c r="CT449" s="302"/>
      <c r="CU449" s="302"/>
      <c r="CV449" s="302"/>
      <c r="CW449" s="302"/>
      <c r="CX449" s="302"/>
      <c r="CY449" s="302"/>
      <c r="CZ449" s="302"/>
      <c r="DA449" s="302"/>
      <c r="DB449" s="302"/>
      <c r="DC449" s="302"/>
      <c r="DD449" s="302"/>
      <c r="DE449" s="302"/>
      <c r="DF449" s="302"/>
      <c r="DG449" s="302"/>
      <c r="DH449" s="302"/>
      <c r="DI449" s="302"/>
      <c r="DJ449" s="302"/>
      <c r="DK449" s="302"/>
      <c r="DL449" s="302"/>
      <c r="DM449" s="302"/>
      <c r="DN449" s="302"/>
      <c r="DO449" s="302"/>
    </row>
    <row r="450" spans="4:119">
      <c r="D450" s="301" t="s">
        <v>121</v>
      </c>
      <c r="E450" s="301"/>
      <c r="F450" s="301" t="s">
        <v>123</v>
      </c>
      <c r="G450" s="302">
        <v>10</v>
      </c>
      <c r="H450" s="277" t="str">
        <f t="shared" si="7"/>
        <v>0210</v>
      </c>
      <c r="I450" s="302"/>
      <c r="J450" s="302"/>
      <c r="K450" s="302"/>
      <c r="L450" s="302"/>
      <c r="M450" s="302"/>
      <c r="N450" s="302"/>
      <c r="O450" s="302"/>
      <c r="P450" s="302"/>
      <c r="Q450" s="302"/>
      <c r="R450" s="302"/>
      <c r="S450" s="302"/>
      <c r="T450" s="302"/>
      <c r="U450" s="302"/>
      <c r="V450" s="302"/>
      <c r="W450" s="302"/>
      <c r="X450" s="302"/>
      <c r="Y450" s="302"/>
      <c r="Z450" s="302"/>
      <c r="AA450" s="302"/>
      <c r="AB450" s="302"/>
      <c r="AC450" s="302"/>
      <c r="AD450" s="302"/>
      <c r="AE450" s="302"/>
      <c r="AF450" s="302"/>
      <c r="AG450" s="302"/>
      <c r="AH450" s="302"/>
      <c r="AI450" s="302"/>
      <c r="AJ450" s="302"/>
      <c r="AK450" s="302"/>
      <c r="AL450" s="302"/>
      <c r="AM450" s="302"/>
      <c r="AN450" s="302"/>
      <c r="AO450" s="302"/>
      <c r="AP450" s="302"/>
      <c r="AQ450" s="302"/>
      <c r="AR450" s="302"/>
      <c r="AS450" s="302"/>
      <c r="AT450" s="302"/>
      <c r="AU450" s="302"/>
      <c r="AV450" s="302"/>
      <c r="AW450" s="302"/>
      <c r="AX450" s="302"/>
      <c r="AY450" s="302"/>
      <c r="AZ450" s="302"/>
      <c r="BA450" s="302"/>
      <c r="BB450" s="302"/>
      <c r="BC450" s="302"/>
      <c r="BD450" s="302"/>
      <c r="BE450" s="302"/>
      <c r="BF450" s="302"/>
      <c r="BG450" s="302"/>
      <c r="BH450" s="302"/>
      <c r="BI450" s="302"/>
      <c r="BJ450" s="302"/>
      <c r="BK450" s="302"/>
      <c r="BL450" s="302"/>
      <c r="BM450" s="302"/>
      <c r="BN450" s="302"/>
      <c r="BO450" s="302"/>
      <c r="BP450" s="302"/>
      <c r="BQ450" s="302"/>
      <c r="BR450" s="302"/>
      <c r="BS450" s="302"/>
      <c r="BT450" s="302"/>
      <c r="BU450" s="302"/>
      <c r="BV450" s="302"/>
      <c r="BW450" s="302"/>
      <c r="BX450" s="302"/>
      <c r="BY450" s="302"/>
      <c r="BZ450" s="302"/>
      <c r="CA450" s="302"/>
      <c r="CB450" s="302"/>
      <c r="CC450" s="302"/>
      <c r="CD450" s="302"/>
      <c r="CE450" s="302"/>
      <c r="CF450" s="302"/>
      <c r="CG450" s="302"/>
      <c r="CH450" s="302"/>
      <c r="CI450" s="302"/>
      <c r="CJ450" s="302"/>
      <c r="CK450" s="302"/>
      <c r="CL450" s="302"/>
      <c r="CM450" s="302"/>
      <c r="CN450" s="302"/>
      <c r="CO450" s="302"/>
      <c r="CP450" s="302"/>
      <c r="CQ450" s="302"/>
      <c r="CR450" s="302"/>
      <c r="CS450" s="302"/>
      <c r="CT450" s="302"/>
      <c r="CU450" s="302"/>
      <c r="CV450" s="302"/>
      <c r="CW450" s="302"/>
      <c r="CX450" s="302"/>
      <c r="CY450" s="302"/>
      <c r="CZ450" s="302"/>
      <c r="DA450" s="302"/>
      <c r="DB450" s="302"/>
      <c r="DC450" s="302"/>
      <c r="DD450" s="302"/>
      <c r="DE450" s="302"/>
      <c r="DF450" s="302"/>
      <c r="DG450" s="302"/>
      <c r="DH450" s="302"/>
      <c r="DI450" s="302"/>
      <c r="DJ450" s="302"/>
      <c r="DK450" s="302"/>
      <c r="DL450" s="302"/>
      <c r="DM450" s="302"/>
      <c r="DN450" s="302"/>
      <c r="DO450" s="302"/>
    </row>
    <row r="451" spans="4:119">
      <c r="D451" s="301" t="s">
        <v>121</v>
      </c>
      <c r="E451" s="301"/>
      <c r="F451" s="301" t="s">
        <v>123</v>
      </c>
      <c r="G451" s="302">
        <v>11</v>
      </c>
      <c r="H451" s="277" t="str">
        <f t="shared" si="7"/>
        <v>0211</v>
      </c>
      <c r="I451" s="302"/>
      <c r="J451" s="302"/>
      <c r="K451" s="302"/>
      <c r="L451" s="302"/>
      <c r="M451" s="302"/>
      <c r="N451" s="302"/>
      <c r="O451" s="302"/>
      <c r="P451" s="302"/>
      <c r="Q451" s="302"/>
      <c r="R451" s="302"/>
      <c r="S451" s="302"/>
      <c r="T451" s="302"/>
      <c r="U451" s="302"/>
      <c r="V451" s="302"/>
      <c r="W451" s="302"/>
      <c r="X451" s="302"/>
      <c r="Y451" s="302"/>
      <c r="Z451" s="302"/>
      <c r="AA451" s="302"/>
      <c r="AB451" s="302"/>
      <c r="AC451" s="302"/>
      <c r="AD451" s="302"/>
      <c r="AE451" s="302"/>
      <c r="AF451" s="302"/>
      <c r="AG451" s="302"/>
      <c r="AH451" s="302"/>
      <c r="AI451" s="302"/>
      <c r="AJ451" s="302"/>
      <c r="AK451" s="302"/>
      <c r="AL451" s="302"/>
      <c r="AM451" s="302"/>
      <c r="AN451" s="302"/>
      <c r="AO451" s="302"/>
      <c r="AP451" s="302"/>
      <c r="AQ451" s="302"/>
      <c r="AR451" s="302"/>
      <c r="AS451" s="302"/>
      <c r="AT451" s="302"/>
      <c r="AU451" s="302"/>
      <c r="AV451" s="302"/>
      <c r="AW451" s="302"/>
      <c r="AX451" s="302"/>
      <c r="AY451" s="302"/>
      <c r="AZ451" s="302"/>
      <c r="BA451" s="302"/>
      <c r="BB451" s="302"/>
      <c r="BC451" s="302"/>
      <c r="BD451" s="302"/>
      <c r="BE451" s="302"/>
      <c r="BF451" s="302"/>
      <c r="BG451" s="302"/>
      <c r="BH451" s="302"/>
      <c r="BI451" s="302"/>
      <c r="BJ451" s="302"/>
      <c r="BK451" s="302"/>
      <c r="BL451" s="302"/>
      <c r="BM451" s="302"/>
      <c r="BN451" s="302"/>
      <c r="BO451" s="302"/>
      <c r="BP451" s="302"/>
      <c r="BQ451" s="302"/>
      <c r="BR451" s="302"/>
      <c r="BS451" s="302"/>
      <c r="BT451" s="302"/>
      <c r="BU451" s="302"/>
      <c r="BV451" s="302"/>
      <c r="BW451" s="302"/>
      <c r="BX451" s="302"/>
      <c r="BY451" s="302"/>
      <c r="BZ451" s="302"/>
      <c r="CA451" s="302"/>
      <c r="CB451" s="302"/>
      <c r="CC451" s="302"/>
      <c r="CD451" s="302"/>
      <c r="CE451" s="302"/>
      <c r="CF451" s="302"/>
      <c r="CG451" s="302"/>
      <c r="CH451" s="302"/>
      <c r="CI451" s="302"/>
      <c r="CJ451" s="302"/>
      <c r="CK451" s="302"/>
      <c r="CL451" s="302"/>
      <c r="CM451" s="302"/>
      <c r="CN451" s="302"/>
      <c r="CO451" s="302"/>
      <c r="CP451" s="302"/>
      <c r="CQ451" s="302"/>
      <c r="CR451" s="302"/>
      <c r="CS451" s="302"/>
      <c r="CT451" s="302"/>
      <c r="CU451" s="302"/>
      <c r="CV451" s="302"/>
      <c r="CW451" s="302"/>
      <c r="CX451" s="302"/>
      <c r="CY451" s="302"/>
      <c r="CZ451" s="302"/>
      <c r="DA451" s="302"/>
      <c r="DB451" s="302"/>
      <c r="DC451" s="302"/>
      <c r="DD451" s="302"/>
      <c r="DE451" s="302"/>
      <c r="DF451" s="302"/>
      <c r="DG451" s="302"/>
      <c r="DH451" s="302"/>
      <c r="DI451" s="302"/>
      <c r="DJ451" s="302"/>
      <c r="DK451" s="302"/>
      <c r="DL451" s="302"/>
      <c r="DM451" s="302"/>
      <c r="DN451" s="302"/>
      <c r="DO451" s="302"/>
    </row>
    <row r="452" spans="4:119">
      <c r="D452" s="301" t="s">
        <v>121</v>
      </c>
      <c r="E452" s="301"/>
      <c r="F452" s="301" t="s">
        <v>123</v>
      </c>
      <c r="G452" s="302">
        <v>12</v>
      </c>
      <c r="H452" s="277" t="str">
        <f t="shared" si="7"/>
        <v>0212</v>
      </c>
      <c r="I452" s="302"/>
      <c r="J452" s="302"/>
      <c r="K452" s="302"/>
      <c r="L452" s="302"/>
      <c r="M452" s="302"/>
      <c r="N452" s="302"/>
      <c r="O452" s="302"/>
      <c r="P452" s="302"/>
      <c r="Q452" s="302"/>
      <c r="R452" s="302"/>
      <c r="S452" s="302"/>
      <c r="T452" s="302"/>
      <c r="U452" s="302"/>
      <c r="V452" s="302"/>
      <c r="W452" s="302"/>
      <c r="X452" s="302"/>
      <c r="Y452" s="302"/>
      <c r="Z452" s="302"/>
      <c r="AA452" s="302"/>
      <c r="AB452" s="302"/>
      <c r="AC452" s="302"/>
      <c r="AD452" s="302"/>
      <c r="AE452" s="302"/>
      <c r="AF452" s="302"/>
      <c r="AG452" s="302"/>
      <c r="AH452" s="302"/>
      <c r="AI452" s="302"/>
      <c r="AJ452" s="302"/>
      <c r="AK452" s="302"/>
      <c r="AL452" s="302"/>
      <c r="AM452" s="302"/>
      <c r="AN452" s="302"/>
      <c r="AO452" s="302"/>
      <c r="AP452" s="302"/>
      <c r="AQ452" s="302"/>
      <c r="AR452" s="302"/>
      <c r="AS452" s="302"/>
      <c r="AT452" s="302"/>
      <c r="AU452" s="302"/>
      <c r="AV452" s="302"/>
      <c r="AW452" s="302"/>
      <c r="AX452" s="302"/>
      <c r="AY452" s="302"/>
      <c r="AZ452" s="302"/>
      <c r="BA452" s="302"/>
      <c r="BB452" s="302"/>
      <c r="BC452" s="302"/>
      <c r="BD452" s="302"/>
      <c r="BE452" s="302"/>
      <c r="BF452" s="302"/>
      <c r="BG452" s="302"/>
      <c r="BH452" s="302"/>
      <c r="BI452" s="302"/>
      <c r="BJ452" s="302"/>
      <c r="BK452" s="302"/>
      <c r="BL452" s="302"/>
      <c r="BM452" s="302"/>
      <c r="BN452" s="302"/>
      <c r="BO452" s="302"/>
      <c r="BP452" s="302"/>
      <c r="BQ452" s="302"/>
      <c r="BR452" s="302"/>
      <c r="BS452" s="302"/>
      <c r="BT452" s="302"/>
      <c r="BU452" s="302"/>
      <c r="BV452" s="302"/>
      <c r="BW452" s="302"/>
      <c r="BX452" s="302"/>
      <c r="BY452" s="302"/>
      <c r="BZ452" s="302"/>
      <c r="CA452" s="302"/>
      <c r="CB452" s="302"/>
      <c r="CC452" s="302"/>
      <c r="CD452" s="302"/>
      <c r="CE452" s="302"/>
      <c r="CF452" s="302"/>
      <c r="CG452" s="302"/>
      <c r="CH452" s="302"/>
      <c r="CI452" s="302"/>
      <c r="CJ452" s="302"/>
      <c r="CK452" s="302"/>
      <c r="CL452" s="302"/>
      <c r="CM452" s="302"/>
      <c r="CN452" s="302"/>
      <c r="CO452" s="302"/>
      <c r="CP452" s="302"/>
      <c r="CQ452" s="302"/>
      <c r="CR452" s="302"/>
      <c r="CS452" s="302"/>
      <c r="CT452" s="302"/>
      <c r="CU452" s="302"/>
      <c r="CV452" s="302"/>
      <c r="CW452" s="302"/>
      <c r="CX452" s="302"/>
      <c r="CY452" s="302"/>
      <c r="CZ452" s="302"/>
      <c r="DA452" s="302"/>
      <c r="DB452" s="302"/>
      <c r="DC452" s="302"/>
      <c r="DD452" s="302"/>
      <c r="DE452" s="302"/>
      <c r="DF452" s="302"/>
      <c r="DG452" s="302"/>
      <c r="DH452" s="302"/>
      <c r="DI452" s="302"/>
      <c r="DJ452" s="302"/>
      <c r="DK452" s="302"/>
      <c r="DL452" s="302"/>
      <c r="DM452" s="302"/>
      <c r="DN452" s="302"/>
      <c r="DO452" s="302"/>
    </row>
    <row r="453" spans="4:119">
      <c r="D453" s="301" t="s">
        <v>121</v>
      </c>
      <c r="E453" s="301"/>
      <c r="F453" s="301" t="s">
        <v>123</v>
      </c>
      <c r="G453" s="302">
        <v>13</v>
      </c>
      <c r="H453" s="277" t="str">
        <f t="shared" si="7"/>
        <v>0213</v>
      </c>
      <c r="I453" s="302"/>
      <c r="J453" s="302"/>
      <c r="K453" s="302"/>
      <c r="L453" s="302"/>
      <c r="M453" s="302"/>
      <c r="N453" s="302"/>
      <c r="O453" s="302"/>
      <c r="P453" s="302"/>
      <c r="Q453" s="302"/>
      <c r="R453" s="302"/>
      <c r="S453" s="302"/>
      <c r="T453" s="302"/>
      <c r="U453" s="302"/>
      <c r="V453" s="302"/>
      <c r="W453" s="302"/>
      <c r="X453" s="302"/>
      <c r="Y453" s="302"/>
      <c r="Z453" s="302"/>
      <c r="AA453" s="302"/>
      <c r="AB453" s="302"/>
      <c r="AC453" s="302"/>
      <c r="AD453" s="302"/>
      <c r="AE453" s="302"/>
      <c r="AF453" s="302"/>
      <c r="AG453" s="302"/>
      <c r="AH453" s="302"/>
      <c r="AI453" s="302"/>
      <c r="AJ453" s="302"/>
      <c r="AK453" s="302"/>
      <c r="AL453" s="302"/>
      <c r="AM453" s="302"/>
      <c r="AN453" s="302"/>
      <c r="AO453" s="302"/>
      <c r="AP453" s="302"/>
      <c r="AQ453" s="302"/>
      <c r="AR453" s="302"/>
      <c r="AS453" s="302"/>
      <c r="AT453" s="302"/>
      <c r="AU453" s="302"/>
      <c r="AV453" s="302"/>
      <c r="AW453" s="302"/>
      <c r="AX453" s="302"/>
      <c r="AY453" s="302"/>
      <c r="AZ453" s="302"/>
      <c r="BA453" s="302"/>
      <c r="BB453" s="302"/>
      <c r="BC453" s="302"/>
      <c r="BD453" s="302"/>
      <c r="BE453" s="302"/>
      <c r="BF453" s="302"/>
      <c r="BG453" s="302"/>
      <c r="BH453" s="302"/>
      <c r="BI453" s="302"/>
      <c r="BJ453" s="302"/>
      <c r="BK453" s="302"/>
      <c r="BL453" s="302"/>
      <c r="BM453" s="302"/>
      <c r="BN453" s="302"/>
      <c r="BO453" s="302"/>
      <c r="BP453" s="302"/>
      <c r="BQ453" s="302"/>
      <c r="BR453" s="302"/>
      <c r="BS453" s="302"/>
      <c r="BT453" s="302"/>
      <c r="BU453" s="302"/>
      <c r="BV453" s="302"/>
      <c r="BW453" s="302"/>
      <c r="BX453" s="302"/>
      <c r="BY453" s="302"/>
      <c r="BZ453" s="302"/>
      <c r="CA453" s="302"/>
      <c r="CB453" s="302"/>
      <c r="CC453" s="302"/>
      <c r="CD453" s="302"/>
      <c r="CE453" s="302"/>
      <c r="CF453" s="302"/>
      <c r="CG453" s="302"/>
      <c r="CH453" s="302"/>
      <c r="CI453" s="302"/>
      <c r="CJ453" s="302"/>
      <c r="CK453" s="302"/>
      <c r="CL453" s="302"/>
      <c r="CM453" s="302"/>
      <c r="CN453" s="302"/>
      <c r="CO453" s="302"/>
      <c r="CP453" s="302"/>
      <c r="CQ453" s="302"/>
      <c r="CR453" s="302"/>
      <c r="CS453" s="302"/>
      <c r="CT453" s="302"/>
      <c r="CU453" s="302"/>
      <c r="CV453" s="302"/>
      <c r="CW453" s="302"/>
      <c r="CX453" s="302"/>
      <c r="CY453" s="302"/>
      <c r="CZ453" s="302"/>
      <c r="DA453" s="302"/>
      <c r="DB453" s="302"/>
      <c r="DC453" s="302"/>
      <c r="DD453" s="302"/>
      <c r="DE453" s="302"/>
      <c r="DF453" s="302"/>
      <c r="DG453" s="302"/>
      <c r="DH453" s="302"/>
      <c r="DI453" s="302"/>
      <c r="DJ453" s="302"/>
      <c r="DK453" s="302"/>
      <c r="DL453" s="302"/>
      <c r="DM453" s="302"/>
      <c r="DN453" s="302"/>
      <c r="DO453" s="302"/>
    </row>
    <row r="454" spans="4:119">
      <c r="D454" s="301" t="s">
        <v>121</v>
      </c>
      <c r="E454" s="301"/>
      <c r="F454" s="301" t="s">
        <v>123</v>
      </c>
      <c r="G454" s="302">
        <v>14</v>
      </c>
      <c r="H454" s="277" t="str">
        <f t="shared" si="7"/>
        <v>0214</v>
      </c>
      <c r="I454" s="302"/>
      <c r="J454" s="302"/>
      <c r="K454" s="302"/>
      <c r="L454" s="302"/>
      <c r="M454" s="302"/>
      <c r="N454" s="302"/>
      <c r="O454" s="302"/>
      <c r="P454" s="302"/>
      <c r="Q454" s="302"/>
      <c r="R454" s="302"/>
      <c r="S454" s="302"/>
      <c r="T454" s="302"/>
      <c r="U454" s="302"/>
      <c r="V454" s="302"/>
      <c r="W454" s="302"/>
      <c r="X454" s="302"/>
      <c r="Y454" s="302"/>
      <c r="Z454" s="302"/>
      <c r="AA454" s="302"/>
      <c r="AB454" s="302"/>
      <c r="AC454" s="302"/>
      <c r="AD454" s="302"/>
      <c r="AE454" s="302"/>
      <c r="AF454" s="302"/>
      <c r="AG454" s="302"/>
      <c r="AH454" s="302"/>
      <c r="AI454" s="302"/>
      <c r="AJ454" s="302"/>
      <c r="AK454" s="302"/>
      <c r="AL454" s="302"/>
      <c r="AM454" s="302"/>
      <c r="AN454" s="302"/>
      <c r="AO454" s="302"/>
      <c r="AP454" s="302"/>
      <c r="AQ454" s="302"/>
      <c r="AR454" s="302"/>
      <c r="AS454" s="302"/>
      <c r="AT454" s="302"/>
      <c r="AU454" s="302"/>
      <c r="AV454" s="302"/>
      <c r="AW454" s="302"/>
      <c r="AX454" s="302"/>
      <c r="AY454" s="302"/>
      <c r="AZ454" s="302"/>
      <c r="BA454" s="302"/>
      <c r="BB454" s="302"/>
      <c r="BC454" s="302"/>
      <c r="BD454" s="302"/>
      <c r="BE454" s="302"/>
      <c r="BF454" s="302"/>
      <c r="BG454" s="302"/>
      <c r="BH454" s="302"/>
      <c r="BI454" s="302"/>
      <c r="BJ454" s="302"/>
      <c r="BK454" s="302"/>
      <c r="BL454" s="302"/>
      <c r="BM454" s="302"/>
      <c r="BN454" s="302"/>
      <c r="BO454" s="302"/>
      <c r="BP454" s="302"/>
      <c r="BQ454" s="302"/>
      <c r="BR454" s="302"/>
      <c r="BS454" s="302"/>
      <c r="BT454" s="302"/>
      <c r="BU454" s="302"/>
      <c r="BV454" s="302"/>
      <c r="BW454" s="302"/>
      <c r="BX454" s="302"/>
      <c r="BY454" s="302"/>
      <c r="BZ454" s="302"/>
      <c r="CA454" s="302"/>
      <c r="CB454" s="302"/>
      <c r="CC454" s="302"/>
      <c r="CD454" s="302"/>
      <c r="CE454" s="302"/>
      <c r="CF454" s="302"/>
      <c r="CG454" s="302"/>
      <c r="CH454" s="302"/>
      <c r="CI454" s="302"/>
      <c r="CJ454" s="302"/>
      <c r="CK454" s="302"/>
      <c r="CL454" s="302"/>
      <c r="CM454" s="302"/>
      <c r="CN454" s="302"/>
      <c r="CO454" s="302"/>
      <c r="CP454" s="302"/>
      <c r="CQ454" s="302"/>
      <c r="CR454" s="302"/>
      <c r="CS454" s="302"/>
      <c r="CT454" s="302"/>
      <c r="CU454" s="302"/>
      <c r="CV454" s="302"/>
      <c r="CW454" s="302"/>
      <c r="CX454" s="302"/>
      <c r="CY454" s="302"/>
      <c r="CZ454" s="302"/>
      <c r="DA454" s="302"/>
      <c r="DB454" s="302"/>
      <c r="DC454" s="302"/>
      <c r="DD454" s="302"/>
      <c r="DE454" s="302"/>
      <c r="DF454" s="302"/>
      <c r="DG454" s="302"/>
      <c r="DH454" s="302"/>
      <c r="DI454" s="302"/>
      <c r="DJ454" s="302"/>
      <c r="DK454" s="302"/>
      <c r="DL454" s="302"/>
      <c r="DM454" s="302"/>
      <c r="DN454" s="302"/>
      <c r="DO454" s="302"/>
    </row>
    <row r="455" spans="4:119">
      <c r="D455" s="301" t="s">
        <v>121</v>
      </c>
      <c r="E455" s="301"/>
      <c r="F455" s="301" t="s">
        <v>123</v>
      </c>
      <c r="G455" s="302">
        <v>15</v>
      </c>
      <c r="H455" s="277" t="str">
        <f t="shared" si="7"/>
        <v>0215</v>
      </c>
      <c r="I455" s="302"/>
      <c r="J455" s="302"/>
      <c r="K455" s="302"/>
      <c r="L455" s="302"/>
      <c r="M455" s="302"/>
      <c r="N455" s="302"/>
      <c r="O455" s="302"/>
      <c r="P455" s="302"/>
      <c r="Q455" s="302"/>
      <c r="R455" s="302"/>
      <c r="S455" s="302"/>
      <c r="T455" s="302"/>
      <c r="U455" s="302"/>
      <c r="V455" s="302"/>
      <c r="W455" s="302"/>
      <c r="X455" s="302"/>
      <c r="Y455" s="302"/>
      <c r="Z455" s="302"/>
      <c r="AA455" s="302"/>
      <c r="AB455" s="302"/>
      <c r="AC455" s="302"/>
      <c r="AD455" s="302"/>
      <c r="AE455" s="302"/>
      <c r="AF455" s="302"/>
      <c r="AG455" s="302"/>
      <c r="AH455" s="302"/>
      <c r="AI455" s="302"/>
      <c r="AJ455" s="302"/>
      <c r="AK455" s="302"/>
      <c r="AL455" s="302"/>
      <c r="AM455" s="302"/>
      <c r="AN455" s="302"/>
      <c r="AO455" s="302"/>
      <c r="AP455" s="302"/>
      <c r="AQ455" s="302"/>
      <c r="AR455" s="302"/>
      <c r="AS455" s="302"/>
      <c r="AT455" s="302"/>
      <c r="AU455" s="302"/>
      <c r="AV455" s="302"/>
      <c r="AW455" s="302"/>
      <c r="AX455" s="302"/>
      <c r="AY455" s="302"/>
      <c r="AZ455" s="302"/>
      <c r="BA455" s="302"/>
      <c r="BB455" s="302"/>
      <c r="BC455" s="302"/>
      <c r="BD455" s="302"/>
      <c r="BE455" s="302"/>
      <c r="BF455" s="302"/>
      <c r="BG455" s="302"/>
      <c r="BH455" s="302"/>
      <c r="BI455" s="302"/>
      <c r="BJ455" s="302"/>
      <c r="BK455" s="302"/>
      <c r="BL455" s="302"/>
      <c r="BM455" s="302"/>
      <c r="BN455" s="302"/>
      <c r="BO455" s="302"/>
      <c r="BP455" s="302"/>
      <c r="BQ455" s="302"/>
      <c r="BR455" s="302"/>
      <c r="BS455" s="302"/>
      <c r="BT455" s="302"/>
      <c r="BU455" s="302"/>
      <c r="BV455" s="302"/>
      <c r="BW455" s="302"/>
      <c r="BX455" s="302"/>
      <c r="BY455" s="302"/>
      <c r="BZ455" s="302"/>
      <c r="CA455" s="302"/>
      <c r="CB455" s="302"/>
      <c r="CC455" s="302"/>
      <c r="CD455" s="302"/>
      <c r="CE455" s="302"/>
      <c r="CF455" s="302"/>
      <c r="CG455" s="302"/>
      <c r="CH455" s="302"/>
      <c r="CI455" s="302"/>
      <c r="CJ455" s="302"/>
      <c r="CK455" s="302"/>
      <c r="CL455" s="302"/>
      <c r="CM455" s="302"/>
      <c r="CN455" s="302"/>
      <c r="CO455" s="302"/>
      <c r="CP455" s="302"/>
      <c r="CQ455" s="302"/>
      <c r="CR455" s="302"/>
      <c r="CS455" s="302"/>
      <c r="CT455" s="302"/>
      <c r="CU455" s="302"/>
      <c r="CV455" s="302"/>
      <c r="CW455" s="302"/>
      <c r="CX455" s="302"/>
      <c r="CY455" s="302"/>
      <c r="CZ455" s="302"/>
      <c r="DA455" s="302"/>
      <c r="DB455" s="302"/>
      <c r="DC455" s="302"/>
      <c r="DD455" s="302"/>
      <c r="DE455" s="302"/>
      <c r="DF455" s="302"/>
      <c r="DG455" s="302"/>
      <c r="DH455" s="302"/>
      <c r="DI455" s="302"/>
      <c r="DJ455" s="302"/>
      <c r="DK455" s="302"/>
      <c r="DL455" s="302"/>
      <c r="DM455" s="302"/>
      <c r="DN455" s="302"/>
      <c r="DO455" s="302"/>
    </row>
    <row r="456" spans="4:119">
      <c r="D456" s="301" t="s">
        <v>121</v>
      </c>
      <c r="E456" s="301"/>
      <c r="F456" s="301" t="s">
        <v>123</v>
      </c>
      <c r="G456" s="302">
        <v>16</v>
      </c>
      <c r="H456" s="277" t="str">
        <f t="shared" si="7"/>
        <v>0216</v>
      </c>
      <c r="I456" s="302"/>
      <c r="J456" s="302"/>
      <c r="K456" s="302"/>
      <c r="L456" s="302"/>
      <c r="M456" s="302"/>
      <c r="N456" s="302"/>
      <c r="O456" s="302"/>
      <c r="P456" s="302"/>
      <c r="Q456" s="302"/>
      <c r="R456" s="302"/>
      <c r="S456" s="302"/>
      <c r="T456" s="302"/>
      <c r="U456" s="302"/>
      <c r="V456" s="302"/>
      <c r="W456" s="302"/>
      <c r="X456" s="302"/>
      <c r="Y456" s="302"/>
      <c r="Z456" s="302"/>
      <c r="AA456" s="302"/>
      <c r="AB456" s="302"/>
      <c r="AC456" s="302"/>
      <c r="AD456" s="302"/>
      <c r="AE456" s="302"/>
      <c r="AF456" s="302"/>
      <c r="AG456" s="302"/>
      <c r="AH456" s="302"/>
      <c r="AI456" s="302"/>
      <c r="AJ456" s="302"/>
      <c r="AK456" s="302"/>
      <c r="AL456" s="302"/>
      <c r="AM456" s="302"/>
      <c r="AN456" s="302"/>
      <c r="AO456" s="302"/>
      <c r="AP456" s="302"/>
      <c r="AQ456" s="302"/>
      <c r="AR456" s="302"/>
      <c r="AS456" s="302"/>
      <c r="AT456" s="302"/>
      <c r="AU456" s="302"/>
      <c r="AV456" s="302"/>
      <c r="AW456" s="302"/>
      <c r="AX456" s="302"/>
      <c r="AY456" s="302"/>
      <c r="AZ456" s="302"/>
      <c r="BA456" s="302"/>
      <c r="BB456" s="302"/>
      <c r="BC456" s="302"/>
      <c r="BD456" s="302"/>
      <c r="BE456" s="302"/>
      <c r="BF456" s="302"/>
      <c r="BG456" s="302"/>
      <c r="BH456" s="302"/>
      <c r="BI456" s="302"/>
      <c r="BJ456" s="302"/>
      <c r="BK456" s="302"/>
      <c r="BL456" s="302"/>
      <c r="BM456" s="302"/>
      <c r="BN456" s="302"/>
      <c r="BO456" s="302"/>
      <c r="BP456" s="302"/>
      <c r="BQ456" s="302"/>
      <c r="BR456" s="302"/>
      <c r="BS456" s="302"/>
      <c r="BT456" s="302"/>
      <c r="BU456" s="302"/>
      <c r="BV456" s="302"/>
      <c r="BW456" s="302"/>
      <c r="BX456" s="302"/>
      <c r="BY456" s="302"/>
      <c r="BZ456" s="302"/>
      <c r="CA456" s="302"/>
      <c r="CB456" s="302"/>
      <c r="CC456" s="302"/>
      <c r="CD456" s="302"/>
      <c r="CE456" s="302"/>
      <c r="CF456" s="302"/>
      <c r="CG456" s="302"/>
      <c r="CH456" s="302"/>
      <c r="CI456" s="302"/>
      <c r="CJ456" s="302"/>
      <c r="CK456" s="302"/>
      <c r="CL456" s="302"/>
      <c r="CM456" s="302"/>
      <c r="CN456" s="302"/>
      <c r="CO456" s="302"/>
      <c r="CP456" s="302"/>
      <c r="CQ456" s="302"/>
      <c r="CR456" s="302"/>
      <c r="CS456" s="302"/>
      <c r="CT456" s="302"/>
      <c r="CU456" s="302"/>
      <c r="CV456" s="302"/>
      <c r="CW456" s="302"/>
      <c r="CX456" s="302"/>
      <c r="CY456" s="302"/>
      <c r="CZ456" s="302"/>
      <c r="DA456" s="302"/>
      <c r="DB456" s="302"/>
      <c r="DC456" s="302"/>
      <c r="DD456" s="302"/>
      <c r="DE456" s="302"/>
      <c r="DF456" s="302"/>
      <c r="DG456" s="302"/>
      <c r="DH456" s="302"/>
      <c r="DI456" s="302"/>
      <c r="DJ456" s="302"/>
      <c r="DK456" s="302"/>
      <c r="DL456" s="302"/>
      <c r="DM456" s="302"/>
      <c r="DN456" s="302"/>
      <c r="DO456" s="302"/>
    </row>
    <row r="457" spans="4:119">
      <c r="D457" s="301" t="s">
        <v>121</v>
      </c>
      <c r="E457" s="301"/>
      <c r="F457" s="301" t="s">
        <v>123</v>
      </c>
      <c r="G457" s="302">
        <v>17</v>
      </c>
      <c r="H457" s="277" t="str">
        <f t="shared" si="7"/>
        <v>0217</v>
      </c>
      <c r="I457" s="302"/>
      <c r="J457" s="302"/>
      <c r="K457" s="302"/>
      <c r="L457" s="302"/>
      <c r="M457" s="302"/>
      <c r="N457" s="302"/>
      <c r="O457" s="302"/>
      <c r="P457" s="302"/>
      <c r="Q457" s="302"/>
      <c r="R457" s="302"/>
      <c r="S457" s="302"/>
      <c r="T457" s="302"/>
      <c r="U457" s="302"/>
      <c r="V457" s="302"/>
      <c r="W457" s="302"/>
      <c r="X457" s="302"/>
      <c r="Y457" s="302"/>
      <c r="Z457" s="302"/>
      <c r="AA457" s="302"/>
      <c r="AB457" s="302"/>
      <c r="AC457" s="302"/>
      <c r="AD457" s="302"/>
      <c r="AE457" s="302"/>
      <c r="AF457" s="302"/>
      <c r="AG457" s="302"/>
      <c r="AH457" s="302"/>
      <c r="AI457" s="302"/>
      <c r="AJ457" s="302"/>
      <c r="AK457" s="302"/>
      <c r="AL457" s="302"/>
      <c r="AM457" s="302"/>
      <c r="AN457" s="302"/>
      <c r="AO457" s="302"/>
      <c r="AP457" s="302"/>
      <c r="AQ457" s="302"/>
      <c r="AR457" s="302"/>
      <c r="AS457" s="302"/>
      <c r="AT457" s="302"/>
      <c r="AU457" s="302"/>
      <c r="AV457" s="302"/>
      <c r="AW457" s="302"/>
      <c r="AX457" s="302"/>
      <c r="AY457" s="302"/>
      <c r="AZ457" s="302"/>
      <c r="BA457" s="302"/>
      <c r="BB457" s="302"/>
      <c r="BC457" s="302"/>
      <c r="BD457" s="302"/>
      <c r="BE457" s="302"/>
      <c r="BF457" s="302"/>
      <c r="BG457" s="302"/>
      <c r="BH457" s="302"/>
      <c r="BI457" s="302"/>
      <c r="BJ457" s="302"/>
      <c r="BK457" s="302"/>
      <c r="BL457" s="302"/>
      <c r="BM457" s="302"/>
      <c r="BN457" s="302"/>
      <c r="BO457" s="302"/>
      <c r="BP457" s="302"/>
      <c r="BQ457" s="302"/>
      <c r="BR457" s="302"/>
      <c r="BS457" s="302"/>
      <c r="BT457" s="302"/>
      <c r="BU457" s="302"/>
      <c r="BV457" s="302"/>
      <c r="BW457" s="302"/>
      <c r="BX457" s="302"/>
      <c r="BY457" s="302"/>
      <c r="BZ457" s="302"/>
      <c r="CA457" s="302"/>
      <c r="CB457" s="302"/>
      <c r="CC457" s="302"/>
      <c r="CD457" s="302"/>
      <c r="CE457" s="302"/>
      <c r="CF457" s="302"/>
      <c r="CG457" s="302"/>
      <c r="CH457" s="302"/>
      <c r="CI457" s="302"/>
      <c r="CJ457" s="302"/>
      <c r="CK457" s="302"/>
      <c r="CL457" s="302"/>
      <c r="CM457" s="302"/>
      <c r="CN457" s="302"/>
      <c r="CO457" s="302"/>
      <c r="CP457" s="302"/>
      <c r="CQ457" s="302"/>
      <c r="CR457" s="302"/>
      <c r="CS457" s="302"/>
      <c r="CT457" s="302"/>
      <c r="CU457" s="302"/>
      <c r="CV457" s="302"/>
      <c r="CW457" s="302"/>
      <c r="CX457" s="302"/>
      <c r="CY457" s="302"/>
      <c r="CZ457" s="302"/>
      <c r="DA457" s="302"/>
      <c r="DB457" s="302"/>
      <c r="DC457" s="302"/>
      <c r="DD457" s="302"/>
      <c r="DE457" s="302"/>
      <c r="DF457" s="302"/>
      <c r="DG457" s="302"/>
      <c r="DH457" s="302"/>
      <c r="DI457" s="302"/>
      <c r="DJ457" s="302"/>
      <c r="DK457" s="302"/>
      <c r="DL457" s="302"/>
      <c r="DM457" s="302"/>
      <c r="DN457" s="302"/>
      <c r="DO457" s="302"/>
    </row>
    <row r="458" spans="4:119">
      <c r="D458" s="301" t="s">
        <v>121</v>
      </c>
      <c r="E458" s="301"/>
      <c r="F458" s="301" t="s">
        <v>123</v>
      </c>
      <c r="G458" s="302">
        <v>18</v>
      </c>
      <c r="H458" s="277" t="str">
        <f t="shared" si="7"/>
        <v>0218</v>
      </c>
      <c r="I458" s="302"/>
      <c r="J458" s="302"/>
      <c r="K458" s="302"/>
      <c r="L458" s="302"/>
      <c r="M458" s="302"/>
      <c r="N458" s="302"/>
      <c r="O458" s="302"/>
      <c r="P458" s="302"/>
      <c r="Q458" s="302"/>
      <c r="R458" s="302"/>
      <c r="S458" s="302"/>
      <c r="T458" s="302"/>
      <c r="U458" s="302"/>
      <c r="V458" s="302"/>
      <c r="W458" s="302"/>
      <c r="X458" s="302"/>
      <c r="Y458" s="302"/>
      <c r="Z458" s="302"/>
      <c r="AA458" s="302"/>
      <c r="AB458" s="302"/>
      <c r="AC458" s="302"/>
      <c r="AD458" s="302"/>
      <c r="AE458" s="302"/>
      <c r="AF458" s="302"/>
      <c r="AG458" s="302"/>
      <c r="AH458" s="302"/>
      <c r="AI458" s="302"/>
      <c r="AJ458" s="302"/>
      <c r="AK458" s="302"/>
      <c r="AL458" s="302"/>
      <c r="AM458" s="302"/>
      <c r="AN458" s="302"/>
      <c r="AO458" s="302"/>
      <c r="AP458" s="302"/>
      <c r="AQ458" s="302"/>
      <c r="AR458" s="302"/>
      <c r="AS458" s="302"/>
      <c r="AT458" s="302"/>
      <c r="AU458" s="302"/>
      <c r="AV458" s="302"/>
      <c r="AW458" s="302"/>
      <c r="AX458" s="302"/>
      <c r="AY458" s="302"/>
      <c r="AZ458" s="302"/>
      <c r="BA458" s="302"/>
      <c r="BB458" s="302"/>
      <c r="BC458" s="302"/>
      <c r="BD458" s="302"/>
      <c r="BE458" s="302"/>
      <c r="BF458" s="302"/>
      <c r="BG458" s="302"/>
      <c r="BH458" s="302"/>
      <c r="BI458" s="302"/>
      <c r="BJ458" s="302"/>
      <c r="BK458" s="302"/>
      <c r="BL458" s="302"/>
      <c r="BM458" s="302"/>
      <c r="BN458" s="302"/>
      <c r="BO458" s="302"/>
      <c r="BP458" s="302"/>
      <c r="BQ458" s="302"/>
      <c r="BR458" s="302"/>
      <c r="BS458" s="302"/>
      <c r="BT458" s="302"/>
      <c r="BU458" s="302"/>
      <c r="BV458" s="302"/>
      <c r="BW458" s="302"/>
      <c r="BX458" s="302"/>
      <c r="BY458" s="302"/>
      <c r="BZ458" s="302"/>
      <c r="CA458" s="302"/>
      <c r="CB458" s="302"/>
      <c r="CC458" s="302"/>
      <c r="CD458" s="302"/>
      <c r="CE458" s="302"/>
      <c r="CF458" s="302"/>
      <c r="CG458" s="302"/>
      <c r="CH458" s="302"/>
      <c r="CI458" s="302"/>
      <c r="CJ458" s="302"/>
      <c r="CK458" s="302"/>
      <c r="CL458" s="302"/>
      <c r="CM458" s="302"/>
      <c r="CN458" s="302"/>
      <c r="CO458" s="302"/>
      <c r="CP458" s="302"/>
      <c r="CQ458" s="302"/>
      <c r="CR458" s="302"/>
      <c r="CS458" s="302"/>
      <c r="CT458" s="302"/>
      <c r="CU458" s="302"/>
      <c r="CV458" s="302"/>
      <c r="CW458" s="302"/>
      <c r="CX458" s="302"/>
      <c r="CY458" s="302"/>
      <c r="CZ458" s="302"/>
      <c r="DA458" s="302"/>
      <c r="DB458" s="302"/>
      <c r="DC458" s="302"/>
      <c r="DD458" s="302"/>
      <c r="DE458" s="302"/>
      <c r="DF458" s="302"/>
      <c r="DG458" s="302"/>
      <c r="DH458" s="302"/>
      <c r="DI458" s="302"/>
      <c r="DJ458" s="302"/>
      <c r="DK458" s="302"/>
      <c r="DL458" s="302"/>
      <c r="DM458" s="302"/>
      <c r="DN458" s="302"/>
      <c r="DO458" s="302"/>
    </row>
    <row r="459" spans="4:119">
      <c r="D459" s="301" t="s">
        <v>121</v>
      </c>
      <c r="E459" s="301"/>
      <c r="F459" s="301" t="s">
        <v>123</v>
      </c>
      <c r="G459" s="302">
        <v>19</v>
      </c>
      <c r="H459" s="277" t="str">
        <f t="shared" si="7"/>
        <v>0219</v>
      </c>
      <c r="I459" s="302"/>
      <c r="J459" s="302"/>
      <c r="K459" s="302"/>
      <c r="L459" s="302"/>
      <c r="M459" s="302"/>
      <c r="N459" s="302"/>
      <c r="O459" s="302"/>
      <c r="P459" s="302"/>
      <c r="Q459" s="302"/>
      <c r="R459" s="302"/>
      <c r="S459" s="302"/>
      <c r="T459" s="302"/>
      <c r="U459" s="302"/>
      <c r="V459" s="302"/>
      <c r="W459" s="302"/>
      <c r="X459" s="302"/>
      <c r="Y459" s="302"/>
      <c r="Z459" s="302"/>
      <c r="AA459" s="302"/>
      <c r="AB459" s="302"/>
      <c r="AC459" s="302"/>
      <c r="AD459" s="302"/>
      <c r="AE459" s="302"/>
      <c r="AF459" s="302"/>
      <c r="AG459" s="302"/>
      <c r="AH459" s="302"/>
      <c r="AI459" s="302"/>
      <c r="AJ459" s="302"/>
      <c r="AK459" s="302"/>
      <c r="AL459" s="302"/>
      <c r="AM459" s="302"/>
      <c r="AN459" s="302"/>
      <c r="AO459" s="302"/>
      <c r="AP459" s="302"/>
      <c r="AQ459" s="302"/>
      <c r="AR459" s="302"/>
      <c r="AS459" s="302"/>
      <c r="AT459" s="302"/>
      <c r="AU459" s="302"/>
      <c r="AV459" s="302"/>
      <c r="AW459" s="302"/>
      <c r="AX459" s="302"/>
      <c r="AY459" s="302"/>
      <c r="AZ459" s="302"/>
      <c r="BA459" s="302"/>
      <c r="BB459" s="302"/>
      <c r="BC459" s="302"/>
      <c r="BD459" s="302"/>
      <c r="BE459" s="302"/>
      <c r="BF459" s="302"/>
      <c r="BG459" s="302"/>
      <c r="BH459" s="302"/>
      <c r="BI459" s="302"/>
      <c r="BJ459" s="302"/>
      <c r="BK459" s="302"/>
      <c r="BL459" s="302"/>
      <c r="BM459" s="302"/>
      <c r="BN459" s="302"/>
      <c r="BO459" s="302"/>
      <c r="BP459" s="302"/>
      <c r="BQ459" s="302"/>
      <c r="BR459" s="302"/>
      <c r="BS459" s="302"/>
      <c r="BT459" s="302"/>
      <c r="BU459" s="302"/>
      <c r="BV459" s="302"/>
      <c r="BW459" s="302"/>
      <c r="BX459" s="302"/>
      <c r="BY459" s="302"/>
      <c r="BZ459" s="302"/>
      <c r="CA459" s="302"/>
      <c r="CB459" s="302"/>
      <c r="CC459" s="302"/>
      <c r="CD459" s="302"/>
      <c r="CE459" s="302"/>
      <c r="CF459" s="302"/>
      <c r="CG459" s="302"/>
      <c r="CH459" s="302"/>
      <c r="CI459" s="302"/>
      <c r="CJ459" s="302"/>
      <c r="CK459" s="302"/>
      <c r="CL459" s="302"/>
      <c r="CM459" s="302"/>
      <c r="CN459" s="302"/>
      <c r="CO459" s="302"/>
      <c r="CP459" s="302"/>
      <c r="CQ459" s="302"/>
      <c r="CR459" s="302"/>
      <c r="CS459" s="302"/>
      <c r="CT459" s="302"/>
      <c r="CU459" s="302"/>
      <c r="CV459" s="302"/>
      <c r="CW459" s="302"/>
      <c r="CX459" s="302"/>
      <c r="CY459" s="302"/>
      <c r="CZ459" s="302"/>
      <c r="DA459" s="302"/>
      <c r="DB459" s="302"/>
      <c r="DC459" s="302"/>
      <c r="DD459" s="302"/>
      <c r="DE459" s="302"/>
      <c r="DF459" s="302"/>
      <c r="DG459" s="302"/>
      <c r="DH459" s="302"/>
      <c r="DI459" s="302"/>
      <c r="DJ459" s="302"/>
      <c r="DK459" s="302"/>
      <c r="DL459" s="302"/>
      <c r="DM459" s="302"/>
      <c r="DN459" s="302"/>
      <c r="DO459" s="302"/>
    </row>
    <row r="460" spans="4:119">
      <c r="D460" s="301" t="s">
        <v>121</v>
      </c>
      <c r="E460" s="301"/>
      <c r="F460" s="301" t="s">
        <v>123</v>
      </c>
      <c r="G460" s="302">
        <v>20</v>
      </c>
      <c r="H460" s="277" t="str">
        <f t="shared" si="7"/>
        <v>0220</v>
      </c>
      <c r="I460" s="302"/>
      <c r="J460" s="302"/>
      <c r="K460" s="302"/>
      <c r="L460" s="302"/>
      <c r="M460" s="302"/>
      <c r="N460" s="302"/>
      <c r="O460" s="302"/>
      <c r="P460" s="302"/>
      <c r="Q460" s="302"/>
      <c r="R460" s="302"/>
      <c r="S460" s="302"/>
      <c r="T460" s="302"/>
      <c r="U460" s="302"/>
      <c r="V460" s="302"/>
      <c r="W460" s="302"/>
      <c r="X460" s="302"/>
      <c r="Y460" s="302"/>
      <c r="Z460" s="302"/>
      <c r="AA460" s="302"/>
      <c r="AB460" s="302"/>
      <c r="AC460" s="302"/>
      <c r="AD460" s="302"/>
      <c r="AE460" s="302"/>
      <c r="AF460" s="302"/>
      <c r="AG460" s="302"/>
      <c r="AH460" s="302"/>
      <c r="AI460" s="302"/>
      <c r="AJ460" s="302"/>
      <c r="AK460" s="302"/>
      <c r="AL460" s="302"/>
      <c r="AM460" s="302"/>
      <c r="AN460" s="302"/>
      <c r="AO460" s="302"/>
      <c r="AP460" s="302"/>
      <c r="AQ460" s="302"/>
      <c r="AR460" s="302"/>
      <c r="AS460" s="302"/>
      <c r="AT460" s="302"/>
      <c r="AU460" s="302"/>
      <c r="AV460" s="302"/>
      <c r="AW460" s="302"/>
      <c r="AX460" s="302"/>
      <c r="AY460" s="302"/>
      <c r="AZ460" s="302"/>
      <c r="BA460" s="302"/>
      <c r="BB460" s="302"/>
      <c r="BC460" s="302"/>
      <c r="BD460" s="302"/>
      <c r="BE460" s="302"/>
      <c r="BF460" s="302"/>
      <c r="BG460" s="302"/>
      <c r="BH460" s="302"/>
      <c r="BI460" s="302"/>
      <c r="BJ460" s="302"/>
      <c r="BK460" s="302"/>
      <c r="BL460" s="302"/>
      <c r="BM460" s="302"/>
      <c r="BN460" s="302"/>
      <c r="BO460" s="302"/>
      <c r="BP460" s="302"/>
      <c r="BQ460" s="302"/>
      <c r="BR460" s="302"/>
      <c r="BS460" s="302"/>
      <c r="BT460" s="302"/>
      <c r="BU460" s="302"/>
      <c r="BV460" s="302"/>
      <c r="BW460" s="302"/>
      <c r="BX460" s="302"/>
      <c r="BY460" s="302"/>
      <c r="BZ460" s="302"/>
      <c r="CA460" s="302"/>
      <c r="CB460" s="302"/>
      <c r="CC460" s="302"/>
      <c r="CD460" s="302"/>
      <c r="CE460" s="302"/>
      <c r="CF460" s="302"/>
      <c r="CG460" s="302"/>
      <c r="CH460" s="302"/>
      <c r="CI460" s="302"/>
      <c r="CJ460" s="302"/>
      <c r="CK460" s="302"/>
      <c r="CL460" s="302"/>
      <c r="CM460" s="302"/>
      <c r="CN460" s="302"/>
      <c r="CO460" s="302"/>
      <c r="CP460" s="302"/>
      <c r="CQ460" s="302"/>
      <c r="CR460" s="302"/>
      <c r="CS460" s="302"/>
      <c r="CT460" s="302"/>
      <c r="CU460" s="302"/>
      <c r="CV460" s="302"/>
      <c r="CW460" s="302"/>
      <c r="CX460" s="302"/>
      <c r="CY460" s="302"/>
      <c r="CZ460" s="302"/>
      <c r="DA460" s="302"/>
      <c r="DB460" s="302"/>
      <c r="DC460" s="302"/>
      <c r="DD460" s="302"/>
      <c r="DE460" s="302"/>
      <c r="DF460" s="302"/>
      <c r="DG460" s="302"/>
      <c r="DH460" s="302"/>
      <c r="DI460" s="302"/>
      <c r="DJ460" s="302"/>
      <c r="DK460" s="302"/>
      <c r="DL460" s="302"/>
      <c r="DM460" s="302"/>
      <c r="DN460" s="302"/>
      <c r="DO460" s="302"/>
    </row>
    <row r="461" spans="4:119">
      <c r="D461" s="301" t="s">
        <v>121</v>
      </c>
      <c r="E461" s="301"/>
      <c r="F461" s="301" t="s">
        <v>123</v>
      </c>
      <c r="G461" s="302">
        <v>21</v>
      </c>
      <c r="H461" s="277" t="str">
        <f t="shared" si="7"/>
        <v>0221</v>
      </c>
      <c r="I461" s="302"/>
      <c r="J461" s="302"/>
      <c r="K461" s="302"/>
      <c r="L461" s="302"/>
      <c r="M461" s="302"/>
      <c r="N461" s="302"/>
      <c r="O461" s="302"/>
      <c r="P461" s="302"/>
      <c r="Q461" s="302"/>
      <c r="R461" s="302"/>
      <c r="S461" s="302"/>
      <c r="T461" s="302"/>
      <c r="U461" s="302"/>
      <c r="V461" s="302"/>
      <c r="W461" s="302"/>
      <c r="X461" s="302"/>
      <c r="Y461" s="302"/>
      <c r="Z461" s="302"/>
      <c r="AA461" s="302"/>
      <c r="AB461" s="302"/>
      <c r="AC461" s="302"/>
      <c r="AD461" s="302"/>
      <c r="AE461" s="302"/>
      <c r="AF461" s="302"/>
      <c r="AG461" s="302"/>
      <c r="AH461" s="302"/>
      <c r="AI461" s="302"/>
      <c r="AJ461" s="302"/>
      <c r="AK461" s="302"/>
      <c r="AL461" s="302"/>
      <c r="AM461" s="302"/>
      <c r="AN461" s="302"/>
      <c r="AO461" s="302"/>
      <c r="AP461" s="302"/>
      <c r="AQ461" s="302"/>
      <c r="AR461" s="302"/>
      <c r="AS461" s="302"/>
      <c r="AT461" s="302"/>
      <c r="AU461" s="302"/>
      <c r="AV461" s="302"/>
      <c r="AW461" s="302"/>
      <c r="AX461" s="302"/>
      <c r="AY461" s="302"/>
      <c r="AZ461" s="302"/>
      <c r="BA461" s="302"/>
      <c r="BB461" s="302"/>
      <c r="BC461" s="302"/>
      <c r="BD461" s="302"/>
      <c r="BE461" s="302"/>
      <c r="BF461" s="302"/>
      <c r="BG461" s="302"/>
      <c r="BH461" s="302"/>
      <c r="BI461" s="302"/>
      <c r="BJ461" s="302"/>
      <c r="BK461" s="302"/>
      <c r="BL461" s="302"/>
      <c r="BM461" s="302"/>
      <c r="BN461" s="302"/>
      <c r="BO461" s="302"/>
      <c r="BP461" s="302"/>
      <c r="BQ461" s="302"/>
      <c r="BR461" s="302"/>
      <c r="BS461" s="302"/>
      <c r="BT461" s="302"/>
      <c r="BU461" s="302"/>
      <c r="BV461" s="302"/>
      <c r="BW461" s="302"/>
      <c r="BX461" s="302"/>
      <c r="BY461" s="302"/>
      <c r="BZ461" s="302"/>
      <c r="CA461" s="302"/>
      <c r="CB461" s="302"/>
      <c r="CC461" s="302"/>
      <c r="CD461" s="302"/>
      <c r="CE461" s="302"/>
      <c r="CF461" s="302"/>
      <c r="CG461" s="302"/>
      <c r="CH461" s="302"/>
      <c r="CI461" s="302"/>
      <c r="CJ461" s="302"/>
      <c r="CK461" s="302"/>
      <c r="CL461" s="302"/>
      <c r="CM461" s="302"/>
      <c r="CN461" s="302"/>
      <c r="CO461" s="302"/>
      <c r="CP461" s="302"/>
      <c r="CQ461" s="302"/>
      <c r="CR461" s="302"/>
      <c r="CS461" s="302"/>
      <c r="CT461" s="302"/>
      <c r="CU461" s="302"/>
      <c r="CV461" s="302"/>
      <c r="CW461" s="302"/>
      <c r="CX461" s="302"/>
      <c r="CY461" s="302"/>
      <c r="CZ461" s="302"/>
      <c r="DA461" s="302"/>
      <c r="DB461" s="302"/>
      <c r="DC461" s="302"/>
      <c r="DD461" s="302"/>
      <c r="DE461" s="302"/>
      <c r="DF461" s="302"/>
      <c r="DG461" s="302"/>
      <c r="DH461" s="302"/>
      <c r="DI461" s="302"/>
      <c r="DJ461" s="302"/>
      <c r="DK461" s="302"/>
      <c r="DL461" s="302"/>
      <c r="DM461" s="302"/>
      <c r="DN461" s="302"/>
      <c r="DO461" s="302"/>
    </row>
    <row r="462" spans="4:119">
      <c r="D462" s="301" t="s">
        <v>121</v>
      </c>
      <c r="E462" s="301"/>
      <c r="F462" s="301" t="s">
        <v>123</v>
      </c>
      <c r="G462" s="302">
        <v>22</v>
      </c>
      <c r="H462" s="277" t="str">
        <f t="shared" si="7"/>
        <v>0222</v>
      </c>
      <c r="I462" s="302"/>
      <c r="J462" s="302"/>
      <c r="K462" s="302"/>
      <c r="L462" s="302"/>
      <c r="M462" s="302"/>
      <c r="N462" s="302"/>
      <c r="O462" s="302"/>
      <c r="P462" s="302"/>
      <c r="Q462" s="302"/>
      <c r="R462" s="302"/>
      <c r="S462" s="302"/>
      <c r="T462" s="302"/>
      <c r="U462" s="302"/>
      <c r="V462" s="302"/>
      <c r="W462" s="302"/>
      <c r="X462" s="302"/>
      <c r="Y462" s="302"/>
      <c r="Z462" s="302"/>
      <c r="AA462" s="302"/>
      <c r="AB462" s="302"/>
      <c r="AC462" s="302"/>
      <c r="AD462" s="302"/>
      <c r="AE462" s="302"/>
      <c r="AF462" s="302"/>
      <c r="AG462" s="302"/>
      <c r="AH462" s="302"/>
      <c r="AI462" s="302"/>
      <c r="AJ462" s="302"/>
      <c r="AK462" s="302"/>
      <c r="AL462" s="302"/>
      <c r="AM462" s="302"/>
      <c r="AN462" s="302"/>
      <c r="AO462" s="302"/>
      <c r="AP462" s="302"/>
      <c r="AQ462" s="302"/>
      <c r="AR462" s="302"/>
      <c r="AS462" s="302"/>
      <c r="AT462" s="302"/>
      <c r="AU462" s="302"/>
      <c r="AV462" s="302"/>
      <c r="AW462" s="302"/>
      <c r="AX462" s="302"/>
      <c r="AY462" s="302"/>
      <c r="AZ462" s="302"/>
      <c r="BA462" s="302"/>
      <c r="BB462" s="302"/>
      <c r="BC462" s="302"/>
      <c r="BD462" s="302"/>
      <c r="BE462" s="302"/>
      <c r="BF462" s="302"/>
      <c r="BG462" s="302"/>
      <c r="BH462" s="302"/>
      <c r="BI462" s="302"/>
      <c r="BJ462" s="302"/>
      <c r="BK462" s="302"/>
      <c r="BL462" s="302"/>
      <c r="BM462" s="302"/>
      <c r="BN462" s="302"/>
      <c r="BO462" s="302"/>
      <c r="BP462" s="302"/>
      <c r="BQ462" s="302"/>
      <c r="BR462" s="302"/>
      <c r="BS462" s="302"/>
      <c r="BT462" s="302"/>
      <c r="BU462" s="302"/>
      <c r="BV462" s="302"/>
      <c r="BW462" s="302"/>
      <c r="BX462" s="302"/>
      <c r="BY462" s="302"/>
      <c r="BZ462" s="302"/>
      <c r="CA462" s="302"/>
      <c r="CB462" s="302"/>
      <c r="CC462" s="302"/>
      <c r="CD462" s="302"/>
      <c r="CE462" s="302"/>
      <c r="CF462" s="302"/>
      <c r="CG462" s="302"/>
      <c r="CH462" s="302"/>
      <c r="CI462" s="302"/>
      <c r="CJ462" s="302"/>
      <c r="CK462" s="302"/>
      <c r="CL462" s="302"/>
      <c r="CM462" s="302"/>
      <c r="CN462" s="302"/>
      <c r="CO462" s="302"/>
      <c r="CP462" s="302"/>
      <c r="CQ462" s="302"/>
      <c r="CR462" s="302"/>
      <c r="CS462" s="302"/>
      <c r="CT462" s="302"/>
      <c r="CU462" s="302"/>
      <c r="CV462" s="302"/>
      <c r="CW462" s="302"/>
      <c r="CX462" s="302"/>
      <c r="CY462" s="302"/>
      <c r="CZ462" s="302"/>
      <c r="DA462" s="302"/>
      <c r="DB462" s="302"/>
      <c r="DC462" s="302"/>
      <c r="DD462" s="302"/>
      <c r="DE462" s="302"/>
      <c r="DF462" s="302"/>
      <c r="DG462" s="302"/>
      <c r="DH462" s="302"/>
      <c r="DI462" s="302"/>
      <c r="DJ462" s="302"/>
      <c r="DK462" s="302"/>
      <c r="DL462" s="302"/>
      <c r="DM462" s="302"/>
      <c r="DN462" s="302"/>
      <c r="DO462" s="302"/>
    </row>
    <row r="463" spans="4:119">
      <c r="D463" s="301" t="s">
        <v>121</v>
      </c>
      <c r="E463" s="301"/>
      <c r="F463" s="301" t="s">
        <v>123</v>
      </c>
      <c r="G463" s="302">
        <v>23</v>
      </c>
      <c r="H463" s="277" t="str">
        <f t="shared" si="7"/>
        <v>0223</v>
      </c>
      <c r="I463" s="302"/>
      <c r="J463" s="302"/>
      <c r="K463" s="302"/>
      <c r="L463" s="302"/>
      <c r="M463" s="302"/>
      <c r="N463" s="302"/>
      <c r="O463" s="302"/>
      <c r="P463" s="302"/>
      <c r="Q463" s="302"/>
      <c r="R463" s="302"/>
      <c r="S463" s="302"/>
      <c r="T463" s="302"/>
      <c r="U463" s="302"/>
      <c r="V463" s="302"/>
      <c r="W463" s="302"/>
      <c r="X463" s="302"/>
      <c r="Y463" s="302"/>
      <c r="Z463" s="302"/>
      <c r="AA463" s="302"/>
      <c r="AB463" s="302"/>
      <c r="AC463" s="302"/>
      <c r="AD463" s="302"/>
      <c r="AE463" s="302"/>
      <c r="AF463" s="302"/>
      <c r="AG463" s="302"/>
      <c r="AH463" s="302"/>
      <c r="AI463" s="302"/>
      <c r="AJ463" s="302"/>
      <c r="AK463" s="302"/>
      <c r="AL463" s="302"/>
      <c r="AM463" s="302"/>
      <c r="AN463" s="302"/>
      <c r="AO463" s="302"/>
      <c r="AP463" s="302"/>
      <c r="AQ463" s="302"/>
      <c r="AR463" s="302"/>
      <c r="AS463" s="302"/>
      <c r="AT463" s="302"/>
      <c r="AU463" s="302"/>
      <c r="AV463" s="302"/>
      <c r="AW463" s="302"/>
      <c r="AX463" s="302"/>
      <c r="AY463" s="302"/>
      <c r="AZ463" s="302"/>
      <c r="BA463" s="302"/>
      <c r="BB463" s="302"/>
      <c r="BC463" s="302"/>
      <c r="BD463" s="302"/>
      <c r="BE463" s="302"/>
      <c r="BF463" s="302"/>
      <c r="BG463" s="302"/>
      <c r="BH463" s="302"/>
      <c r="BI463" s="302"/>
      <c r="BJ463" s="302"/>
      <c r="BK463" s="302"/>
      <c r="BL463" s="302"/>
      <c r="BM463" s="302"/>
      <c r="BN463" s="302"/>
      <c r="BO463" s="302"/>
      <c r="BP463" s="302"/>
      <c r="BQ463" s="302"/>
      <c r="BR463" s="302"/>
      <c r="BS463" s="302"/>
      <c r="BT463" s="302"/>
      <c r="BU463" s="302"/>
      <c r="BV463" s="302"/>
      <c r="BW463" s="302"/>
      <c r="BX463" s="302"/>
      <c r="BY463" s="302"/>
      <c r="BZ463" s="302"/>
      <c r="CA463" s="302"/>
      <c r="CB463" s="302"/>
      <c r="CC463" s="302"/>
      <c r="CD463" s="302"/>
      <c r="CE463" s="302"/>
      <c r="CF463" s="302"/>
      <c r="CG463" s="302"/>
      <c r="CH463" s="302"/>
      <c r="CI463" s="302"/>
      <c r="CJ463" s="302"/>
      <c r="CK463" s="302"/>
      <c r="CL463" s="302"/>
      <c r="CM463" s="302"/>
      <c r="CN463" s="302"/>
      <c r="CO463" s="302"/>
      <c r="CP463" s="302"/>
      <c r="CQ463" s="302"/>
      <c r="CR463" s="302"/>
      <c r="CS463" s="302"/>
      <c r="CT463" s="302"/>
      <c r="CU463" s="302"/>
      <c r="CV463" s="302"/>
      <c r="CW463" s="302"/>
      <c r="CX463" s="302"/>
      <c r="CY463" s="302"/>
      <c r="CZ463" s="302"/>
      <c r="DA463" s="302"/>
      <c r="DB463" s="302"/>
      <c r="DC463" s="302"/>
      <c r="DD463" s="302"/>
      <c r="DE463" s="302"/>
      <c r="DF463" s="302"/>
      <c r="DG463" s="302"/>
      <c r="DH463" s="302"/>
      <c r="DI463" s="302"/>
      <c r="DJ463" s="302"/>
      <c r="DK463" s="302"/>
      <c r="DL463" s="302"/>
      <c r="DM463" s="302"/>
      <c r="DN463" s="302"/>
      <c r="DO463" s="302"/>
    </row>
    <row r="464" spans="4:119">
      <c r="D464" s="301" t="s">
        <v>121</v>
      </c>
      <c r="E464" s="301"/>
      <c r="F464" s="301" t="s">
        <v>123</v>
      </c>
      <c r="G464" s="302">
        <v>24</v>
      </c>
      <c r="H464" s="277" t="str">
        <f t="shared" si="7"/>
        <v>0224</v>
      </c>
      <c r="I464" s="302"/>
      <c r="J464" s="302"/>
      <c r="K464" s="302"/>
      <c r="L464" s="302"/>
      <c r="M464" s="302"/>
      <c r="N464" s="302"/>
      <c r="O464" s="302"/>
      <c r="P464" s="302"/>
      <c r="Q464" s="302"/>
      <c r="R464" s="302"/>
      <c r="S464" s="302"/>
      <c r="T464" s="302"/>
      <c r="U464" s="302"/>
      <c r="V464" s="302"/>
      <c r="W464" s="302"/>
      <c r="X464" s="302"/>
      <c r="Y464" s="302"/>
      <c r="Z464" s="302"/>
      <c r="AA464" s="302"/>
      <c r="AB464" s="302"/>
      <c r="AC464" s="302"/>
      <c r="AD464" s="302"/>
      <c r="AE464" s="302"/>
      <c r="AF464" s="302"/>
      <c r="AG464" s="302"/>
      <c r="AH464" s="302"/>
      <c r="AI464" s="302"/>
      <c r="AJ464" s="302"/>
      <c r="AK464" s="302"/>
      <c r="AL464" s="302"/>
      <c r="AM464" s="302"/>
      <c r="AN464" s="302"/>
      <c r="AO464" s="302"/>
      <c r="AP464" s="302"/>
      <c r="AQ464" s="302"/>
      <c r="AR464" s="302"/>
      <c r="AS464" s="302"/>
      <c r="AT464" s="302"/>
      <c r="AU464" s="302"/>
      <c r="AV464" s="302"/>
      <c r="AW464" s="302"/>
      <c r="AX464" s="302"/>
      <c r="AY464" s="302"/>
      <c r="AZ464" s="302"/>
      <c r="BA464" s="302"/>
      <c r="BB464" s="302"/>
      <c r="BC464" s="302"/>
      <c r="BD464" s="302"/>
      <c r="BE464" s="302"/>
      <c r="BF464" s="302"/>
      <c r="BG464" s="302"/>
      <c r="BH464" s="302"/>
      <c r="BI464" s="302"/>
      <c r="BJ464" s="302"/>
      <c r="BK464" s="302"/>
      <c r="BL464" s="302"/>
      <c r="BM464" s="302"/>
      <c r="BN464" s="302"/>
      <c r="BO464" s="302"/>
      <c r="BP464" s="302"/>
      <c r="BQ464" s="302"/>
      <c r="BR464" s="302"/>
      <c r="BS464" s="302"/>
      <c r="BT464" s="302"/>
      <c r="BU464" s="302"/>
      <c r="BV464" s="302"/>
      <c r="BW464" s="302"/>
      <c r="BX464" s="302"/>
      <c r="BY464" s="302"/>
      <c r="BZ464" s="302"/>
      <c r="CA464" s="302"/>
      <c r="CB464" s="302"/>
      <c r="CC464" s="302"/>
      <c r="CD464" s="302"/>
      <c r="CE464" s="302"/>
      <c r="CF464" s="302"/>
      <c r="CG464" s="302"/>
      <c r="CH464" s="302"/>
      <c r="CI464" s="302"/>
      <c r="CJ464" s="302"/>
      <c r="CK464" s="302"/>
      <c r="CL464" s="302"/>
      <c r="CM464" s="302"/>
      <c r="CN464" s="302"/>
      <c r="CO464" s="302"/>
      <c r="CP464" s="302"/>
      <c r="CQ464" s="302"/>
      <c r="CR464" s="302"/>
      <c r="CS464" s="302"/>
      <c r="CT464" s="302"/>
      <c r="CU464" s="302"/>
      <c r="CV464" s="302"/>
      <c r="CW464" s="302"/>
      <c r="CX464" s="302"/>
      <c r="CY464" s="302"/>
      <c r="CZ464" s="302"/>
      <c r="DA464" s="302"/>
      <c r="DB464" s="302"/>
      <c r="DC464" s="302"/>
      <c r="DD464" s="302"/>
      <c r="DE464" s="302"/>
      <c r="DF464" s="302"/>
      <c r="DG464" s="302"/>
      <c r="DH464" s="302"/>
      <c r="DI464" s="302"/>
      <c r="DJ464" s="302"/>
      <c r="DK464" s="302"/>
      <c r="DL464" s="302"/>
      <c r="DM464" s="302"/>
      <c r="DN464" s="302"/>
      <c r="DO464" s="302"/>
    </row>
    <row r="465" spans="4:119">
      <c r="D465" s="301" t="s">
        <v>121</v>
      </c>
      <c r="E465" s="301"/>
      <c r="F465" s="301" t="s">
        <v>123</v>
      </c>
      <c r="G465" s="302">
        <v>25</v>
      </c>
      <c r="H465" s="277" t="str">
        <f t="shared" si="7"/>
        <v>0225</v>
      </c>
      <c r="I465" s="302"/>
      <c r="J465" s="302"/>
      <c r="K465" s="302"/>
      <c r="L465" s="302"/>
      <c r="M465" s="302"/>
      <c r="N465" s="302"/>
      <c r="O465" s="302"/>
      <c r="P465" s="302"/>
      <c r="Q465" s="302"/>
      <c r="R465" s="302"/>
      <c r="S465" s="302"/>
      <c r="T465" s="302"/>
      <c r="U465" s="302"/>
      <c r="V465" s="302"/>
      <c r="W465" s="302"/>
      <c r="X465" s="302"/>
      <c r="Y465" s="302"/>
      <c r="Z465" s="302"/>
      <c r="AA465" s="302"/>
      <c r="AB465" s="302"/>
      <c r="AC465" s="302"/>
      <c r="AD465" s="302"/>
      <c r="AE465" s="302"/>
      <c r="AF465" s="302"/>
      <c r="AG465" s="302"/>
      <c r="AH465" s="302"/>
      <c r="AI465" s="302"/>
      <c r="AJ465" s="302"/>
      <c r="AK465" s="302"/>
      <c r="AL465" s="302"/>
      <c r="AM465" s="302"/>
      <c r="AN465" s="302"/>
      <c r="AO465" s="302"/>
      <c r="AP465" s="302"/>
      <c r="AQ465" s="302"/>
      <c r="AR465" s="302"/>
      <c r="AS465" s="302"/>
      <c r="AT465" s="302"/>
      <c r="AU465" s="302"/>
      <c r="AV465" s="302"/>
      <c r="AW465" s="302"/>
      <c r="AX465" s="302"/>
      <c r="AY465" s="302"/>
      <c r="AZ465" s="302"/>
      <c r="BA465" s="302"/>
      <c r="BB465" s="302"/>
      <c r="BC465" s="302"/>
      <c r="BD465" s="302"/>
      <c r="BE465" s="302"/>
      <c r="BF465" s="302"/>
      <c r="BG465" s="302"/>
      <c r="BH465" s="302"/>
      <c r="BI465" s="302"/>
      <c r="BJ465" s="302"/>
      <c r="BK465" s="302"/>
      <c r="BL465" s="302"/>
      <c r="BM465" s="302"/>
      <c r="BN465" s="302"/>
      <c r="BO465" s="302"/>
      <c r="BP465" s="302"/>
      <c r="BQ465" s="302"/>
      <c r="BR465" s="302"/>
      <c r="BS465" s="302"/>
      <c r="BT465" s="302"/>
      <c r="BU465" s="302"/>
      <c r="BV465" s="302"/>
      <c r="BW465" s="302"/>
      <c r="BX465" s="302"/>
      <c r="BY465" s="302"/>
      <c r="BZ465" s="302"/>
      <c r="CA465" s="302"/>
      <c r="CB465" s="302"/>
      <c r="CC465" s="302"/>
      <c r="CD465" s="302"/>
      <c r="CE465" s="302"/>
      <c r="CF465" s="302"/>
      <c r="CG465" s="302"/>
      <c r="CH465" s="302"/>
      <c r="CI465" s="302"/>
      <c r="CJ465" s="302"/>
      <c r="CK465" s="302"/>
      <c r="CL465" s="302"/>
      <c r="CM465" s="302"/>
      <c r="CN465" s="302"/>
      <c r="CO465" s="302"/>
      <c r="CP465" s="302"/>
      <c r="CQ465" s="302"/>
      <c r="CR465" s="302"/>
      <c r="CS465" s="302"/>
      <c r="CT465" s="302"/>
      <c r="CU465" s="302"/>
      <c r="CV465" s="302"/>
      <c r="CW465" s="302"/>
      <c r="CX465" s="302"/>
      <c r="CY465" s="302"/>
      <c r="CZ465" s="302"/>
      <c r="DA465" s="302"/>
      <c r="DB465" s="302"/>
      <c r="DC465" s="302"/>
      <c r="DD465" s="302"/>
      <c r="DE465" s="302"/>
      <c r="DF465" s="302"/>
      <c r="DG465" s="302"/>
      <c r="DH465" s="302"/>
      <c r="DI465" s="302"/>
      <c r="DJ465" s="302"/>
      <c r="DK465" s="302"/>
      <c r="DL465" s="302"/>
      <c r="DM465" s="302"/>
      <c r="DN465" s="302"/>
      <c r="DO465" s="302"/>
    </row>
    <row r="466" spans="4:119">
      <c r="D466" s="301" t="s">
        <v>121</v>
      </c>
      <c r="E466" s="301"/>
      <c r="F466" s="301" t="s">
        <v>123</v>
      </c>
      <c r="G466" s="302">
        <v>26</v>
      </c>
      <c r="H466" s="277" t="str">
        <f t="shared" si="7"/>
        <v>0226</v>
      </c>
      <c r="I466" s="302"/>
      <c r="J466" s="302"/>
      <c r="K466" s="302"/>
      <c r="L466" s="302"/>
      <c r="M466" s="302"/>
      <c r="N466" s="302"/>
      <c r="O466" s="302"/>
      <c r="P466" s="302"/>
      <c r="Q466" s="302"/>
      <c r="R466" s="302"/>
      <c r="S466" s="302"/>
      <c r="T466" s="302"/>
      <c r="U466" s="302"/>
      <c r="V466" s="302"/>
      <c r="W466" s="302"/>
      <c r="X466" s="302"/>
      <c r="Y466" s="302"/>
      <c r="Z466" s="302"/>
      <c r="AA466" s="302"/>
      <c r="AB466" s="302"/>
      <c r="AC466" s="302"/>
      <c r="AD466" s="302"/>
      <c r="AE466" s="302"/>
      <c r="AF466" s="302"/>
      <c r="AG466" s="302"/>
      <c r="AH466" s="302"/>
      <c r="AI466" s="302"/>
      <c r="AJ466" s="302"/>
      <c r="AK466" s="302"/>
      <c r="AL466" s="302"/>
      <c r="AM466" s="302"/>
      <c r="AN466" s="302"/>
      <c r="AO466" s="302"/>
      <c r="AP466" s="302"/>
      <c r="AQ466" s="302"/>
      <c r="AR466" s="302"/>
      <c r="AS466" s="302"/>
      <c r="AT466" s="302"/>
      <c r="AU466" s="302"/>
      <c r="AV466" s="302"/>
      <c r="AW466" s="302"/>
      <c r="AX466" s="302"/>
      <c r="AY466" s="302"/>
      <c r="AZ466" s="302"/>
      <c r="BA466" s="302"/>
      <c r="BB466" s="302"/>
      <c r="BC466" s="302"/>
      <c r="BD466" s="302"/>
      <c r="BE466" s="302"/>
      <c r="BF466" s="302"/>
      <c r="BG466" s="302"/>
      <c r="BH466" s="302"/>
      <c r="BI466" s="302"/>
      <c r="BJ466" s="302"/>
      <c r="BK466" s="302"/>
      <c r="BL466" s="302"/>
      <c r="BM466" s="302"/>
      <c r="BN466" s="302"/>
      <c r="BO466" s="302"/>
      <c r="BP466" s="302"/>
      <c r="BQ466" s="302"/>
      <c r="BR466" s="302"/>
      <c r="BS466" s="302"/>
      <c r="BT466" s="302"/>
      <c r="BU466" s="302"/>
      <c r="BV466" s="302"/>
      <c r="BW466" s="302"/>
      <c r="BX466" s="302"/>
      <c r="BY466" s="302"/>
      <c r="BZ466" s="302"/>
      <c r="CA466" s="302"/>
      <c r="CB466" s="302"/>
      <c r="CC466" s="302"/>
      <c r="CD466" s="302"/>
      <c r="CE466" s="302"/>
      <c r="CF466" s="302"/>
      <c r="CG466" s="302"/>
      <c r="CH466" s="302"/>
      <c r="CI466" s="302"/>
      <c r="CJ466" s="302"/>
      <c r="CK466" s="302"/>
      <c r="CL466" s="302"/>
      <c r="CM466" s="302"/>
      <c r="CN466" s="302"/>
      <c r="CO466" s="302"/>
      <c r="CP466" s="302"/>
      <c r="CQ466" s="302"/>
      <c r="CR466" s="302"/>
      <c r="CS466" s="302"/>
      <c r="CT466" s="302"/>
      <c r="CU466" s="302"/>
      <c r="CV466" s="302"/>
      <c r="CW466" s="302"/>
      <c r="CX466" s="302"/>
      <c r="CY466" s="302"/>
      <c r="CZ466" s="302"/>
      <c r="DA466" s="302"/>
      <c r="DB466" s="302"/>
      <c r="DC466" s="302"/>
      <c r="DD466" s="302"/>
      <c r="DE466" s="302"/>
      <c r="DF466" s="302"/>
      <c r="DG466" s="302"/>
      <c r="DH466" s="302"/>
      <c r="DI466" s="302"/>
      <c r="DJ466" s="302"/>
      <c r="DK466" s="302"/>
      <c r="DL466" s="302"/>
      <c r="DM466" s="302"/>
      <c r="DN466" s="302"/>
      <c r="DO466" s="302"/>
    </row>
    <row r="467" spans="4:119">
      <c r="D467" s="301" t="s">
        <v>121</v>
      </c>
      <c r="E467" s="301"/>
      <c r="F467" s="301" t="s">
        <v>123</v>
      </c>
      <c r="G467" s="302">
        <v>27</v>
      </c>
      <c r="H467" s="277" t="str">
        <f t="shared" si="7"/>
        <v>0227</v>
      </c>
      <c r="I467" s="302"/>
      <c r="J467" s="302"/>
      <c r="K467" s="302"/>
      <c r="L467" s="302"/>
      <c r="M467" s="302"/>
      <c r="N467" s="302"/>
      <c r="O467" s="302"/>
      <c r="P467" s="302"/>
      <c r="Q467" s="302"/>
      <c r="R467" s="302"/>
      <c r="S467" s="302"/>
      <c r="T467" s="302"/>
      <c r="U467" s="302"/>
      <c r="V467" s="302"/>
      <c r="W467" s="302"/>
      <c r="X467" s="302"/>
      <c r="Y467" s="302"/>
      <c r="Z467" s="302"/>
      <c r="AA467" s="302"/>
      <c r="AB467" s="302"/>
      <c r="AC467" s="302"/>
      <c r="AD467" s="302"/>
      <c r="AE467" s="302"/>
      <c r="AF467" s="302"/>
      <c r="AG467" s="302"/>
      <c r="AH467" s="302"/>
      <c r="AI467" s="302"/>
      <c r="AJ467" s="302"/>
      <c r="AK467" s="302"/>
      <c r="AL467" s="302"/>
      <c r="AM467" s="302"/>
      <c r="AN467" s="302"/>
      <c r="AO467" s="302"/>
      <c r="AP467" s="302"/>
      <c r="AQ467" s="302"/>
      <c r="AR467" s="302"/>
      <c r="AS467" s="302"/>
      <c r="AT467" s="302"/>
      <c r="AU467" s="302"/>
      <c r="AV467" s="302"/>
      <c r="AW467" s="302"/>
      <c r="AX467" s="302"/>
      <c r="AY467" s="302"/>
      <c r="AZ467" s="302"/>
      <c r="BA467" s="302"/>
      <c r="BB467" s="302"/>
      <c r="BC467" s="302"/>
      <c r="BD467" s="302"/>
      <c r="BE467" s="302"/>
      <c r="BF467" s="302"/>
      <c r="BG467" s="302"/>
      <c r="BH467" s="302"/>
      <c r="BI467" s="302"/>
      <c r="BJ467" s="302"/>
      <c r="BK467" s="302"/>
      <c r="BL467" s="302"/>
      <c r="BM467" s="302"/>
      <c r="BN467" s="302"/>
      <c r="BO467" s="302"/>
      <c r="BP467" s="302"/>
      <c r="BQ467" s="302"/>
      <c r="BR467" s="302"/>
      <c r="BS467" s="302"/>
      <c r="BT467" s="302"/>
      <c r="BU467" s="302"/>
      <c r="BV467" s="302"/>
      <c r="BW467" s="302"/>
      <c r="BX467" s="302"/>
      <c r="BY467" s="302"/>
      <c r="BZ467" s="302"/>
      <c r="CA467" s="302"/>
      <c r="CB467" s="302"/>
      <c r="CC467" s="302"/>
      <c r="CD467" s="302"/>
      <c r="CE467" s="302"/>
      <c r="CF467" s="302"/>
      <c r="CG467" s="302"/>
      <c r="CH467" s="302"/>
      <c r="CI467" s="302"/>
      <c r="CJ467" s="302"/>
      <c r="CK467" s="302"/>
      <c r="CL467" s="302"/>
      <c r="CM467" s="302"/>
      <c r="CN467" s="302"/>
      <c r="CO467" s="302"/>
      <c r="CP467" s="302"/>
      <c r="CQ467" s="302"/>
      <c r="CR467" s="302"/>
      <c r="CS467" s="302"/>
      <c r="CT467" s="302"/>
      <c r="CU467" s="302"/>
      <c r="CV467" s="302"/>
      <c r="CW467" s="302"/>
      <c r="CX467" s="302"/>
      <c r="CY467" s="302"/>
      <c r="CZ467" s="302"/>
      <c r="DA467" s="302"/>
      <c r="DB467" s="302"/>
      <c r="DC467" s="302"/>
      <c r="DD467" s="302"/>
      <c r="DE467" s="302"/>
      <c r="DF467" s="302"/>
      <c r="DG467" s="302"/>
      <c r="DH467" s="302"/>
      <c r="DI467" s="302"/>
      <c r="DJ467" s="302"/>
      <c r="DK467" s="302"/>
      <c r="DL467" s="302"/>
      <c r="DM467" s="302"/>
      <c r="DN467" s="302"/>
      <c r="DO467" s="302"/>
    </row>
    <row r="468" spans="4:119">
      <c r="D468" s="301" t="s">
        <v>121</v>
      </c>
      <c r="E468" s="301"/>
      <c r="F468" s="301" t="s">
        <v>123</v>
      </c>
      <c r="G468" s="302">
        <v>28</v>
      </c>
      <c r="H468" s="277" t="str">
        <f t="shared" si="7"/>
        <v>0228</v>
      </c>
      <c r="I468" s="302"/>
      <c r="J468" s="302"/>
      <c r="K468" s="302"/>
      <c r="L468" s="302"/>
      <c r="M468" s="302"/>
      <c r="N468" s="302"/>
      <c r="O468" s="302"/>
      <c r="P468" s="302"/>
      <c r="Q468" s="302"/>
      <c r="R468" s="302"/>
      <c r="S468" s="302"/>
      <c r="T468" s="302"/>
      <c r="U468" s="302"/>
      <c r="V468" s="302"/>
      <c r="W468" s="302"/>
      <c r="X468" s="302"/>
      <c r="Y468" s="302"/>
      <c r="Z468" s="302"/>
      <c r="AA468" s="302"/>
      <c r="AB468" s="302"/>
      <c r="AC468" s="302"/>
      <c r="AD468" s="302"/>
      <c r="AE468" s="302"/>
      <c r="AF468" s="302"/>
      <c r="AG468" s="302"/>
      <c r="AH468" s="302"/>
      <c r="AI468" s="302"/>
      <c r="AJ468" s="302"/>
      <c r="AK468" s="302"/>
      <c r="AL468" s="302"/>
      <c r="AM468" s="302"/>
      <c r="AN468" s="302"/>
      <c r="AO468" s="302"/>
      <c r="AP468" s="302"/>
      <c r="AQ468" s="302"/>
      <c r="AR468" s="302"/>
      <c r="AS468" s="302"/>
      <c r="AT468" s="302"/>
      <c r="AU468" s="302"/>
      <c r="AV468" s="302"/>
      <c r="AW468" s="302"/>
      <c r="AX468" s="302"/>
      <c r="AY468" s="302"/>
      <c r="AZ468" s="302"/>
      <c r="BA468" s="302"/>
      <c r="BB468" s="302"/>
      <c r="BC468" s="302"/>
      <c r="BD468" s="302"/>
      <c r="BE468" s="302"/>
      <c r="BF468" s="302"/>
      <c r="BG468" s="302"/>
      <c r="BH468" s="302"/>
      <c r="BI468" s="302"/>
      <c r="BJ468" s="302"/>
      <c r="BK468" s="302"/>
      <c r="BL468" s="302"/>
      <c r="BM468" s="302"/>
      <c r="BN468" s="302"/>
      <c r="BO468" s="302"/>
      <c r="BP468" s="302"/>
      <c r="BQ468" s="302"/>
      <c r="BR468" s="302"/>
      <c r="BS468" s="302"/>
      <c r="BT468" s="302"/>
      <c r="BU468" s="302"/>
      <c r="BV468" s="302"/>
      <c r="BW468" s="302"/>
      <c r="BX468" s="302"/>
      <c r="BY468" s="302"/>
      <c r="BZ468" s="302"/>
      <c r="CA468" s="302"/>
      <c r="CB468" s="302"/>
      <c r="CC468" s="302"/>
      <c r="CD468" s="302"/>
      <c r="CE468" s="302"/>
      <c r="CF468" s="302"/>
      <c r="CG468" s="302"/>
      <c r="CH468" s="302"/>
      <c r="CI468" s="302"/>
      <c r="CJ468" s="302"/>
      <c r="CK468" s="302"/>
      <c r="CL468" s="302"/>
      <c r="CM468" s="302"/>
      <c r="CN468" s="302"/>
      <c r="CO468" s="302"/>
      <c r="CP468" s="302"/>
      <c r="CQ468" s="302"/>
      <c r="CR468" s="302"/>
      <c r="CS468" s="302"/>
      <c r="CT468" s="302"/>
      <c r="CU468" s="302"/>
      <c r="CV468" s="302"/>
      <c r="CW468" s="302"/>
      <c r="CX468" s="302"/>
      <c r="CY468" s="302"/>
      <c r="CZ468" s="302"/>
      <c r="DA468" s="302"/>
      <c r="DB468" s="302"/>
      <c r="DC468" s="302"/>
      <c r="DD468" s="302"/>
      <c r="DE468" s="302"/>
      <c r="DF468" s="302"/>
      <c r="DG468" s="302"/>
      <c r="DH468" s="302"/>
      <c r="DI468" s="302"/>
      <c r="DJ468" s="302"/>
      <c r="DK468" s="302"/>
      <c r="DL468" s="302"/>
      <c r="DM468" s="302"/>
      <c r="DN468" s="302"/>
      <c r="DO468" s="302"/>
    </row>
    <row r="469" spans="4:119">
      <c r="D469" s="301" t="s">
        <v>121</v>
      </c>
      <c r="E469" s="301"/>
      <c r="F469" s="301" t="s">
        <v>123</v>
      </c>
      <c r="G469" s="302">
        <v>29</v>
      </c>
      <c r="H469" s="277" t="str">
        <f t="shared" si="7"/>
        <v>0229</v>
      </c>
      <c r="I469" s="302"/>
      <c r="J469" s="302"/>
      <c r="K469" s="302"/>
      <c r="L469" s="302"/>
      <c r="M469" s="302"/>
      <c r="N469" s="302"/>
      <c r="O469" s="302"/>
      <c r="P469" s="302"/>
      <c r="Q469" s="302"/>
      <c r="R469" s="302"/>
      <c r="S469" s="302"/>
      <c r="T469" s="302"/>
      <c r="U469" s="302"/>
      <c r="V469" s="302"/>
      <c r="W469" s="302"/>
      <c r="X469" s="302"/>
      <c r="Y469" s="302"/>
      <c r="Z469" s="302"/>
      <c r="AA469" s="302"/>
      <c r="AB469" s="302"/>
      <c r="AC469" s="302"/>
      <c r="AD469" s="302"/>
      <c r="AE469" s="302"/>
      <c r="AF469" s="302"/>
      <c r="AG469" s="302"/>
      <c r="AH469" s="302"/>
      <c r="AI469" s="302"/>
      <c r="AJ469" s="302"/>
      <c r="AK469" s="302"/>
      <c r="AL469" s="302"/>
      <c r="AM469" s="302"/>
      <c r="AN469" s="302"/>
      <c r="AO469" s="302"/>
      <c r="AP469" s="302"/>
      <c r="AQ469" s="302"/>
      <c r="AR469" s="302"/>
      <c r="AS469" s="302"/>
      <c r="AT469" s="302"/>
      <c r="AU469" s="302"/>
      <c r="AV469" s="302"/>
      <c r="AW469" s="302"/>
      <c r="AX469" s="302"/>
      <c r="AY469" s="302"/>
      <c r="AZ469" s="302"/>
      <c r="BA469" s="302"/>
      <c r="BB469" s="302"/>
      <c r="BC469" s="302"/>
      <c r="BD469" s="302"/>
      <c r="BE469" s="302"/>
      <c r="BF469" s="302"/>
      <c r="BG469" s="302"/>
      <c r="BH469" s="302"/>
      <c r="BI469" s="302"/>
      <c r="BJ469" s="302"/>
      <c r="BK469" s="302"/>
      <c r="BL469" s="302"/>
      <c r="BM469" s="302"/>
      <c r="BN469" s="302"/>
      <c r="BO469" s="302"/>
      <c r="BP469" s="302"/>
      <c r="BQ469" s="302"/>
      <c r="BR469" s="302"/>
      <c r="BS469" s="302"/>
      <c r="BT469" s="302"/>
      <c r="BU469" s="302"/>
      <c r="BV469" s="302"/>
      <c r="BW469" s="302"/>
      <c r="BX469" s="302"/>
      <c r="BY469" s="302"/>
      <c r="BZ469" s="302"/>
      <c r="CA469" s="302"/>
      <c r="CB469" s="302"/>
      <c r="CC469" s="302"/>
      <c r="CD469" s="302"/>
      <c r="CE469" s="302"/>
      <c r="CF469" s="302"/>
      <c r="CG469" s="302"/>
      <c r="CH469" s="302"/>
      <c r="CI469" s="302"/>
      <c r="CJ469" s="302"/>
      <c r="CK469" s="302"/>
      <c r="CL469" s="302"/>
      <c r="CM469" s="302"/>
      <c r="CN469" s="302"/>
      <c r="CO469" s="302"/>
      <c r="CP469" s="302"/>
      <c r="CQ469" s="302"/>
      <c r="CR469" s="302"/>
      <c r="CS469" s="302"/>
      <c r="CT469" s="302"/>
      <c r="CU469" s="302"/>
      <c r="CV469" s="302"/>
      <c r="CW469" s="302"/>
      <c r="CX469" s="302"/>
      <c r="CY469" s="302"/>
      <c r="CZ469" s="302"/>
      <c r="DA469" s="302"/>
      <c r="DB469" s="302"/>
      <c r="DC469" s="302"/>
      <c r="DD469" s="302"/>
      <c r="DE469" s="302"/>
      <c r="DF469" s="302"/>
      <c r="DG469" s="302"/>
      <c r="DH469" s="302"/>
      <c r="DI469" s="302"/>
      <c r="DJ469" s="302"/>
      <c r="DK469" s="302"/>
      <c r="DL469" s="302"/>
      <c r="DM469" s="302"/>
      <c r="DN469" s="302"/>
      <c r="DO469" s="302"/>
    </row>
    <row r="470" spans="4:119">
      <c r="D470" s="301" t="s">
        <v>121</v>
      </c>
      <c r="E470" s="301"/>
      <c r="F470" s="301" t="s">
        <v>123</v>
      </c>
      <c r="G470" s="302">
        <v>30</v>
      </c>
      <c r="H470" s="277" t="str">
        <f t="shared" si="7"/>
        <v>0230</v>
      </c>
      <c r="I470" s="302"/>
      <c r="J470" s="302"/>
      <c r="K470" s="302"/>
      <c r="L470" s="302"/>
      <c r="M470" s="302"/>
      <c r="N470" s="302"/>
      <c r="O470" s="302"/>
      <c r="P470" s="302"/>
      <c r="Q470" s="302"/>
      <c r="R470" s="302"/>
      <c r="S470" s="302"/>
      <c r="T470" s="302"/>
      <c r="U470" s="302"/>
      <c r="V470" s="302"/>
      <c r="W470" s="302"/>
      <c r="X470" s="302"/>
      <c r="Y470" s="302"/>
      <c r="Z470" s="302"/>
      <c r="AA470" s="302"/>
      <c r="AB470" s="302"/>
      <c r="AC470" s="302"/>
      <c r="AD470" s="302"/>
      <c r="AE470" s="302"/>
      <c r="AF470" s="302"/>
      <c r="AG470" s="302"/>
      <c r="AH470" s="302"/>
      <c r="AI470" s="302"/>
      <c r="AJ470" s="302"/>
      <c r="AK470" s="302"/>
      <c r="AL470" s="302"/>
      <c r="AM470" s="302"/>
      <c r="AN470" s="302"/>
      <c r="AO470" s="302"/>
      <c r="AP470" s="302"/>
      <c r="AQ470" s="302"/>
      <c r="AR470" s="302"/>
      <c r="AS470" s="302"/>
      <c r="AT470" s="302"/>
      <c r="AU470" s="302"/>
      <c r="AV470" s="302"/>
      <c r="AW470" s="302"/>
      <c r="AX470" s="302"/>
      <c r="AY470" s="302"/>
      <c r="AZ470" s="302"/>
      <c r="BA470" s="302"/>
      <c r="BB470" s="302"/>
      <c r="BC470" s="302"/>
      <c r="BD470" s="302"/>
      <c r="BE470" s="302"/>
      <c r="BF470" s="302"/>
      <c r="BG470" s="302"/>
      <c r="BH470" s="302"/>
      <c r="BI470" s="302"/>
      <c r="BJ470" s="302"/>
      <c r="BK470" s="302"/>
      <c r="BL470" s="302"/>
      <c r="BM470" s="302"/>
      <c r="BN470" s="302"/>
      <c r="BO470" s="302"/>
      <c r="BP470" s="302"/>
      <c r="BQ470" s="302"/>
      <c r="BR470" s="302"/>
      <c r="BS470" s="302"/>
      <c r="BT470" s="302"/>
      <c r="BU470" s="302"/>
      <c r="BV470" s="302"/>
      <c r="BW470" s="302"/>
      <c r="BX470" s="302"/>
      <c r="BY470" s="302"/>
      <c r="BZ470" s="302"/>
      <c r="CA470" s="302"/>
      <c r="CB470" s="302"/>
      <c r="CC470" s="302"/>
      <c r="CD470" s="302"/>
      <c r="CE470" s="302"/>
      <c r="CF470" s="302"/>
      <c r="CG470" s="302"/>
      <c r="CH470" s="302"/>
      <c r="CI470" s="302"/>
      <c r="CJ470" s="302"/>
      <c r="CK470" s="302"/>
      <c r="CL470" s="302"/>
      <c r="CM470" s="302"/>
      <c r="CN470" s="302"/>
      <c r="CO470" s="302"/>
      <c r="CP470" s="302"/>
      <c r="CQ470" s="302"/>
      <c r="CR470" s="302"/>
      <c r="CS470" s="302"/>
      <c r="CT470" s="302"/>
      <c r="CU470" s="302"/>
      <c r="CV470" s="302"/>
      <c r="CW470" s="302"/>
      <c r="CX470" s="302"/>
      <c r="CY470" s="302"/>
      <c r="CZ470" s="302"/>
      <c r="DA470" s="302"/>
      <c r="DB470" s="302"/>
      <c r="DC470" s="302"/>
      <c r="DD470" s="302"/>
      <c r="DE470" s="302"/>
      <c r="DF470" s="302"/>
      <c r="DG470" s="302"/>
      <c r="DH470" s="302"/>
      <c r="DI470" s="302"/>
      <c r="DJ470" s="302"/>
      <c r="DK470" s="302"/>
      <c r="DL470" s="302"/>
      <c r="DM470" s="302"/>
      <c r="DN470" s="302"/>
      <c r="DO470" s="302"/>
    </row>
    <row r="471" spans="4:119">
      <c r="D471" s="301" t="s">
        <v>121</v>
      </c>
      <c r="E471" s="301"/>
      <c r="F471" s="301" t="s">
        <v>123</v>
      </c>
      <c r="G471" s="302">
        <v>31</v>
      </c>
      <c r="H471" s="277" t="str">
        <f t="shared" si="7"/>
        <v>0231</v>
      </c>
      <c r="I471" s="302"/>
      <c r="J471" s="302"/>
      <c r="K471" s="302"/>
      <c r="L471" s="302"/>
      <c r="M471" s="302"/>
      <c r="N471" s="302"/>
      <c r="O471" s="302"/>
      <c r="P471" s="302"/>
      <c r="Q471" s="302"/>
      <c r="R471" s="302"/>
      <c r="S471" s="302"/>
      <c r="T471" s="302"/>
      <c r="U471" s="302"/>
      <c r="V471" s="302"/>
      <c r="W471" s="302"/>
      <c r="X471" s="302"/>
      <c r="Y471" s="302"/>
      <c r="Z471" s="302"/>
      <c r="AA471" s="302"/>
      <c r="AB471" s="302"/>
      <c r="AC471" s="302"/>
      <c r="AD471" s="302"/>
      <c r="AE471" s="302"/>
      <c r="AF471" s="302"/>
      <c r="AG471" s="302"/>
      <c r="AH471" s="302"/>
      <c r="AI471" s="302"/>
      <c r="AJ471" s="302"/>
      <c r="AK471" s="302"/>
      <c r="AL471" s="302"/>
      <c r="AM471" s="302"/>
      <c r="AN471" s="302"/>
      <c r="AO471" s="302"/>
      <c r="AP471" s="302"/>
      <c r="AQ471" s="302"/>
      <c r="AR471" s="302"/>
      <c r="AS471" s="302"/>
      <c r="AT471" s="302"/>
      <c r="AU471" s="302"/>
      <c r="AV471" s="302"/>
      <c r="AW471" s="302"/>
      <c r="AX471" s="302"/>
      <c r="AY471" s="302"/>
      <c r="AZ471" s="302"/>
      <c r="BA471" s="302"/>
      <c r="BB471" s="302"/>
      <c r="BC471" s="302"/>
      <c r="BD471" s="302"/>
      <c r="BE471" s="302"/>
      <c r="BF471" s="302"/>
      <c r="BG471" s="302"/>
      <c r="BH471" s="302"/>
      <c r="BI471" s="302"/>
      <c r="BJ471" s="302"/>
      <c r="BK471" s="302"/>
      <c r="BL471" s="302"/>
      <c r="BM471" s="302"/>
      <c r="BN471" s="302"/>
      <c r="BO471" s="302"/>
      <c r="BP471" s="302"/>
      <c r="BQ471" s="302"/>
      <c r="BR471" s="302"/>
      <c r="BS471" s="302"/>
      <c r="BT471" s="302"/>
      <c r="BU471" s="302"/>
      <c r="BV471" s="302"/>
      <c r="BW471" s="302"/>
      <c r="BX471" s="302"/>
      <c r="BY471" s="302"/>
      <c r="BZ471" s="302"/>
      <c r="CA471" s="302"/>
      <c r="CB471" s="302"/>
      <c r="CC471" s="302"/>
      <c r="CD471" s="302"/>
      <c r="CE471" s="302"/>
      <c r="CF471" s="302"/>
      <c r="CG471" s="302"/>
      <c r="CH471" s="302"/>
      <c r="CI471" s="302"/>
      <c r="CJ471" s="302"/>
      <c r="CK471" s="302"/>
      <c r="CL471" s="302"/>
      <c r="CM471" s="302"/>
      <c r="CN471" s="302"/>
      <c r="CO471" s="302"/>
      <c r="CP471" s="302"/>
      <c r="CQ471" s="302"/>
      <c r="CR471" s="302"/>
      <c r="CS471" s="302"/>
      <c r="CT471" s="302"/>
      <c r="CU471" s="302"/>
      <c r="CV471" s="302"/>
      <c r="CW471" s="302"/>
      <c r="CX471" s="302"/>
      <c r="CY471" s="302"/>
      <c r="CZ471" s="302"/>
      <c r="DA471" s="302"/>
      <c r="DB471" s="302"/>
      <c r="DC471" s="302"/>
      <c r="DD471" s="302"/>
      <c r="DE471" s="302"/>
      <c r="DF471" s="302"/>
      <c r="DG471" s="302"/>
      <c r="DH471" s="302"/>
      <c r="DI471" s="302"/>
      <c r="DJ471" s="302"/>
      <c r="DK471" s="302"/>
      <c r="DL471" s="302"/>
      <c r="DM471" s="302"/>
      <c r="DN471" s="302"/>
      <c r="DO471" s="302"/>
    </row>
    <row r="472" spans="4:119">
      <c r="D472" s="301" t="s">
        <v>121</v>
      </c>
      <c r="E472" s="301"/>
      <c r="F472" s="301" t="s">
        <v>123</v>
      </c>
      <c r="G472" s="302">
        <v>32</v>
      </c>
      <c r="H472" s="277" t="str">
        <f t="shared" si="7"/>
        <v>0232</v>
      </c>
      <c r="I472" s="302"/>
      <c r="J472" s="302"/>
      <c r="K472" s="302"/>
      <c r="L472" s="302"/>
      <c r="M472" s="302"/>
      <c r="N472" s="302"/>
      <c r="O472" s="302"/>
      <c r="P472" s="302"/>
      <c r="Q472" s="302"/>
      <c r="R472" s="302"/>
      <c r="S472" s="302"/>
      <c r="T472" s="302"/>
      <c r="U472" s="302"/>
      <c r="V472" s="302"/>
      <c r="W472" s="302"/>
      <c r="X472" s="302"/>
      <c r="Y472" s="302"/>
      <c r="Z472" s="302"/>
      <c r="AA472" s="302"/>
      <c r="AB472" s="302"/>
      <c r="AC472" s="302"/>
      <c r="AD472" s="302"/>
      <c r="AE472" s="302"/>
      <c r="AF472" s="302"/>
      <c r="AG472" s="302"/>
      <c r="AH472" s="302"/>
      <c r="AI472" s="302"/>
      <c r="AJ472" s="302"/>
      <c r="AK472" s="302"/>
      <c r="AL472" s="302"/>
      <c r="AM472" s="302"/>
      <c r="AN472" s="302"/>
      <c r="AO472" s="302"/>
      <c r="AP472" s="302"/>
      <c r="AQ472" s="302"/>
      <c r="AR472" s="302"/>
      <c r="AS472" s="302"/>
      <c r="AT472" s="302"/>
      <c r="AU472" s="302"/>
      <c r="AV472" s="302"/>
      <c r="AW472" s="302"/>
      <c r="AX472" s="302"/>
      <c r="AY472" s="302"/>
      <c r="AZ472" s="302"/>
      <c r="BA472" s="302"/>
      <c r="BB472" s="302"/>
      <c r="BC472" s="302"/>
      <c r="BD472" s="302"/>
      <c r="BE472" s="302"/>
      <c r="BF472" s="302"/>
      <c r="BG472" s="302"/>
      <c r="BH472" s="302"/>
      <c r="BI472" s="302"/>
      <c r="BJ472" s="302"/>
      <c r="BK472" s="302"/>
      <c r="BL472" s="302"/>
      <c r="BM472" s="302"/>
      <c r="BN472" s="302"/>
      <c r="BO472" s="302"/>
      <c r="BP472" s="302"/>
      <c r="BQ472" s="302"/>
      <c r="BR472" s="302"/>
      <c r="BS472" s="302"/>
      <c r="BT472" s="302"/>
      <c r="BU472" s="302"/>
      <c r="BV472" s="302"/>
      <c r="BW472" s="302"/>
      <c r="BX472" s="302"/>
      <c r="BY472" s="302"/>
      <c r="BZ472" s="302"/>
      <c r="CA472" s="302"/>
      <c r="CB472" s="302"/>
      <c r="CC472" s="302"/>
      <c r="CD472" s="302"/>
      <c r="CE472" s="302"/>
      <c r="CF472" s="302"/>
      <c r="CG472" s="302"/>
      <c r="CH472" s="302"/>
      <c r="CI472" s="302"/>
      <c r="CJ472" s="302"/>
      <c r="CK472" s="302"/>
      <c r="CL472" s="302"/>
      <c r="CM472" s="302"/>
      <c r="CN472" s="302"/>
      <c r="CO472" s="302"/>
      <c r="CP472" s="302"/>
      <c r="CQ472" s="302"/>
      <c r="CR472" s="302"/>
      <c r="CS472" s="302"/>
      <c r="CT472" s="302"/>
      <c r="CU472" s="302"/>
      <c r="CV472" s="302"/>
      <c r="CW472" s="302"/>
      <c r="CX472" s="302"/>
      <c r="CY472" s="302"/>
      <c r="CZ472" s="302"/>
      <c r="DA472" s="302"/>
      <c r="DB472" s="302"/>
      <c r="DC472" s="302"/>
      <c r="DD472" s="302"/>
      <c r="DE472" s="302"/>
      <c r="DF472" s="302"/>
      <c r="DG472" s="302"/>
      <c r="DH472" s="302"/>
      <c r="DI472" s="302"/>
      <c r="DJ472" s="302"/>
      <c r="DK472" s="302"/>
      <c r="DL472" s="302"/>
      <c r="DM472" s="302"/>
      <c r="DN472" s="302"/>
      <c r="DO472" s="302"/>
    </row>
    <row r="473" spans="4:119">
      <c r="D473" s="301" t="s">
        <v>121</v>
      </c>
      <c r="E473" s="301"/>
      <c r="F473" s="301" t="s">
        <v>123</v>
      </c>
      <c r="G473" s="302">
        <v>33</v>
      </c>
      <c r="H473" s="277" t="str">
        <f t="shared" si="7"/>
        <v>0233</v>
      </c>
      <c r="I473" s="302"/>
      <c r="J473" s="302"/>
      <c r="K473" s="302"/>
      <c r="L473" s="302"/>
      <c r="M473" s="302"/>
      <c r="N473" s="302"/>
      <c r="O473" s="302"/>
      <c r="P473" s="302"/>
      <c r="Q473" s="302"/>
      <c r="R473" s="302"/>
      <c r="S473" s="302"/>
      <c r="T473" s="302"/>
      <c r="U473" s="302"/>
      <c r="V473" s="302"/>
      <c r="W473" s="302"/>
      <c r="X473" s="302"/>
      <c r="Y473" s="302"/>
      <c r="Z473" s="302"/>
      <c r="AA473" s="302"/>
      <c r="AB473" s="302"/>
      <c r="AC473" s="302"/>
      <c r="AD473" s="302"/>
      <c r="AE473" s="302"/>
      <c r="AF473" s="302"/>
      <c r="AG473" s="302"/>
      <c r="AH473" s="302"/>
      <c r="AI473" s="302"/>
      <c r="AJ473" s="302"/>
      <c r="AK473" s="302"/>
      <c r="AL473" s="302"/>
      <c r="AM473" s="302"/>
      <c r="AN473" s="302"/>
      <c r="AO473" s="302"/>
      <c r="AP473" s="302"/>
      <c r="AQ473" s="302"/>
      <c r="AR473" s="302"/>
      <c r="AS473" s="302"/>
      <c r="AT473" s="302"/>
      <c r="AU473" s="302"/>
      <c r="AV473" s="302"/>
      <c r="AW473" s="302"/>
      <c r="AX473" s="302"/>
      <c r="AY473" s="302"/>
      <c r="AZ473" s="302"/>
      <c r="BA473" s="302"/>
      <c r="BB473" s="302"/>
      <c r="BC473" s="302"/>
      <c r="BD473" s="302"/>
      <c r="BE473" s="302"/>
      <c r="BF473" s="302"/>
      <c r="BG473" s="302"/>
      <c r="BH473" s="302"/>
      <c r="BI473" s="302"/>
      <c r="BJ473" s="302"/>
      <c r="BK473" s="302"/>
      <c r="BL473" s="302"/>
      <c r="BM473" s="302"/>
      <c r="BN473" s="302"/>
      <c r="BO473" s="302"/>
      <c r="BP473" s="302"/>
      <c r="BQ473" s="302"/>
      <c r="BR473" s="302"/>
      <c r="BS473" s="302"/>
      <c r="BT473" s="302"/>
      <c r="BU473" s="302"/>
      <c r="BV473" s="302"/>
      <c r="BW473" s="302"/>
      <c r="BX473" s="302"/>
      <c r="BY473" s="302"/>
      <c r="BZ473" s="302"/>
      <c r="CA473" s="302"/>
      <c r="CB473" s="302"/>
      <c r="CC473" s="302"/>
      <c r="CD473" s="302"/>
      <c r="CE473" s="302"/>
      <c r="CF473" s="302"/>
      <c r="CG473" s="302"/>
      <c r="CH473" s="302"/>
      <c r="CI473" s="302"/>
      <c r="CJ473" s="302"/>
      <c r="CK473" s="302"/>
      <c r="CL473" s="302"/>
      <c r="CM473" s="302"/>
      <c r="CN473" s="302"/>
      <c r="CO473" s="302"/>
      <c r="CP473" s="302"/>
      <c r="CQ473" s="302"/>
      <c r="CR473" s="302"/>
      <c r="CS473" s="302"/>
      <c r="CT473" s="302"/>
      <c r="CU473" s="302"/>
      <c r="CV473" s="302"/>
      <c r="CW473" s="302"/>
      <c r="CX473" s="302"/>
      <c r="CY473" s="302"/>
      <c r="CZ473" s="302"/>
      <c r="DA473" s="302"/>
      <c r="DB473" s="302"/>
      <c r="DC473" s="302"/>
      <c r="DD473" s="302"/>
      <c r="DE473" s="302"/>
      <c r="DF473" s="302"/>
      <c r="DG473" s="302"/>
      <c r="DH473" s="302"/>
      <c r="DI473" s="302"/>
      <c r="DJ473" s="302"/>
      <c r="DK473" s="302"/>
      <c r="DL473" s="302"/>
      <c r="DM473" s="302"/>
      <c r="DN473" s="302"/>
      <c r="DO473" s="302"/>
    </row>
    <row r="474" spans="4:119">
      <c r="D474" s="301" t="s">
        <v>121</v>
      </c>
      <c r="E474" s="301"/>
      <c r="F474" s="301" t="s">
        <v>123</v>
      </c>
      <c r="G474" s="302">
        <v>34</v>
      </c>
      <c r="H474" s="277" t="str">
        <f t="shared" si="7"/>
        <v>0234</v>
      </c>
      <c r="I474" s="302"/>
      <c r="J474" s="302"/>
      <c r="K474" s="302"/>
      <c r="L474" s="302"/>
      <c r="M474" s="302"/>
      <c r="N474" s="302"/>
      <c r="O474" s="302"/>
      <c r="P474" s="302"/>
      <c r="Q474" s="302"/>
      <c r="R474" s="302"/>
      <c r="S474" s="302"/>
      <c r="T474" s="302"/>
      <c r="U474" s="302"/>
      <c r="V474" s="302"/>
      <c r="W474" s="302"/>
      <c r="X474" s="302"/>
      <c r="Y474" s="302"/>
      <c r="Z474" s="302"/>
      <c r="AA474" s="302"/>
      <c r="AB474" s="302"/>
      <c r="AC474" s="302"/>
      <c r="AD474" s="302"/>
      <c r="AE474" s="302"/>
      <c r="AF474" s="302"/>
      <c r="AG474" s="302"/>
      <c r="AH474" s="302"/>
      <c r="AI474" s="302"/>
      <c r="AJ474" s="302"/>
      <c r="AK474" s="302"/>
      <c r="AL474" s="302"/>
      <c r="AM474" s="302"/>
      <c r="AN474" s="302"/>
      <c r="AO474" s="302"/>
      <c r="AP474" s="302"/>
      <c r="AQ474" s="302"/>
      <c r="AR474" s="302"/>
      <c r="AS474" s="302"/>
      <c r="AT474" s="302"/>
      <c r="AU474" s="302"/>
      <c r="AV474" s="302"/>
      <c r="AW474" s="302"/>
      <c r="AX474" s="302"/>
      <c r="AY474" s="302"/>
      <c r="AZ474" s="302"/>
      <c r="BA474" s="302"/>
      <c r="BB474" s="302"/>
      <c r="BC474" s="302"/>
      <c r="BD474" s="302"/>
      <c r="BE474" s="302"/>
      <c r="BF474" s="302"/>
      <c r="BG474" s="302"/>
      <c r="BH474" s="302"/>
      <c r="BI474" s="302"/>
      <c r="BJ474" s="302"/>
      <c r="BK474" s="302"/>
      <c r="BL474" s="302"/>
      <c r="BM474" s="302"/>
      <c r="BN474" s="302"/>
      <c r="BO474" s="302"/>
      <c r="BP474" s="302"/>
      <c r="BQ474" s="302"/>
      <c r="BR474" s="302"/>
      <c r="BS474" s="302"/>
      <c r="BT474" s="302"/>
      <c r="BU474" s="302"/>
      <c r="BV474" s="302"/>
      <c r="BW474" s="302"/>
      <c r="BX474" s="302"/>
      <c r="BY474" s="302"/>
      <c r="BZ474" s="302"/>
      <c r="CA474" s="302"/>
      <c r="CB474" s="302"/>
      <c r="CC474" s="302"/>
      <c r="CD474" s="302"/>
      <c r="CE474" s="302"/>
      <c r="CF474" s="302"/>
      <c r="CG474" s="302"/>
      <c r="CH474" s="302"/>
      <c r="CI474" s="302"/>
      <c r="CJ474" s="302"/>
      <c r="CK474" s="302"/>
      <c r="CL474" s="302"/>
      <c r="CM474" s="302"/>
      <c r="CN474" s="302"/>
      <c r="CO474" s="302"/>
      <c r="CP474" s="302"/>
      <c r="CQ474" s="302"/>
      <c r="CR474" s="302"/>
      <c r="CS474" s="302"/>
      <c r="CT474" s="302"/>
      <c r="CU474" s="302"/>
      <c r="CV474" s="302"/>
      <c r="CW474" s="302"/>
      <c r="CX474" s="302"/>
      <c r="CY474" s="302"/>
      <c r="CZ474" s="302"/>
      <c r="DA474" s="302"/>
      <c r="DB474" s="302"/>
      <c r="DC474" s="302"/>
      <c r="DD474" s="302"/>
      <c r="DE474" s="302"/>
      <c r="DF474" s="302"/>
      <c r="DG474" s="302"/>
      <c r="DH474" s="302"/>
      <c r="DI474" s="302"/>
      <c r="DJ474" s="302"/>
      <c r="DK474" s="302"/>
      <c r="DL474" s="302"/>
      <c r="DM474" s="302"/>
      <c r="DN474" s="302"/>
      <c r="DO474" s="302"/>
    </row>
    <row r="475" spans="4:119">
      <c r="D475" s="301" t="s">
        <v>121</v>
      </c>
      <c r="E475" s="301"/>
      <c r="F475" s="301" t="s">
        <v>123</v>
      </c>
      <c r="G475" s="302">
        <v>35</v>
      </c>
      <c r="H475" s="277" t="str">
        <f t="shared" si="7"/>
        <v>0235</v>
      </c>
      <c r="I475" s="302"/>
      <c r="J475" s="302"/>
      <c r="K475" s="302"/>
      <c r="L475" s="302"/>
      <c r="M475" s="302"/>
      <c r="N475" s="302"/>
      <c r="O475" s="302"/>
      <c r="P475" s="302"/>
      <c r="Q475" s="302"/>
      <c r="R475" s="302"/>
      <c r="S475" s="302"/>
      <c r="T475" s="302"/>
      <c r="U475" s="302"/>
      <c r="V475" s="302"/>
      <c r="W475" s="302"/>
      <c r="X475" s="302"/>
      <c r="Y475" s="302"/>
      <c r="Z475" s="302"/>
      <c r="AA475" s="302"/>
      <c r="AB475" s="302"/>
      <c r="AC475" s="302"/>
      <c r="AD475" s="302"/>
      <c r="AE475" s="302"/>
      <c r="AF475" s="302"/>
      <c r="AG475" s="302"/>
      <c r="AH475" s="302"/>
      <c r="AI475" s="302"/>
      <c r="AJ475" s="302"/>
      <c r="AK475" s="302"/>
      <c r="AL475" s="302"/>
      <c r="AM475" s="302"/>
      <c r="AN475" s="302"/>
      <c r="AO475" s="302"/>
      <c r="AP475" s="302"/>
      <c r="AQ475" s="302"/>
      <c r="AR475" s="302"/>
      <c r="AS475" s="302"/>
      <c r="AT475" s="302"/>
      <c r="AU475" s="302"/>
      <c r="AV475" s="302"/>
      <c r="AW475" s="302"/>
      <c r="AX475" s="302"/>
      <c r="AY475" s="302"/>
      <c r="AZ475" s="302"/>
      <c r="BA475" s="302"/>
      <c r="BB475" s="302"/>
      <c r="BC475" s="302"/>
      <c r="BD475" s="302"/>
      <c r="BE475" s="302"/>
      <c r="BF475" s="302"/>
      <c r="BG475" s="302"/>
      <c r="BH475" s="302"/>
      <c r="BI475" s="302"/>
      <c r="BJ475" s="302"/>
      <c r="BK475" s="302"/>
      <c r="BL475" s="302"/>
      <c r="BM475" s="302"/>
      <c r="BN475" s="302"/>
      <c r="BO475" s="302"/>
      <c r="BP475" s="302"/>
      <c r="BQ475" s="302"/>
      <c r="BR475" s="302"/>
      <c r="BS475" s="302"/>
      <c r="BT475" s="302"/>
      <c r="BU475" s="302"/>
      <c r="BV475" s="302"/>
      <c r="BW475" s="302"/>
      <c r="BX475" s="302"/>
      <c r="BY475" s="302"/>
      <c r="BZ475" s="302"/>
      <c r="CA475" s="302"/>
      <c r="CB475" s="302"/>
      <c r="CC475" s="302"/>
      <c r="CD475" s="302"/>
      <c r="CE475" s="302"/>
      <c r="CF475" s="302"/>
      <c r="CG475" s="302"/>
      <c r="CH475" s="302"/>
      <c r="CI475" s="302"/>
      <c r="CJ475" s="302"/>
      <c r="CK475" s="302"/>
      <c r="CL475" s="302"/>
      <c r="CM475" s="302"/>
      <c r="CN475" s="302"/>
      <c r="CO475" s="302"/>
      <c r="CP475" s="302"/>
      <c r="CQ475" s="302"/>
      <c r="CR475" s="302"/>
      <c r="CS475" s="302"/>
      <c r="CT475" s="302"/>
      <c r="CU475" s="302"/>
      <c r="CV475" s="302"/>
      <c r="CW475" s="302"/>
      <c r="CX475" s="302"/>
      <c r="CY475" s="302"/>
      <c r="CZ475" s="302"/>
      <c r="DA475" s="302"/>
      <c r="DB475" s="302"/>
      <c r="DC475" s="302"/>
      <c r="DD475" s="302"/>
      <c r="DE475" s="302"/>
      <c r="DF475" s="302"/>
      <c r="DG475" s="302"/>
      <c r="DH475" s="302"/>
      <c r="DI475" s="302"/>
      <c r="DJ475" s="302"/>
      <c r="DK475" s="302"/>
      <c r="DL475" s="302"/>
      <c r="DM475" s="302"/>
      <c r="DN475" s="302"/>
      <c r="DO475" s="302"/>
    </row>
    <row r="476" spans="4:119">
      <c r="D476" s="301" t="s">
        <v>121</v>
      </c>
      <c r="E476" s="301"/>
      <c r="F476" s="301" t="s">
        <v>123</v>
      </c>
      <c r="G476" s="302">
        <v>36</v>
      </c>
      <c r="H476" s="277" t="str">
        <f t="shared" si="7"/>
        <v>0236</v>
      </c>
      <c r="I476" s="302"/>
      <c r="J476" s="302"/>
      <c r="K476" s="302"/>
      <c r="L476" s="302"/>
      <c r="M476" s="302"/>
      <c r="N476" s="302"/>
      <c r="O476" s="302"/>
      <c r="P476" s="302"/>
      <c r="Q476" s="302"/>
      <c r="R476" s="302"/>
      <c r="S476" s="302"/>
      <c r="T476" s="302"/>
      <c r="U476" s="302"/>
      <c r="V476" s="302"/>
      <c r="W476" s="302"/>
      <c r="X476" s="302"/>
      <c r="Y476" s="302"/>
      <c r="Z476" s="302"/>
      <c r="AA476" s="302"/>
      <c r="AB476" s="302"/>
      <c r="AC476" s="302"/>
      <c r="AD476" s="302"/>
      <c r="AE476" s="302"/>
      <c r="AF476" s="302"/>
      <c r="AG476" s="302"/>
      <c r="AH476" s="302"/>
      <c r="AI476" s="302"/>
      <c r="AJ476" s="302"/>
      <c r="AK476" s="302"/>
      <c r="AL476" s="302"/>
      <c r="AM476" s="302"/>
      <c r="AN476" s="302"/>
      <c r="AO476" s="302"/>
      <c r="AP476" s="302"/>
      <c r="AQ476" s="302"/>
      <c r="AR476" s="302"/>
      <c r="AS476" s="302"/>
      <c r="AT476" s="302"/>
      <c r="AU476" s="302"/>
      <c r="AV476" s="302"/>
      <c r="AW476" s="302"/>
      <c r="AX476" s="302"/>
      <c r="AY476" s="302"/>
      <c r="AZ476" s="302"/>
      <c r="BA476" s="302"/>
      <c r="BB476" s="302"/>
      <c r="BC476" s="302"/>
      <c r="BD476" s="302"/>
      <c r="BE476" s="302"/>
      <c r="BF476" s="302"/>
      <c r="BG476" s="302"/>
      <c r="BH476" s="302"/>
      <c r="BI476" s="302"/>
      <c r="BJ476" s="302"/>
      <c r="BK476" s="302"/>
      <c r="BL476" s="302"/>
      <c r="BM476" s="302"/>
      <c r="BN476" s="302"/>
      <c r="BO476" s="302"/>
      <c r="BP476" s="302"/>
      <c r="BQ476" s="302"/>
      <c r="BR476" s="302"/>
      <c r="BS476" s="302"/>
      <c r="BT476" s="302"/>
      <c r="BU476" s="302"/>
      <c r="BV476" s="302"/>
      <c r="BW476" s="302"/>
      <c r="BX476" s="302"/>
      <c r="BY476" s="302"/>
      <c r="BZ476" s="302"/>
      <c r="CA476" s="302"/>
      <c r="CB476" s="302"/>
      <c r="CC476" s="302"/>
      <c r="CD476" s="302"/>
      <c r="CE476" s="302"/>
      <c r="CF476" s="302"/>
      <c r="CG476" s="302"/>
      <c r="CH476" s="302"/>
      <c r="CI476" s="302"/>
      <c r="CJ476" s="302"/>
      <c r="CK476" s="302"/>
      <c r="CL476" s="302"/>
      <c r="CM476" s="302"/>
      <c r="CN476" s="302"/>
      <c r="CO476" s="302"/>
      <c r="CP476" s="302"/>
      <c r="CQ476" s="302"/>
      <c r="CR476" s="302"/>
      <c r="CS476" s="302"/>
      <c r="CT476" s="302"/>
      <c r="CU476" s="302"/>
      <c r="CV476" s="302"/>
      <c r="CW476" s="302"/>
      <c r="CX476" s="302"/>
      <c r="CY476" s="302"/>
      <c r="CZ476" s="302"/>
      <c r="DA476" s="302"/>
      <c r="DB476" s="302"/>
      <c r="DC476" s="302"/>
      <c r="DD476" s="302"/>
      <c r="DE476" s="302"/>
      <c r="DF476" s="302"/>
      <c r="DG476" s="302"/>
      <c r="DH476" s="302"/>
      <c r="DI476" s="302"/>
      <c r="DJ476" s="302"/>
      <c r="DK476" s="302"/>
      <c r="DL476" s="302"/>
      <c r="DM476" s="302"/>
      <c r="DN476" s="302"/>
      <c r="DO476" s="302"/>
    </row>
    <row r="477" spans="4:119">
      <c r="D477" s="301" t="s">
        <v>121</v>
      </c>
      <c r="E477" s="301"/>
      <c r="F477" s="301" t="s">
        <v>123</v>
      </c>
      <c r="G477" s="302">
        <v>37</v>
      </c>
      <c r="H477" s="277" t="str">
        <f t="shared" si="7"/>
        <v>0237</v>
      </c>
      <c r="I477" s="302"/>
      <c r="J477" s="302"/>
      <c r="K477" s="302"/>
      <c r="L477" s="302"/>
      <c r="M477" s="302"/>
      <c r="N477" s="302"/>
      <c r="O477" s="302"/>
      <c r="P477" s="302"/>
      <c r="Q477" s="302"/>
      <c r="R477" s="302"/>
      <c r="S477" s="302"/>
      <c r="T477" s="302"/>
      <c r="U477" s="302"/>
      <c r="V477" s="302"/>
      <c r="W477" s="302"/>
      <c r="X477" s="302"/>
      <c r="Y477" s="302"/>
      <c r="Z477" s="302"/>
      <c r="AA477" s="302"/>
      <c r="AB477" s="302"/>
      <c r="AC477" s="302"/>
      <c r="AD477" s="302"/>
      <c r="AE477" s="302"/>
      <c r="AF477" s="302"/>
      <c r="AG477" s="302"/>
      <c r="AH477" s="302"/>
      <c r="AI477" s="302"/>
      <c r="AJ477" s="302"/>
      <c r="AK477" s="302"/>
      <c r="AL477" s="302"/>
      <c r="AM477" s="302"/>
      <c r="AN477" s="302"/>
      <c r="AO477" s="302"/>
      <c r="AP477" s="302"/>
      <c r="AQ477" s="302"/>
      <c r="AR477" s="302"/>
      <c r="AS477" s="302"/>
      <c r="AT477" s="302"/>
      <c r="AU477" s="302"/>
      <c r="AV477" s="302"/>
      <c r="AW477" s="302"/>
      <c r="AX477" s="302"/>
      <c r="AY477" s="302"/>
      <c r="AZ477" s="302"/>
      <c r="BA477" s="302"/>
      <c r="BB477" s="302"/>
      <c r="BC477" s="302"/>
      <c r="BD477" s="302"/>
      <c r="BE477" s="302"/>
      <c r="BF477" s="302"/>
      <c r="BG477" s="302"/>
      <c r="BH477" s="302"/>
      <c r="BI477" s="302"/>
      <c r="BJ477" s="302"/>
      <c r="BK477" s="302"/>
      <c r="BL477" s="302"/>
      <c r="BM477" s="302"/>
      <c r="BN477" s="302"/>
      <c r="BO477" s="302"/>
      <c r="BP477" s="302"/>
      <c r="BQ477" s="302"/>
      <c r="BR477" s="302"/>
      <c r="BS477" s="302"/>
      <c r="BT477" s="302"/>
      <c r="BU477" s="302"/>
      <c r="BV477" s="302"/>
      <c r="BW477" s="302"/>
      <c r="BX477" s="302"/>
      <c r="BY477" s="302"/>
      <c r="BZ477" s="302"/>
      <c r="CA477" s="302"/>
      <c r="CB477" s="302"/>
      <c r="CC477" s="302"/>
      <c r="CD477" s="302"/>
      <c r="CE477" s="302"/>
      <c r="CF477" s="302"/>
      <c r="CG477" s="302"/>
      <c r="CH477" s="302"/>
      <c r="CI477" s="302"/>
      <c r="CJ477" s="302"/>
      <c r="CK477" s="302"/>
      <c r="CL477" s="302"/>
      <c r="CM477" s="302"/>
      <c r="CN477" s="302"/>
      <c r="CO477" s="302"/>
      <c r="CP477" s="302"/>
      <c r="CQ477" s="302"/>
      <c r="CR477" s="302"/>
      <c r="CS477" s="302"/>
      <c r="CT477" s="302"/>
      <c r="CU477" s="302"/>
      <c r="CV477" s="302"/>
      <c r="CW477" s="302"/>
      <c r="CX477" s="302"/>
      <c r="CY477" s="302"/>
      <c r="CZ477" s="302"/>
      <c r="DA477" s="302"/>
      <c r="DB477" s="302"/>
      <c r="DC477" s="302"/>
      <c r="DD477" s="302"/>
      <c r="DE477" s="302"/>
      <c r="DF477" s="302"/>
      <c r="DG477" s="302"/>
      <c r="DH477" s="302"/>
      <c r="DI477" s="302"/>
      <c r="DJ477" s="302"/>
      <c r="DK477" s="302"/>
      <c r="DL477" s="302"/>
      <c r="DM477" s="302"/>
      <c r="DN477" s="302"/>
      <c r="DO477" s="302"/>
    </row>
    <row r="478" spans="4:119">
      <c r="D478" s="301" t="s">
        <v>121</v>
      </c>
      <c r="E478" s="301"/>
      <c r="F478" s="301" t="s">
        <v>123</v>
      </c>
      <c r="G478" s="302">
        <v>38</v>
      </c>
      <c r="H478" s="277" t="str">
        <f t="shared" si="7"/>
        <v>0238</v>
      </c>
      <c r="I478" s="302"/>
      <c r="J478" s="302"/>
      <c r="K478" s="302"/>
      <c r="L478" s="302"/>
      <c r="M478" s="302"/>
      <c r="N478" s="302"/>
      <c r="O478" s="302"/>
      <c r="P478" s="302"/>
      <c r="Q478" s="302"/>
      <c r="R478" s="302"/>
      <c r="S478" s="302"/>
      <c r="T478" s="302"/>
      <c r="U478" s="302"/>
      <c r="V478" s="302"/>
      <c r="W478" s="302"/>
      <c r="X478" s="302"/>
      <c r="Y478" s="302"/>
      <c r="Z478" s="302"/>
      <c r="AA478" s="302"/>
      <c r="AB478" s="302"/>
      <c r="AC478" s="302"/>
      <c r="AD478" s="302"/>
      <c r="AE478" s="302"/>
      <c r="AF478" s="302"/>
      <c r="AG478" s="302"/>
      <c r="AH478" s="302"/>
      <c r="AI478" s="302"/>
      <c r="AJ478" s="302"/>
      <c r="AK478" s="302"/>
      <c r="AL478" s="302"/>
      <c r="AM478" s="302"/>
      <c r="AN478" s="302"/>
      <c r="AO478" s="302"/>
      <c r="AP478" s="302"/>
      <c r="AQ478" s="302"/>
      <c r="AR478" s="302"/>
      <c r="AS478" s="302"/>
      <c r="AT478" s="302"/>
      <c r="AU478" s="302"/>
      <c r="AV478" s="302"/>
      <c r="AW478" s="302"/>
      <c r="AX478" s="302"/>
      <c r="AY478" s="302"/>
      <c r="AZ478" s="302"/>
      <c r="BA478" s="302"/>
      <c r="BB478" s="302"/>
      <c r="BC478" s="302"/>
      <c r="BD478" s="302"/>
      <c r="BE478" s="302"/>
      <c r="BF478" s="302"/>
      <c r="BG478" s="302"/>
      <c r="BH478" s="302"/>
      <c r="BI478" s="302"/>
      <c r="BJ478" s="302"/>
      <c r="BK478" s="302"/>
      <c r="BL478" s="302"/>
      <c r="BM478" s="302"/>
      <c r="BN478" s="302"/>
      <c r="BO478" s="302"/>
      <c r="BP478" s="302"/>
      <c r="BQ478" s="302"/>
      <c r="BR478" s="302"/>
      <c r="BS478" s="302"/>
      <c r="BT478" s="302"/>
      <c r="BU478" s="302"/>
      <c r="BV478" s="302"/>
      <c r="BW478" s="302"/>
      <c r="BX478" s="302"/>
      <c r="BY478" s="302"/>
      <c r="BZ478" s="302"/>
      <c r="CA478" s="302"/>
      <c r="CB478" s="302"/>
      <c r="CC478" s="302"/>
      <c r="CD478" s="302"/>
      <c r="CE478" s="302"/>
      <c r="CF478" s="302"/>
      <c r="CG478" s="302"/>
      <c r="CH478" s="302"/>
      <c r="CI478" s="302"/>
      <c r="CJ478" s="302"/>
      <c r="CK478" s="302"/>
      <c r="CL478" s="302"/>
      <c r="CM478" s="302"/>
      <c r="CN478" s="302"/>
      <c r="CO478" s="302"/>
      <c r="CP478" s="302"/>
      <c r="CQ478" s="302"/>
      <c r="CR478" s="302"/>
      <c r="CS478" s="302"/>
      <c r="CT478" s="302"/>
      <c r="CU478" s="302"/>
      <c r="CV478" s="302"/>
      <c r="CW478" s="302"/>
      <c r="CX478" s="302"/>
      <c r="CY478" s="302"/>
      <c r="CZ478" s="302"/>
      <c r="DA478" s="302"/>
      <c r="DB478" s="302"/>
      <c r="DC478" s="302"/>
      <c r="DD478" s="302"/>
      <c r="DE478" s="302"/>
      <c r="DF478" s="302"/>
      <c r="DG478" s="302"/>
      <c r="DH478" s="302"/>
      <c r="DI478" s="302"/>
      <c r="DJ478" s="302"/>
      <c r="DK478" s="302"/>
      <c r="DL478" s="302"/>
      <c r="DM478" s="302"/>
      <c r="DN478" s="302"/>
      <c r="DO478" s="302"/>
    </row>
    <row r="479" spans="4:119">
      <c r="D479" s="301" t="s">
        <v>121</v>
      </c>
      <c r="E479" s="301"/>
      <c r="F479" s="301" t="s">
        <v>123</v>
      </c>
      <c r="G479" s="302">
        <v>39</v>
      </c>
      <c r="H479" s="277" t="str">
        <f t="shared" si="7"/>
        <v>0239</v>
      </c>
      <c r="I479" s="302"/>
      <c r="J479" s="302"/>
      <c r="K479" s="302"/>
      <c r="L479" s="302"/>
      <c r="M479" s="302"/>
      <c r="N479" s="302"/>
      <c r="O479" s="302"/>
      <c r="P479" s="302"/>
      <c r="Q479" s="302"/>
      <c r="R479" s="302"/>
      <c r="S479" s="302"/>
      <c r="T479" s="302"/>
      <c r="U479" s="302"/>
      <c r="V479" s="302"/>
      <c r="W479" s="302"/>
      <c r="X479" s="302"/>
      <c r="Y479" s="302"/>
      <c r="Z479" s="302"/>
      <c r="AA479" s="302"/>
      <c r="AB479" s="302"/>
      <c r="AC479" s="302"/>
      <c r="AD479" s="302"/>
      <c r="AE479" s="302"/>
      <c r="AF479" s="302"/>
      <c r="AG479" s="302"/>
      <c r="AH479" s="302"/>
      <c r="AI479" s="302"/>
      <c r="AJ479" s="302"/>
      <c r="AK479" s="302"/>
      <c r="AL479" s="302"/>
      <c r="AM479" s="302"/>
      <c r="AN479" s="302"/>
      <c r="AO479" s="302"/>
      <c r="AP479" s="302"/>
      <c r="AQ479" s="302"/>
      <c r="AR479" s="302"/>
      <c r="AS479" s="302"/>
      <c r="AT479" s="302"/>
      <c r="AU479" s="302"/>
      <c r="AV479" s="302"/>
      <c r="AW479" s="302"/>
      <c r="AX479" s="302"/>
      <c r="AY479" s="302"/>
      <c r="AZ479" s="302"/>
      <c r="BA479" s="302"/>
      <c r="BB479" s="302"/>
      <c r="BC479" s="302"/>
      <c r="BD479" s="302"/>
      <c r="BE479" s="302"/>
      <c r="BF479" s="302"/>
      <c r="BG479" s="302"/>
      <c r="BH479" s="302"/>
      <c r="BI479" s="302"/>
      <c r="BJ479" s="302"/>
      <c r="BK479" s="302"/>
      <c r="BL479" s="302"/>
      <c r="BM479" s="302"/>
      <c r="BN479" s="302"/>
      <c r="BO479" s="302"/>
      <c r="BP479" s="302"/>
      <c r="BQ479" s="302"/>
      <c r="BR479" s="302"/>
      <c r="BS479" s="302"/>
      <c r="BT479" s="302"/>
      <c r="BU479" s="302"/>
      <c r="BV479" s="302"/>
      <c r="BW479" s="302"/>
      <c r="BX479" s="302"/>
      <c r="BY479" s="302"/>
      <c r="BZ479" s="302"/>
      <c r="CA479" s="302"/>
      <c r="CB479" s="302"/>
      <c r="CC479" s="302"/>
      <c r="CD479" s="302"/>
      <c r="CE479" s="302"/>
      <c r="CF479" s="302"/>
      <c r="CG479" s="302"/>
      <c r="CH479" s="302"/>
      <c r="CI479" s="302"/>
      <c r="CJ479" s="302"/>
      <c r="CK479" s="302"/>
      <c r="CL479" s="302"/>
      <c r="CM479" s="302"/>
      <c r="CN479" s="302"/>
      <c r="CO479" s="302"/>
      <c r="CP479" s="302"/>
      <c r="CQ479" s="302"/>
      <c r="CR479" s="302"/>
      <c r="CS479" s="302"/>
      <c r="CT479" s="302"/>
      <c r="CU479" s="302"/>
      <c r="CV479" s="302"/>
      <c r="CW479" s="302"/>
      <c r="CX479" s="302"/>
      <c r="CY479" s="302"/>
      <c r="CZ479" s="302"/>
      <c r="DA479" s="302"/>
      <c r="DB479" s="302"/>
      <c r="DC479" s="302"/>
      <c r="DD479" s="302"/>
      <c r="DE479" s="302"/>
      <c r="DF479" s="302"/>
      <c r="DG479" s="302"/>
      <c r="DH479" s="302"/>
      <c r="DI479" s="302"/>
      <c r="DJ479" s="302"/>
      <c r="DK479" s="302"/>
      <c r="DL479" s="302"/>
      <c r="DM479" s="302"/>
      <c r="DN479" s="302"/>
      <c r="DO479" s="302"/>
    </row>
    <row r="480" spans="4:119">
      <c r="D480" s="301" t="s">
        <v>121</v>
      </c>
      <c r="E480" s="301"/>
      <c r="F480" s="301" t="s">
        <v>123</v>
      </c>
      <c r="G480" s="302">
        <v>40</v>
      </c>
      <c r="H480" s="277" t="str">
        <f t="shared" si="7"/>
        <v>0240</v>
      </c>
      <c r="I480" s="302"/>
      <c r="J480" s="302"/>
      <c r="K480" s="302"/>
      <c r="L480" s="302"/>
      <c r="M480" s="302"/>
      <c r="N480" s="302"/>
      <c r="O480" s="302"/>
      <c r="P480" s="302"/>
      <c r="Q480" s="302"/>
      <c r="R480" s="302"/>
      <c r="S480" s="302"/>
      <c r="T480" s="302"/>
      <c r="U480" s="302"/>
      <c r="V480" s="302"/>
      <c r="W480" s="302"/>
      <c r="X480" s="302"/>
      <c r="Y480" s="302"/>
      <c r="Z480" s="302"/>
      <c r="AA480" s="302"/>
      <c r="AB480" s="302"/>
      <c r="AC480" s="302"/>
      <c r="AD480" s="302"/>
      <c r="AE480" s="302"/>
      <c r="AF480" s="302"/>
      <c r="AG480" s="302"/>
      <c r="AH480" s="302"/>
      <c r="AI480" s="302"/>
      <c r="AJ480" s="302"/>
      <c r="AK480" s="302"/>
      <c r="AL480" s="302"/>
      <c r="AM480" s="302"/>
      <c r="AN480" s="302"/>
      <c r="AO480" s="302"/>
      <c r="AP480" s="302"/>
      <c r="AQ480" s="302"/>
      <c r="AR480" s="302"/>
      <c r="AS480" s="302"/>
      <c r="AT480" s="302"/>
      <c r="AU480" s="302"/>
      <c r="AV480" s="302"/>
      <c r="AW480" s="302"/>
      <c r="AX480" s="302"/>
      <c r="AY480" s="302"/>
      <c r="AZ480" s="302"/>
      <c r="BA480" s="302"/>
      <c r="BB480" s="302"/>
      <c r="BC480" s="302"/>
      <c r="BD480" s="302"/>
      <c r="BE480" s="302"/>
      <c r="BF480" s="302"/>
      <c r="BG480" s="302"/>
      <c r="BH480" s="302"/>
      <c r="BI480" s="302"/>
      <c r="BJ480" s="302"/>
      <c r="BK480" s="302"/>
      <c r="BL480" s="302"/>
      <c r="BM480" s="302"/>
      <c r="BN480" s="302"/>
      <c r="BO480" s="302"/>
      <c r="BP480" s="302"/>
      <c r="BQ480" s="302"/>
      <c r="BR480" s="302"/>
      <c r="BS480" s="302"/>
      <c r="BT480" s="302"/>
      <c r="BU480" s="302"/>
      <c r="BV480" s="302"/>
      <c r="BW480" s="302"/>
      <c r="BX480" s="302"/>
      <c r="BY480" s="302"/>
      <c r="BZ480" s="302"/>
      <c r="CA480" s="302"/>
      <c r="CB480" s="302"/>
      <c r="CC480" s="302"/>
      <c r="CD480" s="302"/>
      <c r="CE480" s="302"/>
      <c r="CF480" s="302"/>
      <c r="CG480" s="302"/>
      <c r="CH480" s="302"/>
      <c r="CI480" s="302"/>
      <c r="CJ480" s="302"/>
      <c r="CK480" s="302"/>
      <c r="CL480" s="302"/>
      <c r="CM480" s="302"/>
      <c r="CN480" s="302"/>
      <c r="CO480" s="302"/>
      <c r="CP480" s="302"/>
      <c r="CQ480" s="302"/>
      <c r="CR480" s="302"/>
      <c r="CS480" s="302"/>
      <c r="CT480" s="302"/>
      <c r="CU480" s="302"/>
      <c r="CV480" s="302"/>
      <c r="CW480" s="302"/>
      <c r="CX480" s="302"/>
      <c r="CY480" s="302"/>
      <c r="CZ480" s="302"/>
      <c r="DA480" s="302"/>
      <c r="DB480" s="302"/>
      <c r="DC480" s="302"/>
      <c r="DD480" s="302"/>
      <c r="DE480" s="302"/>
      <c r="DF480" s="302"/>
      <c r="DG480" s="302"/>
      <c r="DH480" s="302"/>
      <c r="DI480" s="302"/>
      <c r="DJ480" s="302"/>
      <c r="DK480" s="302"/>
      <c r="DL480" s="302"/>
      <c r="DM480" s="302"/>
      <c r="DN480" s="302"/>
      <c r="DO480" s="302"/>
    </row>
    <row r="481" spans="4:119">
      <c r="D481" s="301" t="s">
        <v>121</v>
      </c>
      <c r="E481" s="301"/>
      <c r="F481" s="301" t="s">
        <v>123</v>
      </c>
      <c r="G481" s="302">
        <v>41</v>
      </c>
      <c r="H481" s="277" t="str">
        <f t="shared" si="7"/>
        <v>0241</v>
      </c>
      <c r="I481" s="302"/>
      <c r="J481" s="302"/>
      <c r="K481" s="302"/>
      <c r="L481" s="302"/>
      <c r="M481" s="302"/>
      <c r="N481" s="302"/>
      <c r="O481" s="302"/>
      <c r="P481" s="302"/>
      <c r="Q481" s="302"/>
      <c r="R481" s="302"/>
      <c r="S481" s="302"/>
      <c r="T481" s="302"/>
      <c r="U481" s="302"/>
      <c r="V481" s="302"/>
      <c r="W481" s="302"/>
      <c r="X481" s="302"/>
      <c r="Y481" s="302"/>
      <c r="Z481" s="302"/>
      <c r="AA481" s="302"/>
      <c r="AB481" s="302"/>
      <c r="AC481" s="302"/>
      <c r="AD481" s="302"/>
      <c r="AE481" s="302"/>
      <c r="AF481" s="302"/>
      <c r="AG481" s="302"/>
      <c r="AH481" s="302"/>
      <c r="AI481" s="302"/>
      <c r="AJ481" s="302"/>
      <c r="AK481" s="302"/>
      <c r="AL481" s="302"/>
      <c r="AM481" s="302"/>
      <c r="AN481" s="302"/>
      <c r="AO481" s="302"/>
      <c r="AP481" s="302"/>
      <c r="AQ481" s="302"/>
      <c r="AR481" s="302"/>
      <c r="AS481" s="302"/>
      <c r="AT481" s="302"/>
      <c r="AU481" s="302"/>
      <c r="AV481" s="302"/>
      <c r="AW481" s="302"/>
      <c r="AX481" s="302"/>
      <c r="AY481" s="302"/>
      <c r="AZ481" s="302"/>
      <c r="BA481" s="302"/>
      <c r="BB481" s="302"/>
      <c r="BC481" s="302"/>
      <c r="BD481" s="302"/>
      <c r="BE481" s="302"/>
      <c r="BF481" s="302"/>
      <c r="BG481" s="302"/>
      <c r="BH481" s="302"/>
      <c r="BI481" s="302"/>
      <c r="BJ481" s="302"/>
      <c r="BK481" s="302"/>
      <c r="BL481" s="302"/>
      <c r="BM481" s="302"/>
      <c r="BN481" s="302"/>
      <c r="BO481" s="302"/>
      <c r="BP481" s="302"/>
      <c r="BQ481" s="302"/>
      <c r="BR481" s="302"/>
      <c r="BS481" s="302"/>
      <c r="BT481" s="302"/>
      <c r="BU481" s="302"/>
      <c r="BV481" s="302"/>
      <c r="BW481" s="302"/>
      <c r="BX481" s="302"/>
      <c r="BY481" s="302"/>
      <c r="BZ481" s="302"/>
      <c r="CA481" s="302"/>
      <c r="CB481" s="302"/>
      <c r="CC481" s="302"/>
      <c r="CD481" s="302"/>
      <c r="CE481" s="302"/>
      <c r="CF481" s="302"/>
      <c r="CG481" s="302"/>
      <c r="CH481" s="302"/>
      <c r="CI481" s="302"/>
      <c r="CJ481" s="302"/>
      <c r="CK481" s="302"/>
      <c r="CL481" s="302"/>
      <c r="CM481" s="302"/>
      <c r="CN481" s="302"/>
      <c r="CO481" s="302"/>
      <c r="CP481" s="302"/>
      <c r="CQ481" s="302"/>
      <c r="CR481" s="302"/>
      <c r="CS481" s="302"/>
      <c r="CT481" s="302"/>
      <c r="CU481" s="302"/>
      <c r="CV481" s="302"/>
      <c r="CW481" s="302"/>
      <c r="CX481" s="302"/>
      <c r="CY481" s="302"/>
      <c r="CZ481" s="302"/>
      <c r="DA481" s="302"/>
      <c r="DB481" s="302"/>
      <c r="DC481" s="302"/>
      <c r="DD481" s="302"/>
      <c r="DE481" s="302"/>
      <c r="DF481" s="302"/>
      <c r="DG481" s="302"/>
      <c r="DH481" s="302"/>
      <c r="DI481" s="302"/>
      <c r="DJ481" s="302"/>
      <c r="DK481" s="302"/>
      <c r="DL481" s="302"/>
      <c r="DM481" s="302"/>
      <c r="DN481" s="302"/>
      <c r="DO481" s="302"/>
    </row>
    <row r="482" spans="4:119">
      <c r="D482" s="301" t="s">
        <v>121</v>
      </c>
      <c r="E482" s="301"/>
      <c r="F482" s="301" t="s">
        <v>123</v>
      </c>
      <c r="G482" s="302">
        <v>42</v>
      </c>
      <c r="H482" s="277" t="str">
        <f t="shared" si="7"/>
        <v>0242</v>
      </c>
      <c r="I482" s="302"/>
      <c r="J482" s="302"/>
      <c r="K482" s="302"/>
      <c r="L482" s="302"/>
      <c r="M482" s="302"/>
      <c r="N482" s="302"/>
      <c r="O482" s="302"/>
      <c r="P482" s="302"/>
      <c r="Q482" s="302"/>
      <c r="R482" s="302"/>
      <c r="S482" s="302"/>
      <c r="T482" s="302"/>
      <c r="U482" s="302"/>
      <c r="V482" s="302"/>
      <c r="W482" s="302"/>
      <c r="X482" s="302"/>
      <c r="Y482" s="302"/>
      <c r="Z482" s="302"/>
      <c r="AA482" s="302"/>
      <c r="AB482" s="302"/>
      <c r="AC482" s="302"/>
      <c r="AD482" s="302"/>
      <c r="AE482" s="302"/>
      <c r="AF482" s="302"/>
      <c r="AG482" s="302"/>
      <c r="AH482" s="302"/>
      <c r="AI482" s="302"/>
      <c r="AJ482" s="302"/>
      <c r="AK482" s="302"/>
      <c r="AL482" s="302"/>
      <c r="AM482" s="302"/>
      <c r="AN482" s="302"/>
      <c r="AO482" s="302"/>
      <c r="AP482" s="302"/>
      <c r="AQ482" s="302"/>
      <c r="AR482" s="302"/>
      <c r="AS482" s="302"/>
      <c r="AT482" s="302"/>
      <c r="AU482" s="302"/>
      <c r="AV482" s="302"/>
      <c r="AW482" s="302"/>
      <c r="AX482" s="302"/>
      <c r="AY482" s="302"/>
      <c r="AZ482" s="302"/>
      <c r="BA482" s="302"/>
      <c r="BB482" s="302"/>
      <c r="BC482" s="302"/>
      <c r="BD482" s="302"/>
      <c r="BE482" s="302"/>
      <c r="BF482" s="302"/>
      <c r="BG482" s="302"/>
      <c r="BH482" s="302"/>
      <c r="BI482" s="302"/>
      <c r="BJ482" s="302"/>
      <c r="BK482" s="302"/>
      <c r="BL482" s="302"/>
      <c r="BM482" s="302"/>
      <c r="BN482" s="302"/>
      <c r="BO482" s="302"/>
      <c r="BP482" s="302"/>
      <c r="BQ482" s="302"/>
      <c r="BR482" s="302"/>
      <c r="BS482" s="302"/>
      <c r="BT482" s="302"/>
      <c r="BU482" s="302"/>
      <c r="BV482" s="302"/>
      <c r="BW482" s="302"/>
      <c r="BX482" s="302"/>
      <c r="BY482" s="302"/>
      <c r="BZ482" s="302"/>
      <c r="CA482" s="302"/>
      <c r="CB482" s="302"/>
      <c r="CC482" s="302"/>
      <c r="CD482" s="302"/>
      <c r="CE482" s="302"/>
      <c r="CF482" s="302"/>
      <c r="CG482" s="302"/>
      <c r="CH482" s="302"/>
      <c r="CI482" s="302"/>
      <c r="CJ482" s="302"/>
      <c r="CK482" s="302"/>
      <c r="CL482" s="302"/>
      <c r="CM482" s="302"/>
      <c r="CN482" s="302"/>
      <c r="CO482" s="302"/>
      <c r="CP482" s="302"/>
      <c r="CQ482" s="302"/>
      <c r="CR482" s="302"/>
      <c r="CS482" s="302"/>
      <c r="CT482" s="302"/>
      <c r="CU482" s="302"/>
      <c r="CV482" s="302"/>
      <c r="CW482" s="302"/>
      <c r="CX482" s="302"/>
      <c r="CY482" s="302"/>
      <c r="CZ482" s="302"/>
      <c r="DA482" s="302"/>
      <c r="DB482" s="302"/>
      <c r="DC482" s="302"/>
      <c r="DD482" s="302"/>
      <c r="DE482" s="302"/>
      <c r="DF482" s="302"/>
      <c r="DG482" s="302"/>
      <c r="DH482" s="302"/>
      <c r="DI482" s="302"/>
      <c r="DJ482" s="302"/>
      <c r="DK482" s="302"/>
      <c r="DL482" s="302"/>
      <c r="DM482" s="302"/>
      <c r="DN482" s="302"/>
      <c r="DO482" s="302"/>
    </row>
    <row r="483" spans="4:119">
      <c r="D483" s="301" t="s">
        <v>121</v>
      </c>
      <c r="E483" s="301"/>
      <c r="F483" s="301" t="s">
        <v>123</v>
      </c>
      <c r="G483" s="302">
        <v>43</v>
      </c>
      <c r="H483" s="277" t="str">
        <f t="shared" si="7"/>
        <v>0243</v>
      </c>
      <c r="I483" s="302"/>
      <c r="J483" s="302"/>
      <c r="K483" s="302"/>
      <c r="L483" s="302"/>
      <c r="M483" s="302"/>
      <c r="N483" s="302"/>
      <c r="O483" s="302"/>
      <c r="P483" s="302"/>
      <c r="Q483" s="302"/>
      <c r="R483" s="302"/>
      <c r="S483" s="302"/>
      <c r="T483" s="302"/>
      <c r="U483" s="302"/>
      <c r="V483" s="302"/>
      <c r="W483" s="302"/>
      <c r="X483" s="302"/>
      <c r="Y483" s="302"/>
      <c r="Z483" s="302"/>
      <c r="AA483" s="302"/>
      <c r="AB483" s="302"/>
      <c r="AC483" s="302"/>
      <c r="AD483" s="302"/>
      <c r="AE483" s="302"/>
      <c r="AF483" s="302"/>
      <c r="AG483" s="302"/>
      <c r="AH483" s="302"/>
      <c r="AI483" s="302"/>
      <c r="AJ483" s="302"/>
      <c r="AK483" s="302"/>
      <c r="AL483" s="302"/>
      <c r="AM483" s="302"/>
      <c r="AN483" s="302"/>
      <c r="AO483" s="302"/>
      <c r="AP483" s="302"/>
      <c r="AQ483" s="302"/>
      <c r="AR483" s="302"/>
      <c r="AS483" s="302"/>
      <c r="AT483" s="302"/>
      <c r="AU483" s="302"/>
      <c r="AV483" s="302"/>
      <c r="AW483" s="302"/>
      <c r="AX483" s="302"/>
      <c r="AY483" s="302"/>
      <c r="AZ483" s="302"/>
      <c r="BA483" s="302"/>
      <c r="BB483" s="302"/>
      <c r="BC483" s="302"/>
      <c r="BD483" s="302"/>
      <c r="BE483" s="302"/>
      <c r="BF483" s="302"/>
      <c r="BG483" s="302"/>
      <c r="BH483" s="302"/>
      <c r="BI483" s="302"/>
      <c r="BJ483" s="302"/>
      <c r="BK483" s="302"/>
      <c r="BL483" s="302"/>
      <c r="BM483" s="302"/>
      <c r="BN483" s="302"/>
      <c r="BO483" s="302"/>
      <c r="BP483" s="302"/>
      <c r="BQ483" s="302"/>
      <c r="BR483" s="302"/>
      <c r="BS483" s="302"/>
      <c r="BT483" s="302"/>
      <c r="BU483" s="302"/>
      <c r="BV483" s="302"/>
      <c r="BW483" s="302"/>
      <c r="BX483" s="302"/>
      <c r="BY483" s="302"/>
      <c r="BZ483" s="302"/>
      <c r="CA483" s="302"/>
      <c r="CB483" s="302"/>
      <c r="CC483" s="302"/>
      <c r="CD483" s="302"/>
      <c r="CE483" s="302"/>
      <c r="CF483" s="302"/>
      <c r="CG483" s="302"/>
      <c r="CH483" s="302"/>
      <c r="CI483" s="302"/>
      <c r="CJ483" s="302"/>
      <c r="CK483" s="302"/>
      <c r="CL483" s="302"/>
      <c r="CM483" s="302"/>
      <c r="CN483" s="302"/>
      <c r="CO483" s="302"/>
      <c r="CP483" s="302"/>
      <c r="CQ483" s="302"/>
      <c r="CR483" s="302"/>
      <c r="CS483" s="302"/>
      <c r="CT483" s="302"/>
      <c r="CU483" s="302"/>
      <c r="CV483" s="302"/>
      <c r="CW483" s="302"/>
      <c r="CX483" s="302"/>
      <c r="CY483" s="302"/>
      <c r="CZ483" s="302"/>
      <c r="DA483" s="302"/>
      <c r="DB483" s="302"/>
      <c r="DC483" s="302"/>
      <c r="DD483" s="302"/>
      <c r="DE483" s="302"/>
      <c r="DF483" s="302"/>
      <c r="DG483" s="302"/>
      <c r="DH483" s="302"/>
      <c r="DI483" s="302"/>
      <c r="DJ483" s="302"/>
      <c r="DK483" s="302"/>
      <c r="DL483" s="302"/>
      <c r="DM483" s="302"/>
      <c r="DN483" s="302"/>
      <c r="DO483" s="302"/>
    </row>
    <row r="484" spans="4:119">
      <c r="D484" s="301" t="s">
        <v>121</v>
      </c>
      <c r="E484" s="301"/>
      <c r="F484" s="301" t="s">
        <v>123</v>
      </c>
      <c r="G484" s="302">
        <v>44</v>
      </c>
      <c r="H484" s="277" t="str">
        <f t="shared" si="7"/>
        <v>0244</v>
      </c>
      <c r="I484" s="302"/>
      <c r="J484" s="302"/>
      <c r="K484" s="302"/>
      <c r="L484" s="302"/>
      <c r="M484" s="302"/>
      <c r="N484" s="302"/>
      <c r="O484" s="302"/>
      <c r="P484" s="302"/>
      <c r="Q484" s="302"/>
      <c r="R484" s="302"/>
      <c r="S484" s="302"/>
      <c r="T484" s="302"/>
      <c r="U484" s="302"/>
      <c r="V484" s="302"/>
      <c r="W484" s="302"/>
      <c r="X484" s="302"/>
      <c r="Y484" s="302"/>
      <c r="Z484" s="302"/>
      <c r="AA484" s="302"/>
      <c r="AB484" s="302"/>
      <c r="AC484" s="302"/>
      <c r="AD484" s="302"/>
      <c r="AE484" s="302"/>
      <c r="AF484" s="302"/>
      <c r="AG484" s="302"/>
      <c r="AH484" s="302"/>
      <c r="AI484" s="302"/>
      <c r="AJ484" s="302"/>
      <c r="AK484" s="302"/>
      <c r="AL484" s="302"/>
      <c r="AM484" s="302"/>
      <c r="AN484" s="302"/>
      <c r="AO484" s="302"/>
      <c r="AP484" s="302"/>
      <c r="AQ484" s="302"/>
      <c r="AR484" s="302"/>
      <c r="AS484" s="302"/>
      <c r="AT484" s="302"/>
      <c r="AU484" s="302"/>
      <c r="AV484" s="302"/>
      <c r="AW484" s="302"/>
      <c r="AX484" s="302"/>
      <c r="AY484" s="302"/>
      <c r="AZ484" s="302"/>
      <c r="BA484" s="302"/>
      <c r="BB484" s="302"/>
      <c r="BC484" s="302"/>
      <c r="BD484" s="302"/>
      <c r="BE484" s="302"/>
      <c r="BF484" s="302"/>
      <c r="BG484" s="302"/>
      <c r="BH484" s="302"/>
      <c r="BI484" s="302"/>
      <c r="BJ484" s="302"/>
      <c r="BK484" s="302"/>
      <c r="BL484" s="302"/>
      <c r="BM484" s="302"/>
      <c r="BN484" s="302"/>
      <c r="BO484" s="302"/>
      <c r="BP484" s="302"/>
      <c r="BQ484" s="302"/>
      <c r="BR484" s="302"/>
      <c r="BS484" s="302"/>
      <c r="BT484" s="302"/>
      <c r="BU484" s="302"/>
      <c r="BV484" s="302"/>
      <c r="BW484" s="302"/>
      <c r="BX484" s="302"/>
      <c r="BY484" s="302"/>
      <c r="BZ484" s="302"/>
      <c r="CA484" s="302"/>
      <c r="CB484" s="302"/>
      <c r="CC484" s="302"/>
      <c r="CD484" s="302"/>
      <c r="CE484" s="302"/>
      <c r="CF484" s="302"/>
      <c r="CG484" s="302"/>
      <c r="CH484" s="302"/>
      <c r="CI484" s="302"/>
      <c r="CJ484" s="302"/>
      <c r="CK484" s="302"/>
      <c r="CL484" s="302"/>
      <c r="CM484" s="302"/>
      <c r="CN484" s="302"/>
      <c r="CO484" s="302"/>
      <c r="CP484" s="302"/>
      <c r="CQ484" s="302"/>
      <c r="CR484" s="302"/>
      <c r="CS484" s="302"/>
      <c r="CT484" s="302"/>
      <c r="CU484" s="302"/>
      <c r="CV484" s="302"/>
      <c r="CW484" s="302"/>
      <c r="CX484" s="302"/>
      <c r="CY484" s="302"/>
      <c r="CZ484" s="302"/>
      <c r="DA484" s="302"/>
      <c r="DB484" s="302"/>
      <c r="DC484" s="302"/>
      <c r="DD484" s="302"/>
      <c r="DE484" s="302"/>
      <c r="DF484" s="302"/>
      <c r="DG484" s="302"/>
      <c r="DH484" s="302"/>
      <c r="DI484" s="302"/>
      <c r="DJ484" s="302"/>
      <c r="DK484" s="302"/>
      <c r="DL484" s="302"/>
      <c r="DM484" s="302"/>
      <c r="DN484" s="302"/>
      <c r="DO484" s="302"/>
    </row>
    <row r="485" spans="4:119">
      <c r="D485" s="301" t="s">
        <v>121</v>
      </c>
      <c r="E485" s="301"/>
      <c r="F485" s="301" t="s">
        <v>123</v>
      </c>
      <c r="G485" s="302">
        <v>45</v>
      </c>
      <c r="H485" s="277" t="str">
        <f t="shared" si="7"/>
        <v>0245</v>
      </c>
      <c r="I485" s="302"/>
      <c r="J485" s="302"/>
      <c r="K485" s="302"/>
      <c r="L485" s="302"/>
      <c r="M485" s="302"/>
      <c r="N485" s="302"/>
      <c r="O485" s="302"/>
      <c r="P485" s="302"/>
      <c r="Q485" s="302"/>
      <c r="R485" s="302"/>
      <c r="S485" s="302"/>
      <c r="T485" s="302"/>
      <c r="U485" s="302"/>
      <c r="V485" s="302"/>
      <c r="W485" s="302"/>
      <c r="X485" s="302"/>
      <c r="Y485" s="302"/>
      <c r="Z485" s="302"/>
      <c r="AA485" s="302"/>
      <c r="AB485" s="302"/>
      <c r="AC485" s="302"/>
      <c r="AD485" s="302"/>
      <c r="AE485" s="302"/>
      <c r="AF485" s="302"/>
      <c r="AG485" s="302"/>
      <c r="AH485" s="302"/>
      <c r="AI485" s="302"/>
      <c r="AJ485" s="302"/>
      <c r="AK485" s="302"/>
      <c r="AL485" s="302"/>
      <c r="AM485" s="302"/>
      <c r="AN485" s="302"/>
      <c r="AO485" s="302"/>
      <c r="AP485" s="302"/>
      <c r="AQ485" s="302"/>
      <c r="AR485" s="302"/>
      <c r="AS485" s="302"/>
      <c r="AT485" s="302"/>
      <c r="AU485" s="302"/>
      <c r="AV485" s="302"/>
      <c r="AW485" s="302"/>
      <c r="AX485" s="302"/>
      <c r="AY485" s="302"/>
      <c r="AZ485" s="302"/>
      <c r="BA485" s="302"/>
      <c r="BB485" s="302"/>
      <c r="BC485" s="302"/>
      <c r="BD485" s="302"/>
      <c r="BE485" s="302"/>
      <c r="BF485" s="302"/>
      <c r="BG485" s="302"/>
      <c r="BH485" s="302"/>
      <c r="BI485" s="302"/>
      <c r="BJ485" s="302"/>
      <c r="BK485" s="302"/>
      <c r="BL485" s="302"/>
      <c r="BM485" s="302"/>
      <c r="BN485" s="302"/>
      <c r="BO485" s="302"/>
      <c r="BP485" s="302"/>
      <c r="BQ485" s="302"/>
      <c r="BR485" s="302"/>
      <c r="BS485" s="302"/>
      <c r="BT485" s="302"/>
      <c r="BU485" s="302"/>
      <c r="BV485" s="302"/>
      <c r="BW485" s="302"/>
      <c r="BX485" s="302"/>
      <c r="BY485" s="302"/>
      <c r="BZ485" s="302"/>
      <c r="CA485" s="302"/>
      <c r="CB485" s="302"/>
      <c r="CC485" s="302"/>
      <c r="CD485" s="302"/>
      <c r="CE485" s="302"/>
      <c r="CF485" s="302"/>
      <c r="CG485" s="302"/>
      <c r="CH485" s="302"/>
      <c r="CI485" s="302"/>
      <c r="CJ485" s="302"/>
      <c r="CK485" s="302"/>
      <c r="CL485" s="302"/>
      <c r="CM485" s="302"/>
      <c r="CN485" s="302"/>
      <c r="CO485" s="302"/>
      <c r="CP485" s="302"/>
      <c r="CQ485" s="302"/>
      <c r="CR485" s="302"/>
      <c r="CS485" s="302"/>
      <c r="CT485" s="302"/>
      <c r="CU485" s="302"/>
      <c r="CV485" s="302"/>
      <c r="CW485" s="302"/>
      <c r="CX485" s="302"/>
      <c r="CY485" s="302"/>
      <c r="CZ485" s="302"/>
      <c r="DA485" s="302"/>
      <c r="DB485" s="302"/>
      <c r="DC485" s="302"/>
      <c r="DD485" s="302"/>
      <c r="DE485" s="302"/>
      <c r="DF485" s="302"/>
      <c r="DG485" s="302"/>
      <c r="DH485" s="302"/>
      <c r="DI485" s="302"/>
      <c r="DJ485" s="302"/>
      <c r="DK485" s="302"/>
      <c r="DL485" s="302"/>
      <c r="DM485" s="302"/>
      <c r="DN485" s="302"/>
      <c r="DO485" s="302"/>
    </row>
    <row r="486" spans="4:119">
      <c r="D486" s="301" t="s">
        <v>121</v>
      </c>
      <c r="E486" s="301"/>
      <c r="F486" s="301" t="s">
        <v>123</v>
      </c>
      <c r="G486" s="302">
        <v>46</v>
      </c>
      <c r="H486" s="277" t="str">
        <f t="shared" si="7"/>
        <v>0246</v>
      </c>
      <c r="I486" s="302"/>
      <c r="J486" s="302"/>
      <c r="K486" s="302"/>
      <c r="L486" s="302"/>
      <c r="M486" s="302"/>
      <c r="N486" s="302"/>
      <c r="O486" s="302"/>
      <c r="P486" s="302"/>
      <c r="Q486" s="302"/>
      <c r="R486" s="302"/>
      <c r="S486" s="302"/>
      <c r="T486" s="302"/>
      <c r="U486" s="302"/>
      <c r="V486" s="302"/>
      <c r="W486" s="302"/>
      <c r="X486" s="302"/>
      <c r="Y486" s="302"/>
      <c r="Z486" s="302"/>
      <c r="AA486" s="302"/>
      <c r="AB486" s="302"/>
      <c r="AC486" s="302"/>
      <c r="AD486" s="302"/>
      <c r="AE486" s="302"/>
      <c r="AF486" s="302"/>
      <c r="AG486" s="302"/>
      <c r="AH486" s="302"/>
      <c r="AI486" s="302"/>
      <c r="AJ486" s="302"/>
      <c r="AK486" s="302"/>
      <c r="AL486" s="302"/>
      <c r="AM486" s="302"/>
      <c r="AN486" s="302"/>
      <c r="AO486" s="302"/>
      <c r="AP486" s="302"/>
      <c r="AQ486" s="302"/>
      <c r="AR486" s="302"/>
      <c r="AS486" s="302"/>
      <c r="AT486" s="302"/>
      <c r="AU486" s="302"/>
      <c r="AV486" s="302"/>
      <c r="AW486" s="302"/>
      <c r="AX486" s="302"/>
      <c r="AY486" s="302"/>
      <c r="AZ486" s="302"/>
      <c r="BA486" s="302"/>
      <c r="BB486" s="302"/>
      <c r="BC486" s="302"/>
      <c r="BD486" s="302"/>
      <c r="BE486" s="302"/>
      <c r="BF486" s="302"/>
      <c r="BG486" s="302"/>
      <c r="BH486" s="302"/>
      <c r="BI486" s="302"/>
      <c r="BJ486" s="302"/>
      <c r="BK486" s="302"/>
      <c r="BL486" s="302"/>
      <c r="BM486" s="302"/>
      <c r="BN486" s="302"/>
      <c r="BO486" s="302"/>
      <c r="BP486" s="302"/>
      <c r="BQ486" s="302"/>
      <c r="BR486" s="302"/>
      <c r="BS486" s="302"/>
      <c r="BT486" s="302"/>
      <c r="BU486" s="302"/>
      <c r="BV486" s="302"/>
      <c r="BW486" s="302"/>
      <c r="BX486" s="302"/>
      <c r="BY486" s="302"/>
      <c r="BZ486" s="302"/>
      <c r="CA486" s="302"/>
      <c r="CB486" s="302"/>
      <c r="CC486" s="302"/>
      <c r="CD486" s="302"/>
      <c r="CE486" s="302"/>
      <c r="CF486" s="302"/>
      <c r="CG486" s="302"/>
      <c r="CH486" s="302"/>
      <c r="CI486" s="302"/>
      <c r="CJ486" s="302"/>
      <c r="CK486" s="302"/>
      <c r="CL486" s="302"/>
      <c r="CM486" s="302"/>
      <c r="CN486" s="302"/>
      <c r="CO486" s="302"/>
      <c r="CP486" s="302"/>
      <c r="CQ486" s="302"/>
      <c r="CR486" s="302"/>
      <c r="CS486" s="302"/>
      <c r="CT486" s="302"/>
      <c r="CU486" s="302"/>
      <c r="CV486" s="302"/>
      <c r="CW486" s="302"/>
      <c r="CX486" s="302"/>
      <c r="CY486" s="302"/>
      <c r="CZ486" s="302"/>
      <c r="DA486" s="302"/>
      <c r="DB486" s="302"/>
      <c r="DC486" s="302"/>
      <c r="DD486" s="302"/>
      <c r="DE486" s="302"/>
      <c r="DF486" s="302"/>
      <c r="DG486" s="302"/>
      <c r="DH486" s="302"/>
      <c r="DI486" s="302"/>
      <c r="DJ486" s="302"/>
      <c r="DK486" s="302"/>
      <c r="DL486" s="302"/>
      <c r="DM486" s="302"/>
      <c r="DN486" s="302"/>
      <c r="DO486" s="302"/>
    </row>
    <row r="487" spans="4:119">
      <c r="D487" s="301" t="s">
        <v>121</v>
      </c>
      <c r="E487" s="301"/>
      <c r="F487" s="301" t="s">
        <v>123</v>
      </c>
      <c r="G487" s="302">
        <v>47</v>
      </c>
      <c r="H487" s="277" t="str">
        <f t="shared" si="7"/>
        <v>0247</v>
      </c>
      <c r="I487" s="302"/>
      <c r="J487" s="302"/>
      <c r="K487" s="302"/>
      <c r="L487" s="302"/>
      <c r="M487" s="302"/>
      <c r="N487" s="302"/>
      <c r="O487" s="302"/>
      <c r="P487" s="302"/>
      <c r="Q487" s="302"/>
      <c r="R487" s="302"/>
      <c r="S487" s="302"/>
      <c r="T487" s="302"/>
      <c r="U487" s="302"/>
      <c r="V487" s="302"/>
      <c r="W487" s="302"/>
      <c r="X487" s="302"/>
      <c r="Y487" s="302"/>
      <c r="Z487" s="302"/>
      <c r="AA487" s="302"/>
      <c r="AB487" s="302"/>
      <c r="AC487" s="302"/>
      <c r="AD487" s="302"/>
      <c r="AE487" s="302"/>
      <c r="AF487" s="302"/>
      <c r="AG487" s="302"/>
      <c r="AH487" s="302"/>
      <c r="AI487" s="302"/>
      <c r="AJ487" s="302"/>
      <c r="AK487" s="302"/>
      <c r="AL487" s="302"/>
      <c r="AM487" s="302"/>
      <c r="AN487" s="302"/>
      <c r="AO487" s="302"/>
      <c r="AP487" s="302"/>
      <c r="AQ487" s="302"/>
      <c r="AR487" s="302"/>
      <c r="AS487" s="302"/>
      <c r="AT487" s="302"/>
      <c r="AU487" s="302"/>
      <c r="AV487" s="302"/>
      <c r="AW487" s="302"/>
      <c r="AX487" s="302"/>
      <c r="AY487" s="302"/>
      <c r="AZ487" s="302"/>
      <c r="BA487" s="302"/>
      <c r="BB487" s="302"/>
      <c r="BC487" s="302"/>
      <c r="BD487" s="302"/>
      <c r="BE487" s="302"/>
      <c r="BF487" s="302"/>
      <c r="BG487" s="302"/>
      <c r="BH487" s="302"/>
      <c r="BI487" s="302"/>
      <c r="BJ487" s="302"/>
      <c r="BK487" s="302"/>
      <c r="BL487" s="302"/>
      <c r="BM487" s="302"/>
      <c r="BN487" s="302"/>
      <c r="BO487" s="302"/>
      <c r="BP487" s="302"/>
      <c r="BQ487" s="302"/>
      <c r="BR487" s="302"/>
      <c r="BS487" s="302"/>
      <c r="BT487" s="302"/>
      <c r="BU487" s="302"/>
      <c r="BV487" s="302"/>
      <c r="BW487" s="302"/>
      <c r="BX487" s="302"/>
      <c r="BY487" s="302"/>
      <c r="BZ487" s="302"/>
      <c r="CA487" s="302"/>
      <c r="CB487" s="302"/>
      <c r="CC487" s="302"/>
      <c r="CD487" s="302"/>
      <c r="CE487" s="302"/>
      <c r="CF487" s="302"/>
      <c r="CG487" s="302"/>
      <c r="CH487" s="302"/>
      <c r="CI487" s="302"/>
      <c r="CJ487" s="302"/>
      <c r="CK487" s="302"/>
      <c r="CL487" s="302"/>
      <c r="CM487" s="302"/>
      <c r="CN487" s="302"/>
      <c r="CO487" s="302"/>
      <c r="CP487" s="302"/>
      <c r="CQ487" s="302"/>
      <c r="CR487" s="302"/>
      <c r="CS487" s="302"/>
      <c r="CT487" s="302"/>
      <c r="CU487" s="302"/>
      <c r="CV487" s="302"/>
      <c r="CW487" s="302"/>
      <c r="CX487" s="302"/>
      <c r="CY487" s="302"/>
      <c r="CZ487" s="302"/>
      <c r="DA487" s="302"/>
      <c r="DB487" s="302"/>
      <c r="DC487" s="302"/>
      <c r="DD487" s="302"/>
      <c r="DE487" s="302"/>
      <c r="DF487" s="302"/>
      <c r="DG487" s="302"/>
      <c r="DH487" s="302"/>
      <c r="DI487" s="302"/>
      <c r="DJ487" s="302"/>
      <c r="DK487" s="302"/>
      <c r="DL487" s="302"/>
      <c r="DM487" s="302"/>
      <c r="DN487" s="302"/>
      <c r="DO487" s="302"/>
    </row>
    <row r="488" spans="4:119">
      <c r="D488" s="301" t="s">
        <v>121</v>
      </c>
      <c r="E488" s="301"/>
      <c r="F488" s="301" t="s">
        <v>123</v>
      </c>
      <c r="G488" s="302">
        <v>48</v>
      </c>
      <c r="H488" s="277" t="str">
        <f t="shared" si="7"/>
        <v>0248</v>
      </c>
      <c r="I488" s="302"/>
      <c r="J488" s="302"/>
      <c r="K488" s="302"/>
      <c r="L488" s="302"/>
      <c r="M488" s="302"/>
      <c r="N488" s="302"/>
      <c r="O488" s="302"/>
      <c r="P488" s="302"/>
      <c r="Q488" s="302"/>
      <c r="R488" s="302"/>
      <c r="S488" s="302"/>
      <c r="T488" s="302"/>
      <c r="U488" s="302"/>
      <c r="V488" s="302"/>
      <c r="W488" s="302"/>
      <c r="X488" s="302"/>
      <c r="Y488" s="302"/>
      <c r="Z488" s="302"/>
      <c r="AA488" s="302"/>
      <c r="AB488" s="302"/>
      <c r="AC488" s="302"/>
      <c r="AD488" s="302"/>
      <c r="AE488" s="302"/>
      <c r="AF488" s="302"/>
      <c r="AG488" s="302"/>
      <c r="AH488" s="302"/>
      <c r="AI488" s="302"/>
      <c r="AJ488" s="302"/>
      <c r="AK488" s="302"/>
      <c r="AL488" s="302"/>
      <c r="AM488" s="302"/>
      <c r="AN488" s="302"/>
      <c r="AO488" s="302"/>
      <c r="AP488" s="302"/>
      <c r="AQ488" s="302"/>
      <c r="AR488" s="302"/>
      <c r="AS488" s="302"/>
      <c r="AT488" s="302"/>
      <c r="AU488" s="302"/>
      <c r="AV488" s="302"/>
      <c r="AW488" s="302"/>
      <c r="AX488" s="302"/>
      <c r="AY488" s="302"/>
      <c r="AZ488" s="302"/>
      <c r="BA488" s="302"/>
      <c r="BB488" s="302"/>
      <c r="BC488" s="302"/>
      <c r="BD488" s="302"/>
      <c r="BE488" s="302"/>
      <c r="BF488" s="302"/>
      <c r="BG488" s="302"/>
      <c r="BH488" s="302"/>
      <c r="BI488" s="302"/>
      <c r="BJ488" s="302"/>
      <c r="BK488" s="302"/>
      <c r="BL488" s="302"/>
      <c r="BM488" s="302"/>
      <c r="BN488" s="302"/>
      <c r="BO488" s="302"/>
      <c r="BP488" s="302"/>
      <c r="BQ488" s="302"/>
      <c r="BR488" s="302"/>
      <c r="BS488" s="302"/>
      <c r="BT488" s="302"/>
      <c r="BU488" s="302"/>
      <c r="BV488" s="302"/>
      <c r="BW488" s="302"/>
      <c r="BX488" s="302"/>
      <c r="BY488" s="302"/>
      <c r="BZ488" s="302"/>
      <c r="CA488" s="302"/>
      <c r="CB488" s="302"/>
      <c r="CC488" s="302"/>
      <c r="CD488" s="302"/>
      <c r="CE488" s="302"/>
      <c r="CF488" s="302"/>
      <c r="CG488" s="302"/>
      <c r="CH488" s="302"/>
      <c r="CI488" s="302"/>
      <c r="CJ488" s="302"/>
      <c r="CK488" s="302"/>
      <c r="CL488" s="302"/>
      <c r="CM488" s="302"/>
      <c r="CN488" s="302"/>
      <c r="CO488" s="302"/>
      <c r="CP488" s="302"/>
      <c r="CQ488" s="302"/>
      <c r="CR488" s="302"/>
      <c r="CS488" s="302"/>
      <c r="CT488" s="302"/>
      <c r="CU488" s="302"/>
      <c r="CV488" s="302"/>
      <c r="CW488" s="302"/>
      <c r="CX488" s="302"/>
      <c r="CY488" s="302"/>
      <c r="CZ488" s="302"/>
      <c r="DA488" s="302"/>
      <c r="DB488" s="302"/>
      <c r="DC488" s="302"/>
      <c r="DD488" s="302"/>
      <c r="DE488" s="302"/>
      <c r="DF488" s="302"/>
      <c r="DG488" s="302"/>
      <c r="DH488" s="302"/>
      <c r="DI488" s="302"/>
      <c r="DJ488" s="302"/>
      <c r="DK488" s="302"/>
      <c r="DL488" s="302"/>
      <c r="DM488" s="302"/>
      <c r="DN488" s="302"/>
      <c r="DO488" s="302"/>
    </row>
    <row r="489" spans="4:119">
      <c r="D489" s="301" t="s">
        <v>121</v>
      </c>
      <c r="E489" s="301"/>
      <c r="F489" s="301" t="s">
        <v>123</v>
      </c>
      <c r="G489" s="302">
        <v>49</v>
      </c>
      <c r="H489" s="277" t="str">
        <f t="shared" si="7"/>
        <v>0249</v>
      </c>
      <c r="I489" s="302"/>
      <c r="J489" s="302"/>
      <c r="K489" s="302"/>
      <c r="L489" s="302"/>
      <c r="M489" s="302"/>
      <c r="N489" s="302"/>
      <c r="O489" s="302"/>
      <c r="P489" s="302"/>
      <c r="Q489" s="302"/>
      <c r="R489" s="302"/>
      <c r="S489" s="302"/>
      <c r="T489" s="302"/>
      <c r="U489" s="302"/>
      <c r="V489" s="302"/>
      <c r="W489" s="302"/>
      <c r="X489" s="302"/>
      <c r="Y489" s="302"/>
      <c r="Z489" s="302"/>
      <c r="AA489" s="302"/>
      <c r="AB489" s="302"/>
      <c r="AC489" s="302"/>
      <c r="AD489" s="302"/>
      <c r="AE489" s="302"/>
      <c r="AF489" s="302"/>
      <c r="AG489" s="302"/>
      <c r="AH489" s="302"/>
      <c r="AI489" s="302"/>
      <c r="AJ489" s="302"/>
      <c r="AK489" s="302"/>
      <c r="AL489" s="302"/>
      <c r="AM489" s="302"/>
      <c r="AN489" s="302"/>
      <c r="AO489" s="302"/>
      <c r="AP489" s="302"/>
      <c r="AQ489" s="302"/>
      <c r="AR489" s="302"/>
      <c r="AS489" s="302"/>
      <c r="AT489" s="302"/>
      <c r="AU489" s="302"/>
      <c r="AV489" s="302"/>
      <c r="AW489" s="302"/>
      <c r="AX489" s="302"/>
      <c r="AY489" s="302"/>
      <c r="AZ489" s="302"/>
      <c r="BA489" s="302"/>
      <c r="BB489" s="302"/>
      <c r="BC489" s="302"/>
      <c r="BD489" s="302"/>
      <c r="BE489" s="302"/>
      <c r="BF489" s="302"/>
      <c r="BG489" s="302"/>
      <c r="BH489" s="302"/>
      <c r="BI489" s="302"/>
      <c r="BJ489" s="302"/>
      <c r="BK489" s="302"/>
      <c r="BL489" s="302"/>
      <c r="BM489" s="302"/>
      <c r="BN489" s="302"/>
      <c r="BO489" s="302"/>
      <c r="BP489" s="302"/>
      <c r="BQ489" s="302"/>
      <c r="BR489" s="302"/>
      <c r="BS489" s="302"/>
      <c r="BT489" s="302"/>
      <c r="BU489" s="302"/>
      <c r="BV489" s="302"/>
      <c r="BW489" s="302"/>
      <c r="BX489" s="302"/>
      <c r="BY489" s="302"/>
      <c r="BZ489" s="302"/>
      <c r="CA489" s="302"/>
      <c r="CB489" s="302"/>
      <c r="CC489" s="302"/>
      <c r="CD489" s="302"/>
      <c r="CE489" s="302"/>
      <c r="CF489" s="302"/>
      <c r="CG489" s="302"/>
      <c r="CH489" s="302"/>
      <c r="CI489" s="302"/>
      <c r="CJ489" s="302"/>
      <c r="CK489" s="302"/>
      <c r="CL489" s="302"/>
      <c r="CM489" s="302"/>
      <c r="CN489" s="302"/>
      <c r="CO489" s="302"/>
      <c r="CP489" s="302"/>
      <c r="CQ489" s="302"/>
      <c r="CR489" s="302"/>
      <c r="CS489" s="302"/>
      <c r="CT489" s="302"/>
      <c r="CU489" s="302"/>
      <c r="CV489" s="302"/>
      <c r="CW489" s="302"/>
      <c r="CX489" s="302"/>
      <c r="CY489" s="302"/>
      <c r="CZ489" s="302"/>
      <c r="DA489" s="302"/>
      <c r="DB489" s="302"/>
      <c r="DC489" s="302"/>
      <c r="DD489" s="302"/>
      <c r="DE489" s="302"/>
      <c r="DF489" s="302"/>
      <c r="DG489" s="302"/>
      <c r="DH489" s="302"/>
      <c r="DI489" s="302"/>
      <c r="DJ489" s="302"/>
      <c r="DK489" s="302"/>
      <c r="DL489" s="302"/>
      <c r="DM489" s="302"/>
      <c r="DN489" s="302"/>
      <c r="DO489" s="302"/>
    </row>
    <row r="490" spans="4:119">
      <c r="D490" s="301" t="s">
        <v>121</v>
      </c>
      <c r="E490" s="301"/>
      <c r="F490" s="301" t="s">
        <v>123</v>
      </c>
      <c r="G490" s="302">
        <v>50</v>
      </c>
      <c r="H490" s="277" t="str">
        <f t="shared" si="7"/>
        <v>0250</v>
      </c>
      <c r="I490" s="302"/>
      <c r="J490" s="302"/>
      <c r="K490" s="302"/>
      <c r="L490" s="302"/>
      <c r="M490" s="302"/>
      <c r="N490" s="302"/>
      <c r="O490" s="302"/>
      <c r="P490" s="302"/>
      <c r="Q490" s="302"/>
      <c r="R490" s="302"/>
      <c r="S490" s="302"/>
      <c r="T490" s="302"/>
      <c r="U490" s="302"/>
      <c r="V490" s="302"/>
      <c r="W490" s="302"/>
      <c r="X490" s="302"/>
      <c r="Y490" s="302"/>
      <c r="Z490" s="302"/>
      <c r="AA490" s="302"/>
      <c r="AB490" s="302"/>
      <c r="AC490" s="302"/>
      <c r="AD490" s="302"/>
      <c r="AE490" s="302"/>
      <c r="AF490" s="302"/>
      <c r="AG490" s="302"/>
      <c r="AH490" s="302"/>
      <c r="AI490" s="302"/>
      <c r="AJ490" s="302"/>
      <c r="AK490" s="302"/>
      <c r="AL490" s="302"/>
      <c r="AM490" s="302"/>
      <c r="AN490" s="302"/>
      <c r="AO490" s="302"/>
      <c r="AP490" s="302"/>
      <c r="AQ490" s="302"/>
      <c r="AR490" s="302"/>
      <c r="AS490" s="302"/>
      <c r="AT490" s="302"/>
      <c r="AU490" s="302"/>
      <c r="AV490" s="302"/>
      <c r="AW490" s="302"/>
      <c r="AX490" s="302"/>
      <c r="AY490" s="302"/>
      <c r="AZ490" s="302"/>
      <c r="BA490" s="302"/>
      <c r="BB490" s="302"/>
      <c r="BC490" s="302"/>
      <c r="BD490" s="302"/>
      <c r="BE490" s="302"/>
      <c r="BF490" s="302"/>
      <c r="BG490" s="302"/>
      <c r="BH490" s="302"/>
      <c r="BI490" s="302"/>
      <c r="BJ490" s="302"/>
      <c r="BK490" s="302"/>
      <c r="BL490" s="302"/>
      <c r="BM490" s="302"/>
      <c r="BN490" s="302"/>
      <c r="BO490" s="302"/>
      <c r="BP490" s="302"/>
      <c r="BQ490" s="302"/>
      <c r="BR490" s="302"/>
      <c r="BS490" s="302"/>
      <c r="BT490" s="302"/>
      <c r="BU490" s="302"/>
      <c r="BV490" s="302"/>
      <c r="BW490" s="302"/>
      <c r="BX490" s="302"/>
      <c r="BY490" s="302"/>
      <c r="BZ490" s="302"/>
      <c r="CA490" s="302"/>
      <c r="CB490" s="302"/>
      <c r="CC490" s="302"/>
      <c r="CD490" s="302"/>
      <c r="CE490" s="302"/>
      <c r="CF490" s="302"/>
      <c r="CG490" s="302"/>
      <c r="CH490" s="302"/>
      <c r="CI490" s="302"/>
      <c r="CJ490" s="302"/>
      <c r="CK490" s="302"/>
      <c r="CL490" s="302"/>
      <c r="CM490" s="302"/>
      <c r="CN490" s="302"/>
      <c r="CO490" s="302"/>
      <c r="CP490" s="302"/>
      <c r="CQ490" s="302"/>
      <c r="CR490" s="302"/>
      <c r="CS490" s="302"/>
      <c r="CT490" s="302"/>
      <c r="CU490" s="302"/>
      <c r="CV490" s="302"/>
      <c r="CW490" s="302"/>
      <c r="CX490" s="302"/>
      <c r="CY490" s="302"/>
      <c r="CZ490" s="302"/>
      <c r="DA490" s="302"/>
      <c r="DB490" s="302"/>
      <c r="DC490" s="302"/>
      <c r="DD490" s="302"/>
      <c r="DE490" s="302"/>
      <c r="DF490" s="302"/>
      <c r="DG490" s="302"/>
      <c r="DH490" s="302"/>
      <c r="DI490" s="302"/>
      <c r="DJ490" s="302"/>
      <c r="DK490" s="302"/>
      <c r="DL490" s="302"/>
      <c r="DM490" s="302"/>
      <c r="DN490" s="302"/>
      <c r="DO490" s="302"/>
    </row>
    <row r="491" spans="4:119">
      <c r="D491" s="301" t="s">
        <v>121</v>
      </c>
      <c r="E491" s="301"/>
      <c r="F491" s="301" t="s">
        <v>123</v>
      </c>
      <c r="G491" s="302">
        <v>51</v>
      </c>
      <c r="H491" s="277" t="str">
        <f t="shared" si="7"/>
        <v>0251</v>
      </c>
      <c r="I491" s="302"/>
      <c r="J491" s="302"/>
      <c r="K491" s="302"/>
      <c r="L491" s="302"/>
      <c r="M491" s="302"/>
      <c r="N491" s="302"/>
      <c r="O491" s="302"/>
      <c r="P491" s="302"/>
      <c r="Q491" s="302"/>
      <c r="R491" s="302"/>
      <c r="S491" s="302"/>
      <c r="T491" s="302"/>
      <c r="U491" s="302"/>
      <c r="V491" s="302"/>
      <c r="W491" s="302"/>
      <c r="X491" s="302"/>
      <c r="Y491" s="302"/>
      <c r="Z491" s="302"/>
      <c r="AA491" s="302"/>
      <c r="AB491" s="302"/>
      <c r="AC491" s="302"/>
      <c r="AD491" s="302"/>
      <c r="AE491" s="302"/>
      <c r="AF491" s="302"/>
      <c r="AG491" s="302"/>
      <c r="AH491" s="302"/>
      <c r="AI491" s="302"/>
      <c r="AJ491" s="302"/>
      <c r="AK491" s="302"/>
      <c r="AL491" s="302"/>
      <c r="AM491" s="302"/>
      <c r="AN491" s="302"/>
      <c r="AO491" s="302"/>
      <c r="AP491" s="302"/>
      <c r="AQ491" s="302"/>
      <c r="AR491" s="302"/>
      <c r="AS491" s="302"/>
      <c r="AT491" s="302"/>
      <c r="AU491" s="302"/>
      <c r="AV491" s="302"/>
      <c r="AW491" s="302"/>
      <c r="AX491" s="302"/>
      <c r="AY491" s="302"/>
      <c r="AZ491" s="302"/>
      <c r="BA491" s="302"/>
      <c r="BB491" s="302"/>
      <c r="BC491" s="302"/>
      <c r="BD491" s="302"/>
      <c r="BE491" s="302"/>
      <c r="BF491" s="302"/>
      <c r="BG491" s="302"/>
      <c r="BH491" s="302"/>
      <c r="BI491" s="302"/>
      <c r="BJ491" s="302"/>
      <c r="BK491" s="302"/>
      <c r="BL491" s="302"/>
      <c r="BM491" s="302"/>
      <c r="BN491" s="302"/>
      <c r="BO491" s="302"/>
      <c r="BP491" s="302"/>
      <c r="BQ491" s="302"/>
      <c r="BR491" s="302"/>
      <c r="BS491" s="302"/>
      <c r="BT491" s="302"/>
      <c r="BU491" s="302"/>
      <c r="BV491" s="302"/>
      <c r="BW491" s="302"/>
      <c r="BX491" s="302"/>
      <c r="BY491" s="302"/>
      <c r="BZ491" s="302"/>
      <c r="CA491" s="302"/>
      <c r="CB491" s="302"/>
      <c r="CC491" s="302"/>
      <c r="CD491" s="302"/>
      <c r="CE491" s="302"/>
      <c r="CF491" s="302"/>
      <c r="CG491" s="302"/>
      <c r="CH491" s="302"/>
      <c r="CI491" s="302"/>
      <c r="CJ491" s="302"/>
      <c r="CK491" s="302"/>
      <c r="CL491" s="302"/>
      <c r="CM491" s="302"/>
      <c r="CN491" s="302"/>
      <c r="CO491" s="302"/>
      <c r="CP491" s="302"/>
      <c r="CQ491" s="302"/>
      <c r="CR491" s="302"/>
      <c r="CS491" s="302"/>
      <c r="CT491" s="302"/>
      <c r="CU491" s="302"/>
      <c r="CV491" s="302"/>
      <c r="CW491" s="302"/>
      <c r="CX491" s="302"/>
      <c r="CY491" s="302"/>
      <c r="CZ491" s="302"/>
      <c r="DA491" s="302"/>
      <c r="DB491" s="302"/>
      <c r="DC491" s="302"/>
      <c r="DD491" s="302"/>
      <c r="DE491" s="302"/>
      <c r="DF491" s="302"/>
      <c r="DG491" s="302"/>
      <c r="DH491" s="302"/>
      <c r="DI491" s="302"/>
      <c r="DJ491" s="302"/>
      <c r="DK491" s="302"/>
      <c r="DL491" s="302"/>
      <c r="DM491" s="302"/>
      <c r="DN491" s="302"/>
      <c r="DO491" s="302"/>
    </row>
    <row r="492" spans="4:119">
      <c r="D492" s="301" t="s">
        <v>121</v>
      </c>
      <c r="E492" s="301"/>
      <c r="F492" s="301" t="s">
        <v>123</v>
      </c>
      <c r="G492" s="302">
        <v>52</v>
      </c>
      <c r="H492" s="277" t="str">
        <f t="shared" si="7"/>
        <v>0252</v>
      </c>
      <c r="I492" s="302"/>
      <c r="J492" s="302"/>
      <c r="K492" s="302"/>
      <c r="L492" s="302"/>
      <c r="M492" s="302"/>
      <c r="N492" s="302"/>
      <c r="O492" s="302"/>
      <c r="P492" s="302"/>
      <c r="Q492" s="302"/>
      <c r="R492" s="302"/>
      <c r="S492" s="302"/>
      <c r="T492" s="302"/>
      <c r="U492" s="302"/>
      <c r="V492" s="302"/>
      <c r="W492" s="302"/>
      <c r="X492" s="302"/>
      <c r="Y492" s="302"/>
      <c r="Z492" s="302"/>
      <c r="AA492" s="302"/>
      <c r="AB492" s="302"/>
      <c r="AC492" s="302"/>
      <c r="AD492" s="302"/>
      <c r="AE492" s="302"/>
      <c r="AF492" s="302"/>
      <c r="AG492" s="302"/>
      <c r="AH492" s="302"/>
      <c r="AI492" s="302"/>
      <c r="AJ492" s="302"/>
      <c r="AK492" s="302"/>
      <c r="AL492" s="302"/>
      <c r="AM492" s="302"/>
      <c r="AN492" s="302"/>
      <c r="AO492" s="302"/>
      <c r="AP492" s="302"/>
      <c r="AQ492" s="302"/>
      <c r="AR492" s="302"/>
      <c r="AS492" s="302"/>
      <c r="AT492" s="302"/>
      <c r="AU492" s="302"/>
      <c r="AV492" s="302"/>
      <c r="AW492" s="302"/>
      <c r="AX492" s="302"/>
      <c r="AY492" s="302"/>
      <c r="AZ492" s="302"/>
      <c r="BA492" s="302"/>
      <c r="BB492" s="302"/>
      <c r="BC492" s="302"/>
      <c r="BD492" s="302"/>
      <c r="BE492" s="302"/>
      <c r="BF492" s="302"/>
      <c r="BG492" s="302"/>
      <c r="BH492" s="302"/>
      <c r="BI492" s="302"/>
      <c r="BJ492" s="302"/>
      <c r="BK492" s="302"/>
      <c r="BL492" s="302"/>
      <c r="BM492" s="302"/>
      <c r="BN492" s="302"/>
      <c r="BO492" s="302"/>
      <c r="BP492" s="302"/>
      <c r="BQ492" s="302"/>
      <c r="BR492" s="302"/>
      <c r="BS492" s="302"/>
      <c r="BT492" s="302"/>
      <c r="BU492" s="302"/>
      <c r="BV492" s="302"/>
      <c r="BW492" s="302"/>
      <c r="BX492" s="302"/>
      <c r="BY492" s="302"/>
      <c r="BZ492" s="302"/>
      <c r="CA492" s="302"/>
      <c r="CB492" s="302"/>
      <c r="CC492" s="302"/>
      <c r="CD492" s="302"/>
      <c r="CE492" s="302"/>
      <c r="CF492" s="302"/>
      <c r="CG492" s="302"/>
      <c r="CH492" s="302"/>
      <c r="CI492" s="302"/>
      <c r="CJ492" s="302"/>
      <c r="CK492" s="302"/>
      <c r="CL492" s="302"/>
      <c r="CM492" s="302"/>
      <c r="CN492" s="302"/>
      <c r="CO492" s="302"/>
      <c r="CP492" s="302"/>
      <c r="CQ492" s="302"/>
      <c r="CR492" s="302"/>
      <c r="CS492" s="302"/>
      <c r="CT492" s="302"/>
      <c r="CU492" s="302"/>
      <c r="CV492" s="302"/>
      <c r="CW492" s="302"/>
      <c r="CX492" s="302"/>
      <c r="CY492" s="302"/>
      <c r="CZ492" s="302"/>
      <c r="DA492" s="302"/>
      <c r="DB492" s="302"/>
      <c r="DC492" s="302"/>
      <c r="DD492" s="302"/>
      <c r="DE492" s="302"/>
      <c r="DF492" s="302"/>
      <c r="DG492" s="302"/>
      <c r="DH492" s="302"/>
      <c r="DI492" s="302"/>
      <c r="DJ492" s="302"/>
      <c r="DK492" s="302"/>
      <c r="DL492" s="302"/>
      <c r="DM492" s="302"/>
      <c r="DN492" s="302"/>
      <c r="DO492" s="302"/>
    </row>
    <row r="493" spans="4:119">
      <c r="D493" s="301" t="s">
        <v>121</v>
      </c>
      <c r="E493" s="301"/>
      <c r="F493" s="301" t="s">
        <v>123</v>
      </c>
      <c r="G493" s="302">
        <v>53</v>
      </c>
      <c r="H493" s="277" t="str">
        <f t="shared" si="7"/>
        <v>0253</v>
      </c>
      <c r="I493" s="302"/>
      <c r="J493" s="302"/>
      <c r="K493" s="302"/>
      <c r="L493" s="302"/>
      <c r="M493" s="302"/>
      <c r="N493" s="302"/>
      <c r="O493" s="302"/>
      <c r="P493" s="302"/>
      <c r="Q493" s="302"/>
      <c r="R493" s="302"/>
      <c r="S493" s="302"/>
      <c r="T493" s="302"/>
      <c r="U493" s="302"/>
      <c r="V493" s="302"/>
      <c r="W493" s="302"/>
      <c r="X493" s="302"/>
      <c r="Y493" s="302"/>
      <c r="Z493" s="302"/>
      <c r="AA493" s="302"/>
      <c r="AB493" s="302"/>
      <c r="AC493" s="302"/>
      <c r="AD493" s="302"/>
      <c r="AE493" s="302"/>
      <c r="AF493" s="302"/>
      <c r="AG493" s="302"/>
      <c r="AH493" s="302"/>
      <c r="AI493" s="302"/>
      <c r="AJ493" s="302"/>
      <c r="AK493" s="302"/>
      <c r="AL493" s="302"/>
      <c r="AM493" s="302"/>
      <c r="AN493" s="302"/>
      <c r="AO493" s="302"/>
      <c r="AP493" s="302"/>
      <c r="AQ493" s="302"/>
      <c r="AR493" s="302"/>
      <c r="AS493" s="302"/>
      <c r="AT493" s="302"/>
      <c r="AU493" s="302"/>
      <c r="AV493" s="302"/>
      <c r="AW493" s="302"/>
      <c r="AX493" s="302"/>
      <c r="AY493" s="302"/>
      <c r="AZ493" s="302"/>
      <c r="BA493" s="302"/>
      <c r="BB493" s="302"/>
      <c r="BC493" s="302"/>
      <c r="BD493" s="302"/>
      <c r="BE493" s="302"/>
      <c r="BF493" s="302"/>
      <c r="BG493" s="302"/>
      <c r="BH493" s="302"/>
      <c r="BI493" s="302"/>
      <c r="BJ493" s="302"/>
      <c r="BK493" s="302"/>
      <c r="BL493" s="302"/>
      <c r="BM493" s="302"/>
      <c r="BN493" s="302"/>
      <c r="BO493" s="302"/>
      <c r="BP493" s="302"/>
      <c r="BQ493" s="302"/>
      <c r="BR493" s="302"/>
      <c r="BS493" s="302"/>
      <c r="BT493" s="302"/>
      <c r="BU493" s="302"/>
      <c r="BV493" s="302"/>
      <c r="BW493" s="302"/>
      <c r="BX493" s="302"/>
      <c r="BY493" s="302"/>
      <c r="BZ493" s="302"/>
      <c r="CA493" s="302"/>
      <c r="CB493" s="302"/>
      <c r="CC493" s="302"/>
      <c r="CD493" s="302"/>
      <c r="CE493" s="302"/>
      <c r="CF493" s="302"/>
      <c r="CG493" s="302"/>
      <c r="CH493" s="302"/>
      <c r="CI493" s="302"/>
      <c r="CJ493" s="302"/>
      <c r="CK493" s="302"/>
      <c r="CL493" s="302"/>
      <c r="CM493" s="302"/>
      <c r="CN493" s="302"/>
      <c r="CO493" s="302"/>
      <c r="CP493" s="302"/>
      <c r="CQ493" s="302"/>
      <c r="CR493" s="302"/>
      <c r="CS493" s="302"/>
      <c r="CT493" s="302"/>
      <c r="CU493" s="302"/>
      <c r="CV493" s="302"/>
      <c r="CW493" s="302"/>
      <c r="CX493" s="302"/>
      <c r="CY493" s="302"/>
      <c r="CZ493" s="302"/>
      <c r="DA493" s="302"/>
      <c r="DB493" s="302"/>
      <c r="DC493" s="302"/>
      <c r="DD493" s="302"/>
      <c r="DE493" s="302"/>
      <c r="DF493" s="302"/>
      <c r="DG493" s="302"/>
      <c r="DH493" s="302"/>
      <c r="DI493" s="302"/>
      <c r="DJ493" s="302"/>
      <c r="DK493" s="302"/>
      <c r="DL493" s="302"/>
      <c r="DM493" s="302"/>
      <c r="DN493" s="302"/>
      <c r="DO493" s="302"/>
    </row>
    <row r="494" spans="4:119">
      <c r="D494" s="301" t="s">
        <v>121</v>
      </c>
      <c r="E494" s="301"/>
      <c r="F494" s="301" t="s">
        <v>123</v>
      </c>
      <c r="G494" s="302">
        <v>54</v>
      </c>
      <c r="H494" s="277" t="str">
        <f t="shared" si="7"/>
        <v>0254</v>
      </c>
      <c r="I494" s="302"/>
      <c r="J494" s="302"/>
      <c r="K494" s="302"/>
      <c r="L494" s="302"/>
      <c r="M494" s="302"/>
      <c r="N494" s="302"/>
      <c r="O494" s="302"/>
      <c r="P494" s="302"/>
      <c r="Q494" s="302"/>
      <c r="R494" s="302"/>
      <c r="S494" s="302"/>
      <c r="T494" s="302"/>
      <c r="U494" s="302"/>
      <c r="V494" s="302"/>
      <c r="W494" s="302"/>
      <c r="X494" s="302"/>
      <c r="Y494" s="302"/>
      <c r="Z494" s="302"/>
      <c r="AA494" s="302"/>
      <c r="AB494" s="302"/>
      <c r="AC494" s="302"/>
      <c r="AD494" s="302"/>
      <c r="AE494" s="302"/>
      <c r="AF494" s="302"/>
      <c r="AG494" s="302"/>
      <c r="AH494" s="302"/>
      <c r="AI494" s="302"/>
      <c r="AJ494" s="302"/>
      <c r="AK494" s="302"/>
      <c r="AL494" s="302"/>
      <c r="AM494" s="302"/>
      <c r="AN494" s="302"/>
      <c r="AO494" s="302"/>
      <c r="AP494" s="302"/>
      <c r="AQ494" s="302"/>
      <c r="AR494" s="302"/>
      <c r="AS494" s="302"/>
      <c r="AT494" s="302"/>
      <c r="AU494" s="302"/>
      <c r="AV494" s="302"/>
      <c r="AW494" s="302"/>
      <c r="AX494" s="302"/>
      <c r="AY494" s="302"/>
      <c r="AZ494" s="302"/>
      <c r="BA494" s="302"/>
      <c r="BB494" s="302"/>
      <c r="BC494" s="302"/>
      <c r="BD494" s="302"/>
      <c r="BE494" s="302"/>
      <c r="BF494" s="302"/>
      <c r="BG494" s="302"/>
      <c r="BH494" s="302"/>
      <c r="BI494" s="302"/>
      <c r="BJ494" s="302"/>
      <c r="BK494" s="302"/>
      <c r="BL494" s="302"/>
      <c r="BM494" s="302"/>
      <c r="BN494" s="302"/>
      <c r="BO494" s="302"/>
      <c r="BP494" s="302"/>
      <c r="BQ494" s="302"/>
      <c r="BR494" s="302"/>
      <c r="BS494" s="302"/>
      <c r="BT494" s="302"/>
      <c r="BU494" s="302"/>
      <c r="BV494" s="302"/>
      <c r="BW494" s="302"/>
      <c r="BX494" s="302"/>
      <c r="BY494" s="302"/>
      <c r="BZ494" s="302"/>
      <c r="CA494" s="302"/>
      <c r="CB494" s="302"/>
      <c r="CC494" s="302"/>
      <c r="CD494" s="302"/>
      <c r="CE494" s="302"/>
      <c r="CF494" s="302"/>
      <c r="CG494" s="302"/>
      <c r="CH494" s="302"/>
      <c r="CI494" s="302"/>
      <c r="CJ494" s="302"/>
      <c r="CK494" s="302"/>
      <c r="CL494" s="302"/>
      <c r="CM494" s="302"/>
      <c r="CN494" s="302"/>
      <c r="CO494" s="302"/>
      <c r="CP494" s="302"/>
      <c r="CQ494" s="302"/>
      <c r="CR494" s="302"/>
      <c r="CS494" s="302"/>
      <c r="CT494" s="302"/>
      <c r="CU494" s="302"/>
      <c r="CV494" s="302"/>
      <c r="CW494" s="302"/>
      <c r="CX494" s="302"/>
      <c r="CY494" s="302"/>
      <c r="CZ494" s="302"/>
      <c r="DA494" s="302"/>
      <c r="DB494" s="302"/>
      <c r="DC494" s="302"/>
      <c r="DD494" s="302"/>
      <c r="DE494" s="302"/>
      <c r="DF494" s="302"/>
      <c r="DG494" s="302"/>
      <c r="DH494" s="302"/>
      <c r="DI494" s="302"/>
      <c r="DJ494" s="302"/>
      <c r="DK494" s="302"/>
      <c r="DL494" s="302"/>
      <c r="DM494" s="302"/>
      <c r="DN494" s="302"/>
      <c r="DO494" s="302"/>
    </row>
    <row r="495" spans="4:119">
      <c r="D495" s="301" t="s">
        <v>121</v>
      </c>
      <c r="E495" s="301"/>
      <c r="F495" s="301" t="s">
        <v>123</v>
      </c>
      <c r="G495" s="302">
        <v>55</v>
      </c>
      <c r="H495" s="277" t="str">
        <f t="shared" si="7"/>
        <v>0255</v>
      </c>
      <c r="I495" s="302"/>
      <c r="J495" s="302"/>
      <c r="K495" s="302"/>
      <c r="L495" s="302"/>
      <c r="M495" s="302"/>
      <c r="N495" s="302"/>
      <c r="O495" s="302"/>
      <c r="P495" s="302"/>
      <c r="Q495" s="302"/>
      <c r="R495" s="302"/>
      <c r="S495" s="302"/>
      <c r="T495" s="302"/>
      <c r="U495" s="302"/>
      <c r="V495" s="302"/>
      <c r="W495" s="302"/>
      <c r="X495" s="302"/>
      <c r="Y495" s="302"/>
      <c r="Z495" s="302"/>
      <c r="AA495" s="302"/>
      <c r="AB495" s="302"/>
      <c r="AC495" s="302"/>
      <c r="AD495" s="302"/>
      <c r="AE495" s="302"/>
      <c r="AF495" s="302"/>
      <c r="AG495" s="302"/>
      <c r="AH495" s="302"/>
      <c r="AI495" s="302"/>
      <c r="AJ495" s="302"/>
      <c r="AK495" s="302"/>
      <c r="AL495" s="302"/>
      <c r="AM495" s="302"/>
      <c r="AN495" s="302"/>
      <c r="AO495" s="302"/>
      <c r="AP495" s="302"/>
      <c r="AQ495" s="302"/>
      <c r="AR495" s="302"/>
      <c r="AS495" s="302"/>
      <c r="AT495" s="302"/>
      <c r="AU495" s="302"/>
      <c r="AV495" s="302"/>
      <c r="AW495" s="302"/>
      <c r="AX495" s="302"/>
      <c r="AY495" s="302"/>
      <c r="AZ495" s="302"/>
      <c r="BA495" s="302"/>
      <c r="BB495" s="302"/>
      <c r="BC495" s="302"/>
      <c r="BD495" s="302"/>
      <c r="BE495" s="302"/>
      <c r="BF495" s="302"/>
      <c r="BG495" s="302"/>
      <c r="BH495" s="302"/>
      <c r="BI495" s="302"/>
      <c r="BJ495" s="302"/>
      <c r="BK495" s="302"/>
      <c r="BL495" s="302"/>
      <c r="BM495" s="302"/>
      <c r="BN495" s="302"/>
      <c r="BO495" s="302"/>
      <c r="BP495" s="302"/>
      <c r="BQ495" s="302"/>
      <c r="BR495" s="302"/>
      <c r="BS495" s="302"/>
      <c r="BT495" s="302"/>
      <c r="BU495" s="302"/>
      <c r="BV495" s="302"/>
      <c r="BW495" s="302"/>
      <c r="BX495" s="302"/>
      <c r="BY495" s="302"/>
      <c r="BZ495" s="302"/>
      <c r="CA495" s="302"/>
      <c r="CB495" s="302"/>
      <c r="CC495" s="302"/>
      <c r="CD495" s="302"/>
      <c r="CE495" s="302"/>
      <c r="CF495" s="302"/>
      <c r="CG495" s="302"/>
      <c r="CH495" s="302"/>
      <c r="CI495" s="302"/>
      <c r="CJ495" s="302"/>
      <c r="CK495" s="302"/>
      <c r="CL495" s="302"/>
      <c r="CM495" s="302"/>
      <c r="CN495" s="302"/>
      <c r="CO495" s="302"/>
      <c r="CP495" s="302"/>
      <c r="CQ495" s="302"/>
      <c r="CR495" s="302"/>
      <c r="CS495" s="302"/>
      <c r="CT495" s="302"/>
      <c r="CU495" s="302"/>
      <c r="CV495" s="302"/>
      <c r="CW495" s="302"/>
      <c r="CX495" s="302"/>
      <c r="CY495" s="302"/>
      <c r="CZ495" s="302"/>
      <c r="DA495" s="302"/>
      <c r="DB495" s="302"/>
      <c r="DC495" s="302"/>
      <c r="DD495" s="302"/>
      <c r="DE495" s="302"/>
      <c r="DF495" s="302"/>
      <c r="DG495" s="302"/>
      <c r="DH495" s="302"/>
      <c r="DI495" s="302"/>
      <c r="DJ495" s="302"/>
      <c r="DK495" s="302"/>
      <c r="DL495" s="302"/>
      <c r="DM495" s="302"/>
      <c r="DN495" s="302"/>
      <c r="DO495" s="302"/>
    </row>
    <row r="496" spans="4:119">
      <c r="D496" s="301" t="s">
        <v>121</v>
      </c>
      <c r="E496" s="301"/>
      <c r="F496" s="301" t="s">
        <v>123</v>
      </c>
      <c r="G496" s="302">
        <v>56</v>
      </c>
      <c r="H496" s="277" t="str">
        <f t="shared" si="7"/>
        <v>0256</v>
      </c>
      <c r="I496" s="302"/>
      <c r="J496" s="302"/>
      <c r="K496" s="302"/>
      <c r="L496" s="302"/>
      <c r="M496" s="302"/>
      <c r="N496" s="302"/>
      <c r="O496" s="302"/>
      <c r="P496" s="302"/>
      <c r="Q496" s="302"/>
      <c r="R496" s="302"/>
      <c r="S496" s="302"/>
      <c r="T496" s="302"/>
      <c r="U496" s="302"/>
      <c r="V496" s="302"/>
      <c r="W496" s="302"/>
      <c r="X496" s="302"/>
      <c r="Y496" s="302"/>
      <c r="Z496" s="302"/>
      <c r="AA496" s="302"/>
      <c r="AB496" s="302"/>
      <c r="AC496" s="302"/>
      <c r="AD496" s="302"/>
      <c r="AE496" s="302"/>
      <c r="AF496" s="302"/>
      <c r="AG496" s="302"/>
      <c r="AH496" s="302"/>
      <c r="AI496" s="302"/>
      <c r="AJ496" s="302"/>
      <c r="AK496" s="302"/>
      <c r="AL496" s="302"/>
      <c r="AM496" s="302"/>
      <c r="AN496" s="302"/>
      <c r="AO496" s="302"/>
      <c r="AP496" s="302"/>
      <c r="AQ496" s="302"/>
      <c r="AR496" s="302"/>
      <c r="AS496" s="302"/>
      <c r="AT496" s="302"/>
      <c r="AU496" s="302"/>
      <c r="AV496" s="302"/>
      <c r="AW496" s="302"/>
      <c r="AX496" s="302"/>
      <c r="AY496" s="302"/>
      <c r="AZ496" s="302"/>
      <c r="BA496" s="302"/>
      <c r="BB496" s="302"/>
      <c r="BC496" s="302"/>
      <c r="BD496" s="302"/>
      <c r="BE496" s="302"/>
      <c r="BF496" s="302"/>
      <c r="BG496" s="302"/>
      <c r="BH496" s="302"/>
      <c r="BI496" s="302"/>
      <c r="BJ496" s="302"/>
      <c r="BK496" s="302"/>
      <c r="BL496" s="302"/>
      <c r="BM496" s="302"/>
      <c r="BN496" s="302"/>
      <c r="BO496" s="302"/>
      <c r="BP496" s="302"/>
      <c r="BQ496" s="302"/>
      <c r="BR496" s="302"/>
      <c r="BS496" s="302"/>
      <c r="BT496" s="302"/>
      <c r="BU496" s="302"/>
      <c r="BV496" s="302"/>
      <c r="BW496" s="302"/>
      <c r="BX496" s="302"/>
      <c r="BY496" s="302"/>
      <c r="BZ496" s="302"/>
      <c r="CA496" s="302"/>
      <c r="CB496" s="302"/>
      <c r="CC496" s="302"/>
      <c r="CD496" s="302"/>
      <c r="CE496" s="302"/>
      <c r="CF496" s="302"/>
      <c r="CG496" s="302"/>
      <c r="CH496" s="302"/>
      <c r="CI496" s="302"/>
      <c r="CJ496" s="302"/>
      <c r="CK496" s="302"/>
      <c r="CL496" s="302"/>
      <c r="CM496" s="302"/>
      <c r="CN496" s="302"/>
      <c r="CO496" s="302"/>
      <c r="CP496" s="302"/>
      <c r="CQ496" s="302"/>
      <c r="CR496" s="302"/>
      <c r="CS496" s="302"/>
      <c r="CT496" s="302"/>
      <c r="CU496" s="302"/>
      <c r="CV496" s="302"/>
      <c r="CW496" s="302"/>
      <c r="CX496" s="302"/>
      <c r="CY496" s="302"/>
      <c r="CZ496" s="302"/>
      <c r="DA496" s="302"/>
      <c r="DB496" s="302"/>
      <c r="DC496" s="302"/>
      <c r="DD496" s="302"/>
      <c r="DE496" s="302"/>
      <c r="DF496" s="302"/>
      <c r="DG496" s="302"/>
      <c r="DH496" s="302"/>
      <c r="DI496" s="302"/>
      <c r="DJ496" s="302"/>
      <c r="DK496" s="302"/>
      <c r="DL496" s="302"/>
      <c r="DM496" s="302"/>
      <c r="DN496" s="302"/>
      <c r="DO496" s="302"/>
    </row>
    <row r="497" spans="4:119">
      <c r="D497" s="301" t="s">
        <v>121</v>
      </c>
      <c r="E497" s="301"/>
      <c r="F497" s="301" t="s">
        <v>123</v>
      </c>
      <c r="G497" s="302">
        <v>57</v>
      </c>
      <c r="H497" s="277" t="str">
        <f t="shared" si="7"/>
        <v>0257</v>
      </c>
      <c r="I497" s="302"/>
      <c r="J497" s="302"/>
      <c r="K497" s="302"/>
      <c r="L497" s="302"/>
      <c r="M497" s="302"/>
      <c r="N497" s="302"/>
      <c r="O497" s="302"/>
      <c r="P497" s="302"/>
      <c r="Q497" s="302"/>
      <c r="R497" s="302"/>
      <c r="S497" s="302"/>
      <c r="T497" s="302"/>
      <c r="U497" s="302"/>
      <c r="V497" s="302"/>
      <c r="W497" s="302"/>
      <c r="X497" s="302"/>
      <c r="Y497" s="302"/>
      <c r="Z497" s="302"/>
      <c r="AA497" s="302"/>
      <c r="AB497" s="302"/>
      <c r="AC497" s="302"/>
      <c r="AD497" s="302"/>
      <c r="AE497" s="302"/>
      <c r="AF497" s="302"/>
      <c r="AG497" s="302"/>
      <c r="AH497" s="302"/>
      <c r="AI497" s="302"/>
      <c r="AJ497" s="302"/>
      <c r="AK497" s="302"/>
      <c r="AL497" s="302"/>
      <c r="AM497" s="302"/>
      <c r="AN497" s="302"/>
      <c r="AO497" s="302"/>
      <c r="AP497" s="302"/>
      <c r="AQ497" s="302"/>
      <c r="AR497" s="302"/>
      <c r="AS497" s="302"/>
      <c r="AT497" s="302"/>
      <c r="AU497" s="302"/>
      <c r="AV497" s="302"/>
      <c r="AW497" s="302"/>
      <c r="AX497" s="302"/>
      <c r="AY497" s="302"/>
      <c r="AZ497" s="302"/>
      <c r="BA497" s="302"/>
      <c r="BB497" s="302"/>
      <c r="BC497" s="302"/>
      <c r="BD497" s="302"/>
      <c r="BE497" s="302"/>
      <c r="BF497" s="302"/>
      <c r="BG497" s="302"/>
      <c r="BH497" s="302"/>
      <c r="BI497" s="302"/>
      <c r="BJ497" s="302"/>
      <c r="BK497" s="302"/>
      <c r="BL497" s="302"/>
      <c r="BM497" s="302"/>
      <c r="BN497" s="302"/>
      <c r="BO497" s="302"/>
      <c r="BP497" s="302"/>
      <c r="BQ497" s="302"/>
      <c r="BR497" s="302"/>
      <c r="BS497" s="302"/>
      <c r="BT497" s="302"/>
      <c r="BU497" s="302"/>
      <c r="BV497" s="302"/>
      <c r="BW497" s="302"/>
      <c r="BX497" s="302"/>
      <c r="BY497" s="302"/>
      <c r="BZ497" s="302"/>
      <c r="CA497" s="302"/>
      <c r="CB497" s="302"/>
      <c r="CC497" s="302"/>
      <c r="CD497" s="302"/>
      <c r="CE497" s="302"/>
      <c r="CF497" s="302"/>
      <c r="CG497" s="302"/>
      <c r="CH497" s="302"/>
      <c r="CI497" s="302"/>
      <c r="CJ497" s="302"/>
      <c r="CK497" s="302"/>
      <c r="CL497" s="302"/>
      <c r="CM497" s="302"/>
      <c r="CN497" s="302"/>
      <c r="CO497" s="302"/>
      <c r="CP497" s="302"/>
      <c r="CQ497" s="302"/>
      <c r="CR497" s="302"/>
      <c r="CS497" s="302"/>
      <c r="CT497" s="302"/>
      <c r="CU497" s="302"/>
      <c r="CV497" s="302"/>
      <c r="CW497" s="302"/>
      <c r="CX497" s="302"/>
      <c r="CY497" s="302"/>
      <c r="CZ497" s="302"/>
      <c r="DA497" s="302"/>
      <c r="DB497" s="302"/>
      <c r="DC497" s="302"/>
      <c r="DD497" s="302"/>
      <c r="DE497" s="302"/>
      <c r="DF497" s="302"/>
      <c r="DG497" s="302"/>
      <c r="DH497" s="302"/>
      <c r="DI497" s="302"/>
      <c r="DJ497" s="302"/>
      <c r="DK497" s="302"/>
      <c r="DL497" s="302"/>
      <c r="DM497" s="302"/>
      <c r="DN497" s="302"/>
      <c r="DO497" s="302"/>
    </row>
    <row r="498" spans="4:119">
      <c r="D498" s="301" t="s">
        <v>121</v>
      </c>
      <c r="E498" s="301"/>
      <c r="F498" s="301" t="s">
        <v>123</v>
      </c>
      <c r="G498" s="302">
        <v>58</v>
      </c>
      <c r="H498" s="277" t="str">
        <f t="shared" si="7"/>
        <v>0258</v>
      </c>
      <c r="I498" s="302"/>
      <c r="J498" s="302"/>
      <c r="K498" s="302"/>
      <c r="L498" s="302"/>
      <c r="M498" s="302"/>
      <c r="N498" s="302"/>
      <c r="O498" s="302"/>
      <c r="P498" s="302"/>
      <c r="Q498" s="302"/>
      <c r="R498" s="302"/>
      <c r="S498" s="302"/>
      <c r="T498" s="302"/>
      <c r="U498" s="302"/>
      <c r="V498" s="302"/>
      <c r="W498" s="302"/>
      <c r="X498" s="302"/>
      <c r="Y498" s="302"/>
      <c r="Z498" s="302"/>
      <c r="AA498" s="302"/>
      <c r="AB498" s="302"/>
      <c r="AC498" s="302"/>
      <c r="AD498" s="302"/>
      <c r="AE498" s="302"/>
      <c r="AF498" s="302"/>
      <c r="AG498" s="302"/>
      <c r="AH498" s="302"/>
      <c r="AI498" s="302"/>
      <c r="AJ498" s="302"/>
      <c r="AK498" s="302"/>
      <c r="AL498" s="302"/>
      <c r="AM498" s="302"/>
      <c r="AN498" s="302"/>
      <c r="AO498" s="302"/>
      <c r="AP498" s="302"/>
      <c r="AQ498" s="302"/>
      <c r="AR498" s="302"/>
      <c r="AS498" s="302"/>
      <c r="AT498" s="302"/>
      <c r="AU498" s="302"/>
      <c r="AV498" s="302"/>
      <c r="AW498" s="302"/>
      <c r="AX498" s="302"/>
      <c r="AY498" s="302"/>
      <c r="AZ498" s="302"/>
      <c r="BA498" s="302"/>
      <c r="BB498" s="302"/>
      <c r="BC498" s="302"/>
      <c r="BD498" s="302"/>
      <c r="BE498" s="302"/>
      <c r="BF498" s="302"/>
      <c r="BG498" s="302"/>
      <c r="BH498" s="302"/>
      <c r="BI498" s="302"/>
      <c r="BJ498" s="302"/>
      <c r="BK498" s="302"/>
      <c r="BL498" s="302"/>
      <c r="BM498" s="302"/>
      <c r="BN498" s="302"/>
      <c r="BO498" s="302"/>
      <c r="BP498" s="302"/>
      <c r="BQ498" s="302"/>
      <c r="BR498" s="302"/>
      <c r="BS498" s="302"/>
      <c r="BT498" s="302"/>
      <c r="BU498" s="302"/>
      <c r="BV498" s="302"/>
      <c r="BW498" s="302"/>
      <c r="BX498" s="302"/>
      <c r="BY498" s="302"/>
      <c r="BZ498" s="302"/>
      <c r="CA498" s="302"/>
      <c r="CB498" s="302"/>
      <c r="CC498" s="302"/>
      <c r="CD498" s="302"/>
      <c r="CE498" s="302"/>
      <c r="CF498" s="302"/>
      <c r="CG498" s="302"/>
      <c r="CH498" s="302"/>
      <c r="CI498" s="302"/>
      <c r="CJ498" s="302"/>
      <c r="CK498" s="302"/>
      <c r="CL498" s="302"/>
      <c r="CM498" s="302"/>
      <c r="CN498" s="302"/>
      <c r="CO498" s="302"/>
      <c r="CP498" s="302"/>
      <c r="CQ498" s="302"/>
      <c r="CR498" s="302"/>
      <c r="CS498" s="302"/>
      <c r="CT498" s="302"/>
      <c r="CU498" s="302"/>
      <c r="CV498" s="302"/>
      <c r="CW498" s="302"/>
      <c r="CX498" s="302"/>
      <c r="CY498" s="302"/>
      <c r="CZ498" s="302"/>
      <c r="DA498" s="302"/>
      <c r="DB498" s="302"/>
      <c r="DC498" s="302"/>
      <c r="DD498" s="302"/>
      <c r="DE498" s="302"/>
      <c r="DF498" s="302"/>
      <c r="DG498" s="302"/>
      <c r="DH498" s="302"/>
      <c r="DI498" s="302"/>
      <c r="DJ498" s="302"/>
      <c r="DK498" s="302"/>
      <c r="DL498" s="302"/>
      <c r="DM498" s="302"/>
      <c r="DN498" s="302"/>
      <c r="DO498" s="302"/>
    </row>
    <row r="499" spans="4:119">
      <c r="D499" s="301" t="s">
        <v>121</v>
      </c>
      <c r="E499" s="301"/>
      <c r="F499" s="301" t="s">
        <v>123</v>
      </c>
      <c r="G499" s="302">
        <v>59</v>
      </c>
      <c r="H499" s="277" t="str">
        <f t="shared" si="7"/>
        <v>0259</v>
      </c>
      <c r="I499" s="302"/>
      <c r="J499" s="302"/>
      <c r="K499" s="302"/>
      <c r="L499" s="302"/>
      <c r="M499" s="302"/>
      <c r="N499" s="302"/>
      <c r="O499" s="302"/>
      <c r="P499" s="302"/>
      <c r="Q499" s="302"/>
      <c r="R499" s="302"/>
      <c r="S499" s="302"/>
      <c r="T499" s="302"/>
      <c r="U499" s="302"/>
      <c r="V499" s="302"/>
      <c r="W499" s="302"/>
      <c r="X499" s="302"/>
      <c r="Y499" s="302"/>
      <c r="Z499" s="302"/>
      <c r="AA499" s="302"/>
      <c r="AB499" s="302"/>
      <c r="AC499" s="302"/>
      <c r="AD499" s="302"/>
      <c r="AE499" s="302"/>
      <c r="AF499" s="302"/>
      <c r="AG499" s="302"/>
      <c r="AH499" s="302"/>
      <c r="AI499" s="302"/>
      <c r="AJ499" s="302"/>
      <c r="AK499" s="302"/>
      <c r="AL499" s="302"/>
      <c r="AM499" s="302"/>
      <c r="AN499" s="302"/>
      <c r="AO499" s="302"/>
      <c r="AP499" s="302"/>
      <c r="AQ499" s="302"/>
      <c r="AR499" s="302"/>
      <c r="AS499" s="302"/>
      <c r="AT499" s="302"/>
      <c r="AU499" s="302"/>
      <c r="AV499" s="302"/>
      <c r="AW499" s="302"/>
      <c r="AX499" s="302"/>
      <c r="AY499" s="302"/>
      <c r="AZ499" s="302"/>
      <c r="BA499" s="302"/>
      <c r="BB499" s="302"/>
      <c r="BC499" s="302"/>
      <c r="BD499" s="302"/>
      <c r="BE499" s="302"/>
      <c r="BF499" s="302"/>
      <c r="BG499" s="302"/>
      <c r="BH499" s="302"/>
      <c r="BI499" s="302"/>
      <c r="BJ499" s="302"/>
      <c r="BK499" s="302"/>
      <c r="BL499" s="302"/>
      <c r="BM499" s="302"/>
      <c r="BN499" s="302"/>
      <c r="BO499" s="302"/>
      <c r="BP499" s="302"/>
      <c r="BQ499" s="302"/>
      <c r="BR499" s="302"/>
      <c r="BS499" s="302"/>
      <c r="BT499" s="302"/>
      <c r="BU499" s="302"/>
      <c r="BV499" s="302"/>
      <c r="BW499" s="302"/>
      <c r="BX499" s="302"/>
      <c r="BY499" s="302"/>
      <c r="BZ499" s="302"/>
      <c r="CA499" s="302"/>
      <c r="CB499" s="302"/>
      <c r="CC499" s="302"/>
      <c r="CD499" s="302"/>
      <c r="CE499" s="302"/>
      <c r="CF499" s="302"/>
      <c r="CG499" s="302"/>
      <c r="CH499" s="302"/>
      <c r="CI499" s="302"/>
      <c r="CJ499" s="302"/>
      <c r="CK499" s="302"/>
      <c r="CL499" s="302"/>
      <c r="CM499" s="302"/>
      <c r="CN499" s="302"/>
      <c r="CO499" s="302"/>
      <c r="CP499" s="302"/>
      <c r="CQ499" s="302"/>
      <c r="CR499" s="302"/>
      <c r="CS499" s="302"/>
      <c r="CT499" s="302"/>
      <c r="CU499" s="302"/>
      <c r="CV499" s="302"/>
      <c r="CW499" s="302"/>
      <c r="CX499" s="302"/>
      <c r="CY499" s="302"/>
      <c r="CZ499" s="302"/>
      <c r="DA499" s="302"/>
      <c r="DB499" s="302"/>
      <c r="DC499" s="302"/>
      <c r="DD499" s="302"/>
      <c r="DE499" s="302"/>
      <c r="DF499" s="302"/>
      <c r="DG499" s="302"/>
      <c r="DH499" s="302"/>
      <c r="DI499" s="302"/>
      <c r="DJ499" s="302"/>
      <c r="DK499" s="302"/>
      <c r="DL499" s="302"/>
      <c r="DM499" s="302"/>
      <c r="DN499" s="302"/>
      <c r="DO499" s="302"/>
    </row>
    <row r="500" spans="4:119">
      <c r="D500" s="301" t="s">
        <v>121</v>
      </c>
      <c r="E500" s="301"/>
      <c r="F500" s="301" t="s">
        <v>123</v>
      </c>
      <c r="G500" s="302">
        <v>60</v>
      </c>
      <c r="H500" s="277" t="str">
        <f t="shared" si="7"/>
        <v>0260</v>
      </c>
      <c r="I500" s="302"/>
      <c r="J500" s="302"/>
      <c r="K500" s="302"/>
      <c r="L500" s="302"/>
      <c r="M500" s="302"/>
      <c r="N500" s="302"/>
      <c r="O500" s="302"/>
      <c r="P500" s="302"/>
      <c r="Q500" s="302"/>
      <c r="R500" s="302"/>
      <c r="S500" s="302"/>
      <c r="T500" s="302"/>
      <c r="U500" s="302"/>
      <c r="V500" s="302"/>
      <c r="W500" s="302"/>
      <c r="X500" s="302"/>
      <c r="Y500" s="302"/>
      <c r="Z500" s="302"/>
      <c r="AA500" s="302"/>
      <c r="AB500" s="302"/>
      <c r="AC500" s="302"/>
      <c r="AD500" s="302"/>
      <c r="AE500" s="302"/>
      <c r="AF500" s="302"/>
      <c r="AG500" s="302"/>
      <c r="AH500" s="302"/>
      <c r="AI500" s="302"/>
      <c r="AJ500" s="302"/>
      <c r="AK500" s="302"/>
      <c r="AL500" s="302"/>
      <c r="AM500" s="302"/>
      <c r="AN500" s="302"/>
      <c r="AO500" s="302"/>
      <c r="AP500" s="302"/>
      <c r="AQ500" s="302"/>
      <c r="AR500" s="302"/>
      <c r="AS500" s="302"/>
      <c r="AT500" s="302"/>
      <c r="AU500" s="302"/>
      <c r="AV500" s="302"/>
      <c r="AW500" s="302"/>
      <c r="AX500" s="302"/>
      <c r="AY500" s="302"/>
      <c r="AZ500" s="302"/>
      <c r="BA500" s="302"/>
      <c r="BB500" s="302"/>
      <c r="BC500" s="302"/>
      <c r="BD500" s="302"/>
      <c r="BE500" s="302"/>
      <c r="BF500" s="302"/>
      <c r="BG500" s="302"/>
      <c r="BH500" s="302"/>
      <c r="BI500" s="302"/>
      <c r="BJ500" s="302"/>
      <c r="BK500" s="302"/>
      <c r="BL500" s="302"/>
      <c r="BM500" s="302"/>
      <c r="BN500" s="302"/>
      <c r="BO500" s="302"/>
      <c r="BP500" s="302"/>
      <c r="BQ500" s="302"/>
      <c r="BR500" s="302"/>
      <c r="BS500" s="302"/>
      <c r="BT500" s="302"/>
      <c r="BU500" s="302"/>
      <c r="BV500" s="302"/>
      <c r="BW500" s="302"/>
      <c r="BX500" s="302"/>
      <c r="BY500" s="302"/>
      <c r="BZ500" s="302"/>
      <c r="CA500" s="302"/>
      <c r="CB500" s="302"/>
      <c r="CC500" s="302"/>
      <c r="CD500" s="302"/>
      <c r="CE500" s="302"/>
      <c r="CF500" s="302"/>
      <c r="CG500" s="302"/>
      <c r="CH500" s="302"/>
      <c r="CI500" s="302"/>
      <c r="CJ500" s="302"/>
      <c r="CK500" s="302"/>
      <c r="CL500" s="302"/>
      <c r="CM500" s="302"/>
      <c r="CN500" s="302"/>
      <c r="CO500" s="302"/>
      <c r="CP500" s="302"/>
      <c r="CQ500" s="302"/>
      <c r="CR500" s="302"/>
      <c r="CS500" s="302"/>
      <c r="CT500" s="302"/>
      <c r="CU500" s="302"/>
      <c r="CV500" s="302"/>
      <c r="CW500" s="302"/>
      <c r="CX500" s="302"/>
      <c r="CY500" s="302"/>
      <c r="CZ500" s="302"/>
      <c r="DA500" s="302"/>
      <c r="DB500" s="302"/>
      <c r="DC500" s="302"/>
      <c r="DD500" s="302"/>
      <c r="DE500" s="302"/>
      <c r="DF500" s="302"/>
      <c r="DG500" s="302"/>
      <c r="DH500" s="302"/>
      <c r="DI500" s="302"/>
      <c r="DJ500" s="302"/>
      <c r="DK500" s="302"/>
      <c r="DL500" s="302"/>
      <c r="DM500" s="302"/>
      <c r="DN500" s="302"/>
      <c r="DO500" s="302"/>
    </row>
    <row r="501" spans="4:119">
      <c r="H501" s="277" t="str">
        <f t="shared" si="7"/>
        <v>0000</v>
      </c>
    </row>
    <row r="502" spans="4:119" ht="22.5">
      <c r="D502" s="347" t="s">
        <v>232</v>
      </c>
      <c r="H502" s="277" t="str">
        <f t="shared" si="7"/>
        <v>0000</v>
      </c>
    </row>
    <row r="503" spans="4:119">
      <c r="D503" s="300" t="s">
        <v>118</v>
      </c>
      <c r="E503" s="300"/>
      <c r="F503" s="300" t="s">
        <v>113</v>
      </c>
      <c r="G503" s="300" t="s">
        <v>120</v>
      </c>
      <c r="H503" s="277" t="str">
        <f t="shared" si="7"/>
        <v>性別年齡</v>
      </c>
      <c r="I503" s="300"/>
      <c r="J503" s="300"/>
      <c r="K503" s="300"/>
      <c r="L503" s="300"/>
      <c r="M503" s="300"/>
      <c r="N503" s="300"/>
      <c r="O503" s="300"/>
      <c r="P503" s="300"/>
      <c r="Q503" s="300"/>
      <c r="R503" s="300"/>
      <c r="S503" s="300"/>
      <c r="T503" s="300"/>
      <c r="U503" s="300"/>
      <c r="V503" s="300"/>
      <c r="W503" s="300"/>
      <c r="X503" s="300"/>
      <c r="Y503" s="300"/>
      <c r="Z503" s="300"/>
      <c r="AA503" s="300"/>
      <c r="AB503" s="300"/>
      <c r="AC503" s="300"/>
      <c r="AD503" s="300"/>
      <c r="AE503" s="300"/>
      <c r="AF503" s="300"/>
      <c r="AG503" s="300"/>
      <c r="AH503" s="300"/>
      <c r="AI503" s="300"/>
      <c r="AJ503" s="300"/>
      <c r="AK503" s="300"/>
      <c r="AL503" s="300"/>
      <c r="AM503" s="300"/>
      <c r="AN503" s="300"/>
      <c r="AO503" s="300"/>
      <c r="AP503" s="300"/>
      <c r="AQ503" s="300"/>
      <c r="AR503" s="300"/>
      <c r="AS503" s="300"/>
      <c r="AT503" s="300"/>
      <c r="AU503" s="300"/>
      <c r="AV503" s="300"/>
      <c r="AW503" s="300"/>
      <c r="AX503" s="300"/>
      <c r="AY503" s="300"/>
      <c r="AZ503" s="300"/>
      <c r="BA503" s="300"/>
      <c r="BB503" s="300"/>
      <c r="BC503" s="300"/>
      <c r="BD503" s="300"/>
      <c r="BE503" s="300"/>
      <c r="BF503" s="300"/>
      <c r="BG503" s="300"/>
      <c r="BH503" s="300"/>
      <c r="BI503" s="300"/>
      <c r="BJ503" s="300"/>
      <c r="BK503" s="300"/>
      <c r="BL503" s="300"/>
      <c r="BM503" s="300"/>
      <c r="BN503" s="300"/>
      <c r="BO503" s="300"/>
      <c r="BP503" s="300"/>
      <c r="BQ503" s="300"/>
      <c r="BR503" s="300"/>
      <c r="BS503" s="300"/>
      <c r="BT503" s="300"/>
      <c r="BU503" s="300"/>
      <c r="BV503" s="300"/>
      <c r="BW503" s="300"/>
      <c r="BX503" s="300"/>
      <c r="BY503" s="300"/>
      <c r="BZ503" s="300"/>
      <c r="CA503" s="300"/>
      <c r="CB503" s="300"/>
      <c r="CC503" s="300"/>
      <c r="CD503" s="300"/>
      <c r="CE503" s="300"/>
      <c r="CF503" s="300"/>
      <c r="CG503" s="300"/>
      <c r="CH503" s="300"/>
      <c r="CI503" s="300"/>
      <c r="CJ503" s="300"/>
      <c r="CK503" s="300"/>
      <c r="CL503" s="300"/>
      <c r="CM503" s="300"/>
      <c r="CN503" s="300"/>
      <c r="CO503" s="300"/>
      <c r="CP503" s="300"/>
      <c r="CQ503" s="300"/>
      <c r="CR503" s="300"/>
      <c r="CS503" s="300"/>
      <c r="CT503" s="300"/>
      <c r="CU503" s="300"/>
      <c r="CV503" s="300"/>
      <c r="CW503" s="300"/>
      <c r="CX503" s="300"/>
      <c r="CY503" s="300"/>
      <c r="CZ503" s="300"/>
      <c r="DA503" s="300"/>
      <c r="DB503" s="300"/>
      <c r="DC503" s="300"/>
      <c r="DD503" s="300"/>
      <c r="DE503" s="300"/>
      <c r="DF503" s="300"/>
      <c r="DG503" s="300"/>
      <c r="DH503" s="300"/>
      <c r="DI503" s="300"/>
      <c r="DJ503" s="300"/>
      <c r="DK503" s="300"/>
      <c r="DL503" s="300"/>
      <c r="DM503" s="300"/>
      <c r="DN503" s="300"/>
      <c r="DO503" s="300"/>
    </row>
    <row r="504" spans="4:119">
      <c r="D504" s="301" t="s">
        <v>121</v>
      </c>
      <c r="E504" s="301"/>
      <c r="F504" s="301" t="s">
        <v>122</v>
      </c>
      <c r="G504" s="302">
        <v>0</v>
      </c>
      <c r="H504" s="277" t="str">
        <f t="shared" si="7"/>
        <v>0100</v>
      </c>
      <c r="I504" s="302"/>
      <c r="J504" s="302"/>
      <c r="K504" s="302"/>
      <c r="L504" s="302"/>
      <c r="M504" s="302"/>
      <c r="N504" s="302"/>
      <c r="O504" s="302"/>
      <c r="P504" s="302"/>
      <c r="Q504" s="302"/>
      <c r="R504" s="302"/>
      <c r="S504" s="302"/>
      <c r="T504" s="302"/>
      <c r="U504" s="302"/>
      <c r="V504" s="302"/>
      <c r="W504" s="302"/>
      <c r="X504" s="302"/>
      <c r="Y504" s="302"/>
      <c r="Z504" s="302"/>
      <c r="AA504" s="302"/>
      <c r="AB504" s="302"/>
      <c r="AC504" s="302"/>
      <c r="AD504" s="302"/>
      <c r="AE504" s="302"/>
      <c r="AF504" s="302"/>
      <c r="AG504" s="302"/>
      <c r="AH504" s="302"/>
      <c r="AI504" s="302"/>
      <c r="AJ504" s="302"/>
      <c r="AK504" s="302"/>
      <c r="AL504" s="302"/>
      <c r="AM504" s="302"/>
      <c r="AN504" s="302"/>
      <c r="AO504" s="302"/>
      <c r="AP504" s="302"/>
      <c r="AQ504" s="302"/>
      <c r="AR504" s="302"/>
      <c r="AS504" s="302"/>
      <c r="AT504" s="302"/>
      <c r="AU504" s="302"/>
      <c r="AV504" s="302"/>
      <c r="AW504" s="302"/>
      <c r="AX504" s="302"/>
      <c r="AY504" s="302"/>
      <c r="AZ504" s="302"/>
      <c r="BA504" s="302"/>
      <c r="BB504" s="302"/>
      <c r="BC504" s="302"/>
      <c r="BD504" s="302"/>
      <c r="BE504" s="302"/>
      <c r="BF504" s="302"/>
      <c r="BG504" s="302"/>
      <c r="BH504" s="302"/>
      <c r="BI504" s="302"/>
      <c r="BJ504" s="302"/>
      <c r="BK504" s="302"/>
      <c r="BL504" s="302"/>
      <c r="BM504" s="302"/>
      <c r="BN504" s="302"/>
      <c r="BO504" s="302"/>
      <c r="BP504" s="302"/>
      <c r="BQ504" s="302"/>
      <c r="BR504" s="302"/>
      <c r="BS504" s="302"/>
      <c r="BT504" s="302"/>
      <c r="BU504" s="302"/>
      <c r="BV504" s="302"/>
      <c r="BW504" s="302"/>
      <c r="BX504" s="302"/>
      <c r="BY504" s="302"/>
      <c r="BZ504" s="302"/>
      <c r="CA504" s="302"/>
      <c r="CB504" s="302"/>
      <c r="CC504" s="302"/>
      <c r="CD504" s="302"/>
      <c r="CE504" s="302"/>
      <c r="CF504" s="302"/>
      <c r="CG504" s="302"/>
      <c r="CH504" s="302"/>
      <c r="CI504" s="302"/>
      <c r="CJ504" s="302"/>
      <c r="CK504" s="302"/>
      <c r="CL504" s="302"/>
      <c r="CM504" s="302"/>
      <c r="CN504" s="302"/>
      <c r="CO504" s="302"/>
      <c r="CP504" s="302"/>
      <c r="CQ504" s="302"/>
      <c r="CR504" s="302"/>
      <c r="CS504" s="302"/>
      <c r="CT504" s="302"/>
      <c r="CU504" s="302"/>
      <c r="CV504" s="302"/>
      <c r="CW504" s="302"/>
      <c r="CX504" s="302"/>
      <c r="CY504" s="302"/>
      <c r="CZ504" s="302"/>
      <c r="DA504" s="302"/>
      <c r="DB504" s="302"/>
      <c r="DC504" s="302"/>
      <c r="DD504" s="302"/>
      <c r="DE504" s="302"/>
      <c r="DF504" s="302"/>
      <c r="DG504" s="302"/>
      <c r="DH504" s="302"/>
      <c r="DI504" s="302"/>
      <c r="DJ504" s="302"/>
      <c r="DK504" s="302"/>
      <c r="DL504" s="302"/>
      <c r="DM504" s="302"/>
      <c r="DN504" s="302"/>
      <c r="DO504" s="302"/>
    </row>
    <row r="505" spans="4:119">
      <c r="D505" s="301" t="s">
        <v>121</v>
      </c>
      <c r="E505" s="301"/>
      <c r="F505" s="301" t="s">
        <v>122</v>
      </c>
      <c r="G505" s="302">
        <v>1</v>
      </c>
      <c r="H505" s="277" t="str">
        <f t="shared" si="7"/>
        <v>0101</v>
      </c>
      <c r="I505" s="302"/>
      <c r="J505" s="302"/>
      <c r="K505" s="302"/>
      <c r="L505" s="302"/>
      <c r="M505" s="302"/>
      <c r="N505" s="302"/>
      <c r="O505" s="302"/>
      <c r="P505" s="302"/>
      <c r="Q505" s="302"/>
      <c r="R505" s="302"/>
      <c r="S505" s="302"/>
      <c r="T505" s="302"/>
      <c r="U505" s="302"/>
      <c r="V505" s="302"/>
      <c r="W505" s="302"/>
      <c r="X505" s="302"/>
      <c r="Y505" s="302"/>
      <c r="Z505" s="302"/>
      <c r="AA505" s="302"/>
      <c r="AB505" s="302"/>
      <c r="AC505" s="302"/>
      <c r="AD505" s="302"/>
      <c r="AE505" s="302"/>
      <c r="AF505" s="302"/>
      <c r="AG505" s="302"/>
      <c r="AH505" s="302"/>
      <c r="AI505" s="302"/>
      <c r="AJ505" s="302"/>
      <c r="AK505" s="302"/>
      <c r="AL505" s="302"/>
      <c r="AM505" s="302"/>
      <c r="AN505" s="302"/>
      <c r="AO505" s="302"/>
      <c r="AP505" s="302"/>
      <c r="AQ505" s="302"/>
      <c r="AR505" s="302"/>
      <c r="AS505" s="302"/>
      <c r="AT505" s="302"/>
      <c r="AU505" s="302"/>
      <c r="AV505" s="302"/>
      <c r="AW505" s="302"/>
      <c r="AX505" s="302"/>
      <c r="AY505" s="302"/>
      <c r="AZ505" s="302"/>
      <c r="BA505" s="302"/>
      <c r="BB505" s="302"/>
      <c r="BC505" s="302"/>
      <c r="BD505" s="302"/>
      <c r="BE505" s="302"/>
      <c r="BF505" s="302"/>
      <c r="BG505" s="302"/>
      <c r="BH505" s="302"/>
      <c r="BI505" s="302"/>
      <c r="BJ505" s="302"/>
      <c r="BK505" s="302"/>
      <c r="BL505" s="302"/>
      <c r="BM505" s="302"/>
      <c r="BN505" s="302"/>
      <c r="BO505" s="302"/>
      <c r="BP505" s="302"/>
      <c r="BQ505" s="302"/>
      <c r="BR505" s="302"/>
      <c r="BS505" s="302"/>
      <c r="BT505" s="302"/>
      <c r="BU505" s="302"/>
      <c r="BV505" s="302"/>
      <c r="BW505" s="302"/>
      <c r="BX505" s="302"/>
      <c r="BY505" s="302"/>
      <c r="BZ505" s="302"/>
      <c r="CA505" s="302"/>
      <c r="CB505" s="302"/>
      <c r="CC505" s="302"/>
      <c r="CD505" s="302"/>
      <c r="CE505" s="302"/>
      <c r="CF505" s="302"/>
      <c r="CG505" s="302"/>
      <c r="CH505" s="302"/>
      <c r="CI505" s="302"/>
      <c r="CJ505" s="302"/>
      <c r="CK505" s="302"/>
      <c r="CL505" s="302"/>
      <c r="CM505" s="302"/>
      <c r="CN505" s="302"/>
      <c r="CO505" s="302"/>
      <c r="CP505" s="302"/>
      <c r="CQ505" s="302"/>
      <c r="CR505" s="302"/>
      <c r="CS505" s="302"/>
      <c r="CT505" s="302"/>
      <c r="CU505" s="302"/>
      <c r="CV505" s="302"/>
      <c r="CW505" s="302"/>
      <c r="CX505" s="302"/>
      <c r="CY505" s="302"/>
      <c r="CZ505" s="302"/>
      <c r="DA505" s="302"/>
      <c r="DB505" s="302"/>
      <c r="DC505" s="302"/>
      <c r="DD505" s="302"/>
      <c r="DE505" s="302"/>
      <c r="DF505" s="302"/>
      <c r="DG505" s="302"/>
      <c r="DH505" s="302"/>
      <c r="DI505" s="302"/>
      <c r="DJ505" s="302"/>
      <c r="DK505" s="302"/>
      <c r="DL505" s="302"/>
      <c r="DM505" s="302"/>
      <c r="DN505" s="302"/>
      <c r="DO505" s="302"/>
    </row>
    <row r="506" spans="4:119">
      <c r="D506" s="301" t="s">
        <v>121</v>
      </c>
      <c r="E506" s="301"/>
      <c r="F506" s="301" t="s">
        <v>122</v>
      </c>
      <c r="G506" s="302">
        <v>2</v>
      </c>
      <c r="H506" s="277" t="str">
        <f t="shared" si="7"/>
        <v>0102</v>
      </c>
      <c r="I506" s="302"/>
      <c r="J506" s="302"/>
      <c r="K506" s="302"/>
      <c r="L506" s="302"/>
      <c r="M506" s="302"/>
      <c r="N506" s="302"/>
      <c r="O506" s="302"/>
      <c r="P506" s="302"/>
      <c r="Q506" s="302"/>
      <c r="R506" s="302"/>
      <c r="S506" s="302"/>
      <c r="T506" s="302"/>
      <c r="U506" s="302"/>
      <c r="V506" s="302"/>
      <c r="W506" s="302"/>
      <c r="X506" s="302"/>
      <c r="Y506" s="302"/>
      <c r="Z506" s="302"/>
      <c r="AA506" s="302"/>
      <c r="AB506" s="302"/>
      <c r="AC506" s="302"/>
      <c r="AD506" s="302"/>
      <c r="AE506" s="302"/>
      <c r="AF506" s="302"/>
      <c r="AG506" s="302"/>
      <c r="AH506" s="302"/>
      <c r="AI506" s="302"/>
      <c r="AJ506" s="302"/>
      <c r="AK506" s="302"/>
      <c r="AL506" s="302"/>
      <c r="AM506" s="302"/>
      <c r="AN506" s="302"/>
      <c r="AO506" s="302"/>
      <c r="AP506" s="302"/>
      <c r="AQ506" s="302"/>
      <c r="AR506" s="302"/>
      <c r="AS506" s="302"/>
      <c r="AT506" s="302"/>
      <c r="AU506" s="302"/>
      <c r="AV506" s="302"/>
      <c r="AW506" s="302"/>
      <c r="AX506" s="302"/>
      <c r="AY506" s="302"/>
      <c r="AZ506" s="302"/>
      <c r="BA506" s="302"/>
      <c r="BB506" s="302"/>
      <c r="BC506" s="302"/>
      <c r="BD506" s="302"/>
      <c r="BE506" s="302"/>
      <c r="BF506" s="302"/>
      <c r="BG506" s="302"/>
      <c r="BH506" s="302"/>
      <c r="BI506" s="302"/>
      <c r="BJ506" s="302"/>
      <c r="BK506" s="302"/>
      <c r="BL506" s="302"/>
      <c r="BM506" s="302"/>
      <c r="BN506" s="302"/>
      <c r="BO506" s="302"/>
      <c r="BP506" s="302"/>
      <c r="BQ506" s="302"/>
      <c r="BR506" s="302"/>
      <c r="BS506" s="302"/>
      <c r="BT506" s="302"/>
      <c r="BU506" s="302"/>
      <c r="BV506" s="302"/>
      <c r="BW506" s="302"/>
      <c r="BX506" s="302"/>
      <c r="BY506" s="302"/>
      <c r="BZ506" s="302"/>
      <c r="CA506" s="302"/>
      <c r="CB506" s="302"/>
      <c r="CC506" s="302"/>
      <c r="CD506" s="302"/>
      <c r="CE506" s="302"/>
      <c r="CF506" s="302"/>
      <c r="CG506" s="302"/>
      <c r="CH506" s="302"/>
      <c r="CI506" s="302"/>
      <c r="CJ506" s="302"/>
      <c r="CK506" s="302"/>
      <c r="CL506" s="302"/>
      <c r="CM506" s="302"/>
      <c r="CN506" s="302"/>
      <c r="CO506" s="302"/>
      <c r="CP506" s="302"/>
      <c r="CQ506" s="302"/>
      <c r="CR506" s="302"/>
      <c r="CS506" s="302"/>
      <c r="CT506" s="302"/>
      <c r="CU506" s="302"/>
      <c r="CV506" s="302"/>
      <c r="CW506" s="302"/>
      <c r="CX506" s="302"/>
      <c r="CY506" s="302"/>
      <c r="CZ506" s="302"/>
      <c r="DA506" s="302"/>
      <c r="DB506" s="302"/>
      <c r="DC506" s="302"/>
      <c r="DD506" s="302"/>
      <c r="DE506" s="302"/>
      <c r="DF506" s="302"/>
      <c r="DG506" s="302"/>
      <c r="DH506" s="302"/>
      <c r="DI506" s="302"/>
      <c r="DJ506" s="302"/>
      <c r="DK506" s="302"/>
      <c r="DL506" s="302"/>
      <c r="DM506" s="302"/>
      <c r="DN506" s="302"/>
      <c r="DO506" s="302"/>
    </row>
    <row r="507" spans="4:119">
      <c r="D507" s="301" t="s">
        <v>121</v>
      </c>
      <c r="E507" s="301"/>
      <c r="F507" s="301" t="s">
        <v>122</v>
      </c>
      <c r="G507" s="302">
        <v>3</v>
      </c>
      <c r="H507" s="277" t="str">
        <f t="shared" si="7"/>
        <v>0103</v>
      </c>
      <c r="I507" s="302"/>
      <c r="J507" s="302"/>
      <c r="K507" s="302"/>
      <c r="L507" s="302"/>
      <c r="M507" s="302"/>
      <c r="N507" s="302"/>
      <c r="O507" s="302"/>
      <c r="P507" s="302"/>
      <c r="Q507" s="302"/>
      <c r="R507" s="302"/>
      <c r="S507" s="302"/>
      <c r="T507" s="302"/>
      <c r="U507" s="302"/>
      <c r="V507" s="302"/>
      <c r="W507" s="302"/>
      <c r="X507" s="302"/>
      <c r="Y507" s="302"/>
      <c r="Z507" s="302"/>
      <c r="AA507" s="302"/>
      <c r="AB507" s="302"/>
      <c r="AC507" s="302"/>
      <c r="AD507" s="302"/>
      <c r="AE507" s="302"/>
      <c r="AF507" s="302"/>
      <c r="AG507" s="302"/>
      <c r="AH507" s="302"/>
      <c r="AI507" s="302"/>
      <c r="AJ507" s="302"/>
      <c r="AK507" s="302"/>
      <c r="AL507" s="302"/>
      <c r="AM507" s="302"/>
      <c r="AN507" s="302"/>
      <c r="AO507" s="302"/>
      <c r="AP507" s="302"/>
      <c r="AQ507" s="302"/>
      <c r="AR507" s="302"/>
      <c r="AS507" s="302"/>
      <c r="AT507" s="302"/>
      <c r="AU507" s="302"/>
      <c r="AV507" s="302"/>
      <c r="AW507" s="302"/>
      <c r="AX507" s="302"/>
      <c r="AY507" s="302"/>
      <c r="AZ507" s="302"/>
      <c r="BA507" s="302"/>
      <c r="BB507" s="302"/>
      <c r="BC507" s="302"/>
      <c r="BD507" s="302"/>
      <c r="BE507" s="302"/>
      <c r="BF507" s="302"/>
      <c r="BG507" s="302"/>
      <c r="BH507" s="302"/>
      <c r="BI507" s="302"/>
      <c r="BJ507" s="302"/>
      <c r="BK507" s="302"/>
      <c r="BL507" s="302"/>
      <c r="BM507" s="302"/>
      <c r="BN507" s="302"/>
      <c r="BO507" s="302"/>
      <c r="BP507" s="302"/>
      <c r="BQ507" s="302"/>
      <c r="BR507" s="302"/>
      <c r="BS507" s="302"/>
      <c r="BT507" s="302"/>
      <c r="BU507" s="302"/>
      <c r="BV507" s="302"/>
      <c r="BW507" s="302"/>
      <c r="BX507" s="302"/>
      <c r="BY507" s="302"/>
      <c r="BZ507" s="302"/>
      <c r="CA507" s="302"/>
      <c r="CB507" s="302"/>
      <c r="CC507" s="302"/>
      <c r="CD507" s="302"/>
      <c r="CE507" s="302"/>
      <c r="CF507" s="302"/>
      <c r="CG507" s="302"/>
      <c r="CH507" s="302"/>
      <c r="CI507" s="302"/>
      <c r="CJ507" s="302"/>
      <c r="CK507" s="302"/>
      <c r="CL507" s="302"/>
      <c r="CM507" s="302"/>
      <c r="CN507" s="302"/>
      <c r="CO507" s="302"/>
      <c r="CP507" s="302"/>
      <c r="CQ507" s="302"/>
      <c r="CR507" s="302"/>
      <c r="CS507" s="302"/>
      <c r="CT507" s="302"/>
      <c r="CU507" s="302"/>
      <c r="CV507" s="302"/>
      <c r="CW507" s="302"/>
      <c r="CX507" s="302"/>
      <c r="CY507" s="302"/>
      <c r="CZ507" s="302"/>
      <c r="DA507" s="302"/>
      <c r="DB507" s="302"/>
      <c r="DC507" s="302"/>
      <c r="DD507" s="302"/>
      <c r="DE507" s="302"/>
      <c r="DF507" s="302"/>
      <c r="DG507" s="302"/>
      <c r="DH507" s="302"/>
      <c r="DI507" s="302"/>
      <c r="DJ507" s="302"/>
      <c r="DK507" s="302"/>
      <c r="DL507" s="302"/>
      <c r="DM507" s="302"/>
      <c r="DN507" s="302"/>
      <c r="DO507" s="302"/>
    </row>
    <row r="508" spans="4:119">
      <c r="D508" s="301" t="s">
        <v>121</v>
      </c>
      <c r="E508" s="301"/>
      <c r="F508" s="301" t="s">
        <v>122</v>
      </c>
      <c r="G508" s="302">
        <v>4</v>
      </c>
      <c r="H508" s="277" t="str">
        <f t="shared" si="7"/>
        <v>0104</v>
      </c>
      <c r="I508" s="302"/>
      <c r="J508" s="302"/>
      <c r="K508" s="302"/>
      <c r="L508" s="302"/>
      <c r="M508" s="302"/>
      <c r="N508" s="302"/>
      <c r="O508" s="302"/>
      <c r="P508" s="302"/>
      <c r="Q508" s="302"/>
      <c r="R508" s="302"/>
      <c r="S508" s="302"/>
      <c r="T508" s="302"/>
      <c r="U508" s="302"/>
      <c r="V508" s="302"/>
      <c r="W508" s="302"/>
      <c r="X508" s="302"/>
      <c r="Y508" s="302"/>
      <c r="Z508" s="302"/>
      <c r="AA508" s="302"/>
      <c r="AB508" s="302"/>
      <c r="AC508" s="302"/>
      <c r="AD508" s="302"/>
      <c r="AE508" s="302"/>
      <c r="AF508" s="302"/>
      <c r="AG508" s="302"/>
      <c r="AH508" s="302"/>
      <c r="AI508" s="302"/>
      <c r="AJ508" s="302"/>
      <c r="AK508" s="302"/>
      <c r="AL508" s="302"/>
      <c r="AM508" s="302"/>
      <c r="AN508" s="302"/>
      <c r="AO508" s="302"/>
      <c r="AP508" s="302"/>
      <c r="AQ508" s="302"/>
      <c r="AR508" s="302"/>
      <c r="AS508" s="302"/>
      <c r="AT508" s="302"/>
      <c r="AU508" s="302"/>
      <c r="AV508" s="302"/>
      <c r="AW508" s="302"/>
      <c r="AX508" s="302"/>
      <c r="AY508" s="302"/>
      <c r="AZ508" s="302"/>
      <c r="BA508" s="302"/>
      <c r="BB508" s="302"/>
      <c r="BC508" s="302"/>
      <c r="BD508" s="302"/>
      <c r="BE508" s="302"/>
      <c r="BF508" s="302"/>
      <c r="BG508" s="302"/>
      <c r="BH508" s="302"/>
      <c r="BI508" s="302"/>
      <c r="BJ508" s="302"/>
      <c r="BK508" s="302"/>
      <c r="BL508" s="302"/>
      <c r="BM508" s="302"/>
      <c r="BN508" s="302"/>
      <c r="BO508" s="302"/>
      <c r="BP508" s="302"/>
      <c r="BQ508" s="302"/>
      <c r="BR508" s="302"/>
      <c r="BS508" s="302"/>
      <c r="BT508" s="302"/>
      <c r="BU508" s="302"/>
      <c r="BV508" s="302"/>
      <c r="BW508" s="302"/>
      <c r="BX508" s="302"/>
      <c r="BY508" s="302"/>
      <c r="BZ508" s="302"/>
      <c r="CA508" s="302"/>
      <c r="CB508" s="302"/>
      <c r="CC508" s="302"/>
      <c r="CD508" s="302"/>
      <c r="CE508" s="302"/>
      <c r="CF508" s="302"/>
      <c r="CG508" s="302"/>
      <c r="CH508" s="302"/>
      <c r="CI508" s="302"/>
      <c r="CJ508" s="302"/>
      <c r="CK508" s="302"/>
      <c r="CL508" s="302"/>
      <c r="CM508" s="302"/>
      <c r="CN508" s="302"/>
      <c r="CO508" s="302"/>
      <c r="CP508" s="302"/>
      <c r="CQ508" s="302"/>
      <c r="CR508" s="302"/>
      <c r="CS508" s="302"/>
      <c r="CT508" s="302"/>
      <c r="CU508" s="302"/>
      <c r="CV508" s="302"/>
      <c r="CW508" s="302"/>
      <c r="CX508" s="302"/>
      <c r="CY508" s="302"/>
      <c r="CZ508" s="302"/>
      <c r="DA508" s="302"/>
      <c r="DB508" s="302"/>
      <c r="DC508" s="302"/>
      <c r="DD508" s="302"/>
      <c r="DE508" s="302"/>
      <c r="DF508" s="302"/>
      <c r="DG508" s="302"/>
      <c r="DH508" s="302"/>
      <c r="DI508" s="302"/>
      <c r="DJ508" s="302"/>
      <c r="DK508" s="302"/>
      <c r="DL508" s="302"/>
      <c r="DM508" s="302"/>
      <c r="DN508" s="302"/>
      <c r="DO508" s="302"/>
    </row>
    <row r="509" spans="4:119">
      <c r="D509" s="301" t="s">
        <v>121</v>
      </c>
      <c r="E509" s="301"/>
      <c r="F509" s="301" t="s">
        <v>122</v>
      </c>
      <c r="G509" s="302">
        <v>5</v>
      </c>
      <c r="H509" s="277" t="str">
        <f t="shared" si="7"/>
        <v>0105</v>
      </c>
      <c r="I509" s="302"/>
      <c r="J509" s="302"/>
      <c r="K509" s="302"/>
      <c r="L509" s="302"/>
      <c r="M509" s="302"/>
      <c r="N509" s="302"/>
      <c r="O509" s="302"/>
      <c r="P509" s="302"/>
      <c r="Q509" s="302"/>
      <c r="R509" s="302"/>
      <c r="S509" s="302"/>
      <c r="T509" s="302"/>
      <c r="U509" s="302"/>
      <c r="V509" s="302"/>
      <c r="W509" s="302"/>
      <c r="X509" s="302"/>
      <c r="Y509" s="302"/>
      <c r="Z509" s="302"/>
      <c r="AA509" s="302"/>
      <c r="AB509" s="302"/>
      <c r="AC509" s="302"/>
      <c r="AD509" s="302"/>
      <c r="AE509" s="302"/>
      <c r="AF509" s="302"/>
      <c r="AG509" s="302"/>
      <c r="AH509" s="302"/>
      <c r="AI509" s="302"/>
      <c r="AJ509" s="302"/>
      <c r="AK509" s="302"/>
      <c r="AL509" s="302"/>
      <c r="AM509" s="302"/>
      <c r="AN509" s="302"/>
      <c r="AO509" s="302"/>
      <c r="AP509" s="302"/>
      <c r="AQ509" s="302"/>
      <c r="AR509" s="302"/>
      <c r="AS509" s="302"/>
      <c r="AT509" s="302"/>
      <c r="AU509" s="302"/>
      <c r="AV509" s="302"/>
      <c r="AW509" s="302"/>
      <c r="AX509" s="302"/>
      <c r="AY509" s="302"/>
      <c r="AZ509" s="302"/>
      <c r="BA509" s="302"/>
      <c r="BB509" s="302"/>
      <c r="BC509" s="302"/>
      <c r="BD509" s="302"/>
      <c r="BE509" s="302"/>
      <c r="BF509" s="302"/>
      <c r="BG509" s="302"/>
      <c r="BH509" s="302"/>
      <c r="BI509" s="302"/>
      <c r="BJ509" s="302"/>
      <c r="BK509" s="302"/>
      <c r="BL509" s="302"/>
      <c r="BM509" s="302"/>
      <c r="BN509" s="302"/>
      <c r="BO509" s="302"/>
      <c r="BP509" s="302"/>
      <c r="BQ509" s="302"/>
      <c r="BR509" s="302"/>
      <c r="BS509" s="302"/>
      <c r="BT509" s="302"/>
      <c r="BU509" s="302"/>
      <c r="BV509" s="302"/>
      <c r="BW509" s="302"/>
      <c r="BX509" s="302"/>
      <c r="BY509" s="302"/>
      <c r="BZ509" s="302"/>
      <c r="CA509" s="302"/>
      <c r="CB509" s="302"/>
      <c r="CC509" s="302"/>
      <c r="CD509" s="302"/>
      <c r="CE509" s="302"/>
      <c r="CF509" s="302"/>
      <c r="CG509" s="302"/>
      <c r="CH509" s="302"/>
      <c r="CI509" s="302"/>
      <c r="CJ509" s="302"/>
      <c r="CK509" s="302"/>
      <c r="CL509" s="302"/>
      <c r="CM509" s="302"/>
      <c r="CN509" s="302"/>
      <c r="CO509" s="302"/>
      <c r="CP509" s="302"/>
      <c r="CQ509" s="302"/>
      <c r="CR509" s="302"/>
      <c r="CS509" s="302"/>
      <c r="CT509" s="302"/>
      <c r="CU509" s="302"/>
      <c r="CV509" s="302"/>
      <c r="CW509" s="302"/>
      <c r="CX509" s="302"/>
      <c r="CY509" s="302"/>
      <c r="CZ509" s="302"/>
      <c r="DA509" s="302"/>
      <c r="DB509" s="302"/>
      <c r="DC509" s="302"/>
      <c r="DD509" s="302"/>
      <c r="DE509" s="302"/>
      <c r="DF509" s="302"/>
      <c r="DG509" s="302"/>
      <c r="DH509" s="302"/>
      <c r="DI509" s="302"/>
      <c r="DJ509" s="302"/>
      <c r="DK509" s="302"/>
      <c r="DL509" s="302"/>
      <c r="DM509" s="302"/>
      <c r="DN509" s="302"/>
      <c r="DO509" s="302"/>
    </row>
    <row r="510" spans="4:119">
      <c r="D510" s="301" t="s">
        <v>121</v>
      </c>
      <c r="E510" s="301"/>
      <c r="F510" s="301" t="s">
        <v>122</v>
      </c>
      <c r="G510" s="302">
        <v>6</v>
      </c>
      <c r="H510" s="277" t="str">
        <f t="shared" si="7"/>
        <v>0106</v>
      </c>
      <c r="I510" s="302"/>
      <c r="J510" s="302"/>
      <c r="K510" s="302"/>
      <c r="L510" s="302"/>
      <c r="M510" s="302"/>
      <c r="N510" s="302"/>
      <c r="O510" s="302"/>
      <c r="P510" s="302"/>
      <c r="Q510" s="302"/>
      <c r="R510" s="302"/>
      <c r="S510" s="302"/>
      <c r="T510" s="302"/>
      <c r="U510" s="302"/>
      <c r="V510" s="302"/>
      <c r="W510" s="302"/>
      <c r="X510" s="302"/>
      <c r="Y510" s="302"/>
      <c r="Z510" s="302"/>
      <c r="AA510" s="302"/>
      <c r="AB510" s="302"/>
      <c r="AC510" s="302"/>
      <c r="AD510" s="302"/>
      <c r="AE510" s="302"/>
      <c r="AF510" s="302"/>
      <c r="AG510" s="302"/>
      <c r="AH510" s="302"/>
      <c r="AI510" s="302"/>
      <c r="AJ510" s="302"/>
      <c r="AK510" s="302"/>
      <c r="AL510" s="302"/>
      <c r="AM510" s="302"/>
      <c r="AN510" s="302"/>
      <c r="AO510" s="302"/>
      <c r="AP510" s="302"/>
      <c r="AQ510" s="302"/>
      <c r="AR510" s="302"/>
      <c r="AS510" s="302"/>
      <c r="AT510" s="302"/>
      <c r="AU510" s="302"/>
      <c r="AV510" s="302"/>
      <c r="AW510" s="302"/>
      <c r="AX510" s="302"/>
      <c r="AY510" s="302"/>
      <c r="AZ510" s="302"/>
      <c r="BA510" s="302"/>
      <c r="BB510" s="302"/>
      <c r="BC510" s="302"/>
      <c r="BD510" s="302"/>
      <c r="BE510" s="302"/>
      <c r="BF510" s="302"/>
      <c r="BG510" s="302"/>
      <c r="BH510" s="302"/>
      <c r="BI510" s="302"/>
      <c r="BJ510" s="302"/>
      <c r="BK510" s="302"/>
      <c r="BL510" s="302"/>
      <c r="BM510" s="302"/>
      <c r="BN510" s="302"/>
      <c r="BO510" s="302"/>
      <c r="BP510" s="302"/>
      <c r="BQ510" s="302"/>
      <c r="BR510" s="302"/>
      <c r="BS510" s="302"/>
      <c r="BT510" s="302"/>
      <c r="BU510" s="302"/>
      <c r="BV510" s="302"/>
      <c r="BW510" s="302"/>
      <c r="BX510" s="302"/>
      <c r="BY510" s="302"/>
      <c r="BZ510" s="302"/>
      <c r="CA510" s="302"/>
      <c r="CB510" s="302"/>
      <c r="CC510" s="302"/>
      <c r="CD510" s="302"/>
      <c r="CE510" s="302"/>
      <c r="CF510" s="302"/>
      <c r="CG510" s="302"/>
      <c r="CH510" s="302"/>
      <c r="CI510" s="302"/>
      <c r="CJ510" s="302"/>
      <c r="CK510" s="302"/>
      <c r="CL510" s="302"/>
      <c r="CM510" s="302"/>
      <c r="CN510" s="302"/>
      <c r="CO510" s="302"/>
      <c r="CP510" s="302"/>
      <c r="CQ510" s="302"/>
      <c r="CR510" s="302"/>
      <c r="CS510" s="302"/>
      <c r="CT510" s="302"/>
      <c r="CU510" s="302"/>
      <c r="CV510" s="302"/>
      <c r="CW510" s="302"/>
      <c r="CX510" s="302"/>
      <c r="CY510" s="302"/>
      <c r="CZ510" s="302"/>
      <c r="DA510" s="302"/>
      <c r="DB510" s="302"/>
      <c r="DC510" s="302"/>
      <c r="DD510" s="302"/>
      <c r="DE510" s="302"/>
      <c r="DF510" s="302"/>
      <c r="DG510" s="302"/>
      <c r="DH510" s="302"/>
      <c r="DI510" s="302"/>
      <c r="DJ510" s="302"/>
      <c r="DK510" s="302"/>
      <c r="DL510" s="302"/>
      <c r="DM510" s="302"/>
      <c r="DN510" s="302"/>
      <c r="DO510" s="302"/>
    </row>
    <row r="511" spans="4:119">
      <c r="D511" s="301" t="s">
        <v>121</v>
      </c>
      <c r="E511" s="301"/>
      <c r="F511" s="301" t="s">
        <v>122</v>
      </c>
      <c r="G511" s="302">
        <v>7</v>
      </c>
      <c r="H511" s="277" t="str">
        <f t="shared" si="7"/>
        <v>0107</v>
      </c>
      <c r="I511" s="302"/>
      <c r="J511" s="302"/>
      <c r="K511" s="302"/>
      <c r="L511" s="302"/>
      <c r="M511" s="302"/>
      <c r="N511" s="302"/>
      <c r="O511" s="302"/>
      <c r="P511" s="302"/>
      <c r="Q511" s="302"/>
      <c r="R511" s="302"/>
      <c r="S511" s="302"/>
      <c r="T511" s="302"/>
      <c r="U511" s="302"/>
      <c r="V511" s="302"/>
      <c r="W511" s="302"/>
      <c r="X511" s="302"/>
      <c r="Y511" s="302"/>
      <c r="Z511" s="302"/>
      <c r="AA511" s="302"/>
      <c r="AB511" s="302"/>
      <c r="AC511" s="302"/>
      <c r="AD511" s="302"/>
      <c r="AE511" s="302"/>
      <c r="AF511" s="302"/>
      <c r="AG511" s="302"/>
      <c r="AH511" s="302"/>
      <c r="AI511" s="302"/>
      <c r="AJ511" s="302"/>
      <c r="AK511" s="302"/>
      <c r="AL511" s="302"/>
      <c r="AM511" s="302"/>
      <c r="AN511" s="302"/>
      <c r="AO511" s="302"/>
      <c r="AP511" s="302"/>
      <c r="AQ511" s="302"/>
      <c r="AR511" s="302"/>
      <c r="AS511" s="302"/>
      <c r="AT511" s="302"/>
      <c r="AU511" s="302"/>
      <c r="AV511" s="302"/>
      <c r="AW511" s="302"/>
      <c r="AX511" s="302"/>
      <c r="AY511" s="302"/>
      <c r="AZ511" s="302"/>
      <c r="BA511" s="302"/>
      <c r="BB511" s="302"/>
      <c r="BC511" s="302"/>
      <c r="BD511" s="302"/>
      <c r="BE511" s="302"/>
      <c r="BF511" s="302"/>
      <c r="BG511" s="302"/>
      <c r="BH511" s="302"/>
      <c r="BI511" s="302"/>
      <c r="BJ511" s="302"/>
      <c r="BK511" s="302"/>
      <c r="BL511" s="302"/>
      <c r="BM511" s="302"/>
      <c r="BN511" s="302"/>
      <c r="BO511" s="302"/>
      <c r="BP511" s="302"/>
      <c r="BQ511" s="302"/>
      <c r="BR511" s="302"/>
      <c r="BS511" s="302"/>
      <c r="BT511" s="302"/>
      <c r="BU511" s="302"/>
      <c r="BV511" s="302"/>
      <c r="BW511" s="302"/>
      <c r="BX511" s="302"/>
      <c r="BY511" s="302"/>
      <c r="BZ511" s="302"/>
      <c r="CA511" s="302"/>
      <c r="CB511" s="302"/>
      <c r="CC511" s="302"/>
      <c r="CD511" s="302"/>
      <c r="CE511" s="302"/>
      <c r="CF511" s="302"/>
      <c r="CG511" s="302"/>
      <c r="CH511" s="302"/>
      <c r="CI511" s="302"/>
      <c r="CJ511" s="302"/>
      <c r="CK511" s="302"/>
      <c r="CL511" s="302"/>
      <c r="CM511" s="302"/>
      <c r="CN511" s="302"/>
      <c r="CO511" s="302"/>
      <c r="CP511" s="302"/>
      <c r="CQ511" s="302"/>
      <c r="CR511" s="302"/>
      <c r="CS511" s="302"/>
      <c r="CT511" s="302"/>
      <c r="CU511" s="302"/>
      <c r="CV511" s="302"/>
      <c r="CW511" s="302"/>
      <c r="CX511" s="302"/>
      <c r="CY511" s="302"/>
      <c r="CZ511" s="302"/>
      <c r="DA511" s="302"/>
      <c r="DB511" s="302"/>
      <c r="DC511" s="302"/>
      <c r="DD511" s="302"/>
      <c r="DE511" s="302"/>
      <c r="DF511" s="302"/>
      <c r="DG511" s="302"/>
      <c r="DH511" s="302"/>
      <c r="DI511" s="302"/>
      <c r="DJ511" s="302"/>
      <c r="DK511" s="302"/>
      <c r="DL511" s="302"/>
      <c r="DM511" s="302"/>
      <c r="DN511" s="302"/>
      <c r="DO511" s="302"/>
    </row>
    <row r="512" spans="4:119">
      <c r="D512" s="301" t="s">
        <v>121</v>
      </c>
      <c r="E512" s="301"/>
      <c r="F512" s="301" t="s">
        <v>122</v>
      </c>
      <c r="G512" s="302">
        <v>8</v>
      </c>
      <c r="H512" s="277" t="str">
        <f t="shared" ref="H512:H575" si="8">E512&amp;TEXT(F512,"00")&amp;TEXT(G512,"00")</f>
        <v>0108</v>
      </c>
      <c r="I512" s="302"/>
      <c r="J512" s="302"/>
      <c r="K512" s="302"/>
      <c r="L512" s="302"/>
      <c r="M512" s="302"/>
      <c r="N512" s="302"/>
      <c r="O512" s="302"/>
      <c r="P512" s="302"/>
      <c r="Q512" s="302"/>
      <c r="R512" s="302"/>
      <c r="S512" s="302"/>
      <c r="T512" s="302"/>
      <c r="U512" s="302"/>
      <c r="V512" s="302"/>
      <c r="W512" s="302"/>
      <c r="X512" s="302"/>
      <c r="Y512" s="302"/>
      <c r="Z512" s="302"/>
      <c r="AA512" s="302"/>
      <c r="AB512" s="302"/>
      <c r="AC512" s="302"/>
      <c r="AD512" s="302"/>
      <c r="AE512" s="302"/>
      <c r="AF512" s="302"/>
      <c r="AG512" s="302"/>
      <c r="AH512" s="302"/>
      <c r="AI512" s="302"/>
      <c r="AJ512" s="302"/>
      <c r="AK512" s="302"/>
      <c r="AL512" s="302"/>
      <c r="AM512" s="302"/>
      <c r="AN512" s="302"/>
      <c r="AO512" s="302"/>
      <c r="AP512" s="302"/>
      <c r="AQ512" s="302"/>
      <c r="AR512" s="302"/>
      <c r="AS512" s="302"/>
      <c r="AT512" s="302"/>
      <c r="AU512" s="302"/>
      <c r="AV512" s="302"/>
      <c r="AW512" s="302"/>
      <c r="AX512" s="302"/>
      <c r="AY512" s="302"/>
      <c r="AZ512" s="302"/>
      <c r="BA512" s="302"/>
      <c r="BB512" s="302"/>
      <c r="BC512" s="302"/>
      <c r="BD512" s="302"/>
      <c r="BE512" s="302"/>
      <c r="BF512" s="302"/>
      <c r="BG512" s="302"/>
      <c r="BH512" s="302"/>
      <c r="BI512" s="302"/>
      <c r="BJ512" s="302"/>
      <c r="BK512" s="302"/>
      <c r="BL512" s="302"/>
      <c r="BM512" s="302"/>
      <c r="BN512" s="302"/>
      <c r="BO512" s="302"/>
      <c r="BP512" s="302"/>
      <c r="BQ512" s="302"/>
      <c r="BR512" s="302"/>
      <c r="BS512" s="302"/>
      <c r="BT512" s="302"/>
      <c r="BU512" s="302"/>
      <c r="BV512" s="302"/>
      <c r="BW512" s="302"/>
      <c r="BX512" s="302"/>
      <c r="BY512" s="302"/>
      <c r="BZ512" s="302"/>
      <c r="CA512" s="302"/>
      <c r="CB512" s="302"/>
      <c r="CC512" s="302"/>
      <c r="CD512" s="302"/>
      <c r="CE512" s="302"/>
      <c r="CF512" s="302"/>
      <c r="CG512" s="302"/>
      <c r="CH512" s="302"/>
      <c r="CI512" s="302"/>
      <c r="CJ512" s="302"/>
      <c r="CK512" s="302"/>
      <c r="CL512" s="302"/>
      <c r="CM512" s="302"/>
      <c r="CN512" s="302"/>
      <c r="CO512" s="302"/>
      <c r="CP512" s="302"/>
      <c r="CQ512" s="302"/>
      <c r="CR512" s="302"/>
      <c r="CS512" s="302"/>
      <c r="CT512" s="302"/>
      <c r="CU512" s="302"/>
      <c r="CV512" s="302"/>
      <c r="CW512" s="302"/>
      <c r="CX512" s="302"/>
      <c r="CY512" s="302"/>
      <c r="CZ512" s="302"/>
      <c r="DA512" s="302"/>
      <c r="DB512" s="302"/>
      <c r="DC512" s="302"/>
      <c r="DD512" s="302"/>
      <c r="DE512" s="302"/>
      <c r="DF512" s="302"/>
      <c r="DG512" s="302"/>
      <c r="DH512" s="302"/>
      <c r="DI512" s="302"/>
      <c r="DJ512" s="302"/>
      <c r="DK512" s="302"/>
      <c r="DL512" s="302"/>
      <c r="DM512" s="302"/>
      <c r="DN512" s="302"/>
      <c r="DO512" s="302"/>
    </row>
    <row r="513" spans="4:119">
      <c r="D513" s="301" t="s">
        <v>121</v>
      </c>
      <c r="E513" s="301"/>
      <c r="F513" s="301" t="s">
        <v>122</v>
      </c>
      <c r="G513" s="302">
        <v>9</v>
      </c>
      <c r="H513" s="277" t="str">
        <f t="shared" si="8"/>
        <v>0109</v>
      </c>
      <c r="I513" s="302"/>
      <c r="J513" s="302"/>
      <c r="K513" s="302"/>
      <c r="L513" s="302"/>
      <c r="M513" s="302"/>
      <c r="N513" s="302"/>
      <c r="O513" s="302"/>
      <c r="P513" s="302"/>
      <c r="Q513" s="302"/>
      <c r="R513" s="302"/>
      <c r="S513" s="302"/>
      <c r="T513" s="302"/>
      <c r="U513" s="302"/>
      <c r="V513" s="302"/>
      <c r="W513" s="302"/>
      <c r="X513" s="302"/>
      <c r="Y513" s="302"/>
      <c r="Z513" s="302"/>
      <c r="AA513" s="302"/>
      <c r="AB513" s="302"/>
      <c r="AC513" s="302"/>
      <c r="AD513" s="302"/>
      <c r="AE513" s="302"/>
      <c r="AF513" s="302"/>
      <c r="AG513" s="302"/>
      <c r="AH513" s="302"/>
      <c r="AI513" s="302"/>
      <c r="AJ513" s="302"/>
      <c r="AK513" s="302"/>
      <c r="AL513" s="302"/>
      <c r="AM513" s="302"/>
      <c r="AN513" s="302"/>
      <c r="AO513" s="302"/>
      <c r="AP513" s="302"/>
      <c r="AQ513" s="302"/>
      <c r="AR513" s="302"/>
      <c r="AS513" s="302"/>
      <c r="AT513" s="302"/>
      <c r="AU513" s="302"/>
      <c r="AV513" s="302"/>
      <c r="AW513" s="302"/>
      <c r="AX513" s="302"/>
      <c r="AY513" s="302"/>
      <c r="AZ513" s="302"/>
      <c r="BA513" s="302"/>
      <c r="BB513" s="302"/>
      <c r="BC513" s="302"/>
      <c r="BD513" s="302"/>
      <c r="BE513" s="302"/>
      <c r="BF513" s="302"/>
      <c r="BG513" s="302"/>
      <c r="BH513" s="302"/>
      <c r="BI513" s="302"/>
      <c r="BJ513" s="302"/>
      <c r="BK513" s="302"/>
      <c r="BL513" s="302"/>
      <c r="BM513" s="302"/>
      <c r="BN513" s="302"/>
      <c r="BO513" s="302"/>
      <c r="BP513" s="302"/>
      <c r="BQ513" s="302"/>
      <c r="BR513" s="302"/>
      <c r="BS513" s="302"/>
      <c r="BT513" s="302"/>
      <c r="BU513" s="302"/>
      <c r="BV513" s="302"/>
      <c r="BW513" s="302"/>
      <c r="BX513" s="302"/>
      <c r="BY513" s="302"/>
      <c r="BZ513" s="302"/>
      <c r="CA513" s="302"/>
      <c r="CB513" s="302"/>
      <c r="CC513" s="302"/>
      <c r="CD513" s="302"/>
      <c r="CE513" s="302"/>
      <c r="CF513" s="302"/>
      <c r="CG513" s="302"/>
      <c r="CH513" s="302"/>
      <c r="CI513" s="302"/>
      <c r="CJ513" s="302"/>
      <c r="CK513" s="302"/>
      <c r="CL513" s="302"/>
      <c r="CM513" s="302"/>
      <c r="CN513" s="302"/>
      <c r="CO513" s="302"/>
      <c r="CP513" s="302"/>
      <c r="CQ513" s="302"/>
      <c r="CR513" s="302"/>
      <c r="CS513" s="302"/>
      <c r="CT513" s="302"/>
      <c r="CU513" s="302"/>
      <c r="CV513" s="302"/>
      <c r="CW513" s="302"/>
      <c r="CX513" s="302"/>
      <c r="CY513" s="302"/>
      <c r="CZ513" s="302"/>
      <c r="DA513" s="302"/>
      <c r="DB513" s="302"/>
      <c r="DC513" s="302"/>
      <c r="DD513" s="302"/>
      <c r="DE513" s="302"/>
      <c r="DF513" s="302"/>
      <c r="DG513" s="302"/>
      <c r="DH513" s="302"/>
      <c r="DI513" s="302"/>
      <c r="DJ513" s="302"/>
      <c r="DK513" s="302"/>
      <c r="DL513" s="302"/>
      <c r="DM513" s="302"/>
      <c r="DN513" s="302"/>
      <c r="DO513" s="302"/>
    </row>
    <row r="514" spans="4:119">
      <c r="D514" s="301" t="s">
        <v>121</v>
      </c>
      <c r="E514" s="301"/>
      <c r="F514" s="301" t="s">
        <v>122</v>
      </c>
      <c r="G514" s="302">
        <v>10</v>
      </c>
      <c r="H514" s="277" t="str">
        <f t="shared" si="8"/>
        <v>0110</v>
      </c>
      <c r="I514" s="302"/>
      <c r="J514" s="302"/>
      <c r="K514" s="302"/>
      <c r="L514" s="302"/>
      <c r="M514" s="302"/>
      <c r="N514" s="302"/>
      <c r="O514" s="302"/>
      <c r="P514" s="302"/>
      <c r="Q514" s="302"/>
      <c r="R514" s="302"/>
      <c r="S514" s="302"/>
      <c r="T514" s="302"/>
      <c r="U514" s="302"/>
      <c r="V514" s="302"/>
      <c r="W514" s="302"/>
      <c r="X514" s="302"/>
      <c r="Y514" s="302"/>
      <c r="Z514" s="302"/>
      <c r="AA514" s="302"/>
      <c r="AB514" s="302"/>
      <c r="AC514" s="302"/>
      <c r="AD514" s="302"/>
      <c r="AE514" s="302"/>
      <c r="AF514" s="302"/>
      <c r="AG514" s="302"/>
      <c r="AH514" s="302"/>
      <c r="AI514" s="302"/>
      <c r="AJ514" s="302"/>
      <c r="AK514" s="302"/>
      <c r="AL514" s="302"/>
      <c r="AM514" s="302"/>
      <c r="AN514" s="302"/>
      <c r="AO514" s="302"/>
      <c r="AP514" s="302"/>
      <c r="AQ514" s="302"/>
      <c r="AR514" s="302"/>
      <c r="AS514" s="302"/>
      <c r="AT514" s="302"/>
      <c r="AU514" s="302"/>
      <c r="AV514" s="302"/>
      <c r="AW514" s="302"/>
      <c r="AX514" s="302"/>
      <c r="AY514" s="302"/>
      <c r="AZ514" s="302"/>
      <c r="BA514" s="302"/>
      <c r="BB514" s="302"/>
      <c r="BC514" s="302"/>
      <c r="BD514" s="302"/>
      <c r="BE514" s="302"/>
      <c r="BF514" s="302"/>
      <c r="BG514" s="302"/>
      <c r="BH514" s="302"/>
      <c r="BI514" s="302"/>
      <c r="BJ514" s="302"/>
      <c r="BK514" s="302"/>
      <c r="BL514" s="302"/>
      <c r="BM514" s="302"/>
      <c r="BN514" s="302"/>
      <c r="BO514" s="302"/>
      <c r="BP514" s="302"/>
      <c r="BQ514" s="302"/>
      <c r="BR514" s="302"/>
      <c r="BS514" s="302"/>
      <c r="BT514" s="302"/>
      <c r="BU514" s="302"/>
      <c r="BV514" s="302"/>
      <c r="BW514" s="302"/>
      <c r="BX514" s="302"/>
      <c r="BY514" s="302"/>
      <c r="BZ514" s="302"/>
      <c r="CA514" s="302"/>
      <c r="CB514" s="302"/>
      <c r="CC514" s="302"/>
      <c r="CD514" s="302"/>
      <c r="CE514" s="302"/>
      <c r="CF514" s="302"/>
      <c r="CG514" s="302"/>
      <c r="CH514" s="302"/>
      <c r="CI514" s="302"/>
      <c r="CJ514" s="302"/>
      <c r="CK514" s="302"/>
      <c r="CL514" s="302"/>
      <c r="CM514" s="302"/>
      <c r="CN514" s="302"/>
      <c r="CO514" s="302"/>
      <c r="CP514" s="302"/>
      <c r="CQ514" s="302"/>
      <c r="CR514" s="302"/>
      <c r="CS514" s="302"/>
      <c r="CT514" s="302"/>
      <c r="CU514" s="302"/>
      <c r="CV514" s="302"/>
      <c r="CW514" s="302"/>
      <c r="CX514" s="302"/>
      <c r="CY514" s="302"/>
      <c r="CZ514" s="302"/>
      <c r="DA514" s="302"/>
      <c r="DB514" s="302"/>
      <c r="DC514" s="302"/>
      <c r="DD514" s="302"/>
      <c r="DE514" s="302"/>
      <c r="DF514" s="302"/>
      <c r="DG514" s="302"/>
      <c r="DH514" s="302"/>
      <c r="DI514" s="302"/>
      <c r="DJ514" s="302"/>
      <c r="DK514" s="302"/>
      <c r="DL514" s="302"/>
      <c r="DM514" s="302"/>
      <c r="DN514" s="302"/>
      <c r="DO514" s="302"/>
    </row>
    <row r="515" spans="4:119">
      <c r="D515" s="301" t="s">
        <v>121</v>
      </c>
      <c r="E515" s="301"/>
      <c r="F515" s="301" t="s">
        <v>122</v>
      </c>
      <c r="G515" s="302">
        <v>11</v>
      </c>
      <c r="H515" s="277" t="str">
        <f t="shared" si="8"/>
        <v>0111</v>
      </c>
      <c r="I515" s="302"/>
      <c r="J515" s="302"/>
      <c r="K515" s="302"/>
      <c r="L515" s="302"/>
      <c r="M515" s="302"/>
      <c r="N515" s="302"/>
      <c r="O515" s="302"/>
      <c r="P515" s="302"/>
      <c r="Q515" s="302"/>
      <c r="R515" s="302"/>
      <c r="S515" s="302"/>
      <c r="T515" s="302"/>
      <c r="U515" s="302"/>
      <c r="V515" s="302"/>
      <c r="W515" s="302"/>
      <c r="X515" s="302"/>
      <c r="Y515" s="302"/>
      <c r="Z515" s="302"/>
      <c r="AA515" s="302"/>
      <c r="AB515" s="302"/>
      <c r="AC515" s="302"/>
      <c r="AD515" s="302"/>
      <c r="AE515" s="302"/>
      <c r="AF515" s="302"/>
      <c r="AG515" s="302"/>
      <c r="AH515" s="302"/>
      <c r="AI515" s="302"/>
      <c r="AJ515" s="302"/>
      <c r="AK515" s="302"/>
      <c r="AL515" s="302"/>
      <c r="AM515" s="302"/>
      <c r="AN515" s="302"/>
      <c r="AO515" s="302"/>
      <c r="AP515" s="302"/>
      <c r="AQ515" s="302"/>
      <c r="AR515" s="302"/>
      <c r="AS515" s="302"/>
      <c r="AT515" s="302"/>
      <c r="AU515" s="302"/>
      <c r="AV515" s="302"/>
      <c r="AW515" s="302"/>
      <c r="AX515" s="302"/>
      <c r="AY515" s="302"/>
      <c r="AZ515" s="302"/>
      <c r="BA515" s="302"/>
      <c r="BB515" s="302"/>
      <c r="BC515" s="302"/>
      <c r="BD515" s="302"/>
      <c r="BE515" s="302"/>
      <c r="BF515" s="302"/>
      <c r="BG515" s="302"/>
      <c r="BH515" s="302"/>
      <c r="BI515" s="302"/>
      <c r="BJ515" s="302"/>
      <c r="BK515" s="302"/>
      <c r="BL515" s="302"/>
      <c r="BM515" s="302"/>
      <c r="BN515" s="302"/>
      <c r="BO515" s="302"/>
      <c r="BP515" s="302"/>
      <c r="BQ515" s="302"/>
      <c r="BR515" s="302"/>
      <c r="BS515" s="302"/>
      <c r="BT515" s="302"/>
      <c r="BU515" s="302"/>
      <c r="BV515" s="302"/>
      <c r="BW515" s="302"/>
      <c r="BX515" s="302"/>
      <c r="BY515" s="302"/>
      <c r="BZ515" s="302"/>
      <c r="CA515" s="302"/>
      <c r="CB515" s="302"/>
      <c r="CC515" s="302"/>
      <c r="CD515" s="302"/>
      <c r="CE515" s="302"/>
      <c r="CF515" s="302"/>
      <c r="CG515" s="302"/>
      <c r="CH515" s="302"/>
      <c r="CI515" s="302"/>
      <c r="CJ515" s="302"/>
      <c r="CK515" s="302"/>
      <c r="CL515" s="302"/>
      <c r="CM515" s="302"/>
      <c r="CN515" s="302"/>
      <c r="CO515" s="302"/>
      <c r="CP515" s="302"/>
      <c r="CQ515" s="302"/>
      <c r="CR515" s="302"/>
      <c r="CS515" s="302"/>
      <c r="CT515" s="302"/>
      <c r="CU515" s="302"/>
      <c r="CV515" s="302"/>
      <c r="CW515" s="302"/>
      <c r="CX515" s="302"/>
      <c r="CY515" s="302"/>
      <c r="CZ515" s="302"/>
      <c r="DA515" s="302"/>
      <c r="DB515" s="302"/>
      <c r="DC515" s="302"/>
      <c r="DD515" s="302"/>
      <c r="DE515" s="302"/>
      <c r="DF515" s="302"/>
      <c r="DG515" s="302"/>
      <c r="DH515" s="302"/>
      <c r="DI515" s="302"/>
      <c r="DJ515" s="302"/>
      <c r="DK515" s="302"/>
      <c r="DL515" s="302"/>
      <c r="DM515" s="302"/>
      <c r="DN515" s="302"/>
      <c r="DO515" s="302"/>
    </row>
    <row r="516" spans="4:119">
      <c r="D516" s="301" t="s">
        <v>121</v>
      </c>
      <c r="E516" s="301"/>
      <c r="F516" s="301" t="s">
        <v>122</v>
      </c>
      <c r="G516" s="302">
        <v>12</v>
      </c>
      <c r="H516" s="277" t="str">
        <f t="shared" si="8"/>
        <v>0112</v>
      </c>
      <c r="I516" s="302"/>
      <c r="J516" s="302"/>
      <c r="K516" s="302"/>
      <c r="L516" s="302"/>
      <c r="M516" s="302"/>
      <c r="N516" s="302"/>
      <c r="O516" s="302"/>
      <c r="P516" s="302"/>
      <c r="Q516" s="302"/>
      <c r="R516" s="302"/>
      <c r="S516" s="302"/>
      <c r="T516" s="302"/>
      <c r="U516" s="302"/>
      <c r="V516" s="302"/>
      <c r="W516" s="302"/>
      <c r="X516" s="302"/>
      <c r="Y516" s="302"/>
      <c r="Z516" s="302"/>
      <c r="AA516" s="302"/>
      <c r="AB516" s="302"/>
      <c r="AC516" s="302"/>
      <c r="AD516" s="302"/>
      <c r="AE516" s="302"/>
      <c r="AF516" s="302"/>
      <c r="AG516" s="302"/>
      <c r="AH516" s="302"/>
      <c r="AI516" s="302"/>
      <c r="AJ516" s="302"/>
      <c r="AK516" s="302"/>
      <c r="AL516" s="302"/>
      <c r="AM516" s="302"/>
      <c r="AN516" s="302"/>
      <c r="AO516" s="302"/>
      <c r="AP516" s="302"/>
      <c r="AQ516" s="302"/>
      <c r="AR516" s="302"/>
      <c r="AS516" s="302"/>
      <c r="AT516" s="302"/>
      <c r="AU516" s="302"/>
      <c r="AV516" s="302"/>
      <c r="AW516" s="302"/>
      <c r="AX516" s="302"/>
      <c r="AY516" s="302"/>
      <c r="AZ516" s="302"/>
      <c r="BA516" s="302"/>
      <c r="BB516" s="302"/>
      <c r="BC516" s="302"/>
      <c r="BD516" s="302"/>
      <c r="BE516" s="302"/>
      <c r="BF516" s="302"/>
      <c r="BG516" s="302"/>
      <c r="BH516" s="302"/>
      <c r="BI516" s="302"/>
      <c r="BJ516" s="302"/>
      <c r="BK516" s="302"/>
      <c r="BL516" s="302"/>
      <c r="BM516" s="302"/>
      <c r="BN516" s="302"/>
      <c r="BO516" s="302"/>
      <c r="BP516" s="302"/>
      <c r="BQ516" s="302"/>
      <c r="BR516" s="302"/>
      <c r="BS516" s="302"/>
      <c r="BT516" s="302"/>
      <c r="BU516" s="302"/>
      <c r="BV516" s="302"/>
      <c r="BW516" s="302"/>
      <c r="BX516" s="302"/>
      <c r="BY516" s="302"/>
      <c r="BZ516" s="302"/>
      <c r="CA516" s="302"/>
      <c r="CB516" s="302"/>
      <c r="CC516" s="302"/>
      <c r="CD516" s="302"/>
      <c r="CE516" s="302"/>
      <c r="CF516" s="302"/>
      <c r="CG516" s="302"/>
      <c r="CH516" s="302"/>
      <c r="CI516" s="302"/>
      <c r="CJ516" s="302"/>
      <c r="CK516" s="302"/>
      <c r="CL516" s="302"/>
      <c r="CM516" s="302"/>
      <c r="CN516" s="302"/>
      <c r="CO516" s="302"/>
      <c r="CP516" s="302"/>
      <c r="CQ516" s="302"/>
      <c r="CR516" s="302"/>
      <c r="CS516" s="302"/>
      <c r="CT516" s="302"/>
      <c r="CU516" s="302"/>
      <c r="CV516" s="302"/>
      <c r="CW516" s="302"/>
      <c r="CX516" s="302"/>
      <c r="CY516" s="302"/>
      <c r="CZ516" s="302"/>
      <c r="DA516" s="302"/>
      <c r="DB516" s="302"/>
      <c r="DC516" s="302"/>
      <c r="DD516" s="302"/>
      <c r="DE516" s="302"/>
      <c r="DF516" s="302"/>
      <c r="DG516" s="302"/>
      <c r="DH516" s="302"/>
      <c r="DI516" s="302"/>
      <c r="DJ516" s="302"/>
      <c r="DK516" s="302"/>
      <c r="DL516" s="302"/>
      <c r="DM516" s="302"/>
      <c r="DN516" s="302"/>
      <c r="DO516" s="302"/>
    </row>
    <row r="517" spans="4:119">
      <c r="D517" s="301" t="s">
        <v>121</v>
      </c>
      <c r="E517" s="301"/>
      <c r="F517" s="301" t="s">
        <v>122</v>
      </c>
      <c r="G517" s="302">
        <v>13</v>
      </c>
      <c r="H517" s="277" t="str">
        <f t="shared" si="8"/>
        <v>0113</v>
      </c>
      <c r="I517" s="302"/>
      <c r="J517" s="302"/>
      <c r="K517" s="302"/>
      <c r="L517" s="302"/>
      <c r="M517" s="302"/>
      <c r="N517" s="302"/>
      <c r="O517" s="302"/>
      <c r="P517" s="302"/>
      <c r="Q517" s="302"/>
      <c r="R517" s="302"/>
      <c r="S517" s="302"/>
      <c r="T517" s="302"/>
      <c r="U517" s="302"/>
      <c r="V517" s="302"/>
      <c r="W517" s="302"/>
      <c r="X517" s="302"/>
      <c r="Y517" s="302"/>
      <c r="Z517" s="302"/>
      <c r="AA517" s="302"/>
      <c r="AB517" s="302"/>
      <c r="AC517" s="302"/>
      <c r="AD517" s="302"/>
      <c r="AE517" s="302"/>
      <c r="AF517" s="302"/>
      <c r="AG517" s="302"/>
      <c r="AH517" s="302"/>
      <c r="AI517" s="302"/>
      <c r="AJ517" s="302"/>
      <c r="AK517" s="302"/>
      <c r="AL517" s="302"/>
      <c r="AM517" s="302"/>
      <c r="AN517" s="302"/>
      <c r="AO517" s="302"/>
      <c r="AP517" s="302"/>
      <c r="AQ517" s="302"/>
      <c r="AR517" s="302"/>
      <c r="AS517" s="302"/>
      <c r="AT517" s="302"/>
      <c r="AU517" s="302"/>
      <c r="AV517" s="302"/>
      <c r="AW517" s="302"/>
      <c r="AX517" s="302"/>
      <c r="AY517" s="302"/>
      <c r="AZ517" s="302"/>
      <c r="BA517" s="302"/>
      <c r="BB517" s="302"/>
      <c r="BC517" s="302"/>
      <c r="BD517" s="302"/>
      <c r="BE517" s="302"/>
      <c r="BF517" s="302"/>
      <c r="BG517" s="302"/>
      <c r="BH517" s="302"/>
      <c r="BI517" s="302"/>
      <c r="BJ517" s="302"/>
      <c r="BK517" s="302"/>
      <c r="BL517" s="302"/>
      <c r="BM517" s="302"/>
      <c r="BN517" s="302"/>
      <c r="BO517" s="302"/>
      <c r="BP517" s="302"/>
      <c r="BQ517" s="302"/>
      <c r="BR517" s="302"/>
      <c r="BS517" s="302"/>
      <c r="BT517" s="302"/>
      <c r="BU517" s="302"/>
      <c r="BV517" s="302"/>
      <c r="BW517" s="302"/>
      <c r="BX517" s="302"/>
      <c r="BY517" s="302"/>
      <c r="BZ517" s="302"/>
      <c r="CA517" s="302"/>
      <c r="CB517" s="302"/>
      <c r="CC517" s="302"/>
      <c r="CD517" s="302"/>
      <c r="CE517" s="302"/>
      <c r="CF517" s="302"/>
      <c r="CG517" s="302"/>
      <c r="CH517" s="302"/>
      <c r="CI517" s="302"/>
      <c r="CJ517" s="302"/>
      <c r="CK517" s="302"/>
      <c r="CL517" s="302"/>
      <c r="CM517" s="302"/>
      <c r="CN517" s="302"/>
      <c r="CO517" s="302"/>
      <c r="CP517" s="302"/>
      <c r="CQ517" s="302"/>
      <c r="CR517" s="302"/>
      <c r="CS517" s="302"/>
      <c r="CT517" s="302"/>
      <c r="CU517" s="302"/>
      <c r="CV517" s="302"/>
      <c r="CW517" s="302"/>
      <c r="CX517" s="302"/>
      <c r="CY517" s="302"/>
      <c r="CZ517" s="302"/>
      <c r="DA517" s="302"/>
      <c r="DB517" s="302"/>
      <c r="DC517" s="302"/>
      <c r="DD517" s="302"/>
      <c r="DE517" s="302"/>
      <c r="DF517" s="302"/>
      <c r="DG517" s="302"/>
      <c r="DH517" s="302"/>
      <c r="DI517" s="302"/>
      <c r="DJ517" s="302"/>
      <c r="DK517" s="302"/>
      <c r="DL517" s="302"/>
      <c r="DM517" s="302"/>
      <c r="DN517" s="302"/>
      <c r="DO517" s="302"/>
    </row>
    <row r="518" spans="4:119">
      <c r="D518" s="301" t="s">
        <v>121</v>
      </c>
      <c r="E518" s="301"/>
      <c r="F518" s="301" t="s">
        <v>122</v>
      </c>
      <c r="G518" s="302">
        <v>14</v>
      </c>
      <c r="H518" s="277" t="str">
        <f t="shared" si="8"/>
        <v>0114</v>
      </c>
      <c r="I518" s="302"/>
      <c r="J518" s="302"/>
      <c r="K518" s="302"/>
      <c r="L518" s="302"/>
      <c r="M518" s="302"/>
      <c r="N518" s="302"/>
      <c r="O518" s="302"/>
      <c r="P518" s="302"/>
      <c r="Q518" s="302"/>
      <c r="R518" s="302"/>
      <c r="S518" s="302"/>
      <c r="T518" s="302"/>
      <c r="U518" s="302"/>
      <c r="V518" s="302"/>
      <c r="W518" s="302"/>
      <c r="X518" s="302"/>
      <c r="Y518" s="302"/>
      <c r="Z518" s="302"/>
      <c r="AA518" s="302"/>
      <c r="AB518" s="302"/>
      <c r="AC518" s="302"/>
      <c r="AD518" s="302"/>
      <c r="AE518" s="302"/>
      <c r="AF518" s="302"/>
      <c r="AG518" s="302"/>
      <c r="AH518" s="302"/>
      <c r="AI518" s="302"/>
      <c r="AJ518" s="302"/>
      <c r="AK518" s="302"/>
      <c r="AL518" s="302"/>
      <c r="AM518" s="302"/>
      <c r="AN518" s="302"/>
      <c r="AO518" s="302"/>
      <c r="AP518" s="302"/>
      <c r="AQ518" s="302"/>
      <c r="AR518" s="302"/>
      <c r="AS518" s="302"/>
      <c r="AT518" s="302"/>
      <c r="AU518" s="302"/>
      <c r="AV518" s="302"/>
      <c r="AW518" s="302"/>
      <c r="AX518" s="302"/>
      <c r="AY518" s="302"/>
      <c r="AZ518" s="302"/>
      <c r="BA518" s="302"/>
      <c r="BB518" s="302"/>
      <c r="BC518" s="302"/>
      <c r="BD518" s="302"/>
      <c r="BE518" s="302"/>
      <c r="BF518" s="302"/>
      <c r="BG518" s="302"/>
      <c r="BH518" s="302"/>
      <c r="BI518" s="302"/>
      <c r="BJ518" s="302"/>
      <c r="BK518" s="302"/>
      <c r="BL518" s="302"/>
      <c r="BM518" s="302"/>
      <c r="BN518" s="302"/>
      <c r="BO518" s="302"/>
      <c r="BP518" s="302"/>
      <c r="BQ518" s="302"/>
      <c r="BR518" s="302"/>
      <c r="BS518" s="302"/>
      <c r="BT518" s="302"/>
      <c r="BU518" s="302"/>
      <c r="BV518" s="302"/>
      <c r="BW518" s="302"/>
      <c r="BX518" s="302"/>
      <c r="BY518" s="302"/>
      <c r="BZ518" s="302"/>
      <c r="CA518" s="302"/>
      <c r="CB518" s="302"/>
      <c r="CC518" s="302"/>
      <c r="CD518" s="302"/>
      <c r="CE518" s="302"/>
      <c r="CF518" s="302"/>
      <c r="CG518" s="302"/>
      <c r="CH518" s="302"/>
      <c r="CI518" s="302"/>
      <c r="CJ518" s="302"/>
      <c r="CK518" s="302"/>
      <c r="CL518" s="302"/>
      <c r="CM518" s="302"/>
      <c r="CN518" s="302"/>
      <c r="CO518" s="302"/>
      <c r="CP518" s="302"/>
      <c r="CQ518" s="302"/>
      <c r="CR518" s="302"/>
      <c r="CS518" s="302"/>
      <c r="CT518" s="302"/>
      <c r="CU518" s="302"/>
      <c r="CV518" s="302"/>
      <c r="CW518" s="302"/>
      <c r="CX518" s="302"/>
      <c r="CY518" s="302"/>
      <c r="CZ518" s="302"/>
      <c r="DA518" s="302"/>
      <c r="DB518" s="302"/>
      <c r="DC518" s="302"/>
      <c r="DD518" s="302"/>
      <c r="DE518" s="302"/>
      <c r="DF518" s="302"/>
      <c r="DG518" s="302"/>
      <c r="DH518" s="302"/>
      <c r="DI518" s="302"/>
      <c r="DJ518" s="302"/>
      <c r="DK518" s="302"/>
      <c r="DL518" s="302"/>
      <c r="DM518" s="302"/>
      <c r="DN518" s="302"/>
      <c r="DO518" s="302"/>
    </row>
    <row r="519" spans="4:119">
      <c r="D519" s="301" t="s">
        <v>121</v>
      </c>
      <c r="E519" s="301"/>
      <c r="F519" s="301" t="s">
        <v>122</v>
      </c>
      <c r="G519" s="302">
        <v>15</v>
      </c>
      <c r="H519" s="277" t="str">
        <f t="shared" si="8"/>
        <v>0115</v>
      </c>
      <c r="I519" s="302"/>
      <c r="J519" s="302"/>
      <c r="K519" s="302"/>
      <c r="L519" s="302"/>
      <c r="M519" s="302"/>
      <c r="N519" s="302"/>
      <c r="O519" s="302"/>
      <c r="P519" s="302"/>
      <c r="Q519" s="302"/>
      <c r="R519" s="302"/>
      <c r="S519" s="302"/>
      <c r="T519" s="302"/>
      <c r="U519" s="302"/>
      <c r="V519" s="302"/>
      <c r="W519" s="302"/>
      <c r="X519" s="302"/>
      <c r="Y519" s="302"/>
      <c r="Z519" s="302"/>
      <c r="AA519" s="302"/>
      <c r="AB519" s="302"/>
      <c r="AC519" s="302"/>
      <c r="AD519" s="302"/>
      <c r="AE519" s="302"/>
      <c r="AF519" s="302"/>
      <c r="AG519" s="302"/>
      <c r="AH519" s="302"/>
      <c r="AI519" s="302"/>
      <c r="AJ519" s="302"/>
      <c r="AK519" s="302"/>
      <c r="AL519" s="302"/>
      <c r="AM519" s="302"/>
      <c r="AN519" s="302"/>
      <c r="AO519" s="302"/>
      <c r="AP519" s="302"/>
      <c r="AQ519" s="302"/>
      <c r="AR519" s="302"/>
      <c r="AS519" s="302"/>
      <c r="AT519" s="302"/>
      <c r="AU519" s="302"/>
      <c r="AV519" s="302"/>
      <c r="AW519" s="302"/>
      <c r="AX519" s="302"/>
      <c r="AY519" s="302"/>
      <c r="AZ519" s="302"/>
      <c r="BA519" s="302"/>
      <c r="BB519" s="302"/>
      <c r="BC519" s="302"/>
      <c r="BD519" s="302"/>
      <c r="BE519" s="302"/>
      <c r="BF519" s="302"/>
      <c r="BG519" s="302"/>
      <c r="BH519" s="302"/>
      <c r="BI519" s="302"/>
      <c r="BJ519" s="302"/>
      <c r="BK519" s="302"/>
      <c r="BL519" s="302"/>
      <c r="BM519" s="302"/>
      <c r="BN519" s="302"/>
      <c r="BO519" s="302"/>
      <c r="BP519" s="302"/>
      <c r="BQ519" s="302"/>
      <c r="BR519" s="302"/>
      <c r="BS519" s="302"/>
      <c r="BT519" s="302"/>
      <c r="BU519" s="302"/>
      <c r="BV519" s="302"/>
      <c r="BW519" s="302"/>
      <c r="BX519" s="302"/>
      <c r="BY519" s="302"/>
      <c r="BZ519" s="302"/>
      <c r="CA519" s="302"/>
      <c r="CB519" s="302"/>
      <c r="CC519" s="302"/>
      <c r="CD519" s="302"/>
      <c r="CE519" s="302"/>
      <c r="CF519" s="302"/>
      <c r="CG519" s="302"/>
      <c r="CH519" s="302"/>
      <c r="CI519" s="302"/>
      <c r="CJ519" s="302"/>
      <c r="CK519" s="302"/>
      <c r="CL519" s="302"/>
      <c r="CM519" s="302"/>
      <c r="CN519" s="302"/>
      <c r="CO519" s="302"/>
      <c r="CP519" s="302"/>
      <c r="CQ519" s="302"/>
      <c r="CR519" s="302"/>
      <c r="CS519" s="302"/>
      <c r="CT519" s="302"/>
      <c r="CU519" s="302"/>
      <c r="CV519" s="302"/>
      <c r="CW519" s="302"/>
      <c r="CX519" s="302"/>
      <c r="CY519" s="302"/>
      <c r="CZ519" s="302"/>
      <c r="DA519" s="302"/>
      <c r="DB519" s="302"/>
      <c r="DC519" s="302"/>
      <c r="DD519" s="302"/>
      <c r="DE519" s="302"/>
      <c r="DF519" s="302"/>
      <c r="DG519" s="302"/>
      <c r="DH519" s="302"/>
      <c r="DI519" s="302"/>
      <c r="DJ519" s="302"/>
      <c r="DK519" s="302"/>
      <c r="DL519" s="302"/>
      <c r="DM519" s="302"/>
      <c r="DN519" s="302"/>
      <c r="DO519" s="302"/>
    </row>
    <row r="520" spans="4:119">
      <c r="D520" s="301" t="s">
        <v>121</v>
      </c>
      <c r="E520" s="301"/>
      <c r="F520" s="301" t="s">
        <v>122</v>
      </c>
      <c r="G520" s="302">
        <v>16</v>
      </c>
      <c r="H520" s="277" t="str">
        <f t="shared" si="8"/>
        <v>0116</v>
      </c>
      <c r="I520" s="302"/>
      <c r="J520" s="302"/>
      <c r="K520" s="302"/>
      <c r="L520" s="302"/>
      <c r="M520" s="302"/>
      <c r="N520" s="302"/>
      <c r="O520" s="302"/>
      <c r="P520" s="302"/>
      <c r="Q520" s="302"/>
      <c r="R520" s="302"/>
      <c r="S520" s="302"/>
      <c r="T520" s="302"/>
      <c r="U520" s="302"/>
      <c r="V520" s="302"/>
      <c r="W520" s="302"/>
      <c r="X520" s="302"/>
      <c r="Y520" s="302"/>
      <c r="Z520" s="302"/>
      <c r="AA520" s="302"/>
      <c r="AB520" s="302"/>
      <c r="AC520" s="302"/>
      <c r="AD520" s="302"/>
      <c r="AE520" s="302"/>
      <c r="AF520" s="302"/>
      <c r="AG520" s="302"/>
      <c r="AH520" s="302"/>
      <c r="AI520" s="302"/>
      <c r="AJ520" s="302"/>
      <c r="AK520" s="302"/>
      <c r="AL520" s="302"/>
      <c r="AM520" s="302"/>
      <c r="AN520" s="302"/>
      <c r="AO520" s="302"/>
      <c r="AP520" s="302"/>
      <c r="AQ520" s="302"/>
      <c r="AR520" s="302"/>
      <c r="AS520" s="302"/>
      <c r="AT520" s="302"/>
      <c r="AU520" s="302"/>
      <c r="AV520" s="302"/>
      <c r="AW520" s="302"/>
      <c r="AX520" s="302"/>
      <c r="AY520" s="302"/>
      <c r="AZ520" s="302"/>
      <c r="BA520" s="302"/>
      <c r="BB520" s="302"/>
      <c r="BC520" s="302"/>
      <c r="BD520" s="302"/>
      <c r="BE520" s="302"/>
      <c r="BF520" s="302"/>
      <c r="BG520" s="302"/>
      <c r="BH520" s="302"/>
      <c r="BI520" s="302"/>
      <c r="BJ520" s="302"/>
      <c r="BK520" s="302"/>
      <c r="BL520" s="302"/>
      <c r="BM520" s="302"/>
      <c r="BN520" s="302"/>
      <c r="BO520" s="302"/>
      <c r="BP520" s="302"/>
      <c r="BQ520" s="302"/>
      <c r="BR520" s="302"/>
      <c r="BS520" s="302"/>
      <c r="BT520" s="302"/>
      <c r="BU520" s="302"/>
      <c r="BV520" s="302"/>
      <c r="BW520" s="302"/>
      <c r="BX520" s="302"/>
      <c r="BY520" s="302"/>
      <c r="BZ520" s="302"/>
      <c r="CA520" s="302"/>
      <c r="CB520" s="302"/>
      <c r="CC520" s="302"/>
      <c r="CD520" s="302"/>
      <c r="CE520" s="302"/>
      <c r="CF520" s="302"/>
      <c r="CG520" s="302"/>
      <c r="CH520" s="302"/>
      <c r="CI520" s="302"/>
      <c r="CJ520" s="302"/>
      <c r="CK520" s="302"/>
      <c r="CL520" s="302"/>
      <c r="CM520" s="302"/>
      <c r="CN520" s="302"/>
      <c r="CO520" s="302"/>
      <c r="CP520" s="302"/>
      <c r="CQ520" s="302"/>
      <c r="CR520" s="302"/>
      <c r="CS520" s="302"/>
      <c r="CT520" s="302"/>
      <c r="CU520" s="302"/>
      <c r="CV520" s="302"/>
      <c r="CW520" s="302"/>
      <c r="CX520" s="302"/>
      <c r="CY520" s="302"/>
      <c r="CZ520" s="302"/>
      <c r="DA520" s="302"/>
      <c r="DB520" s="302"/>
      <c r="DC520" s="302"/>
      <c r="DD520" s="302"/>
      <c r="DE520" s="302"/>
      <c r="DF520" s="302"/>
      <c r="DG520" s="302"/>
      <c r="DH520" s="302"/>
      <c r="DI520" s="302"/>
      <c r="DJ520" s="302"/>
      <c r="DK520" s="302"/>
      <c r="DL520" s="302"/>
      <c r="DM520" s="302"/>
      <c r="DN520" s="302"/>
      <c r="DO520" s="302"/>
    </row>
    <row r="521" spans="4:119">
      <c r="D521" s="301" t="s">
        <v>121</v>
      </c>
      <c r="E521" s="301"/>
      <c r="F521" s="301" t="s">
        <v>122</v>
      </c>
      <c r="G521" s="302">
        <v>17</v>
      </c>
      <c r="H521" s="277" t="str">
        <f t="shared" si="8"/>
        <v>0117</v>
      </c>
      <c r="I521" s="302"/>
      <c r="J521" s="302"/>
      <c r="K521" s="302"/>
      <c r="L521" s="302"/>
      <c r="M521" s="302"/>
      <c r="N521" s="302"/>
      <c r="O521" s="302"/>
      <c r="P521" s="302"/>
      <c r="Q521" s="302"/>
      <c r="R521" s="302"/>
      <c r="S521" s="302"/>
      <c r="T521" s="302"/>
      <c r="U521" s="302"/>
      <c r="V521" s="302"/>
      <c r="W521" s="302"/>
      <c r="X521" s="302"/>
      <c r="Y521" s="302"/>
      <c r="Z521" s="302"/>
      <c r="AA521" s="302"/>
      <c r="AB521" s="302"/>
      <c r="AC521" s="302"/>
      <c r="AD521" s="302"/>
      <c r="AE521" s="302"/>
      <c r="AF521" s="302"/>
      <c r="AG521" s="302"/>
      <c r="AH521" s="302"/>
      <c r="AI521" s="302"/>
      <c r="AJ521" s="302"/>
      <c r="AK521" s="302"/>
      <c r="AL521" s="302"/>
      <c r="AM521" s="302"/>
      <c r="AN521" s="302"/>
      <c r="AO521" s="302"/>
      <c r="AP521" s="302"/>
      <c r="AQ521" s="302"/>
      <c r="AR521" s="302"/>
      <c r="AS521" s="302"/>
      <c r="AT521" s="302"/>
      <c r="AU521" s="302"/>
      <c r="AV521" s="302"/>
      <c r="AW521" s="302"/>
      <c r="AX521" s="302"/>
      <c r="AY521" s="302"/>
      <c r="AZ521" s="302"/>
      <c r="BA521" s="302"/>
      <c r="BB521" s="302"/>
      <c r="BC521" s="302"/>
      <c r="BD521" s="302"/>
      <c r="BE521" s="302"/>
      <c r="BF521" s="302"/>
      <c r="BG521" s="302"/>
      <c r="BH521" s="302"/>
      <c r="BI521" s="302"/>
      <c r="BJ521" s="302"/>
      <c r="BK521" s="302"/>
      <c r="BL521" s="302"/>
      <c r="BM521" s="302"/>
      <c r="BN521" s="302"/>
      <c r="BO521" s="302"/>
      <c r="BP521" s="302"/>
      <c r="BQ521" s="302"/>
      <c r="BR521" s="302"/>
      <c r="BS521" s="302"/>
      <c r="BT521" s="302"/>
      <c r="BU521" s="302"/>
      <c r="BV521" s="302"/>
      <c r="BW521" s="302"/>
      <c r="BX521" s="302"/>
      <c r="BY521" s="302"/>
      <c r="BZ521" s="302"/>
      <c r="CA521" s="302"/>
      <c r="CB521" s="302"/>
      <c r="CC521" s="302"/>
      <c r="CD521" s="302"/>
      <c r="CE521" s="302"/>
      <c r="CF521" s="302"/>
      <c r="CG521" s="302"/>
      <c r="CH521" s="302"/>
      <c r="CI521" s="302"/>
      <c r="CJ521" s="302"/>
      <c r="CK521" s="302"/>
      <c r="CL521" s="302"/>
      <c r="CM521" s="302"/>
      <c r="CN521" s="302"/>
      <c r="CO521" s="302"/>
      <c r="CP521" s="302"/>
      <c r="CQ521" s="302"/>
      <c r="CR521" s="302"/>
      <c r="CS521" s="302"/>
      <c r="CT521" s="302"/>
      <c r="CU521" s="302"/>
      <c r="CV521" s="302"/>
      <c r="CW521" s="302"/>
      <c r="CX521" s="302"/>
      <c r="CY521" s="302"/>
      <c r="CZ521" s="302"/>
      <c r="DA521" s="302"/>
      <c r="DB521" s="302"/>
      <c r="DC521" s="302"/>
      <c r="DD521" s="302"/>
      <c r="DE521" s="302"/>
      <c r="DF521" s="302"/>
      <c r="DG521" s="302"/>
      <c r="DH521" s="302"/>
      <c r="DI521" s="302"/>
      <c r="DJ521" s="302"/>
      <c r="DK521" s="302"/>
      <c r="DL521" s="302"/>
      <c r="DM521" s="302"/>
      <c r="DN521" s="302"/>
      <c r="DO521" s="302"/>
    </row>
    <row r="522" spans="4:119">
      <c r="D522" s="301" t="s">
        <v>121</v>
      </c>
      <c r="E522" s="301"/>
      <c r="F522" s="301" t="s">
        <v>122</v>
      </c>
      <c r="G522" s="302">
        <v>18</v>
      </c>
      <c r="H522" s="277" t="str">
        <f t="shared" si="8"/>
        <v>0118</v>
      </c>
      <c r="I522" s="302"/>
      <c r="J522" s="302"/>
      <c r="K522" s="302"/>
      <c r="L522" s="302"/>
      <c r="M522" s="302"/>
      <c r="N522" s="302"/>
      <c r="O522" s="302"/>
      <c r="P522" s="302"/>
      <c r="Q522" s="302"/>
      <c r="R522" s="302"/>
      <c r="S522" s="302"/>
      <c r="T522" s="302"/>
      <c r="U522" s="302"/>
      <c r="V522" s="302"/>
      <c r="W522" s="302"/>
      <c r="X522" s="302"/>
      <c r="Y522" s="302"/>
      <c r="Z522" s="302"/>
      <c r="AA522" s="302"/>
      <c r="AB522" s="302"/>
      <c r="AC522" s="302"/>
      <c r="AD522" s="302"/>
      <c r="AE522" s="302"/>
      <c r="AF522" s="302"/>
      <c r="AG522" s="302"/>
      <c r="AH522" s="302"/>
      <c r="AI522" s="302"/>
      <c r="AJ522" s="302"/>
      <c r="AK522" s="302"/>
      <c r="AL522" s="302"/>
      <c r="AM522" s="302"/>
      <c r="AN522" s="302"/>
      <c r="AO522" s="302"/>
      <c r="AP522" s="302"/>
      <c r="AQ522" s="302"/>
      <c r="AR522" s="302"/>
      <c r="AS522" s="302"/>
      <c r="AT522" s="302"/>
      <c r="AU522" s="302"/>
      <c r="AV522" s="302"/>
      <c r="AW522" s="302"/>
      <c r="AX522" s="302"/>
      <c r="AY522" s="302"/>
      <c r="AZ522" s="302"/>
      <c r="BA522" s="302"/>
      <c r="BB522" s="302"/>
      <c r="BC522" s="302"/>
      <c r="BD522" s="302"/>
      <c r="BE522" s="302"/>
      <c r="BF522" s="302"/>
      <c r="BG522" s="302"/>
      <c r="BH522" s="302"/>
      <c r="BI522" s="302"/>
      <c r="BJ522" s="302"/>
      <c r="BK522" s="302"/>
      <c r="BL522" s="302"/>
      <c r="BM522" s="302"/>
      <c r="BN522" s="302"/>
      <c r="BO522" s="302"/>
      <c r="BP522" s="302"/>
      <c r="BQ522" s="302"/>
      <c r="BR522" s="302"/>
      <c r="BS522" s="302"/>
      <c r="BT522" s="302"/>
      <c r="BU522" s="302"/>
      <c r="BV522" s="302"/>
      <c r="BW522" s="302"/>
      <c r="BX522" s="302"/>
      <c r="BY522" s="302"/>
      <c r="BZ522" s="302"/>
      <c r="CA522" s="302"/>
      <c r="CB522" s="302"/>
      <c r="CC522" s="302"/>
      <c r="CD522" s="302"/>
      <c r="CE522" s="302"/>
      <c r="CF522" s="302"/>
      <c r="CG522" s="302"/>
      <c r="CH522" s="302"/>
      <c r="CI522" s="302"/>
      <c r="CJ522" s="302"/>
      <c r="CK522" s="302"/>
      <c r="CL522" s="302"/>
      <c r="CM522" s="302"/>
      <c r="CN522" s="302"/>
      <c r="CO522" s="302"/>
      <c r="CP522" s="302"/>
      <c r="CQ522" s="302"/>
      <c r="CR522" s="302"/>
      <c r="CS522" s="302"/>
      <c r="CT522" s="302"/>
      <c r="CU522" s="302"/>
      <c r="CV522" s="302"/>
      <c r="CW522" s="302"/>
      <c r="CX522" s="302"/>
      <c r="CY522" s="302"/>
      <c r="CZ522" s="302"/>
      <c r="DA522" s="302"/>
      <c r="DB522" s="302"/>
      <c r="DC522" s="302"/>
      <c r="DD522" s="302"/>
      <c r="DE522" s="302"/>
      <c r="DF522" s="302"/>
      <c r="DG522" s="302"/>
      <c r="DH522" s="302"/>
      <c r="DI522" s="302"/>
      <c r="DJ522" s="302"/>
      <c r="DK522" s="302"/>
      <c r="DL522" s="302"/>
      <c r="DM522" s="302"/>
      <c r="DN522" s="302"/>
      <c r="DO522" s="302"/>
    </row>
    <row r="523" spans="4:119">
      <c r="D523" s="301" t="s">
        <v>121</v>
      </c>
      <c r="E523" s="301"/>
      <c r="F523" s="301" t="s">
        <v>122</v>
      </c>
      <c r="G523" s="302">
        <v>19</v>
      </c>
      <c r="H523" s="277" t="str">
        <f t="shared" si="8"/>
        <v>0119</v>
      </c>
      <c r="I523" s="302"/>
      <c r="J523" s="302"/>
      <c r="K523" s="302"/>
      <c r="L523" s="302"/>
      <c r="M523" s="302"/>
      <c r="N523" s="302"/>
      <c r="O523" s="302"/>
      <c r="P523" s="302"/>
      <c r="Q523" s="302"/>
      <c r="R523" s="302"/>
      <c r="S523" s="302"/>
      <c r="T523" s="302"/>
      <c r="U523" s="302"/>
      <c r="V523" s="302"/>
      <c r="W523" s="302"/>
      <c r="X523" s="302"/>
      <c r="Y523" s="302"/>
      <c r="Z523" s="302"/>
      <c r="AA523" s="302"/>
      <c r="AB523" s="302"/>
      <c r="AC523" s="302"/>
      <c r="AD523" s="302"/>
      <c r="AE523" s="302"/>
      <c r="AF523" s="302"/>
      <c r="AG523" s="302"/>
      <c r="AH523" s="302"/>
      <c r="AI523" s="302"/>
      <c r="AJ523" s="302"/>
      <c r="AK523" s="302"/>
      <c r="AL523" s="302"/>
      <c r="AM523" s="302"/>
      <c r="AN523" s="302"/>
      <c r="AO523" s="302"/>
      <c r="AP523" s="302"/>
      <c r="AQ523" s="302"/>
      <c r="AR523" s="302"/>
      <c r="AS523" s="302"/>
      <c r="AT523" s="302"/>
      <c r="AU523" s="302"/>
      <c r="AV523" s="302"/>
      <c r="AW523" s="302"/>
      <c r="AX523" s="302"/>
      <c r="AY523" s="302"/>
      <c r="AZ523" s="302"/>
      <c r="BA523" s="302"/>
      <c r="BB523" s="302"/>
      <c r="BC523" s="302"/>
      <c r="BD523" s="302"/>
      <c r="BE523" s="302"/>
      <c r="BF523" s="302"/>
      <c r="BG523" s="302"/>
      <c r="BH523" s="302"/>
      <c r="BI523" s="302"/>
      <c r="BJ523" s="302"/>
      <c r="BK523" s="302"/>
      <c r="BL523" s="302"/>
      <c r="BM523" s="302"/>
      <c r="BN523" s="302"/>
      <c r="BO523" s="302"/>
      <c r="BP523" s="302"/>
      <c r="BQ523" s="302"/>
      <c r="BR523" s="302"/>
      <c r="BS523" s="302"/>
      <c r="BT523" s="302"/>
      <c r="BU523" s="302"/>
      <c r="BV523" s="302"/>
      <c r="BW523" s="302"/>
      <c r="BX523" s="302"/>
      <c r="BY523" s="302"/>
      <c r="BZ523" s="302"/>
      <c r="CA523" s="302"/>
      <c r="CB523" s="302"/>
      <c r="CC523" s="302"/>
      <c r="CD523" s="302"/>
      <c r="CE523" s="302"/>
      <c r="CF523" s="302"/>
      <c r="CG523" s="302"/>
      <c r="CH523" s="302"/>
      <c r="CI523" s="302"/>
      <c r="CJ523" s="302"/>
      <c r="CK523" s="302"/>
      <c r="CL523" s="302"/>
      <c r="CM523" s="302"/>
      <c r="CN523" s="302"/>
      <c r="CO523" s="302"/>
      <c r="CP523" s="302"/>
      <c r="CQ523" s="302"/>
      <c r="CR523" s="302"/>
      <c r="CS523" s="302"/>
      <c r="CT523" s="302"/>
      <c r="CU523" s="302"/>
      <c r="CV523" s="302"/>
      <c r="CW523" s="302"/>
      <c r="CX523" s="302"/>
      <c r="CY523" s="302"/>
      <c r="CZ523" s="302"/>
      <c r="DA523" s="302"/>
      <c r="DB523" s="302"/>
      <c r="DC523" s="302"/>
      <c r="DD523" s="302"/>
      <c r="DE523" s="302"/>
      <c r="DF523" s="302"/>
      <c r="DG523" s="302"/>
      <c r="DH523" s="302"/>
      <c r="DI523" s="302"/>
      <c r="DJ523" s="302"/>
      <c r="DK523" s="302"/>
      <c r="DL523" s="302"/>
      <c r="DM523" s="302"/>
      <c r="DN523" s="302"/>
      <c r="DO523" s="302"/>
    </row>
    <row r="524" spans="4:119">
      <c r="D524" s="301" t="s">
        <v>121</v>
      </c>
      <c r="E524" s="301"/>
      <c r="F524" s="301" t="s">
        <v>122</v>
      </c>
      <c r="G524" s="302">
        <v>20</v>
      </c>
      <c r="H524" s="277" t="str">
        <f t="shared" si="8"/>
        <v>0120</v>
      </c>
      <c r="I524" s="302"/>
      <c r="J524" s="302"/>
      <c r="K524" s="302"/>
      <c r="L524" s="302"/>
      <c r="M524" s="302"/>
      <c r="N524" s="302"/>
      <c r="O524" s="302"/>
      <c r="P524" s="302"/>
      <c r="Q524" s="302"/>
      <c r="R524" s="302"/>
      <c r="S524" s="302"/>
      <c r="T524" s="302"/>
      <c r="U524" s="302"/>
      <c r="V524" s="302"/>
      <c r="W524" s="302"/>
      <c r="X524" s="302"/>
      <c r="Y524" s="302"/>
      <c r="Z524" s="302"/>
      <c r="AA524" s="302"/>
      <c r="AB524" s="302"/>
      <c r="AC524" s="302"/>
      <c r="AD524" s="302"/>
      <c r="AE524" s="302"/>
      <c r="AF524" s="302"/>
      <c r="AG524" s="302"/>
      <c r="AH524" s="302"/>
      <c r="AI524" s="302"/>
      <c r="AJ524" s="302"/>
      <c r="AK524" s="302"/>
      <c r="AL524" s="302"/>
      <c r="AM524" s="302"/>
      <c r="AN524" s="302"/>
      <c r="AO524" s="302"/>
      <c r="AP524" s="302"/>
      <c r="AQ524" s="302"/>
      <c r="AR524" s="302"/>
      <c r="AS524" s="302"/>
      <c r="AT524" s="302"/>
      <c r="AU524" s="302"/>
      <c r="AV524" s="302"/>
      <c r="AW524" s="302"/>
      <c r="AX524" s="302"/>
      <c r="AY524" s="302"/>
      <c r="AZ524" s="302"/>
      <c r="BA524" s="302"/>
      <c r="BB524" s="302"/>
      <c r="BC524" s="302"/>
      <c r="BD524" s="302"/>
      <c r="BE524" s="302"/>
      <c r="BF524" s="302"/>
      <c r="BG524" s="302"/>
      <c r="BH524" s="302"/>
      <c r="BI524" s="302"/>
      <c r="BJ524" s="302"/>
      <c r="BK524" s="302"/>
      <c r="BL524" s="302"/>
      <c r="BM524" s="302"/>
      <c r="BN524" s="302"/>
      <c r="BO524" s="302"/>
      <c r="BP524" s="302"/>
      <c r="BQ524" s="302"/>
      <c r="BR524" s="302"/>
      <c r="BS524" s="302"/>
      <c r="BT524" s="302"/>
      <c r="BU524" s="302"/>
      <c r="BV524" s="302"/>
      <c r="BW524" s="302"/>
      <c r="BX524" s="302"/>
      <c r="BY524" s="302"/>
      <c r="BZ524" s="302"/>
      <c r="CA524" s="302"/>
      <c r="CB524" s="302"/>
      <c r="CC524" s="302"/>
      <c r="CD524" s="302"/>
      <c r="CE524" s="302"/>
      <c r="CF524" s="302"/>
      <c r="CG524" s="302"/>
      <c r="CH524" s="302"/>
      <c r="CI524" s="302"/>
      <c r="CJ524" s="302"/>
      <c r="CK524" s="302"/>
      <c r="CL524" s="302"/>
      <c r="CM524" s="302"/>
      <c r="CN524" s="302"/>
      <c r="CO524" s="302"/>
      <c r="CP524" s="302"/>
      <c r="CQ524" s="302"/>
      <c r="CR524" s="302"/>
      <c r="CS524" s="302"/>
      <c r="CT524" s="302"/>
      <c r="CU524" s="302"/>
      <c r="CV524" s="302"/>
      <c r="CW524" s="302"/>
      <c r="CX524" s="302"/>
      <c r="CY524" s="302"/>
      <c r="CZ524" s="302"/>
      <c r="DA524" s="302"/>
      <c r="DB524" s="302"/>
      <c r="DC524" s="302"/>
      <c r="DD524" s="302"/>
      <c r="DE524" s="302"/>
      <c r="DF524" s="302"/>
      <c r="DG524" s="302"/>
      <c r="DH524" s="302"/>
      <c r="DI524" s="302"/>
      <c r="DJ524" s="302"/>
      <c r="DK524" s="302"/>
      <c r="DL524" s="302"/>
      <c r="DM524" s="302"/>
      <c r="DN524" s="302"/>
      <c r="DO524" s="302"/>
    </row>
    <row r="525" spans="4:119">
      <c r="D525" s="301" t="s">
        <v>121</v>
      </c>
      <c r="E525" s="301"/>
      <c r="F525" s="301" t="s">
        <v>122</v>
      </c>
      <c r="G525" s="302">
        <v>21</v>
      </c>
      <c r="H525" s="277" t="str">
        <f t="shared" si="8"/>
        <v>0121</v>
      </c>
      <c r="I525" s="302"/>
      <c r="J525" s="302"/>
      <c r="K525" s="302"/>
      <c r="L525" s="302"/>
      <c r="M525" s="302"/>
      <c r="N525" s="302"/>
      <c r="O525" s="302"/>
      <c r="P525" s="302"/>
      <c r="Q525" s="302"/>
      <c r="R525" s="302"/>
      <c r="S525" s="302"/>
      <c r="T525" s="302"/>
      <c r="U525" s="302"/>
      <c r="V525" s="302"/>
      <c r="W525" s="302"/>
      <c r="X525" s="302"/>
      <c r="Y525" s="302"/>
      <c r="Z525" s="302"/>
      <c r="AA525" s="302"/>
      <c r="AB525" s="302"/>
      <c r="AC525" s="302"/>
      <c r="AD525" s="302"/>
      <c r="AE525" s="302"/>
      <c r="AF525" s="302"/>
      <c r="AG525" s="302"/>
      <c r="AH525" s="302"/>
      <c r="AI525" s="302"/>
      <c r="AJ525" s="302"/>
      <c r="AK525" s="302"/>
      <c r="AL525" s="302"/>
      <c r="AM525" s="302"/>
      <c r="AN525" s="302"/>
      <c r="AO525" s="302"/>
      <c r="AP525" s="302"/>
      <c r="AQ525" s="302"/>
      <c r="AR525" s="302"/>
      <c r="AS525" s="302"/>
      <c r="AT525" s="302"/>
      <c r="AU525" s="302"/>
      <c r="AV525" s="302"/>
      <c r="AW525" s="302"/>
      <c r="AX525" s="302"/>
      <c r="AY525" s="302"/>
      <c r="AZ525" s="302"/>
      <c r="BA525" s="302"/>
      <c r="BB525" s="302"/>
      <c r="BC525" s="302"/>
      <c r="BD525" s="302"/>
      <c r="BE525" s="302"/>
      <c r="BF525" s="302"/>
      <c r="BG525" s="302"/>
      <c r="BH525" s="302"/>
      <c r="BI525" s="302"/>
      <c r="BJ525" s="302"/>
      <c r="BK525" s="302"/>
      <c r="BL525" s="302"/>
      <c r="BM525" s="302"/>
      <c r="BN525" s="302"/>
      <c r="BO525" s="302"/>
      <c r="BP525" s="302"/>
      <c r="BQ525" s="302"/>
      <c r="BR525" s="302"/>
      <c r="BS525" s="302"/>
      <c r="BT525" s="302"/>
      <c r="BU525" s="302"/>
      <c r="BV525" s="302"/>
      <c r="BW525" s="302"/>
      <c r="BX525" s="302"/>
      <c r="BY525" s="302"/>
      <c r="BZ525" s="302"/>
      <c r="CA525" s="302"/>
      <c r="CB525" s="302"/>
      <c r="CC525" s="302"/>
      <c r="CD525" s="302"/>
      <c r="CE525" s="302"/>
      <c r="CF525" s="302"/>
      <c r="CG525" s="302"/>
      <c r="CH525" s="302"/>
      <c r="CI525" s="302"/>
      <c r="CJ525" s="302"/>
      <c r="CK525" s="302"/>
      <c r="CL525" s="302"/>
      <c r="CM525" s="302"/>
      <c r="CN525" s="302"/>
      <c r="CO525" s="302"/>
      <c r="CP525" s="302"/>
      <c r="CQ525" s="302"/>
      <c r="CR525" s="302"/>
      <c r="CS525" s="302"/>
      <c r="CT525" s="302"/>
      <c r="CU525" s="302"/>
      <c r="CV525" s="302"/>
      <c r="CW525" s="302"/>
      <c r="CX525" s="302"/>
      <c r="CY525" s="302"/>
      <c r="CZ525" s="302"/>
      <c r="DA525" s="302"/>
      <c r="DB525" s="302"/>
      <c r="DC525" s="302"/>
      <c r="DD525" s="302"/>
      <c r="DE525" s="302"/>
      <c r="DF525" s="302"/>
      <c r="DG525" s="302"/>
      <c r="DH525" s="302"/>
      <c r="DI525" s="302"/>
      <c r="DJ525" s="302"/>
      <c r="DK525" s="302"/>
      <c r="DL525" s="302"/>
      <c r="DM525" s="302"/>
      <c r="DN525" s="302"/>
      <c r="DO525" s="302"/>
    </row>
    <row r="526" spans="4:119">
      <c r="D526" s="301" t="s">
        <v>121</v>
      </c>
      <c r="E526" s="301"/>
      <c r="F526" s="301" t="s">
        <v>122</v>
      </c>
      <c r="G526" s="302">
        <v>22</v>
      </c>
      <c r="H526" s="277" t="str">
        <f t="shared" si="8"/>
        <v>0122</v>
      </c>
      <c r="I526" s="302"/>
      <c r="J526" s="302"/>
      <c r="K526" s="302"/>
      <c r="L526" s="302"/>
      <c r="M526" s="302"/>
      <c r="N526" s="302"/>
      <c r="O526" s="302"/>
      <c r="P526" s="302"/>
      <c r="Q526" s="302"/>
      <c r="R526" s="302"/>
      <c r="S526" s="302"/>
      <c r="T526" s="302"/>
      <c r="U526" s="302"/>
      <c r="V526" s="302"/>
      <c r="W526" s="302"/>
      <c r="X526" s="302"/>
      <c r="Y526" s="302"/>
      <c r="Z526" s="302"/>
      <c r="AA526" s="302"/>
      <c r="AB526" s="302"/>
      <c r="AC526" s="302"/>
      <c r="AD526" s="302"/>
      <c r="AE526" s="302"/>
      <c r="AF526" s="302"/>
      <c r="AG526" s="302"/>
      <c r="AH526" s="302"/>
      <c r="AI526" s="302"/>
      <c r="AJ526" s="302"/>
      <c r="AK526" s="302"/>
      <c r="AL526" s="302"/>
      <c r="AM526" s="302"/>
      <c r="AN526" s="302"/>
      <c r="AO526" s="302"/>
      <c r="AP526" s="302"/>
      <c r="AQ526" s="302"/>
      <c r="AR526" s="302"/>
      <c r="AS526" s="302"/>
      <c r="AT526" s="302"/>
      <c r="AU526" s="302"/>
      <c r="AV526" s="302"/>
      <c r="AW526" s="302"/>
      <c r="AX526" s="302"/>
      <c r="AY526" s="302"/>
      <c r="AZ526" s="302"/>
      <c r="BA526" s="302"/>
      <c r="BB526" s="302"/>
      <c r="BC526" s="302"/>
      <c r="BD526" s="302"/>
      <c r="BE526" s="302"/>
      <c r="BF526" s="302"/>
      <c r="BG526" s="302"/>
      <c r="BH526" s="302"/>
      <c r="BI526" s="302"/>
      <c r="BJ526" s="302"/>
      <c r="BK526" s="302"/>
      <c r="BL526" s="302"/>
      <c r="BM526" s="302"/>
      <c r="BN526" s="302"/>
      <c r="BO526" s="302"/>
      <c r="BP526" s="302"/>
      <c r="BQ526" s="302"/>
      <c r="BR526" s="302"/>
      <c r="BS526" s="302"/>
      <c r="BT526" s="302"/>
      <c r="BU526" s="302"/>
      <c r="BV526" s="302"/>
      <c r="BW526" s="302"/>
      <c r="BX526" s="302"/>
      <c r="BY526" s="302"/>
      <c r="BZ526" s="302"/>
      <c r="CA526" s="302"/>
      <c r="CB526" s="302"/>
      <c r="CC526" s="302"/>
      <c r="CD526" s="302"/>
      <c r="CE526" s="302"/>
      <c r="CF526" s="302"/>
      <c r="CG526" s="302"/>
      <c r="CH526" s="302"/>
      <c r="CI526" s="302"/>
      <c r="CJ526" s="302"/>
      <c r="CK526" s="302"/>
      <c r="CL526" s="302"/>
      <c r="CM526" s="302"/>
      <c r="CN526" s="302"/>
      <c r="CO526" s="302"/>
      <c r="CP526" s="302"/>
      <c r="CQ526" s="302"/>
      <c r="CR526" s="302"/>
      <c r="CS526" s="302"/>
      <c r="CT526" s="302"/>
      <c r="CU526" s="302"/>
      <c r="CV526" s="302"/>
      <c r="CW526" s="302"/>
      <c r="CX526" s="302"/>
      <c r="CY526" s="302"/>
      <c r="CZ526" s="302"/>
      <c r="DA526" s="302"/>
      <c r="DB526" s="302"/>
      <c r="DC526" s="302"/>
      <c r="DD526" s="302"/>
      <c r="DE526" s="302"/>
      <c r="DF526" s="302"/>
      <c r="DG526" s="302"/>
      <c r="DH526" s="302"/>
      <c r="DI526" s="302"/>
      <c r="DJ526" s="302"/>
      <c r="DK526" s="302"/>
      <c r="DL526" s="302"/>
      <c r="DM526" s="302"/>
      <c r="DN526" s="302"/>
      <c r="DO526" s="302"/>
    </row>
    <row r="527" spans="4:119">
      <c r="D527" s="301" t="s">
        <v>121</v>
      </c>
      <c r="E527" s="301"/>
      <c r="F527" s="301" t="s">
        <v>122</v>
      </c>
      <c r="G527" s="302">
        <v>23</v>
      </c>
      <c r="H527" s="277" t="str">
        <f t="shared" si="8"/>
        <v>0123</v>
      </c>
      <c r="I527" s="302"/>
      <c r="J527" s="302"/>
      <c r="K527" s="302"/>
      <c r="L527" s="302"/>
      <c r="M527" s="302"/>
      <c r="N527" s="302"/>
      <c r="O527" s="302"/>
      <c r="P527" s="302"/>
      <c r="Q527" s="302"/>
      <c r="R527" s="302"/>
      <c r="S527" s="302"/>
      <c r="T527" s="302"/>
      <c r="U527" s="302"/>
      <c r="V527" s="302"/>
      <c r="W527" s="302"/>
      <c r="X527" s="302"/>
      <c r="Y527" s="302"/>
      <c r="Z527" s="302"/>
      <c r="AA527" s="302"/>
      <c r="AB527" s="302"/>
      <c r="AC527" s="302"/>
      <c r="AD527" s="302"/>
      <c r="AE527" s="302"/>
      <c r="AF527" s="302"/>
      <c r="AG527" s="302"/>
      <c r="AH527" s="302"/>
      <c r="AI527" s="302"/>
      <c r="AJ527" s="302"/>
      <c r="AK527" s="302"/>
      <c r="AL527" s="302"/>
      <c r="AM527" s="302"/>
      <c r="AN527" s="302"/>
      <c r="AO527" s="302"/>
      <c r="AP527" s="302"/>
      <c r="AQ527" s="302"/>
      <c r="AR527" s="302"/>
      <c r="AS527" s="302"/>
      <c r="AT527" s="302"/>
      <c r="AU527" s="302"/>
      <c r="AV527" s="302"/>
      <c r="AW527" s="302"/>
      <c r="AX527" s="302"/>
      <c r="AY527" s="302"/>
      <c r="AZ527" s="302"/>
      <c r="BA527" s="302"/>
      <c r="BB527" s="302"/>
      <c r="BC527" s="302"/>
      <c r="BD527" s="302"/>
      <c r="BE527" s="302"/>
      <c r="BF527" s="302"/>
      <c r="BG527" s="302"/>
      <c r="BH527" s="302"/>
      <c r="BI527" s="302"/>
      <c r="BJ527" s="302"/>
      <c r="BK527" s="302"/>
      <c r="BL527" s="302"/>
      <c r="BM527" s="302"/>
      <c r="BN527" s="302"/>
      <c r="BO527" s="302"/>
      <c r="BP527" s="302"/>
      <c r="BQ527" s="302"/>
      <c r="BR527" s="302"/>
      <c r="BS527" s="302"/>
      <c r="BT527" s="302"/>
      <c r="BU527" s="302"/>
      <c r="BV527" s="302"/>
      <c r="BW527" s="302"/>
      <c r="BX527" s="302"/>
      <c r="BY527" s="302"/>
      <c r="BZ527" s="302"/>
      <c r="CA527" s="302"/>
      <c r="CB527" s="302"/>
      <c r="CC527" s="302"/>
      <c r="CD527" s="302"/>
      <c r="CE527" s="302"/>
      <c r="CF527" s="302"/>
      <c r="CG527" s="302"/>
      <c r="CH527" s="302"/>
      <c r="CI527" s="302"/>
      <c r="CJ527" s="302"/>
      <c r="CK527" s="302"/>
      <c r="CL527" s="302"/>
      <c r="CM527" s="302"/>
      <c r="CN527" s="302"/>
      <c r="CO527" s="302"/>
      <c r="CP527" s="302"/>
      <c r="CQ527" s="302"/>
      <c r="CR527" s="302"/>
      <c r="CS527" s="302"/>
      <c r="CT527" s="302"/>
      <c r="CU527" s="302"/>
      <c r="CV527" s="302"/>
      <c r="CW527" s="302"/>
      <c r="CX527" s="302"/>
      <c r="CY527" s="302"/>
      <c r="CZ527" s="302"/>
      <c r="DA527" s="302"/>
      <c r="DB527" s="302"/>
      <c r="DC527" s="302"/>
      <c r="DD527" s="302"/>
      <c r="DE527" s="302"/>
      <c r="DF527" s="302"/>
      <c r="DG527" s="302"/>
      <c r="DH527" s="302"/>
      <c r="DI527" s="302"/>
      <c r="DJ527" s="302"/>
      <c r="DK527" s="302"/>
      <c r="DL527" s="302"/>
      <c r="DM527" s="302"/>
      <c r="DN527" s="302"/>
      <c r="DO527" s="302"/>
    </row>
    <row r="528" spans="4:119">
      <c r="D528" s="301" t="s">
        <v>121</v>
      </c>
      <c r="E528" s="301"/>
      <c r="F528" s="301" t="s">
        <v>122</v>
      </c>
      <c r="G528" s="302">
        <v>24</v>
      </c>
      <c r="H528" s="277" t="str">
        <f t="shared" si="8"/>
        <v>0124</v>
      </c>
      <c r="I528" s="302"/>
      <c r="J528" s="302"/>
      <c r="K528" s="302"/>
      <c r="L528" s="302"/>
      <c r="M528" s="302"/>
      <c r="N528" s="302"/>
      <c r="O528" s="302"/>
      <c r="P528" s="302"/>
      <c r="Q528" s="302"/>
      <c r="R528" s="302"/>
      <c r="S528" s="302"/>
      <c r="T528" s="302"/>
      <c r="U528" s="302"/>
      <c r="V528" s="302"/>
      <c r="W528" s="302"/>
      <c r="X528" s="302"/>
      <c r="Y528" s="302"/>
      <c r="Z528" s="302"/>
      <c r="AA528" s="302"/>
      <c r="AB528" s="302"/>
      <c r="AC528" s="302"/>
      <c r="AD528" s="302"/>
      <c r="AE528" s="302"/>
      <c r="AF528" s="302"/>
      <c r="AG528" s="302"/>
      <c r="AH528" s="302"/>
      <c r="AI528" s="302"/>
      <c r="AJ528" s="302"/>
      <c r="AK528" s="302"/>
      <c r="AL528" s="302"/>
      <c r="AM528" s="302"/>
      <c r="AN528" s="302"/>
      <c r="AO528" s="302"/>
      <c r="AP528" s="302"/>
      <c r="AQ528" s="302"/>
      <c r="AR528" s="302"/>
      <c r="AS528" s="302"/>
      <c r="AT528" s="302"/>
      <c r="AU528" s="302"/>
      <c r="AV528" s="302"/>
      <c r="AW528" s="302"/>
      <c r="AX528" s="302"/>
      <c r="AY528" s="302"/>
      <c r="AZ528" s="302"/>
      <c r="BA528" s="302"/>
      <c r="BB528" s="302"/>
      <c r="BC528" s="302"/>
      <c r="BD528" s="302"/>
      <c r="BE528" s="302"/>
      <c r="BF528" s="302"/>
      <c r="BG528" s="302"/>
      <c r="BH528" s="302"/>
      <c r="BI528" s="302"/>
      <c r="BJ528" s="302"/>
      <c r="BK528" s="302"/>
      <c r="BL528" s="302"/>
      <c r="BM528" s="302"/>
      <c r="BN528" s="302"/>
      <c r="BO528" s="302"/>
      <c r="BP528" s="302"/>
      <c r="BQ528" s="302"/>
      <c r="BR528" s="302"/>
      <c r="BS528" s="302"/>
      <c r="BT528" s="302"/>
      <c r="BU528" s="302"/>
      <c r="BV528" s="302"/>
      <c r="BW528" s="302"/>
      <c r="BX528" s="302"/>
      <c r="BY528" s="302"/>
      <c r="BZ528" s="302"/>
      <c r="CA528" s="302"/>
      <c r="CB528" s="302"/>
      <c r="CC528" s="302"/>
      <c r="CD528" s="302"/>
      <c r="CE528" s="302"/>
      <c r="CF528" s="302"/>
      <c r="CG528" s="302"/>
      <c r="CH528" s="302"/>
      <c r="CI528" s="302"/>
      <c r="CJ528" s="302"/>
      <c r="CK528" s="302"/>
      <c r="CL528" s="302"/>
      <c r="CM528" s="302"/>
      <c r="CN528" s="302"/>
      <c r="CO528" s="302"/>
      <c r="CP528" s="302"/>
      <c r="CQ528" s="302"/>
      <c r="CR528" s="302"/>
      <c r="CS528" s="302"/>
      <c r="CT528" s="302"/>
      <c r="CU528" s="302"/>
      <c r="CV528" s="302"/>
      <c r="CW528" s="302"/>
      <c r="CX528" s="302"/>
      <c r="CY528" s="302"/>
      <c r="CZ528" s="302"/>
      <c r="DA528" s="302"/>
      <c r="DB528" s="302"/>
      <c r="DC528" s="302"/>
      <c r="DD528" s="302"/>
      <c r="DE528" s="302"/>
      <c r="DF528" s="302"/>
      <c r="DG528" s="302"/>
      <c r="DH528" s="302"/>
      <c r="DI528" s="302"/>
      <c r="DJ528" s="302"/>
      <c r="DK528" s="302"/>
      <c r="DL528" s="302"/>
      <c r="DM528" s="302"/>
      <c r="DN528" s="302"/>
      <c r="DO528" s="302"/>
    </row>
    <row r="529" spans="4:119">
      <c r="D529" s="301" t="s">
        <v>121</v>
      </c>
      <c r="E529" s="301"/>
      <c r="F529" s="301" t="s">
        <v>122</v>
      </c>
      <c r="G529" s="302">
        <v>25</v>
      </c>
      <c r="H529" s="277" t="str">
        <f t="shared" si="8"/>
        <v>0125</v>
      </c>
      <c r="I529" s="302"/>
      <c r="J529" s="302"/>
      <c r="K529" s="302"/>
      <c r="L529" s="302"/>
      <c r="M529" s="302"/>
      <c r="N529" s="302"/>
      <c r="O529" s="302"/>
      <c r="P529" s="302"/>
      <c r="Q529" s="302"/>
      <c r="R529" s="302"/>
      <c r="S529" s="302"/>
      <c r="T529" s="302"/>
      <c r="U529" s="302"/>
      <c r="V529" s="302"/>
      <c r="W529" s="302"/>
      <c r="X529" s="302"/>
      <c r="Y529" s="302"/>
      <c r="Z529" s="302"/>
      <c r="AA529" s="302"/>
      <c r="AB529" s="302"/>
      <c r="AC529" s="302"/>
      <c r="AD529" s="302"/>
      <c r="AE529" s="302"/>
      <c r="AF529" s="302"/>
      <c r="AG529" s="302"/>
      <c r="AH529" s="302"/>
      <c r="AI529" s="302"/>
      <c r="AJ529" s="302"/>
      <c r="AK529" s="302"/>
      <c r="AL529" s="302"/>
      <c r="AM529" s="302"/>
      <c r="AN529" s="302"/>
      <c r="AO529" s="302"/>
      <c r="AP529" s="302"/>
      <c r="AQ529" s="302"/>
      <c r="AR529" s="302"/>
      <c r="AS529" s="302"/>
      <c r="AT529" s="302"/>
      <c r="AU529" s="302"/>
      <c r="AV529" s="302"/>
      <c r="AW529" s="302"/>
      <c r="AX529" s="302"/>
      <c r="AY529" s="302"/>
      <c r="AZ529" s="302"/>
      <c r="BA529" s="302"/>
      <c r="BB529" s="302"/>
      <c r="BC529" s="302"/>
      <c r="BD529" s="302"/>
      <c r="BE529" s="302"/>
      <c r="BF529" s="302"/>
      <c r="BG529" s="302"/>
      <c r="BH529" s="302"/>
      <c r="BI529" s="302"/>
      <c r="BJ529" s="302"/>
      <c r="BK529" s="302"/>
      <c r="BL529" s="302"/>
      <c r="BM529" s="302"/>
      <c r="BN529" s="302"/>
      <c r="BO529" s="302"/>
      <c r="BP529" s="302"/>
      <c r="BQ529" s="302"/>
      <c r="BR529" s="302"/>
      <c r="BS529" s="302"/>
      <c r="BT529" s="302"/>
      <c r="BU529" s="302"/>
      <c r="BV529" s="302"/>
      <c r="BW529" s="302"/>
      <c r="BX529" s="302"/>
      <c r="BY529" s="302"/>
      <c r="BZ529" s="302"/>
      <c r="CA529" s="302"/>
      <c r="CB529" s="302"/>
      <c r="CC529" s="302"/>
      <c r="CD529" s="302"/>
      <c r="CE529" s="302"/>
      <c r="CF529" s="302"/>
      <c r="CG529" s="302"/>
      <c r="CH529" s="302"/>
      <c r="CI529" s="302"/>
      <c r="CJ529" s="302"/>
      <c r="CK529" s="302"/>
      <c r="CL529" s="302"/>
      <c r="CM529" s="302"/>
      <c r="CN529" s="302"/>
      <c r="CO529" s="302"/>
      <c r="CP529" s="302"/>
      <c r="CQ529" s="302"/>
      <c r="CR529" s="302"/>
      <c r="CS529" s="302"/>
      <c r="CT529" s="302"/>
      <c r="CU529" s="302"/>
      <c r="CV529" s="302"/>
      <c r="CW529" s="302"/>
      <c r="CX529" s="302"/>
      <c r="CY529" s="302"/>
      <c r="CZ529" s="302"/>
      <c r="DA529" s="302"/>
      <c r="DB529" s="302"/>
      <c r="DC529" s="302"/>
      <c r="DD529" s="302"/>
      <c r="DE529" s="302"/>
      <c r="DF529" s="302"/>
      <c r="DG529" s="302"/>
      <c r="DH529" s="302"/>
      <c r="DI529" s="302"/>
      <c r="DJ529" s="302"/>
      <c r="DK529" s="302"/>
      <c r="DL529" s="302"/>
      <c r="DM529" s="302"/>
      <c r="DN529" s="302"/>
      <c r="DO529" s="302"/>
    </row>
    <row r="530" spans="4:119">
      <c r="D530" s="301" t="s">
        <v>121</v>
      </c>
      <c r="E530" s="301"/>
      <c r="F530" s="301" t="s">
        <v>122</v>
      </c>
      <c r="G530" s="302">
        <v>26</v>
      </c>
      <c r="H530" s="277" t="str">
        <f t="shared" si="8"/>
        <v>0126</v>
      </c>
      <c r="I530" s="302"/>
      <c r="J530" s="302"/>
      <c r="K530" s="302"/>
      <c r="L530" s="302"/>
      <c r="M530" s="302"/>
      <c r="N530" s="302"/>
      <c r="O530" s="302"/>
      <c r="P530" s="302"/>
      <c r="Q530" s="302"/>
      <c r="R530" s="302"/>
      <c r="S530" s="302"/>
      <c r="T530" s="302"/>
      <c r="U530" s="302"/>
      <c r="V530" s="302"/>
      <c r="W530" s="302"/>
      <c r="X530" s="302"/>
      <c r="Y530" s="302"/>
      <c r="Z530" s="302"/>
      <c r="AA530" s="302"/>
      <c r="AB530" s="302"/>
      <c r="AC530" s="302"/>
      <c r="AD530" s="302"/>
      <c r="AE530" s="302"/>
      <c r="AF530" s="302"/>
      <c r="AG530" s="302"/>
      <c r="AH530" s="302"/>
      <c r="AI530" s="302"/>
      <c r="AJ530" s="302"/>
      <c r="AK530" s="302"/>
      <c r="AL530" s="302"/>
      <c r="AM530" s="302"/>
      <c r="AN530" s="302"/>
      <c r="AO530" s="302"/>
      <c r="AP530" s="302"/>
      <c r="AQ530" s="302"/>
      <c r="AR530" s="302"/>
      <c r="AS530" s="302"/>
      <c r="AT530" s="302"/>
      <c r="AU530" s="302"/>
      <c r="AV530" s="302"/>
      <c r="AW530" s="302"/>
      <c r="AX530" s="302"/>
      <c r="AY530" s="302"/>
      <c r="AZ530" s="302"/>
      <c r="BA530" s="302"/>
      <c r="BB530" s="302"/>
      <c r="BC530" s="302"/>
      <c r="BD530" s="302"/>
      <c r="BE530" s="302"/>
      <c r="BF530" s="302"/>
      <c r="BG530" s="302"/>
      <c r="BH530" s="302"/>
      <c r="BI530" s="302"/>
      <c r="BJ530" s="302"/>
      <c r="BK530" s="302"/>
      <c r="BL530" s="302"/>
      <c r="BM530" s="302"/>
      <c r="BN530" s="302"/>
      <c r="BO530" s="302"/>
      <c r="BP530" s="302"/>
      <c r="BQ530" s="302"/>
      <c r="BR530" s="302"/>
      <c r="BS530" s="302"/>
      <c r="BT530" s="302"/>
      <c r="BU530" s="302"/>
      <c r="BV530" s="302"/>
      <c r="BW530" s="302"/>
      <c r="BX530" s="302"/>
      <c r="BY530" s="302"/>
      <c r="BZ530" s="302"/>
      <c r="CA530" s="302"/>
      <c r="CB530" s="302"/>
      <c r="CC530" s="302"/>
      <c r="CD530" s="302"/>
      <c r="CE530" s="302"/>
      <c r="CF530" s="302"/>
      <c r="CG530" s="302"/>
      <c r="CH530" s="302"/>
      <c r="CI530" s="302"/>
      <c r="CJ530" s="302"/>
      <c r="CK530" s="302"/>
      <c r="CL530" s="302"/>
      <c r="CM530" s="302"/>
      <c r="CN530" s="302"/>
      <c r="CO530" s="302"/>
      <c r="CP530" s="302"/>
      <c r="CQ530" s="302"/>
      <c r="CR530" s="302"/>
      <c r="CS530" s="302"/>
      <c r="CT530" s="302"/>
      <c r="CU530" s="302"/>
      <c r="CV530" s="302"/>
      <c r="CW530" s="302"/>
      <c r="CX530" s="302"/>
      <c r="CY530" s="302"/>
      <c r="CZ530" s="302"/>
      <c r="DA530" s="302"/>
      <c r="DB530" s="302"/>
      <c r="DC530" s="302"/>
      <c r="DD530" s="302"/>
      <c r="DE530" s="302"/>
      <c r="DF530" s="302"/>
      <c r="DG530" s="302"/>
      <c r="DH530" s="302"/>
      <c r="DI530" s="302"/>
      <c r="DJ530" s="302"/>
      <c r="DK530" s="302"/>
      <c r="DL530" s="302"/>
      <c r="DM530" s="302"/>
      <c r="DN530" s="302"/>
      <c r="DO530" s="302"/>
    </row>
    <row r="531" spans="4:119">
      <c r="D531" s="301" t="s">
        <v>121</v>
      </c>
      <c r="E531" s="301"/>
      <c r="F531" s="301" t="s">
        <v>122</v>
      </c>
      <c r="G531" s="302">
        <v>27</v>
      </c>
      <c r="H531" s="277" t="str">
        <f t="shared" si="8"/>
        <v>0127</v>
      </c>
      <c r="I531" s="302"/>
      <c r="J531" s="302"/>
      <c r="K531" s="302"/>
      <c r="L531" s="302"/>
      <c r="M531" s="302"/>
      <c r="N531" s="302"/>
      <c r="O531" s="302"/>
      <c r="P531" s="302"/>
      <c r="Q531" s="302"/>
      <c r="R531" s="302"/>
      <c r="S531" s="302"/>
      <c r="T531" s="302"/>
      <c r="U531" s="302"/>
      <c r="V531" s="302"/>
      <c r="W531" s="302"/>
      <c r="X531" s="302"/>
      <c r="Y531" s="302"/>
      <c r="Z531" s="302"/>
      <c r="AA531" s="302"/>
      <c r="AB531" s="302"/>
      <c r="AC531" s="302"/>
      <c r="AD531" s="302"/>
      <c r="AE531" s="302"/>
      <c r="AF531" s="302"/>
      <c r="AG531" s="302"/>
      <c r="AH531" s="302"/>
      <c r="AI531" s="302"/>
      <c r="AJ531" s="302"/>
      <c r="AK531" s="302"/>
      <c r="AL531" s="302"/>
      <c r="AM531" s="302"/>
      <c r="AN531" s="302"/>
      <c r="AO531" s="302"/>
      <c r="AP531" s="302"/>
      <c r="AQ531" s="302"/>
      <c r="AR531" s="302"/>
      <c r="AS531" s="302"/>
      <c r="AT531" s="302"/>
      <c r="AU531" s="302"/>
      <c r="AV531" s="302"/>
      <c r="AW531" s="302"/>
      <c r="AX531" s="302"/>
      <c r="AY531" s="302"/>
      <c r="AZ531" s="302"/>
      <c r="BA531" s="302"/>
      <c r="BB531" s="302"/>
      <c r="BC531" s="302"/>
      <c r="BD531" s="302"/>
      <c r="BE531" s="302"/>
      <c r="BF531" s="302"/>
      <c r="BG531" s="302"/>
      <c r="BH531" s="302"/>
      <c r="BI531" s="302"/>
      <c r="BJ531" s="302"/>
      <c r="BK531" s="302"/>
      <c r="BL531" s="302"/>
      <c r="BM531" s="302"/>
      <c r="BN531" s="302"/>
      <c r="BO531" s="302"/>
      <c r="BP531" s="302"/>
      <c r="BQ531" s="302"/>
      <c r="BR531" s="302"/>
      <c r="BS531" s="302"/>
      <c r="BT531" s="302"/>
      <c r="BU531" s="302"/>
      <c r="BV531" s="302"/>
      <c r="BW531" s="302"/>
      <c r="BX531" s="302"/>
      <c r="BY531" s="302"/>
      <c r="BZ531" s="302"/>
      <c r="CA531" s="302"/>
      <c r="CB531" s="302"/>
      <c r="CC531" s="302"/>
      <c r="CD531" s="302"/>
      <c r="CE531" s="302"/>
      <c r="CF531" s="302"/>
      <c r="CG531" s="302"/>
      <c r="CH531" s="302"/>
      <c r="CI531" s="302"/>
      <c r="CJ531" s="302"/>
      <c r="CK531" s="302"/>
      <c r="CL531" s="302"/>
      <c r="CM531" s="302"/>
      <c r="CN531" s="302"/>
      <c r="CO531" s="302"/>
      <c r="CP531" s="302"/>
      <c r="CQ531" s="302"/>
      <c r="CR531" s="302"/>
      <c r="CS531" s="302"/>
      <c r="CT531" s="302"/>
      <c r="CU531" s="302"/>
      <c r="CV531" s="302"/>
      <c r="CW531" s="302"/>
      <c r="CX531" s="302"/>
      <c r="CY531" s="302"/>
      <c r="CZ531" s="302"/>
      <c r="DA531" s="302"/>
      <c r="DB531" s="302"/>
      <c r="DC531" s="302"/>
      <c r="DD531" s="302"/>
      <c r="DE531" s="302"/>
      <c r="DF531" s="302"/>
      <c r="DG531" s="302"/>
      <c r="DH531" s="302"/>
      <c r="DI531" s="302"/>
      <c r="DJ531" s="302"/>
      <c r="DK531" s="302"/>
      <c r="DL531" s="302"/>
      <c r="DM531" s="302"/>
      <c r="DN531" s="302"/>
      <c r="DO531" s="302"/>
    </row>
    <row r="532" spans="4:119">
      <c r="D532" s="301" t="s">
        <v>121</v>
      </c>
      <c r="E532" s="301"/>
      <c r="F532" s="301" t="s">
        <v>122</v>
      </c>
      <c r="G532" s="302">
        <v>28</v>
      </c>
      <c r="H532" s="277" t="str">
        <f t="shared" si="8"/>
        <v>0128</v>
      </c>
      <c r="I532" s="302"/>
      <c r="J532" s="302"/>
      <c r="K532" s="302"/>
      <c r="L532" s="302"/>
      <c r="M532" s="302"/>
      <c r="N532" s="302"/>
      <c r="O532" s="302"/>
      <c r="P532" s="302"/>
      <c r="Q532" s="302"/>
      <c r="R532" s="302"/>
      <c r="S532" s="302"/>
      <c r="T532" s="302"/>
      <c r="U532" s="302"/>
      <c r="V532" s="302"/>
      <c r="W532" s="302"/>
      <c r="X532" s="302"/>
      <c r="Y532" s="302"/>
      <c r="Z532" s="302"/>
      <c r="AA532" s="302"/>
      <c r="AB532" s="302"/>
      <c r="AC532" s="302"/>
      <c r="AD532" s="302"/>
      <c r="AE532" s="302"/>
      <c r="AF532" s="302"/>
      <c r="AG532" s="302"/>
      <c r="AH532" s="302"/>
      <c r="AI532" s="302"/>
      <c r="AJ532" s="302"/>
      <c r="AK532" s="302"/>
      <c r="AL532" s="302"/>
      <c r="AM532" s="302"/>
      <c r="AN532" s="302"/>
      <c r="AO532" s="302"/>
      <c r="AP532" s="302"/>
      <c r="AQ532" s="302"/>
      <c r="AR532" s="302"/>
      <c r="AS532" s="302"/>
      <c r="AT532" s="302"/>
      <c r="AU532" s="302"/>
      <c r="AV532" s="302"/>
      <c r="AW532" s="302"/>
      <c r="AX532" s="302"/>
      <c r="AY532" s="302"/>
      <c r="AZ532" s="302"/>
      <c r="BA532" s="302"/>
      <c r="BB532" s="302"/>
      <c r="BC532" s="302"/>
      <c r="BD532" s="302"/>
      <c r="BE532" s="302"/>
      <c r="BF532" s="302"/>
      <c r="BG532" s="302"/>
      <c r="BH532" s="302"/>
      <c r="BI532" s="302"/>
      <c r="BJ532" s="302"/>
      <c r="BK532" s="302"/>
      <c r="BL532" s="302"/>
      <c r="BM532" s="302"/>
      <c r="BN532" s="302"/>
      <c r="BO532" s="302"/>
      <c r="BP532" s="302"/>
      <c r="BQ532" s="302"/>
      <c r="BR532" s="302"/>
      <c r="BS532" s="302"/>
      <c r="BT532" s="302"/>
      <c r="BU532" s="302"/>
      <c r="BV532" s="302"/>
      <c r="BW532" s="302"/>
      <c r="BX532" s="302"/>
      <c r="BY532" s="302"/>
      <c r="BZ532" s="302"/>
      <c r="CA532" s="302"/>
      <c r="CB532" s="302"/>
      <c r="CC532" s="302"/>
      <c r="CD532" s="302"/>
      <c r="CE532" s="302"/>
      <c r="CF532" s="302"/>
      <c r="CG532" s="302"/>
      <c r="CH532" s="302"/>
      <c r="CI532" s="302"/>
      <c r="CJ532" s="302"/>
      <c r="CK532" s="302"/>
      <c r="CL532" s="302"/>
      <c r="CM532" s="302"/>
      <c r="CN532" s="302"/>
      <c r="CO532" s="302"/>
      <c r="CP532" s="302"/>
      <c r="CQ532" s="302"/>
      <c r="CR532" s="302"/>
      <c r="CS532" s="302"/>
      <c r="CT532" s="302"/>
      <c r="CU532" s="302"/>
      <c r="CV532" s="302"/>
      <c r="CW532" s="302"/>
      <c r="CX532" s="302"/>
      <c r="CY532" s="302"/>
      <c r="CZ532" s="302"/>
      <c r="DA532" s="302"/>
      <c r="DB532" s="302"/>
      <c r="DC532" s="302"/>
      <c r="DD532" s="302"/>
      <c r="DE532" s="302"/>
      <c r="DF532" s="302"/>
      <c r="DG532" s="302"/>
      <c r="DH532" s="302"/>
      <c r="DI532" s="302"/>
      <c r="DJ532" s="302"/>
      <c r="DK532" s="302"/>
      <c r="DL532" s="302"/>
      <c r="DM532" s="302"/>
      <c r="DN532" s="302"/>
      <c r="DO532" s="302"/>
    </row>
    <row r="533" spans="4:119">
      <c r="D533" s="301" t="s">
        <v>121</v>
      </c>
      <c r="E533" s="301"/>
      <c r="F533" s="301" t="s">
        <v>122</v>
      </c>
      <c r="G533" s="302">
        <v>29</v>
      </c>
      <c r="H533" s="277" t="str">
        <f t="shared" si="8"/>
        <v>0129</v>
      </c>
      <c r="I533" s="302"/>
      <c r="J533" s="302"/>
      <c r="K533" s="302"/>
      <c r="L533" s="302"/>
      <c r="M533" s="302"/>
      <c r="N533" s="302"/>
      <c r="O533" s="302"/>
      <c r="P533" s="302"/>
      <c r="Q533" s="302"/>
      <c r="R533" s="302"/>
      <c r="S533" s="302"/>
      <c r="T533" s="302"/>
      <c r="U533" s="302"/>
      <c r="V533" s="302"/>
      <c r="W533" s="302"/>
      <c r="X533" s="302"/>
      <c r="Y533" s="302"/>
      <c r="Z533" s="302"/>
      <c r="AA533" s="302"/>
      <c r="AB533" s="302"/>
      <c r="AC533" s="302"/>
      <c r="AD533" s="302"/>
      <c r="AE533" s="302"/>
      <c r="AF533" s="302"/>
      <c r="AG533" s="302"/>
      <c r="AH533" s="302"/>
      <c r="AI533" s="302"/>
      <c r="AJ533" s="302"/>
      <c r="AK533" s="302"/>
      <c r="AL533" s="302"/>
      <c r="AM533" s="302"/>
      <c r="AN533" s="302"/>
      <c r="AO533" s="302"/>
      <c r="AP533" s="302"/>
      <c r="AQ533" s="302"/>
      <c r="AR533" s="302"/>
      <c r="AS533" s="302"/>
      <c r="AT533" s="302"/>
      <c r="AU533" s="302"/>
      <c r="AV533" s="302"/>
      <c r="AW533" s="302"/>
      <c r="AX533" s="302"/>
      <c r="AY533" s="302"/>
      <c r="AZ533" s="302"/>
      <c r="BA533" s="302"/>
      <c r="BB533" s="302"/>
      <c r="BC533" s="302"/>
      <c r="BD533" s="302"/>
      <c r="BE533" s="302"/>
      <c r="BF533" s="302"/>
      <c r="BG533" s="302"/>
      <c r="BH533" s="302"/>
      <c r="BI533" s="302"/>
      <c r="BJ533" s="302"/>
      <c r="BK533" s="302"/>
      <c r="BL533" s="302"/>
      <c r="BM533" s="302"/>
      <c r="BN533" s="302"/>
      <c r="BO533" s="302"/>
      <c r="BP533" s="302"/>
      <c r="BQ533" s="302"/>
      <c r="BR533" s="302"/>
      <c r="BS533" s="302"/>
      <c r="BT533" s="302"/>
      <c r="BU533" s="302"/>
      <c r="BV533" s="302"/>
      <c r="BW533" s="302"/>
      <c r="BX533" s="302"/>
      <c r="BY533" s="302"/>
      <c r="BZ533" s="302"/>
      <c r="CA533" s="302"/>
      <c r="CB533" s="302"/>
      <c r="CC533" s="302"/>
      <c r="CD533" s="302"/>
      <c r="CE533" s="302"/>
      <c r="CF533" s="302"/>
      <c r="CG533" s="302"/>
      <c r="CH533" s="302"/>
      <c r="CI533" s="302"/>
      <c r="CJ533" s="302"/>
      <c r="CK533" s="302"/>
      <c r="CL533" s="302"/>
      <c r="CM533" s="302"/>
      <c r="CN533" s="302"/>
      <c r="CO533" s="302"/>
      <c r="CP533" s="302"/>
      <c r="CQ533" s="302"/>
      <c r="CR533" s="302"/>
      <c r="CS533" s="302"/>
      <c r="CT533" s="302"/>
      <c r="CU533" s="302"/>
      <c r="CV533" s="302"/>
      <c r="CW533" s="302"/>
      <c r="CX533" s="302"/>
      <c r="CY533" s="302"/>
      <c r="CZ533" s="302"/>
      <c r="DA533" s="302"/>
      <c r="DB533" s="302"/>
      <c r="DC533" s="302"/>
      <c r="DD533" s="302"/>
      <c r="DE533" s="302"/>
      <c r="DF533" s="302"/>
      <c r="DG533" s="302"/>
      <c r="DH533" s="302"/>
      <c r="DI533" s="302"/>
      <c r="DJ533" s="302"/>
      <c r="DK533" s="302"/>
      <c r="DL533" s="302"/>
      <c r="DM533" s="302"/>
      <c r="DN533" s="302"/>
      <c r="DO533" s="302"/>
    </row>
    <row r="534" spans="4:119">
      <c r="D534" s="301" t="s">
        <v>121</v>
      </c>
      <c r="E534" s="301"/>
      <c r="F534" s="301" t="s">
        <v>122</v>
      </c>
      <c r="G534" s="302">
        <v>30</v>
      </c>
      <c r="H534" s="277" t="str">
        <f t="shared" si="8"/>
        <v>0130</v>
      </c>
      <c r="I534" s="302"/>
      <c r="J534" s="302"/>
      <c r="K534" s="302"/>
      <c r="L534" s="302"/>
      <c r="M534" s="302"/>
      <c r="N534" s="302"/>
      <c r="O534" s="302"/>
      <c r="P534" s="302"/>
      <c r="Q534" s="302"/>
      <c r="R534" s="302"/>
      <c r="S534" s="302"/>
      <c r="T534" s="302"/>
      <c r="U534" s="302"/>
      <c r="V534" s="302"/>
      <c r="W534" s="302"/>
      <c r="X534" s="302"/>
      <c r="Y534" s="302"/>
      <c r="Z534" s="302"/>
      <c r="AA534" s="302"/>
      <c r="AB534" s="302"/>
      <c r="AC534" s="302"/>
      <c r="AD534" s="302"/>
      <c r="AE534" s="302"/>
      <c r="AF534" s="302"/>
      <c r="AG534" s="302"/>
      <c r="AH534" s="302"/>
      <c r="AI534" s="302"/>
      <c r="AJ534" s="302"/>
      <c r="AK534" s="302"/>
      <c r="AL534" s="302"/>
      <c r="AM534" s="302"/>
      <c r="AN534" s="302"/>
      <c r="AO534" s="302"/>
      <c r="AP534" s="302"/>
      <c r="AQ534" s="302"/>
      <c r="AR534" s="302"/>
      <c r="AS534" s="302"/>
      <c r="AT534" s="302"/>
      <c r="AU534" s="302"/>
      <c r="AV534" s="302"/>
      <c r="AW534" s="302"/>
      <c r="AX534" s="302"/>
      <c r="AY534" s="302"/>
      <c r="AZ534" s="302"/>
      <c r="BA534" s="302"/>
      <c r="BB534" s="302"/>
      <c r="BC534" s="302"/>
      <c r="BD534" s="302"/>
      <c r="BE534" s="302"/>
      <c r="BF534" s="302"/>
      <c r="BG534" s="302"/>
      <c r="BH534" s="302"/>
      <c r="BI534" s="302"/>
      <c r="BJ534" s="302"/>
      <c r="BK534" s="302"/>
      <c r="BL534" s="302"/>
      <c r="BM534" s="302"/>
      <c r="BN534" s="302"/>
      <c r="BO534" s="302"/>
      <c r="BP534" s="302"/>
      <c r="BQ534" s="302"/>
      <c r="BR534" s="302"/>
      <c r="BS534" s="302"/>
      <c r="BT534" s="302"/>
      <c r="BU534" s="302"/>
      <c r="BV534" s="302"/>
      <c r="BW534" s="302"/>
      <c r="BX534" s="302"/>
      <c r="BY534" s="302"/>
      <c r="BZ534" s="302"/>
      <c r="CA534" s="302"/>
      <c r="CB534" s="302"/>
      <c r="CC534" s="302"/>
      <c r="CD534" s="302"/>
      <c r="CE534" s="302"/>
      <c r="CF534" s="302"/>
      <c r="CG534" s="302"/>
      <c r="CH534" s="302"/>
      <c r="CI534" s="302"/>
      <c r="CJ534" s="302"/>
      <c r="CK534" s="302"/>
      <c r="CL534" s="302"/>
      <c r="CM534" s="302"/>
      <c r="CN534" s="302"/>
      <c r="CO534" s="302"/>
      <c r="CP534" s="302"/>
      <c r="CQ534" s="302"/>
      <c r="CR534" s="302"/>
      <c r="CS534" s="302"/>
      <c r="CT534" s="302"/>
      <c r="CU534" s="302"/>
      <c r="CV534" s="302"/>
      <c r="CW534" s="302"/>
      <c r="CX534" s="302"/>
      <c r="CY534" s="302"/>
      <c r="CZ534" s="302"/>
      <c r="DA534" s="302"/>
      <c r="DB534" s="302"/>
      <c r="DC534" s="302"/>
      <c r="DD534" s="302"/>
      <c r="DE534" s="302"/>
      <c r="DF534" s="302"/>
      <c r="DG534" s="302"/>
      <c r="DH534" s="302"/>
      <c r="DI534" s="302"/>
      <c r="DJ534" s="302"/>
      <c r="DK534" s="302"/>
      <c r="DL534" s="302"/>
      <c r="DM534" s="302"/>
      <c r="DN534" s="302"/>
      <c r="DO534" s="302"/>
    </row>
    <row r="535" spans="4:119">
      <c r="D535" s="301" t="s">
        <v>121</v>
      </c>
      <c r="E535" s="301"/>
      <c r="F535" s="301" t="s">
        <v>122</v>
      </c>
      <c r="G535" s="302">
        <v>31</v>
      </c>
      <c r="H535" s="277" t="str">
        <f t="shared" si="8"/>
        <v>0131</v>
      </c>
      <c r="I535" s="302"/>
      <c r="J535" s="302"/>
      <c r="K535" s="302"/>
      <c r="L535" s="302"/>
      <c r="M535" s="302"/>
      <c r="N535" s="302"/>
      <c r="O535" s="302"/>
      <c r="P535" s="302"/>
      <c r="Q535" s="302"/>
      <c r="R535" s="302"/>
      <c r="S535" s="302"/>
      <c r="T535" s="302"/>
      <c r="U535" s="302"/>
      <c r="V535" s="302"/>
      <c r="W535" s="302"/>
      <c r="X535" s="302"/>
      <c r="Y535" s="302"/>
      <c r="Z535" s="302"/>
      <c r="AA535" s="302"/>
      <c r="AB535" s="302"/>
      <c r="AC535" s="302"/>
      <c r="AD535" s="302"/>
      <c r="AE535" s="302"/>
      <c r="AF535" s="302"/>
      <c r="AG535" s="302"/>
      <c r="AH535" s="302"/>
      <c r="AI535" s="302"/>
      <c r="AJ535" s="302"/>
      <c r="AK535" s="302"/>
      <c r="AL535" s="302"/>
      <c r="AM535" s="302"/>
      <c r="AN535" s="302"/>
      <c r="AO535" s="302"/>
      <c r="AP535" s="302"/>
      <c r="AQ535" s="302"/>
      <c r="AR535" s="302"/>
      <c r="AS535" s="302"/>
      <c r="AT535" s="302"/>
      <c r="AU535" s="302"/>
      <c r="AV535" s="302"/>
      <c r="AW535" s="302"/>
      <c r="AX535" s="302"/>
      <c r="AY535" s="302"/>
      <c r="AZ535" s="302"/>
      <c r="BA535" s="302"/>
      <c r="BB535" s="302"/>
      <c r="BC535" s="302"/>
      <c r="BD535" s="302"/>
      <c r="BE535" s="302"/>
      <c r="BF535" s="302"/>
      <c r="BG535" s="302"/>
      <c r="BH535" s="302"/>
      <c r="BI535" s="302"/>
      <c r="BJ535" s="302"/>
      <c r="BK535" s="302"/>
      <c r="BL535" s="302"/>
      <c r="BM535" s="302"/>
      <c r="BN535" s="302"/>
      <c r="BO535" s="302"/>
      <c r="BP535" s="302"/>
      <c r="BQ535" s="302"/>
      <c r="BR535" s="302"/>
      <c r="BS535" s="302"/>
      <c r="BT535" s="302"/>
      <c r="BU535" s="302"/>
      <c r="BV535" s="302"/>
      <c r="BW535" s="302"/>
      <c r="BX535" s="302"/>
      <c r="BY535" s="302"/>
      <c r="BZ535" s="302"/>
      <c r="CA535" s="302"/>
      <c r="CB535" s="302"/>
      <c r="CC535" s="302"/>
      <c r="CD535" s="302"/>
      <c r="CE535" s="302"/>
      <c r="CF535" s="302"/>
      <c r="CG535" s="302"/>
      <c r="CH535" s="302"/>
      <c r="CI535" s="302"/>
      <c r="CJ535" s="302"/>
      <c r="CK535" s="302"/>
      <c r="CL535" s="302"/>
      <c r="CM535" s="302"/>
      <c r="CN535" s="302"/>
      <c r="CO535" s="302"/>
      <c r="CP535" s="302"/>
      <c r="CQ535" s="302"/>
      <c r="CR535" s="302"/>
      <c r="CS535" s="302"/>
      <c r="CT535" s="302"/>
      <c r="CU535" s="302"/>
      <c r="CV535" s="302"/>
      <c r="CW535" s="302"/>
      <c r="CX535" s="302"/>
      <c r="CY535" s="302"/>
      <c r="CZ535" s="302"/>
      <c r="DA535" s="302"/>
      <c r="DB535" s="302"/>
      <c r="DC535" s="302"/>
      <c r="DD535" s="302"/>
      <c r="DE535" s="302"/>
      <c r="DF535" s="302"/>
      <c r="DG535" s="302"/>
      <c r="DH535" s="302"/>
      <c r="DI535" s="302"/>
      <c r="DJ535" s="302"/>
      <c r="DK535" s="302"/>
      <c r="DL535" s="302"/>
      <c r="DM535" s="302"/>
      <c r="DN535" s="302"/>
      <c r="DO535" s="302"/>
    </row>
    <row r="536" spans="4:119">
      <c r="D536" s="301" t="s">
        <v>121</v>
      </c>
      <c r="E536" s="301"/>
      <c r="F536" s="301" t="s">
        <v>122</v>
      </c>
      <c r="G536" s="302">
        <v>32</v>
      </c>
      <c r="H536" s="277" t="str">
        <f t="shared" si="8"/>
        <v>0132</v>
      </c>
      <c r="I536" s="302"/>
      <c r="J536" s="302"/>
      <c r="K536" s="302"/>
      <c r="L536" s="302"/>
      <c r="M536" s="302"/>
      <c r="N536" s="302"/>
      <c r="O536" s="302"/>
      <c r="P536" s="302"/>
      <c r="Q536" s="302"/>
      <c r="R536" s="302"/>
      <c r="S536" s="302"/>
      <c r="T536" s="302"/>
      <c r="U536" s="302"/>
      <c r="V536" s="302"/>
      <c r="W536" s="302"/>
      <c r="X536" s="302"/>
      <c r="Y536" s="302"/>
      <c r="Z536" s="302"/>
      <c r="AA536" s="302"/>
      <c r="AB536" s="302"/>
      <c r="AC536" s="302"/>
      <c r="AD536" s="302"/>
      <c r="AE536" s="302"/>
      <c r="AF536" s="302"/>
      <c r="AG536" s="302"/>
      <c r="AH536" s="302"/>
      <c r="AI536" s="302"/>
      <c r="AJ536" s="302"/>
      <c r="AK536" s="302"/>
      <c r="AL536" s="302"/>
      <c r="AM536" s="302"/>
      <c r="AN536" s="302"/>
      <c r="AO536" s="302"/>
      <c r="AP536" s="302"/>
      <c r="AQ536" s="302"/>
      <c r="AR536" s="302"/>
      <c r="AS536" s="302"/>
      <c r="AT536" s="302"/>
      <c r="AU536" s="302"/>
      <c r="AV536" s="302"/>
      <c r="AW536" s="302"/>
      <c r="AX536" s="302"/>
      <c r="AY536" s="302"/>
      <c r="AZ536" s="302"/>
      <c r="BA536" s="302"/>
      <c r="BB536" s="302"/>
      <c r="BC536" s="302"/>
      <c r="BD536" s="302"/>
      <c r="BE536" s="302"/>
      <c r="BF536" s="302"/>
      <c r="BG536" s="302"/>
      <c r="BH536" s="302"/>
      <c r="BI536" s="302"/>
      <c r="BJ536" s="302"/>
      <c r="BK536" s="302"/>
      <c r="BL536" s="302"/>
      <c r="BM536" s="302"/>
      <c r="BN536" s="302"/>
      <c r="BO536" s="302"/>
      <c r="BP536" s="302"/>
      <c r="BQ536" s="302"/>
      <c r="BR536" s="302"/>
      <c r="BS536" s="302"/>
      <c r="BT536" s="302"/>
      <c r="BU536" s="302"/>
      <c r="BV536" s="302"/>
      <c r="BW536" s="302"/>
      <c r="BX536" s="302"/>
      <c r="BY536" s="302"/>
      <c r="BZ536" s="302"/>
      <c r="CA536" s="302"/>
      <c r="CB536" s="302"/>
      <c r="CC536" s="302"/>
      <c r="CD536" s="302"/>
      <c r="CE536" s="302"/>
      <c r="CF536" s="302"/>
      <c r="CG536" s="302"/>
      <c r="CH536" s="302"/>
      <c r="CI536" s="302"/>
      <c r="CJ536" s="302"/>
      <c r="CK536" s="302"/>
      <c r="CL536" s="302"/>
      <c r="CM536" s="302"/>
      <c r="CN536" s="302"/>
      <c r="CO536" s="302"/>
      <c r="CP536" s="302"/>
      <c r="CQ536" s="302"/>
      <c r="CR536" s="302"/>
      <c r="CS536" s="302"/>
      <c r="CT536" s="302"/>
      <c r="CU536" s="302"/>
      <c r="CV536" s="302"/>
      <c r="CW536" s="302"/>
      <c r="CX536" s="302"/>
      <c r="CY536" s="302"/>
      <c r="CZ536" s="302"/>
      <c r="DA536" s="302"/>
      <c r="DB536" s="302"/>
      <c r="DC536" s="302"/>
      <c r="DD536" s="302"/>
      <c r="DE536" s="302"/>
      <c r="DF536" s="302"/>
      <c r="DG536" s="302"/>
      <c r="DH536" s="302"/>
      <c r="DI536" s="302"/>
      <c r="DJ536" s="302"/>
      <c r="DK536" s="302"/>
      <c r="DL536" s="302"/>
      <c r="DM536" s="302"/>
      <c r="DN536" s="302"/>
      <c r="DO536" s="302"/>
    </row>
    <row r="537" spans="4:119">
      <c r="D537" s="301" t="s">
        <v>121</v>
      </c>
      <c r="E537" s="301"/>
      <c r="F537" s="301" t="s">
        <v>122</v>
      </c>
      <c r="G537" s="302">
        <v>33</v>
      </c>
      <c r="H537" s="277" t="str">
        <f t="shared" si="8"/>
        <v>0133</v>
      </c>
      <c r="I537" s="302"/>
      <c r="J537" s="302"/>
      <c r="K537" s="302"/>
      <c r="L537" s="302"/>
      <c r="M537" s="302"/>
      <c r="N537" s="302"/>
      <c r="O537" s="302"/>
      <c r="P537" s="302"/>
      <c r="Q537" s="302"/>
      <c r="R537" s="302"/>
      <c r="S537" s="302"/>
      <c r="T537" s="302"/>
      <c r="U537" s="302"/>
      <c r="V537" s="302"/>
      <c r="W537" s="302"/>
      <c r="X537" s="302"/>
      <c r="Y537" s="302"/>
      <c r="Z537" s="302"/>
      <c r="AA537" s="302"/>
      <c r="AB537" s="302"/>
      <c r="AC537" s="302"/>
      <c r="AD537" s="302"/>
      <c r="AE537" s="302"/>
      <c r="AF537" s="302"/>
      <c r="AG537" s="302"/>
      <c r="AH537" s="302"/>
      <c r="AI537" s="302"/>
      <c r="AJ537" s="302"/>
      <c r="AK537" s="302"/>
      <c r="AL537" s="302"/>
      <c r="AM537" s="302"/>
      <c r="AN537" s="302"/>
      <c r="AO537" s="302"/>
      <c r="AP537" s="302"/>
      <c r="AQ537" s="302"/>
      <c r="AR537" s="302"/>
      <c r="AS537" s="302"/>
      <c r="AT537" s="302"/>
      <c r="AU537" s="302"/>
      <c r="AV537" s="302"/>
      <c r="AW537" s="302"/>
      <c r="AX537" s="302"/>
      <c r="AY537" s="302"/>
      <c r="AZ537" s="302"/>
      <c r="BA537" s="302"/>
      <c r="BB537" s="302"/>
      <c r="BC537" s="302"/>
      <c r="BD537" s="302"/>
      <c r="BE537" s="302"/>
      <c r="BF537" s="302"/>
      <c r="BG537" s="302"/>
      <c r="BH537" s="302"/>
      <c r="BI537" s="302"/>
      <c r="BJ537" s="302"/>
      <c r="BK537" s="302"/>
      <c r="BL537" s="302"/>
      <c r="BM537" s="302"/>
      <c r="BN537" s="302"/>
      <c r="BO537" s="302"/>
      <c r="BP537" s="302"/>
      <c r="BQ537" s="302"/>
      <c r="BR537" s="302"/>
      <c r="BS537" s="302"/>
      <c r="BT537" s="302"/>
      <c r="BU537" s="302"/>
      <c r="BV537" s="302"/>
      <c r="BW537" s="302"/>
      <c r="BX537" s="302"/>
      <c r="BY537" s="302"/>
      <c r="BZ537" s="302"/>
      <c r="CA537" s="302"/>
      <c r="CB537" s="302"/>
      <c r="CC537" s="302"/>
      <c r="CD537" s="302"/>
      <c r="CE537" s="302"/>
      <c r="CF537" s="302"/>
      <c r="CG537" s="302"/>
      <c r="CH537" s="302"/>
      <c r="CI537" s="302"/>
      <c r="CJ537" s="302"/>
      <c r="CK537" s="302"/>
      <c r="CL537" s="302"/>
      <c r="CM537" s="302"/>
      <c r="CN537" s="302"/>
      <c r="CO537" s="302"/>
      <c r="CP537" s="302"/>
      <c r="CQ537" s="302"/>
      <c r="CR537" s="302"/>
      <c r="CS537" s="302"/>
      <c r="CT537" s="302"/>
      <c r="CU537" s="302"/>
      <c r="CV537" s="302"/>
      <c r="CW537" s="302"/>
      <c r="CX537" s="302"/>
      <c r="CY537" s="302"/>
      <c r="CZ537" s="302"/>
      <c r="DA537" s="302"/>
      <c r="DB537" s="302"/>
      <c r="DC537" s="302"/>
      <c r="DD537" s="302"/>
      <c r="DE537" s="302"/>
      <c r="DF537" s="302"/>
      <c r="DG537" s="302"/>
      <c r="DH537" s="302"/>
      <c r="DI537" s="302"/>
      <c r="DJ537" s="302"/>
      <c r="DK537" s="302"/>
      <c r="DL537" s="302"/>
      <c r="DM537" s="302"/>
      <c r="DN537" s="302"/>
      <c r="DO537" s="302"/>
    </row>
    <row r="538" spans="4:119">
      <c r="D538" s="301" t="s">
        <v>121</v>
      </c>
      <c r="E538" s="301"/>
      <c r="F538" s="301" t="s">
        <v>122</v>
      </c>
      <c r="G538" s="302">
        <v>34</v>
      </c>
      <c r="H538" s="277" t="str">
        <f t="shared" si="8"/>
        <v>0134</v>
      </c>
      <c r="I538" s="302"/>
      <c r="J538" s="302"/>
      <c r="K538" s="302"/>
      <c r="L538" s="302"/>
      <c r="M538" s="302"/>
      <c r="N538" s="302"/>
      <c r="O538" s="302"/>
      <c r="P538" s="302"/>
      <c r="Q538" s="302"/>
      <c r="R538" s="302"/>
      <c r="S538" s="302"/>
      <c r="T538" s="302"/>
      <c r="U538" s="302"/>
      <c r="V538" s="302"/>
      <c r="W538" s="302"/>
      <c r="X538" s="302"/>
      <c r="Y538" s="302"/>
      <c r="Z538" s="302"/>
      <c r="AA538" s="302"/>
      <c r="AB538" s="302"/>
      <c r="AC538" s="302"/>
      <c r="AD538" s="302"/>
      <c r="AE538" s="302"/>
      <c r="AF538" s="302"/>
      <c r="AG538" s="302"/>
      <c r="AH538" s="302"/>
      <c r="AI538" s="302"/>
      <c r="AJ538" s="302"/>
      <c r="AK538" s="302"/>
      <c r="AL538" s="302"/>
      <c r="AM538" s="302"/>
      <c r="AN538" s="302"/>
      <c r="AO538" s="302"/>
      <c r="AP538" s="302"/>
      <c r="AQ538" s="302"/>
      <c r="AR538" s="302"/>
      <c r="AS538" s="302"/>
      <c r="AT538" s="302"/>
      <c r="AU538" s="302"/>
      <c r="AV538" s="302"/>
      <c r="AW538" s="302"/>
      <c r="AX538" s="302"/>
      <c r="AY538" s="302"/>
      <c r="AZ538" s="302"/>
      <c r="BA538" s="302"/>
      <c r="BB538" s="302"/>
      <c r="BC538" s="302"/>
      <c r="BD538" s="302"/>
      <c r="BE538" s="302"/>
      <c r="BF538" s="302"/>
      <c r="BG538" s="302"/>
      <c r="BH538" s="302"/>
      <c r="BI538" s="302"/>
      <c r="BJ538" s="302"/>
      <c r="BK538" s="302"/>
      <c r="BL538" s="302"/>
      <c r="BM538" s="302"/>
      <c r="BN538" s="302"/>
      <c r="BO538" s="302"/>
      <c r="BP538" s="302"/>
      <c r="BQ538" s="302"/>
      <c r="BR538" s="302"/>
      <c r="BS538" s="302"/>
      <c r="BT538" s="302"/>
      <c r="BU538" s="302"/>
      <c r="BV538" s="302"/>
      <c r="BW538" s="302"/>
      <c r="BX538" s="302"/>
      <c r="BY538" s="302"/>
      <c r="BZ538" s="302"/>
      <c r="CA538" s="302"/>
      <c r="CB538" s="302"/>
      <c r="CC538" s="302"/>
      <c r="CD538" s="302"/>
      <c r="CE538" s="302"/>
      <c r="CF538" s="302"/>
      <c r="CG538" s="302"/>
      <c r="CH538" s="302"/>
      <c r="CI538" s="302"/>
      <c r="CJ538" s="302"/>
      <c r="CK538" s="302"/>
      <c r="CL538" s="302"/>
      <c r="CM538" s="302"/>
      <c r="CN538" s="302"/>
      <c r="CO538" s="302"/>
      <c r="CP538" s="302"/>
      <c r="CQ538" s="302"/>
      <c r="CR538" s="302"/>
      <c r="CS538" s="302"/>
      <c r="CT538" s="302"/>
      <c r="CU538" s="302"/>
      <c r="CV538" s="302"/>
      <c r="CW538" s="302"/>
      <c r="CX538" s="302"/>
      <c r="CY538" s="302"/>
      <c r="CZ538" s="302"/>
      <c r="DA538" s="302"/>
      <c r="DB538" s="302"/>
      <c r="DC538" s="302"/>
      <c r="DD538" s="302"/>
      <c r="DE538" s="302"/>
      <c r="DF538" s="302"/>
      <c r="DG538" s="302"/>
      <c r="DH538" s="302"/>
      <c r="DI538" s="302"/>
      <c r="DJ538" s="302"/>
      <c r="DK538" s="302"/>
      <c r="DL538" s="302"/>
      <c r="DM538" s="302"/>
      <c r="DN538" s="302"/>
      <c r="DO538" s="302"/>
    </row>
    <row r="539" spans="4:119">
      <c r="D539" s="301" t="s">
        <v>121</v>
      </c>
      <c r="E539" s="301"/>
      <c r="F539" s="301" t="s">
        <v>122</v>
      </c>
      <c r="G539" s="302">
        <v>35</v>
      </c>
      <c r="H539" s="277" t="str">
        <f t="shared" si="8"/>
        <v>0135</v>
      </c>
      <c r="I539" s="302"/>
      <c r="J539" s="302"/>
      <c r="K539" s="302"/>
      <c r="L539" s="302"/>
      <c r="M539" s="302"/>
      <c r="N539" s="302"/>
      <c r="O539" s="302"/>
      <c r="P539" s="302"/>
      <c r="Q539" s="302"/>
      <c r="R539" s="302"/>
      <c r="S539" s="302"/>
      <c r="T539" s="302"/>
      <c r="U539" s="302"/>
      <c r="V539" s="302"/>
      <c r="W539" s="302"/>
      <c r="X539" s="302"/>
      <c r="Y539" s="302"/>
      <c r="Z539" s="302"/>
      <c r="AA539" s="302"/>
      <c r="AB539" s="302"/>
      <c r="AC539" s="302"/>
      <c r="AD539" s="302"/>
      <c r="AE539" s="302"/>
      <c r="AF539" s="302"/>
      <c r="AG539" s="302"/>
      <c r="AH539" s="302"/>
      <c r="AI539" s="302"/>
      <c r="AJ539" s="302"/>
      <c r="AK539" s="302"/>
      <c r="AL539" s="302"/>
      <c r="AM539" s="302"/>
      <c r="AN539" s="302"/>
      <c r="AO539" s="302"/>
      <c r="AP539" s="302"/>
      <c r="AQ539" s="302"/>
      <c r="AR539" s="302"/>
      <c r="AS539" s="302"/>
      <c r="AT539" s="302"/>
      <c r="AU539" s="302"/>
      <c r="AV539" s="302"/>
      <c r="AW539" s="302"/>
      <c r="AX539" s="302"/>
      <c r="AY539" s="302"/>
      <c r="AZ539" s="302"/>
      <c r="BA539" s="302"/>
      <c r="BB539" s="302"/>
      <c r="BC539" s="302"/>
      <c r="BD539" s="302"/>
      <c r="BE539" s="302"/>
      <c r="BF539" s="302"/>
      <c r="BG539" s="302"/>
      <c r="BH539" s="302"/>
      <c r="BI539" s="302"/>
      <c r="BJ539" s="302"/>
      <c r="BK539" s="302"/>
      <c r="BL539" s="302"/>
      <c r="BM539" s="302"/>
      <c r="BN539" s="302"/>
      <c r="BO539" s="302"/>
      <c r="BP539" s="302"/>
      <c r="BQ539" s="302"/>
      <c r="BR539" s="302"/>
      <c r="BS539" s="302"/>
      <c r="BT539" s="302"/>
      <c r="BU539" s="302"/>
      <c r="BV539" s="302"/>
      <c r="BW539" s="302"/>
      <c r="BX539" s="302"/>
      <c r="BY539" s="302"/>
      <c r="BZ539" s="302"/>
      <c r="CA539" s="302"/>
      <c r="CB539" s="302"/>
      <c r="CC539" s="302"/>
      <c r="CD539" s="302"/>
      <c r="CE539" s="302"/>
      <c r="CF539" s="302"/>
      <c r="CG539" s="302"/>
      <c r="CH539" s="302"/>
      <c r="CI539" s="302"/>
      <c r="CJ539" s="302"/>
      <c r="CK539" s="302"/>
      <c r="CL539" s="302"/>
      <c r="CM539" s="302"/>
      <c r="CN539" s="302"/>
      <c r="CO539" s="302"/>
      <c r="CP539" s="302"/>
      <c r="CQ539" s="302"/>
      <c r="CR539" s="302"/>
      <c r="CS539" s="302"/>
      <c r="CT539" s="302"/>
      <c r="CU539" s="302"/>
      <c r="CV539" s="302"/>
      <c r="CW539" s="302"/>
      <c r="CX539" s="302"/>
      <c r="CY539" s="302"/>
      <c r="CZ539" s="302"/>
      <c r="DA539" s="302"/>
      <c r="DB539" s="302"/>
      <c r="DC539" s="302"/>
      <c r="DD539" s="302"/>
      <c r="DE539" s="302"/>
      <c r="DF539" s="302"/>
      <c r="DG539" s="302"/>
      <c r="DH539" s="302"/>
      <c r="DI539" s="302"/>
      <c r="DJ539" s="302"/>
      <c r="DK539" s="302"/>
      <c r="DL539" s="302"/>
      <c r="DM539" s="302"/>
      <c r="DN539" s="302"/>
      <c r="DO539" s="302"/>
    </row>
    <row r="540" spans="4:119">
      <c r="D540" s="301" t="s">
        <v>121</v>
      </c>
      <c r="E540" s="301"/>
      <c r="F540" s="301" t="s">
        <v>122</v>
      </c>
      <c r="G540" s="302">
        <v>36</v>
      </c>
      <c r="H540" s="277" t="str">
        <f t="shared" si="8"/>
        <v>0136</v>
      </c>
      <c r="I540" s="302"/>
      <c r="J540" s="302"/>
      <c r="K540" s="302"/>
      <c r="L540" s="302"/>
      <c r="M540" s="302"/>
      <c r="N540" s="302"/>
      <c r="O540" s="302"/>
      <c r="P540" s="302"/>
      <c r="Q540" s="302"/>
      <c r="R540" s="302"/>
      <c r="S540" s="302"/>
      <c r="T540" s="302"/>
      <c r="U540" s="302"/>
      <c r="V540" s="302"/>
      <c r="W540" s="302"/>
      <c r="X540" s="302"/>
      <c r="Y540" s="302"/>
      <c r="Z540" s="302"/>
      <c r="AA540" s="302"/>
      <c r="AB540" s="302"/>
      <c r="AC540" s="302"/>
      <c r="AD540" s="302"/>
      <c r="AE540" s="302"/>
      <c r="AF540" s="302"/>
      <c r="AG540" s="302"/>
      <c r="AH540" s="302"/>
      <c r="AI540" s="302"/>
      <c r="AJ540" s="302"/>
      <c r="AK540" s="302"/>
      <c r="AL540" s="302"/>
      <c r="AM540" s="302"/>
      <c r="AN540" s="302"/>
      <c r="AO540" s="302"/>
      <c r="AP540" s="302"/>
      <c r="AQ540" s="302"/>
      <c r="AR540" s="302"/>
      <c r="AS540" s="302"/>
      <c r="AT540" s="302"/>
      <c r="AU540" s="302"/>
      <c r="AV540" s="302"/>
      <c r="AW540" s="302"/>
      <c r="AX540" s="302"/>
      <c r="AY540" s="302"/>
      <c r="AZ540" s="302"/>
      <c r="BA540" s="302"/>
      <c r="BB540" s="302"/>
      <c r="BC540" s="302"/>
      <c r="BD540" s="302"/>
      <c r="BE540" s="302"/>
      <c r="BF540" s="302"/>
      <c r="BG540" s="302"/>
      <c r="BH540" s="302"/>
      <c r="BI540" s="302"/>
      <c r="BJ540" s="302"/>
      <c r="BK540" s="302"/>
      <c r="BL540" s="302"/>
      <c r="BM540" s="302"/>
      <c r="BN540" s="302"/>
      <c r="BO540" s="302"/>
      <c r="BP540" s="302"/>
      <c r="BQ540" s="302"/>
      <c r="BR540" s="302"/>
      <c r="BS540" s="302"/>
      <c r="BT540" s="302"/>
      <c r="BU540" s="302"/>
      <c r="BV540" s="302"/>
      <c r="BW540" s="302"/>
      <c r="BX540" s="302"/>
      <c r="BY540" s="302"/>
      <c r="BZ540" s="302"/>
      <c r="CA540" s="302"/>
      <c r="CB540" s="302"/>
      <c r="CC540" s="302"/>
      <c r="CD540" s="302"/>
      <c r="CE540" s="302"/>
      <c r="CF540" s="302"/>
      <c r="CG540" s="302"/>
      <c r="CH540" s="302"/>
      <c r="CI540" s="302"/>
      <c r="CJ540" s="302"/>
      <c r="CK540" s="302"/>
      <c r="CL540" s="302"/>
      <c r="CM540" s="302"/>
      <c r="CN540" s="302"/>
      <c r="CO540" s="302"/>
      <c r="CP540" s="302"/>
      <c r="CQ540" s="302"/>
      <c r="CR540" s="302"/>
      <c r="CS540" s="302"/>
      <c r="CT540" s="302"/>
      <c r="CU540" s="302"/>
      <c r="CV540" s="302"/>
      <c r="CW540" s="302"/>
      <c r="CX540" s="302"/>
      <c r="CY540" s="302"/>
      <c r="CZ540" s="302"/>
      <c r="DA540" s="302"/>
      <c r="DB540" s="302"/>
      <c r="DC540" s="302"/>
      <c r="DD540" s="302"/>
      <c r="DE540" s="302"/>
      <c r="DF540" s="302"/>
      <c r="DG540" s="302"/>
      <c r="DH540" s="302"/>
      <c r="DI540" s="302"/>
      <c r="DJ540" s="302"/>
      <c r="DK540" s="302"/>
      <c r="DL540" s="302"/>
      <c r="DM540" s="302"/>
      <c r="DN540" s="302"/>
      <c r="DO540" s="302"/>
    </row>
    <row r="541" spans="4:119">
      <c r="D541" s="301" t="s">
        <v>121</v>
      </c>
      <c r="E541" s="301"/>
      <c r="F541" s="301" t="s">
        <v>122</v>
      </c>
      <c r="G541" s="302">
        <v>37</v>
      </c>
      <c r="H541" s="277" t="str">
        <f t="shared" si="8"/>
        <v>0137</v>
      </c>
      <c r="I541" s="302"/>
      <c r="J541" s="302"/>
      <c r="K541" s="302"/>
      <c r="L541" s="302"/>
      <c r="M541" s="302"/>
      <c r="N541" s="302"/>
      <c r="O541" s="302"/>
      <c r="P541" s="302"/>
      <c r="Q541" s="302"/>
      <c r="R541" s="302"/>
      <c r="S541" s="302"/>
      <c r="T541" s="302"/>
      <c r="U541" s="302"/>
      <c r="V541" s="302"/>
      <c r="W541" s="302"/>
      <c r="X541" s="302"/>
      <c r="Y541" s="302"/>
      <c r="Z541" s="302"/>
      <c r="AA541" s="302"/>
      <c r="AB541" s="302"/>
      <c r="AC541" s="302"/>
      <c r="AD541" s="302"/>
      <c r="AE541" s="302"/>
      <c r="AF541" s="302"/>
      <c r="AG541" s="302"/>
      <c r="AH541" s="302"/>
      <c r="AI541" s="302"/>
      <c r="AJ541" s="302"/>
      <c r="AK541" s="302"/>
      <c r="AL541" s="302"/>
      <c r="AM541" s="302"/>
      <c r="AN541" s="302"/>
      <c r="AO541" s="302"/>
      <c r="AP541" s="302"/>
      <c r="AQ541" s="302"/>
      <c r="AR541" s="302"/>
      <c r="AS541" s="302"/>
      <c r="AT541" s="302"/>
      <c r="AU541" s="302"/>
      <c r="AV541" s="302"/>
      <c r="AW541" s="302"/>
      <c r="AX541" s="302"/>
      <c r="AY541" s="302"/>
      <c r="AZ541" s="302"/>
      <c r="BA541" s="302"/>
      <c r="BB541" s="302"/>
      <c r="BC541" s="302"/>
      <c r="BD541" s="302"/>
      <c r="BE541" s="302"/>
      <c r="BF541" s="302"/>
      <c r="BG541" s="302"/>
      <c r="BH541" s="302"/>
      <c r="BI541" s="302"/>
      <c r="BJ541" s="302"/>
      <c r="BK541" s="302"/>
      <c r="BL541" s="302"/>
      <c r="BM541" s="302"/>
      <c r="BN541" s="302"/>
      <c r="BO541" s="302"/>
      <c r="BP541" s="302"/>
      <c r="BQ541" s="302"/>
      <c r="BR541" s="302"/>
      <c r="BS541" s="302"/>
      <c r="BT541" s="302"/>
      <c r="BU541" s="302"/>
      <c r="BV541" s="302"/>
      <c r="BW541" s="302"/>
      <c r="BX541" s="302"/>
      <c r="BY541" s="302"/>
      <c r="BZ541" s="302"/>
      <c r="CA541" s="302"/>
      <c r="CB541" s="302"/>
      <c r="CC541" s="302"/>
      <c r="CD541" s="302"/>
      <c r="CE541" s="302"/>
      <c r="CF541" s="302"/>
      <c r="CG541" s="302"/>
      <c r="CH541" s="302"/>
      <c r="CI541" s="302"/>
      <c r="CJ541" s="302"/>
      <c r="CK541" s="302"/>
      <c r="CL541" s="302"/>
      <c r="CM541" s="302"/>
      <c r="CN541" s="302"/>
      <c r="CO541" s="302"/>
      <c r="CP541" s="302"/>
      <c r="CQ541" s="302"/>
      <c r="CR541" s="302"/>
      <c r="CS541" s="302"/>
      <c r="CT541" s="302"/>
      <c r="CU541" s="302"/>
      <c r="CV541" s="302"/>
      <c r="CW541" s="302"/>
      <c r="CX541" s="302"/>
      <c r="CY541" s="302"/>
      <c r="CZ541" s="302"/>
      <c r="DA541" s="302"/>
      <c r="DB541" s="302"/>
      <c r="DC541" s="302"/>
      <c r="DD541" s="302"/>
      <c r="DE541" s="302"/>
      <c r="DF541" s="302"/>
      <c r="DG541" s="302"/>
      <c r="DH541" s="302"/>
      <c r="DI541" s="302"/>
      <c r="DJ541" s="302"/>
      <c r="DK541" s="302"/>
      <c r="DL541" s="302"/>
      <c r="DM541" s="302"/>
      <c r="DN541" s="302"/>
      <c r="DO541" s="302"/>
    </row>
    <row r="542" spans="4:119">
      <c r="D542" s="301" t="s">
        <v>121</v>
      </c>
      <c r="E542" s="301"/>
      <c r="F542" s="301" t="s">
        <v>122</v>
      </c>
      <c r="G542" s="302">
        <v>38</v>
      </c>
      <c r="H542" s="277" t="str">
        <f t="shared" si="8"/>
        <v>0138</v>
      </c>
      <c r="I542" s="302"/>
      <c r="J542" s="302"/>
      <c r="K542" s="302"/>
      <c r="L542" s="302"/>
      <c r="M542" s="302"/>
      <c r="N542" s="302"/>
      <c r="O542" s="302"/>
      <c r="P542" s="302"/>
      <c r="Q542" s="302"/>
      <c r="R542" s="302"/>
      <c r="S542" s="302"/>
      <c r="T542" s="302"/>
      <c r="U542" s="302"/>
      <c r="V542" s="302"/>
      <c r="W542" s="302"/>
      <c r="X542" s="302"/>
      <c r="Y542" s="302"/>
      <c r="Z542" s="302"/>
      <c r="AA542" s="302"/>
      <c r="AB542" s="302"/>
      <c r="AC542" s="302"/>
      <c r="AD542" s="302"/>
      <c r="AE542" s="302"/>
      <c r="AF542" s="302"/>
      <c r="AG542" s="302"/>
      <c r="AH542" s="302"/>
      <c r="AI542" s="302"/>
      <c r="AJ542" s="302"/>
      <c r="AK542" s="302"/>
      <c r="AL542" s="302"/>
      <c r="AM542" s="302"/>
      <c r="AN542" s="302"/>
      <c r="AO542" s="302"/>
      <c r="AP542" s="302"/>
      <c r="AQ542" s="302"/>
      <c r="AR542" s="302"/>
      <c r="AS542" s="302"/>
      <c r="AT542" s="302"/>
      <c r="AU542" s="302"/>
      <c r="AV542" s="302"/>
      <c r="AW542" s="302"/>
      <c r="AX542" s="302"/>
      <c r="AY542" s="302"/>
      <c r="AZ542" s="302"/>
      <c r="BA542" s="302"/>
      <c r="BB542" s="302"/>
      <c r="BC542" s="302"/>
      <c r="BD542" s="302"/>
      <c r="BE542" s="302"/>
      <c r="BF542" s="302"/>
      <c r="BG542" s="302"/>
      <c r="BH542" s="302"/>
      <c r="BI542" s="302"/>
      <c r="BJ542" s="302"/>
      <c r="BK542" s="302"/>
      <c r="BL542" s="302"/>
      <c r="BM542" s="302"/>
      <c r="BN542" s="302"/>
      <c r="BO542" s="302"/>
      <c r="BP542" s="302"/>
      <c r="BQ542" s="302"/>
      <c r="BR542" s="302"/>
      <c r="BS542" s="302"/>
      <c r="BT542" s="302"/>
      <c r="BU542" s="302"/>
      <c r="BV542" s="302"/>
      <c r="BW542" s="302"/>
      <c r="BX542" s="302"/>
      <c r="BY542" s="302"/>
      <c r="BZ542" s="302"/>
      <c r="CA542" s="302"/>
      <c r="CB542" s="302"/>
      <c r="CC542" s="302"/>
      <c r="CD542" s="302"/>
      <c r="CE542" s="302"/>
      <c r="CF542" s="302"/>
      <c r="CG542" s="302"/>
      <c r="CH542" s="302"/>
      <c r="CI542" s="302"/>
      <c r="CJ542" s="302"/>
      <c r="CK542" s="302"/>
      <c r="CL542" s="302"/>
      <c r="CM542" s="302"/>
      <c r="CN542" s="302"/>
      <c r="CO542" s="302"/>
      <c r="CP542" s="302"/>
      <c r="CQ542" s="302"/>
      <c r="CR542" s="302"/>
      <c r="CS542" s="302"/>
      <c r="CT542" s="302"/>
      <c r="CU542" s="302"/>
      <c r="CV542" s="302"/>
      <c r="CW542" s="302"/>
      <c r="CX542" s="302"/>
      <c r="CY542" s="302"/>
      <c r="CZ542" s="302"/>
      <c r="DA542" s="302"/>
      <c r="DB542" s="302"/>
      <c r="DC542" s="302"/>
      <c r="DD542" s="302"/>
      <c r="DE542" s="302"/>
      <c r="DF542" s="302"/>
      <c r="DG542" s="302"/>
      <c r="DH542" s="302"/>
      <c r="DI542" s="302"/>
      <c r="DJ542" s="302"/>
      <c r="DK542" s="302"/>
      <c r="DL542" s="302"/>
      <c r="DM542" s="302"/>
      <c r="DN542" s="302"/>
      <c r="DO542" s="302"/>
    </row>
    <row r="543" spans="4:119">
      <c r="D543" s="301" t="s">
        <v>121</v>
      </c>
      <c r="E543" s="301"/>
      <c r="F543" s="301" t="s">
        <v>122</v>
      </c>
      <c r="G543" s="302">
        <v>39</v>
      </c>
      <c r="H543" s="277" t="str">
        <f t="shared" si="8"/>
        <v>0139</v>
      </c>
      <c r="I543" s="302"/>
      <c r="J543" s="302"/>
      <c r="K543" s="302"/>
      <c r="L543" s="302"/>
      <c r="M543" s="302"/>
      <c r="N543" s="302"/>
      <c r="O543" s="302"/>
      <c r="P543" s="302"/>
      <c r="Q543" s="302"/>
      <c r="R543" s="302"/>
      <c r="S543" s="302"/>
      <c r="T543" s="302"/>
      <c r="U543" s="302"/>
      <c r="V543" s="302"/>
      <c r="W543" s="302"/>
      <c r="X543" s="302"/>
      <c r="Y543" s="302"/>
      <c r="Z543" s="302"/>
      <c r="AA543" s="302"/>
      <c r="AB543" s="302"/>
      <c r="AC543" s="302"/>
      <c r="AD543" s="302"/>
      <c r="AE543" s="302"/>
      <c r="AF543" s="302"/>
      <c r="AG543" s="302"/>
      <c r="AH543" s="302"/>
      <c r="AI543" s="302"/>
      <c r="AJ543" s="302"/>
      <c r="AK543" s="302"/>
      <c r="AL543" s="302"/>
      <c r="AM543" s="302"/>
      <c r="AN543" s="302"/>
      <c r="AO543" s="302"/>
      <c r="AP543" s="302"/>
      <c r="AQ543" s="302"/>
      <c r="AR543" s="302"/>
      <c r="AS543" s="302"/>
      <c r="AT543" s="302"/>
      <c r="AU543" s="302"/>
      <c r="AV543" s="302"/>
      <c r="AW543" s="302"/>
      <c r="AX543" s="302"/>
      <c r="AY543" s="302"/>
      <c r="AZ543" s="302"/>
      <c r="BA543" s="302"/>
      <c r="BB543" s="302"/>
      <c r="BC543" s="302"/>
      <c r="BD543" s="302"/>
      <c r="BE543" s="302"/>
      <c r="BF543" s="302"/>
      <c r="BG543" s="302"/>
      <c r="BH543" s="302"/>
      <c r="BI543" s="302"/>
      <c r="BJ543" s="302"/>
      <c r="BK543" s="302"/>
      <c r="BL543" s="302"/>
      <c r="BM543" s="302"/>
      <c r="BN543" s="302"/>
      <c r="BO543" s="302"/>
      <c r="BP543" s="302"/>
      <c r="BQ543" s="302"/>
      <c r="BR543" s="302"/>
      <c r="BS543" s="302"/>
      <c r="BT543" s="302"/>
      <c r="BU543" s="302"/>
      <c r="BV543" s="302"/>
      <c r="BW543" s="302"/>
      <c r="BX543" s="302"/>
      <c r="BY543" s="302"/>
      <c r="BZ543" s="302"/>
      <c r="CA543" s="302"/>
      <c r="CB543" s="302"/>
      <c r="CC543" s="302"/>
      <c r="CD543" s="302"/>
      <c r="CE543" s="302"/>
      <c r="CF543" s="302"/>
      <c r="CG543" s="302"/>
      <c r="CH543" s="302"/>
      <c r="CI543" s="302"/>
      <c r="CJ543" s="302"/>
      <c r="CK543" s="302"/>
      <c r="CL543" s="302"/>
      <c r="CM543" s="302"/>
      <c r="CN543" s="302"/>
      <c r="CO543" s="302"/>
      <c r="CP543" s="302"/>
      <c r="CQ543" s="302"/>
      <c r="CR543" s="302"/>
      <c r="CS543" s="302"/>
      <c r="CT543" s="302"/>
      <c r="CU543" s="302"/>
      <c r="CV543" s="302"/>
      <c r="CW543" s="302"/>
      <c r="CX543" s="302"/>
      <c r="CY543" s="302"/>
      <c r="CZ543" s="302"/>
      <c r="DA543" s="302"/>
      <c r="DB543" s="302"/>
      <c r="DC543" s="302"/>
      <c r="DD543" s="302"/>
      <c r="DE543" s="302"/>
      <c r="DF543" s="302"/>
      <c r="DG543" s="302"/>
      <c r="DH543" s="302"/>
      <c r="DI543" s="302"/>
      <c r="DJ543" s="302"/>
      <c r="DK543" s="302"/>
      <c r="DL543" s="302"/>
      <c r="DM543" s="302"/>
      <c r="DN543" s="302"/>
      <c r="DO543" s="302"/>
    </row>
    <row r="544" spans="4:119">
      <c r="D544" s="301" t="s">
        <v>121</v>
      </c>
      <c r="E544" s="301"/>
      <c r="F544" s="301" t="s">
        <v>122</v>
      </c>
      <c r="G544" s="302">
        <v>40</v>
      </c>
      <c r="H544" s="277" t="str">
        <f t="shared" si="8"/>
        <v>0140</v>
      </c>
      <c r="I544" s="302"/>
      <c r="J544" s="302"/>
      <c r="K544" s="302"/>
      <c r="L544" s="302"/>
      <c r="M544" s="302"/>
      <c r="N544" s="302"/>
      <c r="O544" s="302"/>
      <c r="P544" s="302"/>
      <c r="Q544" s="302"/>
      <c r="R544" s="302"/>
      <c r="S544" s="302"/>
      <c r="T544" s="302"/>
      <c r="U544" s="302"/>
      <c r="V544" s="302"/>
      <c r="W544" s="302"/>
      <c r="X544" s="302"/>
      <c r="Y544" s="302"/>
      <c r="Z544" s="302"/>
      <c r="AA544" s="302"/>
      <c r="AB544" s="302"/>
      <c r="AC544" s="302"/>
      <c r="AD544" s="302"/>
      <c r="AE544" s="302"/>
      <c r="AF544" s="302"/>
      <c r="AG544" s="302"/>
      <c r="AH544" s="302"/>
      <c r="AI544" s="302"/>
      <c r="AJ544" s="302"/>
      <c r="AK544" s="302"/>
      <c r="AL544" s="302"/>
      <c r="AM544" s="302"/>
      <c r="AN544" s="302"/>
      <c r="AO544" s="302"/>
      <c r="AP544" s="302"/>
      <c r="AQ544" s="302"/>
      <c r="AR544" s="302"/>
      <c r="AS544" s="302"/>
      <c r="AT544" s="302"/>
      <c r="AU544" s="302"/>
      <c r="AV544" s="302"/>
      <c r="AW544" s="302"/>
      <c r="AX544" s="302"/>
      <c r="AY544" s="302"/>
      <c r="AZ544" s="302"/>
      <c r="BA544" s="302"/>
      <c r="BB544" s="302"/>
      <c r="BC544" s="302"/>
      <c r="BD544" s="302"/>
      <c r="BE544" s="302"/>
      <c r="BF544" s="302"/>
      <c r="BG544" s="302"/>
      <c r="BH544" s="302"/>
      <c r="BI544" s="302"/>
      <c r="BJ544" s="302"/>
      <c r="BK544" s="302"/>
      <c r="BL544" s="302"/>
      <c r="BM544" s="302"/>
      <c r="BN544" s="302"/>
      <c r="BO544" s="302"/>
      <c r="BP544" s="302"/>
      <c r="BQ544" s="302"/>
      <c r="BR544" s="302"/>
      <c r="BS544" s="302"/>
      <c r="BT544" s="302"/>
      <c r="BU544" s="302"/>
      <c r="BV544" s="302"/>
      <c r="BW544" s="302"/>
      <c r="BX544" s="302"/>
      <c r="BY544" s="302"/>
      <c r="BZ544" s="302"/>
      <c r="CA544" s="302"/>
      <c r="CB544" s="302"/>
      <c r="CC544" s="302"/>
      <c r="CD544" s="302"/>
      <c r="CE544" s="302"/>
      <c r="CF544" s="302"/>
      <c r="CG544" s="302"/>
      <c r="CH544" s="302"/>
      <c r="CI544" s="302"/>
      <c r="CJ544" s="302"/>
      <c r="CK544" s="302"/>
      <c r="CL544" s="302"/>
      <c r="CM544" s="302"/>
      <c r="CN544" s="302"/>
      <c r="CO544" s="302"/>
      <c r="CP544" s="302"/>
      <c r="CQ544" s="302"/>
      <c r="CR544" s="302"/>
      <c r="CS544" s="302"/>
      <c r="CT544" s="302"/>
      <c r="CU544" s="302"/>
      <c r="CV544" s="302"/>
      <c r="CW544" s="302"/>
      <c r="CX544" s="302"/>
      <c r="CY544" s="302"/>
      <c r="CZ544" s="302"/>
      <c r="DA544" s="302"/>
      <c r="DB544" s="302"/>
      <c r="DC544" s="302"/>
      <c r="DD544" s="302"/>
      <c r="DE544" s="302"/>
      <c r="DF544" s="302"/>
      <c r="DG544" s="302"/>
      <c r="DH544" s="302"/>
      <c r="DI544" s="302"/>
      <c r="DJ544" s="302"/>
      <c r="DK544" s="302"/>
      <c r="DL544" s="302"/>
      <c r="DM544" s="302"/>
      <c r="DN544" s="302"/>
      <c r="DO544" s="302"/>
    </row>
    <row r="545" spans="4:119">
      <c r="D545" s="301" t="s">
        <v>121</v>
      </c>
      <c r="E545" s="301"/>
      <c r="F545" s="301" t="s">
        <v>122</v>
      </c>
      <c r="G545" s="302">
        <v>41</v>
      </c>
      <c r="H545" s="277" t="str">
        <f t="shared" si="8"/>
        <v>0141</v>
      </c>
      <c r="I545" s="302"/>
      <c r="J545" s="302"/>
      <c r="K545" s="302"/>
      <c r="L545" s="302"/>
      <c r="M545" s="302"/>
      <c r="N545" s="302"/>
      <c r="O545" s="302"/>
      <c r="P545" s="302"/>
      <c r="Q545" s="302"/>
      <c r="R545" s="302"/>
      <c r="S545" s="302"/>
      <c r="T545" s="302"/>
      <c r="U545" s="302"/>
      <c r="V545" s="302"/>
      <c r="W545" s="302"/>
      <c r="X545" s="302"/>
      <c r="Y545" s="302"/>
      <c r="Z545" s="302"/>
      <c r="AA545" s="302"/>
      <c r="AB545" s="302"/>
      <c r="AC545" s="302"/>
      <c r="AD545" s="302"/>
      <c r="AE545" s="302"/>
      <c r="AF545" s="302"/>
      <c r="AG545" s="302"/>
      <c r="AH545" s="302"/>
      <c r="AI545" s="302"/>
      <c r="AJ545" s="302"/>
      <c r="AK545" s="302"/>
      <c r="AL545" s="302"/>
      <c r="AM545" s="302"/>
      <c r="AN545" s="302"/>
      <c r="AO545" s="302"/>
      <c r="AP545" s="302"/>
      <c r="AQ545" s="302"/>
      <c r="AR545" s="302"/>
      <c r="AS545" s="302"/>
      <c r="AT545" s="302"/>
      <c r="AU545" s="302"/>
      <c r="AV545" s="302"/>
      <c r="AW545" s="302"/>
      <c r="AX545" s="302"/>
      <c r="AY545" s="302"/>
      <c r="AZ545" s="302"/>
      <c r="BA545" s="302"/>
      <c r="BB545" s="302"/>
      <c r="BC545" s="302"/>
      <c r="BD545" s="302"/>
      <c r="BE545" s="302"/>
      <c r="BF545" s="302"/>
      <c r="BG545" s="302"/>
      <c r="BH545" s="302"/>
      <c r="BI545" s="302"/>
      <c r="BJ545" s="302"/>
      <c r="BK545" s="302"/>
      <c r="BL545" s="302"/>
      <c r="BM545" s="302"/>
      <c r="BN545" s="302"/>
      <c r="BO545" s="302"/>
      <c r="BP545" s="302"/>
      <c r="BQ545" s="302"/>
      <c r="BR545" s="302"/>
      <c r="BS545" s="302"/>
      <c r="BT545" s="302"/>
      <c r="BU545" s="302"/>
      <c r="BV545" s="302"/>
      <c r="BW545" s="302"/>
      <c r="BX545" s="302"/>
      <c r="BY545" s="302"/>
      <c r="BZ545" s="302"/>
      <c r="CA545" s="302"/>
      <c r="CB545" s="302"/>
      <c r="CC545" s="302"/>
      <c r="CD545" s="302"/>
      <c r="CE545" s="302"/>
      <c r="CF545" s="302"/>
      <c r="CG545" s="302"/>
      <c r="CH545" s="302"/>
      <c r="CI545" s="302"/>
      <c r="CJ545" s="302"/>
      <c r="CK545" s="302"/>
      <c r="CL545" s="302"/>
      <c r="CM545" s="302"/>
      <c r="CN545" s="302"/>
      <c r="CO545" s="302"/>
      <c r="CP545" s="302"/>
      <c r="CQ545" s="302"/>
      <c r="CR545" s="302"/>
      <c r="CS545" s="302"/>
      <c r="CT545" s="302"/>
      <c r="CU545" s="302"/>
      <c r="CV545" s="302"/>
      <c r="CW545" s="302"/>
      <c r="CX545" s="302"/>
      <c r="CY545" s="302"/>
      <c r="CZ545" s="302"/>
      <c r="DA545" s="302"/>
      <c r="DB545" s="302"/>
      <c r="DC545" s="302"/>
      <c r="DD545" s="302"/>
      <c r="DE545" s="302"/>
      <c r="DF545" s="302"/>
      <c r="DG545" s="302"/>
      <c r="DH545" s="302"/>
      <c r="DI545" s="302"/>
      <c r="DJ545" s="302"/>
      <c r="DK545" s="302"/>
      <c r="DL545" s="302"/>
      <c r="DM545" s="302"/>
      <c r="DN545" s="302"/>
      <c r="DO545" s="302"/>
    </row>
    <row r="546" spans="4:119">
      <c r="D546" s="301" t="s">
        <v>121</v>
      </c>
      <c r="E546" s="301"/>
      <c r="F546" s="301" t="s">
        <v>122</v>
      </c>
      <c r="G546" s="302">
        <v>42</v>
      </c>
      <c r="H546" s="277" t="str">
        <f t="shared" si="8"/>
        <v>0142</v>
      </c>
      <c r="I546" s="302"/>
      <c r="J546" s="302"/>
      <c r="K546" s="302"/>
      <c r="L546" s="302"/>
      <c r="M546" s="302"/>
      <c r="N546" s="302"/>
      <c r="O546" s="302"/>
      <c r="P546" s="302"/>
      <c r="Q546" s="302"/>
      <c r="R546" s="302"/>
      <c r="S546" s="302"/>
      <c r="T546" s="302"/>
      <c r="U546" s="302"/>
      <c r="V546" s="302"/>
      <c r="W546" s="302"/>
      <c r="X546" s="302"/>
      <c r="Y546" s="302"/>
      <c r="Z546" s="302"/>
      <c r="AA546" s="302"/>
      <c r="AB546" s="302"/>
      <c r="AC546" s="302"/>
      <c r="AD546" s="302"/>
      <c r="AE546" s="302"/>
      <c r="AF546" s="302"/>
      <c r="AG546" s="302"/>
      <c r="AH546" s="302"/>
      <c r="AI546" s="302"/>
      <c r="AJ546" s="302"/>
      <c r="AK546" s="302"/>
      <c r="AL546" s="302"/>
      <c r="AM546" s="302"/>
      <c r="AN546" s="302"/>
      <c r="AO546" s="302"/>
      <c r="AP546" s="302"/>
      <c r="AQ546" s="302"/>
      <c r="AR546" s="302"/>
      <c r="AS546" s="302"/>
      <c r="AT546" s="302"/>
      <c r="AU546" s="302"/>
      <c r="AV546" s="302"/>
      <c r="AW546" s="302"/>
      <c r="AX546" s="302"/>
      <c r="AY546" s="302"/>
      <c r="AZ546" s="302"/>
      <c r="BA546" s="302"/>
      <c r="BB546" s="302"/>
      <c r="BC546" s="302"/>
      <c r="BD546" s="302"/>
      <c r="BE546" s="302"/>
      <c r="BF546" s="302"/>
      <c r="BG546" s="302"/>
      <c r="BH546" s="302"/>
      <c r="BI546" s="302"/>
      <c r="BJ546" s="302"/>
      <c r="BK546" s="302"/>
      <c r="BL546" s="302"/>
      <c r="BM546" s="302"/>
      <c r="BN546" s="302"/>
      <c r="BO546" s="302"/>
      <c r="BP546" s="302"/>
      <c r="BQ546" s="302"/>
      <c r="BR546" s="302"/>
      <c r="BS546" s="302"/>
      <c r="BT546" s="302"/>
      <c r="BU546" s="302"/>
      <c r="BV546" s="302"/>
      <c r="BW546" s="302"/>
      <c r="BX546" s="302"/>
      <c r="BY546" s="302"/>
      <c r="BZ546" s="302"/>
      <c r="CA546" s="302"/>
      <c r="CB546" s="302"/>
      <c r="CC546" s="302"/>
      <c r="CD546" s="302"/>
      <c r="CE546" s="302"/>
      <c r="CF546" s="302"/>
      <c r="CG546" s="302"/>
      <c r="CH546" s="302"/>
      <c r="CI546" s="302"/>
      <c r="CJ546" s="302"/>
      <c r="CK546" s="302"/>
      <c r="CL546" s="302"/>
      <c r="CM546" s="302"/>
      <c r="CN546" s="302"/>
      <c r="CO546" s="302"/>
      <c r="CP546" s="302"/>
      <c r="CQ546" s="302"/>
      <c r="CR546" s="302"/>
      <c r="CS546" s="302"/>
      <c r="CT546" s="302"/>
      <c r="CU546" s="302"/>
      <c r="CV546" s="302"/>
      <c r="CW546" s="302"/>
      <c r="CX546" s="302"/>
      <c r="CY546" s="302"/>
      <c r="CZ546" s="302"/>
      <c r="DA546" s="302"/>
      <c r="DB546" s="302"/>
      <c r="DC546" s="302"/>
      <c r="DD546" s="302"/>
      <c r="DE546" s="302"/>
      <c r="DF546" s="302"/>
      <c r="DG546" s="302"/>
      <c r="DH546" s="302"/>
      <c r="DI546" s="302"/>
      <c r="DJ546" s="302"/>
      <c r="DK546" s="302"/>
      <c r="DL546" s="302"/>
      <c r="DM546" s="302"/>
      <c r="DN546" s="302"/>
      <c r="DO546" s="302"/>
    </row>
    <row r="547" spans="4:119">
      <c r="D547" s="301" t="s">
        <v>121</v>
      </c>
      <c r="E547" s="301"/>
      <c r="F547" s="301" t="s">
        <v>122</v>
      </c>
      <c r="G547" s="302">
        <v>43</v>
      </c>
      <c r="H547" s="277" t="str">
        <f t="shared" si="8"/>
        <v>0143</v>
      </c>
      <c r="I547" s="302"/>
      <c r="J547" s="302"/>
      <c r="K547" s="302"/>
      <c r="L547" s="302"/>
      <c r="M547" s="302"/>
      <c r="N547" s="302"/>
      <c r="O547" s="302"/>
      <c r="P547" s="302"/>
      <c r="Q547" s="302"/>
      <c r="R547" s="302"/>
      <c r="S547" s="302"/>
      <c r="T547" s="302"/>
      <c r="U547" s="302"/>
      <c r="V547" s="302"/>
      <c r="W547" s="302"/>
      <c r="X547" s="302"/>
      <c r="Y547" s="302"/>
      <c r="Z547" s="302"/>
      <c r="AA547" s="302"/>
      <c r="AB547" s="302"/>
      <c r="AC547" s="302"/>
      <c r="AD547" s="302"/>
      <c r="AE547" s="302"/>
      <c r="AF547" s="302"/>
      <c r="AG547" s="302"/>
      <c r="AH547" s="302"/>
      <c r="AI547" s="302"/>
      <c r="AJ547" s="302"/>
      <c r="AK547" s="302"/>
      <c r="AL547" s="302"/>
      <c r="AM547" s="302"/>
      <c r="AN547" s="302"/>
      <c r="AO547" s="302"/>
      <c r="AP547" s="302"/>
      <c r="AQ547" s="302"/>
      <c r="AR547" s="302"/>
      <c r="AS547" s="302"/>
      <c r="AT547" s="302"/>
      <c r="AU547" s="302"/>
      <c r="AV547" s="302"/>
      <c r="AW547" s="302"/>
      <c r="AX547" s="302"/>
      <c r="AY547" s="302"/>
      <c r="AZ547" s="302"/>
      <c r="BA547" s="302"/>
      <c r="BB547" s="302"/>
      <c r="BC547" s="302"/>
      <c r="BD547" s="302"/>
      <c r="BE547" s="302"/>
      <c r="BF547" s="302"/>
      <c r="BG547" s="302"/>
      <c r="BH547" s="302"/>
      <c r="BI547" s="302"/>
      <c r="BJ547" s="302"/>
      <c r="BK547" s="302"/>
      <c r="BL547" s="302"/>
      <c r="BM547" s="302"/>
      <c r="BN547" s="302"/>
      <c r="BO547" s="302"/>
      <c r="BP547" s="302"/>
      <c r="BQ547" s="302"/>
      <c r="BR547" s="302"/>
      <c r="BS547" s="302"/>
      <c r="BT547" s="302"/>
      <c r="BU547" s="302"/>
      <c r="BV547" s="302"/>
      <c r="BW547" s="302"/>
      <c r="BX547" s="302"/>
      <c r="BY547" s="302"/>
      <c r="BZ547" s="302"/>
      <c r="CA547" s="302"/>
      <c r="CB547" s="302"/>
      <c r="CC547" s="302"/>
      <c r="CD547" s="302"/>
      <c r="CE547" s="302"/>
      <c r="CF547" s="302"/>
      <c r="CG547" s="302"/>
      <c r="CH547" s="302"/>
      <c r="CI547" s="302"/>
      <c r="CJ547" s="302"/>
      <c r="CK547" s="302"/>
      <c r="CL547" s="302"/>
      <c r="CM547" s="302"/>
      <c r="CN547" s="302"/>
      <c r="CO547" s="302"/>
      <c r="CP547" s="302"/>
      <c r="CQ547" s="302"/>
      <c r="CR547" s="302"/>
      <c r="CS547" s="302"/>
      <c r="CT547" s="302"/>
      <c r="CU547" s="302"/>
      <c r="CV547" s="302"/>
      <c r="CW547" s="302"/>
      <c r="CX547" s="302"/>
      <c r="CY547" s="302"/>
      <c r="CZ547" s="302"/>
      <c r="DA547" s="302"/>
      <c r="DB547" s="302"/>
      <c r="DC547" s="302"/>
      <c r="DD547" s="302"/>
      <c r="DE547" s="302"/>
      <c r="DF547" s="302"/>
      <c r="DG547" s="302"/>
      <c r="DH547" s="302"/>
      <c r="DI547" s="302"/>
      <c r="DJ547" s="302"/>
      <c r="DK547" s="302"/>
      <c r="DL547" s="302"/>
      <c r="DM547" s="302"/>
      <c r="DN547" s="302"/>
      <c r="DO547" s="302"/>
    </row>
    <row r="548" spans="4:119">
      <c r="D548" s="301" t="s">
        <v>121</v>
      </c>
      <c r="E548" s="301"/>
      <c r="F548" s="301" t="s">
        <v>122</v>
      </c>
      <c r="G548" s="302">
        <v>44</v>
      </c>
      <c r="H548" s="277" t="str">
        <f t="shared" si="8"/>
        <v>0144</v>
      </c>
      <c r="I548" s="302"/>
      <c r="J548" s="302"/>
      <c r="K548" s="302"/>
      <c r="L548" s="302"/>
      <c r="M548" s="302"/>
      <c r="N548" s="302"/>
      <c r="O548" s="302"/>
      <c r="P548" s="302"/>
      <c r="Q548" s="302"/>
      <c r="R548" s="302"/>
      <c r="S548" s="302"/>
      <c r="T548" s="302"/>
      <c r="U548" s="302"/>
      <c r="V548" s="302"/>
      <c r="W548" s="302"/>
      <c r="X548" s="302"/>
      <c r="Y548" s="302"/>
      <c r="Z548" s="302"/>
      <c r="AA548" s="302"/>
      <c r="AB548" s="302"/>
      <c r="AC548" s="302"/>
      <c r="AD548" s="302"/>
      <c r="AE548" s="302"/>
      <c r="AF548" s="302"/>
      <c r="AG548" s="302"/>
      <c r="AH548" s="302"/>
      <c r="AI548" s="302"/>
      <c r="AJ548" s="302"/>
      <c r="AK548" s="302"/>
      <c r="AL548" s="302"/>
      <c r="AM548" s="302"/>
      <c r="AN548" s="302"/>
      <c r="AO548" s="302"/>
      <c r="AP548" s="302"/>
      <c r="AQ548" s="302"/>
      <c r="AR548" s="302"/>
      <c r="AS548" s="302"/>
      <c r="AT548" s="302"/>
      <c r="AU548" s="302"/>
      <c r="AV548" s="302"/>
      <c r="AW548" s="302"/>
      <c r="AX548" s="302"/>
      <c r="AY548" s="302"/>
      <c r="AZ548" s="302"/>
      <c r="BA548" s="302"/>
      <c r="BB548" s="302"/>
      <c r="BC548" s="302"/>
      <c r="BD548" s="302"/>
      <c r="BE548" s="302"/>
      <c r="BF548" s="302"/>
      <c r="BG548" s="302"/>
      <c r="BH548" s="302"/>
      <c r="BI548" s="302"/>
      <c r="BJ548" s="302"/>
      <c r="BK548" s="302"/>
      <c r="BL548" s="302"/>
      <c r="BM548" s="302"/>
      <c r="BN548" s="302"/>
      <c r="BO548" s="302"/>
      <c r="BP548" s="302"/>
      <c r="BQ548" s="302"/>
      <c r="BR548" s="302"/>
      <c r="BS548" s="302"/>
      <c r="BT548" s="302"/>
      <c r="BU548" s="302"/>
      <c r="BV548" s="302"/>
      <c r="BW548" s="302"/>
      <c r="BX548" s="302"/>
      <c r="BY548" s="302"/>
      <c r="BZ548" s="302"/>
      <c r="CA548" s="302"/>
      <c r="CB548" s="302"/>
      <c r="CC548" s="302"/>
      <c r="CD548" s="302"/>
      <c r="CE548" s="302"/>
      <c r="CF548" s="302"/>
      <c r="CG548" s="302"/>
      <c r="CH548" s="302"/>
      <c r="CI548" s="302"/>
      <c r="CJ548" s="302"/>
      <c r="CK548" s="302"/>
      <c r="CL548" s="302"/>
      <c r="CM548" s="302"/>
      <c r="CN548" s="302"/>
      <c r="CO548" s="302"/>
      <c r="CP548" s="302"/>
      <c r="CQ548" s="302"/>
      <c r="CR548" s="302"/>
      <c r="CS548" s="302"/>
      <c r="CT548" s="302"/>
      <c r="CU548" s="302"/>
      <c r="CV548" s="302"/>
      <c r="CW548" s="302"/>
      <c r="CX548" s="302"/>
      <c r="CY548" s="302"/>
      <c r="CZ548" s="302"/>
      <c r="DA548" s="302"/>
      <c r="DB548" s="302"/>
      <c r="DC548" s="302"/>
      <c r="DD548" s="302"/>
      <c r="DE548" s="302"/>
      <c r="DF548" s="302"/>
      <c r="DG548" s="302"/>
      <c r="DH548" s="302"/>
      <c r="DI548" s="302"/>
      <c r="DJ548" s="302"/>
      <c r="DK548" s="302"/>
      <c r="DL548" s="302"/>
      <c r="DM548" s="302"/>
      <c r="DN548" s="302"/>
      <c r="DO548" s="302"/>
    </row>
    <row r="549" spans="4:119">
      <c r="D549" s="301" t="s">
        <v>121</v>
      </c>
      <c r="E549" s="301"/>
      <c r="F549" s="301" t="s">
        <v>122</v>
      </c>
      <c r="G549" s="302">
        <v>45</v>
      </c>
      <c r="H549" s="277" t="str">
        <f t="shared" si="8"/>
        <v>0145</v>
      </c>
      <c r="I549" s="302"/>
      <c r="J549" s="302"/>
      <c r="K549" s="302"/>
      <c r="L549" s="302"/>
      <c r="M549" s="302"/>
      <c r="N549" s="302"/>
      <c r="O549" s="302"/>
      <c r="P549" s="302"/>
      <c r="Q549" s="302"/>
      <c r="R549" s="302"/>
      <c r="S549" s="302"/>
      <c r="T549" s="302"/>
      <c r="U549" s="302"/>
      <c r="V549" s="302"/>
      <c r="W549" s="302"/>
      <c r="X549" s="302"/>
      <c r="Y549" s="302"/>
      <c r="Z549" s="302"/>
      <c r="AA549" s="302"/>
      <c r="AB549" s="302"/>
      <c r="AC549" s="302"/>
      <c r="AD549" s="302"/>
      <c r="AE549" s="302"/>
      <c r="AF549" s="302"/>
      <c r="AG549" s="302"/>
      <c r="AH549" s="302"/>
      <c r="AI549" s="302"/>
      <c r="AJ549" s="302"/>
      <c r="AK549" s="302"/>
      <c r="AL549" s="302"/>
      <c r="AM549" s="302"/>
      <c r="AN549" s="302"/>
      <c r="AO549" s="302"/>
      <c r="AP549" s="302"/>
      <c r="AQ549" s="302"/>
      <c r="AR549" s="302"/>
      <c r="AS549" s="302"/>
      <c r="AT549" s="302"/>
      <c r="AU549" s="302"/>
      <c r="AV549" s="302"/>
      <c r="AW549" s="302"/>
      <c r="AX549" s="302"/>
      <c r="AY549" s="302"/>
      <c r="AZ549" s="302"/>
      <c r="BA549" s="302"/>
      <c r="BB549" s="302"/>
      <c r="BC549" s="302"/>
      <c r="BD549" s="302"/>
      <c r="BE549" s="302"/>
      <c r="BF549" s="302"/>
      <c r="BG549" s="302"/>
      <c r="BH549" s="302"/>
      <c r="BI549" s="302"/>
      <c r="BJ549" s="302"/>
      <c r="BK549" s="302"/>
      <c r="BL549" s="302"/>
      <c r="BM549" s="302"/>
      <c r="BN549" s="302"/>
      <c r="BO549" s="302"/>
      <c r="BP549" s="302"/>
      <c r="BQ549" s="302"/>
      <c r="BR549" s="302"/>
      <c r="BS549" s="302"/>
      <c r="BT549" s="302"/>
      <c r="BU549" s="302"/>
      <c r="BV549" s="302"/>
      <c r="BW549" s="302"/>
      <c r="BX549" s="302"/>
      <c r="BY549" s="302"/>
      <c r="BZ549" s="302"/>
      <c r="CA549" s="302"/>
      <c r="CB549" s="302"/>
      <c r="CC549" s="302"/>
      <c r="CD549" s="302"/>
      <c r="CE549" s="302"/>
      <c r="CF549" s="302"/>
      <c r="CG549" s="302"/>
      <c r="CH549" s="302"/>
      <c r="CI549" s="302"/>
      <c r="CJ549" s="302"/>
      <c r="CK549" s="302"/>
      <c r="CL549" s="302"/>
      <c r="CM549" s="302"/>
      <c r="CN549" s="302"/>
      <c r="CO549" s="302"/>
      <c r="CP549" s="302"/>
      <c r="CQ549" s="302"/>
      <c r="CR549" s="302"/>
      <c r="CS549" s="302"/>
      <c r="CT549" s="302"/>
      <c r="CU549" s="302"/>
      <c r="CV549" s="302"/>
      <c r="CW549" s="302"/>
      <c r="CX549" s="302"/>
      <c r="CY549" s="302"/>
      <c r="CZ549" s="302"/>
      <c r="DA549" s="302"/>
      <c r="DB549" s="302"/>
      <c r="DC549" s="302"/>
      <c r="DD549" s="302"/>
      <c r="DE549" s="302"/>
      <c r="DF549" s="302"/>
      <c r="DG549" s="302"/>
      <c r="DH549" s="302"/>
      <c r="DI549" s="302"/>
      <c r="DJ549" s="302"/>
      <c r="DK549" s="302"/>
      <c r="DL549" s="302"/>
      <c r="DM549" s="302"/>
      <c r="DN549" s="302"/>
      <c r="DO549" s="302"/>
    </row>
    <row r="550" spans="4:119">
      <c r="D550" s="301" t="s">
        <v>121</v>
      </c>
      <c r="E550" s="301"/>
      <c r="F550" s="301" t="s">
        <v>122</v>
      </c>
      <c r="G550" s="302">
        <v>46</v>
      </c>
      <c r="H550" s="277" t="str">
        <f t="shared" si="8"/>
        <v>0146</v>
      </c>
      <c r="I550" s="302"/>
      <c r="J550" s="302"/>
      <c r="K550" s="302"/>
      <c r="L550" s="302"/>
      <c r="M550" s="302"/>
      <c r="N550" s="302"/>
      <c r="O550" s="302"/>
      <c r="P550" s="302"/>
      <c r="Q550" s="302"/>
      <c r="R550" s="302"/>
      <c r="S550" s="302"/>
      <c r="T550" s="302"/>
      <c r="U550" s="302"/>
      <c r="V550" s="302"/>
      <c r="W550" s="302"/>
      <c r="X550" s="302"/>
      <c r="Y550" s="302"/>
      <c r="Z550" s="302"/>
      <c r="AA550" s="302"/>
      <c r="AB550" s="302"/>
      <c r="AC550" s="302"/>
      <c r="AD550" s="302"/>
      <c r="AE550" s="302"/>
      <c r="AF550" s="302"/>
      <c r="AG550" s="302"/>
      <c r="AH550" s="302"/>
      <c r="AI550" s="302"/>
      <c r="AJ550" s="302"/>
      <c r="AK550" s="302"/>
      <c r="AL550" s="302"/>
      <c r="AM550" s="302"/>
      <c r="AN550" s="302"/>
      <c r="AO550" s="302"/>
      <c r="AP550" s="302"/>
      <c r="AQ550" s="302"/>
      <c r="AR550" s="302"/>
      <c r="AS550" s="302"/>
      <c r="AT550" s="302"/>
      <c r="AU550" s="302"/>
      <c r="AV550" s="302"/>
      <c r="AW550" s="302"/>
      <c r="AX550" s="302"/>
      <c r="AY550" s="302"/>
      <c r="AZ550" s="302"/>
      <c r="BA550" s="302"/>
      <c r="BB550" s="302"/>
      <c r="BC550" s="302"/>
      <c r="BD550" s="302"/>
      <c r="BE550" s="302"/>
      <c r="BF550" s="302"/>
      <c r="BG550" s="302"/>
      <c r="BH550" s="302"/>
      <c r="BI550" s="302"/>
      <c r="BJ550" s="302"/>
      <c r="BK550" s="302"/>
      <c r="BL550" s="302"/>
      <c r="BM550" s="302"/>
      <c r="BN550" s="302"/>
      <c r="BO550" s="302"/>
      <c r="BP550" s="302"/>
      <c r="BQ550" s="302"/>
      <c r="BR550" s="302"/>
      <c r="BS550" s="302"/>
      <c r="BT550" s="302"/>
      <c r="BU550" s="302"/>
      <c r="BV550" s="302"/>
      <c r="BW550" s="302"/>
      <c r="BX550" s="302"/>
      <c r="BY550" s="302"/>
      <c r="BZ550" s="302"/>
      <c r="CA550" s="302"/>
      <c r="CB550" s="302"/>
      <c r="CC550" s="302"/>
      <c r="CD550" s="302"/>
      <c r="CE550" s="302"/>
      <c r="CF550" s="302"/>
      <c r="CG550" s="302"/>
      <c r="CH550" s="302"/>
      <c r="CI550" s="302"/>
      <c r="CJ550" s="302"/>
      <c r="CK550" s="302"/>
      <c r="CL550" s="302"/>
      <c r="CM550" s="302"/>
      <c r="CN550" s="302"/>
      <c r="CO550" s="302"/>
      <c r="CP550" s="302"/>
      <c r="CQ550" s="302"/>
      <c r="CR550" s="302"/>
      <c r="CS550" s="302"/>
      <c r="CT550" s="302"/>
      <c r="CU550" s="302"/>
      <c r="CV550" s="302"/>
      <c r="CW550" s="302"/>
      <c r="CX550" s="302"/>
      <c r="CY550" s="302"/>
      <c r="CZ550" s="302"/>
      <c r="DA550" s="302"/>
      <c r="DB550" s="302"/>
      <c r="DC550" s="302"/>
      <c r="DD550" s="302"/>
      <c r="DE550" s="302"/>
      <c r="DF550" s="302"/>
      <c r="DG550" s="302"/>
      <c r="DH550" s="302"/>
      <c r="DI550" s="302"/>
      <c r="DJ550" s="302"/>
      <c r="DK550" s="302"/>
      <c r="DL550" s="302"/>
      <c r="DM550" s="302"/>
      <c r="DN550" s="302"/>
      <c r="DO550" s="302"/>
    </row>
    <row r="551" spans="4:119">
      <c r="D551" s="301" t="s">
        <v>121</v>
      </c>
      <c r="E551" s="301"/>
      <c r="F551" s="301" t="s">
        <v>122</v>
      </c>
      <c r="G551" s="302">
        <v>47</v>
      </c>
      <c r="H551" s="277" t="str">
        <f t="shared" si="8"/>
        <v>0147</v>
      </c>
      <c r="I551" s="302"/>
      <c r="J551" s="302"/>
      <c r="K551" s="302"/>
      <c r="L551" s="302"/>
      <c r="M551" s="302"/>
      <c r="N551" s="302"/>
      <c r="O551" s="302"/>
      <c r="P551" s="302"/>
      <c r="Q551" s="302"/>
      <c r="R551" s="302"/>
      <c r="S551" s="302"/>
      <c r="T551" s="302"/>
      <c r="U551" s="302"/>
      <c r="V551" s="302"/>
      <c r="W551" s="302"/>
      <c r="X551" s="302"/>
      <c r="Y551" s="302"/>
      <c r="Z551" s="302"/>
      <c r="AA551" s="302"/>
      <c r="AB551" s="302"/>
      <c r="AC551" s="302"/>
      <c r="AD551" s="302"/>
      <c r="AE551" s="302"/>
      <c r="AF551" s="302"/>
      <c r="AG551" s="302"/>
      <c r="AH551" s="302"/>
      <c r="AI551" s="302"/>
      <c r="AJ551" s="302"/>
      <c r="AK551" s="302"/>
      <c r="AL551" s="302"/>
      <c r="AM551" s="302"/>
      <c r="AN551" s="302"/>
      <c r="AO551" s="302"/>
      <c r="AP551" s="302"/>
      <c r="AQ551" s="302"/>
      <c r="AR551" s="302"/>
      <c r="AS551" s="302"/>
      <c r="AT551" s="302"/>
      <c r="AU551" s="302"/>
      <c r="AV551" s="302"/>
      <c r="AW551" s="302"/>
      <c r="AX551" s="302"/>
      <c r="AY551" s="302"/>
      <c r="AZ551" s="302"/>
      <c r="BA551" s="302"/>
      <c r="BB551" s="302"/>
      <c r="BC551" s="302"/>
      <c r="BD551" s="302"/>
      <c r="BE551" s="302"/>
      <c r="BF551" s="302"/>
      <c r="BG551" s="302"/>
      <c r="BH551" s="302"/>
      <c r="BI551" s="302"/>
      <c r="BJ551" s="302"/>
      <c r="BK551" s="302"/>
      <c r="BL551" s="302"/>
      <c r="BM551" s="302"/>
      <c r="BN551" s="302"/>
      <c r="BO551" s="302"/>
      <c r="BP551" s="302"/>
      <c r="BQ551" s="302"/>
      <c r="BR551" s="302"/>
      <c r="BS551" s="302"/>
      <c r="BT551" s="302"/>
      <c r="BU551" s="302"/>
      <c r="BV551" s="302"/>
      <c r="BW551" s="302"/>
      <c r="BX551" s="302"/>
      <c r="BY551" s="302"/>
      <c r="BZ551" s="302"/>
      <c r="CA551" s="302"/>
      <c r="CB551" s="302"/>
      <c r="CC551" s="302"/>
      <c r="CD551" s="302"/>
      <c r="CE551" s="302"/>
      <c r="CF551" s="302"/>
      <c r="CG551" s="302"/>
      <c r="CH551" s="302"/>
      <c r="CI551" s="302"/>
      <c r="CJ551" s="302"/>
      <c r="CK551" s="302"/>
      <c r="CL551" s="302"/>
      <c r="CM551" s="302"/>
      <c r="CN551" s="302"/>
      <c r="CO551" s="302"/>
      <c r="CP551" s="302"/>
      <c r="CQ551" s="302"/>
      <c r="CR551" s="302"/>
      <c r="CS551" s="302"/>
      <c r="CT551" s="302"/>
      <c r="CU551" s="302"/>
      <c r="CV551" s="302"/>
      <c r="CW551" s="302"/>
      <c r="CX551" s="302"/>
      <c r="CY551" s="302"/>
      <c r="CZ551" s="302"/>
      <c r="DA551" s="302"/>
      <c r="DB551" s="302"/>
      <c r="DC551" s="302"/>
      <c r="DD551" s="302"/>
      <c r="DE551" s="302"/>
      <c r="DF551" s="302"/>
      <c r="DG551" s="302"/>
      <c r="DH551" s="302"/>
      <c r="DI551" s="302"/>
      <c r="DJ551" s="302"/>
      <c r="DK551" s="302"/>
      <c r="DL551" s="302"/>
      <c r="DM551" s="302"/>
      <c r="DN551" s="302"/>
      <c r="DO551" s="302"/>
    </row>
    <row r="552" spans="4:119">
      <c r="D552" s="301" t="s">
        <v>121</v>
      </c>
      <c r="E552" s="301"/>
      <c r="F552" s="301" t="s">
        <v>122</v>
      </c>
      <c r="G552" s="302">
        <v>48</v>
      </c>
      <c r="H552" s="277" t="str">
        <f t="shared" si="8"/>
        <v>0148</v>
      </c>
      <c r="I552" s="302"/>
      <c r="J552" s="302"/>
      <c r="K552" s="302"/>
      <c r="L552" s="302"/>
      <c r="M552" s="302"/>
      <c r="N552" s="302"/>
      <c r="O552" s="302"/>
      <c r="P552" s="302"/>
      <c r="Q552" s="302"/>
      <c r="R552" s="302"/>
      <c r="S552" s="302"/>
      <c r="T552" s="302"/>
      <c r="U552" s="302"/>
      <c r="V552" s="302"/>
      <c r="W552" s="302"/>
      <c r="X552" s="302"/>
      <c r="Y552" s="302"/>
      <c r="Z552" s="302"/>
      <c r="AA552" s="302"/>
      <c r="AB552" s="302"/>
      <c r="AC552" s="302"/>
      <c r="AD552" s="302"/>
      <c r="AE552" s="302"/>
      <c r="AF552" s="302"/>
      <c r="AG552" s="302"/>
      <c r="AH552" s="302"/>
      <c r="AI552" s="302"/>
      <c r="AJ552" s="302"/>
      <c r="AK552" s="302"/>
      <c r="AL552" s="302"/>
      <c r="AM552" s="302"/>
      <c r="AN552" s="302"/>
      <c r="AO552" s="302"/>
      <c r="AP552" s="302"/>
      <c r="AQ552" s="302"/>
      <c r="AR552" s="302"/>
      <c r="AS552" s="302"/>
      <c r="AT552" s="302"/>
      <c r="AU552" s="302"/>
      <c r="AV552" s="302"/>
      <c r="AW552" s="302"/>
      <c r="AX552" s="302"/>
      <c r="AY552" s="302"/>
      <c r="AZ552" s="302"/>
      <c r="BA552" s="302"/>
      <c r="BB552" s="302"/>
      <c r="BC552" s="302"/>
      <c r="BD552" s="302"/>
      <c r="BE552" s="302"/>
      <c r="BF552" s="302"/>
      <c r="BG552" s="302"/>
      <c r="BH552" s="302"/>
      <c r="BI552" s="302"/>
      <c r="BJ552" s="302"/>
      <c r="BK552" s="302"/>
      <c r="BL552" s="302"/>
      <c r="BM552" s="302"/>
      <c r="BN552" s="302"/>
      <c r="BO552" s="302"/>
      <c r="BP552" s="302"/>
      <c r="BQ552" s="302"/>
      <c r="BR552" s="302"/>
      <c r="BS552" s="302"/>
      <c r="BT552" s="302"/>
      <c r="BU552" s="302"/>
      <c r="BV552" s="302"/>
      <c r="BW552" s="302"/>
      <c r="BX552" s="302"/>
      <c r="BY552" s="302"/>
      <c r="BZ552" s="302"/>
      <c r="CA552" s="302"/>
      <c r="CB552" s="302"/>
      <c r="CC552" s="302"/>
      <c r="CD552" s="302"/>
      <c r="CE552" s="302"/>
      <c r="CF552" s="302"/>
      <c r="CG552" s="302"/>
      <c r="CH552" s="302"/>
      <c r="CI552" s="302"/>
      <c r="CJ552" s="302"/>
      <c r="CK552" s="302"/>
      <c r="CL552" s="302"/>
      <c r="CM552" s="302"/>
      <c r="CN552" s="302"/>
      <c r="CO552" s="302"/>
      <c r="CP552" s="302"/>
      <c r="CQ552" s="302"/>
      <c r="CR552" s="302"/>
      <c r="CS552" s="302"/>
      <c r="CT552" s="302"/>
      <c r="CU552" s="302"/>
      <c r="CV552" s="302"/>
      <c r="CW552" s="302"/>
      <c r="CX552" s="302"/>
      <c r="CY552" s="302"/>
      <c r="CZ552" s="302"/>
      <c r="DA552" s="302"/>
      <c r="DB552" s="302"/>
      <c r="DC552" s="302"/>
      <c r="DD552" s="302"/>
      <c r="DE552" s="302"/>
      <c r="DF552" s="302"/>
      <c r="DG552" s="302"/>
      <c r="DH552" s="302"/>
      <c r="DI552" s="302"/>
      <c r="DJ552" s="302"/>
      <c r="DK552" s="302"/>
      <c r="DL552" s="302"/>
      <c r="DM552" s="302"/>
      <c r="DN552" s="302"/>
      <c r="DO552" s="302"/>
    </row>
    <row r="553" spans="4:119">
      <c r="D553" s="301" t="s">
        <v>121</v>
      </c>
      <c r="E553" s="301"/>
      <c r="F553" s="301" t="s">
        <v>122</v>
      </c>
      <c r="G553" s="302">
        <v>49</v>
      </c>
      <c r="H553" s="277" t="str">
        <f t="shared" si="8"/>
        <v>0149</v>
      </c>
      <c r="I553" s="302"/>
      <c r="J553" s="302"/>
      <c r="K553" s="302"/>
      <c r="L553" s="302"/>
      <c r="M553" s="302"/>
      <c r="N553" s="302"/>
      <c r="O553" s="302"/>
      <c r="P553" s="302"/>
      <c r="Q553" s="302"/>
      <c r="R553" s="302"/>
      <c r="S553" s="302"/>
      <c r="T553" s="302"/>
      <c r="U553" s="302"/>
      <c r="V553" s="302"/>
      <c r="W553" s="302"/>
      <c r="X553" s="302"/>
      <c r="Y553" s="302"/>
      <c r="Z553" s="302"/>
      <c r="AA553" s="302"/>
      <c r="AB553" s="302"/>
      <c r="AC553" s="302"/>
      <c r="AD553" s="302"/>
      <c r="AE553" s="302"/>
      <c r="AF553" s="302"/>
      <c r="AG553" s="302"/>
      <c r="AH553" s="302"/>
      <c r="AI553" s="302"/>
      <c r="AJ553" s="302"/>
      <c r="AK553" s="302"/>
      <c r="AL553" s="302"/>
      <c r="AM553" s="302"/>
      <c r="AN553" s="302"/>
      <c r="AO553" s="302"/>
      <c r="AP553" s="302"/>
      <c r="AQ553" s="302"/>
      <c r="AR553" s="302"/>
      <c r="AS553" s="302"/>
      <c r="AT553" s="302"/>
      <c r="AU553" s="302"/>
      <c r="AV553" s="302"/>
      <c r="AW553" s="302"/>
      <c r="AX553" s="302"/>
      <c r="AY553" s="302"/>
      <c r="AZ553" s="302"/>
      <c r="BA553" s="302"/>
      <c r="BB553" s="302"/>
      <c r="BC553" s="302"/>
      <c r="BD553" s="302"/>
      <c r="BE553" s="302"/>
      <c r="BF553" s="302"/>
      <c r="BG553" s="302"/>
      <c r="BH553" s="302"/>
      <c r="BI553" s="302"/>
      <c r="BJ553" s="302"/>
      <c r="BK553" s="302"/>
      <c r="BL553" s="302"/>
      <c r="BM553" s="302"/>
      <c r="BN553" s="302"/>
      <c r="BO553" s="302"/>
      <c r="BP553" s="302"/>
      <c r="BQ553" s="302"/>
      <c r="BR553" s="302"/>
      <c r="BS553" s="302"/>
      <c r="BT553" s="302"/>
      <c r="BU553" s="302"/>
      <c r="BV553" s="302"/>
      <c r="BW553" s="302"/>
      <c r="BX553" s="302"/>
      <c r="BY553" s="302"/>
      <c r="BZ553" s="302"/>
      <c r="CA553" s="302"/>
      <c r="CB553" s="302"/>
      <c r="CC553" s="302"/>
      <c r="CD553" s="302"/>
      <c r="CE553" s="302"/>
      <c r="CF553" s="302"/>
      <c r="CG553" s="302"/>
      <c r="CH553" s="302"/>
      <c r="CI553" s="302"/>
      <c r="CJ553" s="302"/>
      <c r="CK553" s="302"/>
      <c r="CL553" s="302"/>
      <c r="CM553" s="302"/>
      <c r="CN553" s="302"/>
      <c r="CO553" s="302"/>
      <c r="CP553" s="302"/>
      <c r="CQ553" s="302"/>
      <c r="CR553" s="302"/>
      <c r="CS553" s="302"/>
      <c r="CT553" s="302"/>
      <c r="CU553" s="302"/>
      <c r="CV553" s="302"/>
      <c r="CW553" s="302"/>
      <c r="CX553" s="302"/>
      <c r="CY553" s="302"/>
      <c r="CZ553" s="302"/>
      <c r="DA553" s="302"/>
      <c r="DB553" s="302"/>
      <c r="DC553" s="302"/>
      <c r="DD553" s="302"/>
      <c r="DE553" s="302"/>
      <c r="DF553" s="302"/>
      <c r="DG553" s="302"/>
      <c r="DH553" s="302"/>
      <c r="DI553" s="302"/>
      <c r="DJ553" s="302"/>
      <c r="DK553" s="302"/>
      <c r="DL553" s="302"/>
      <c r="DM553" s="302"/>
      <c r="DN553" s="302"/>
      <c r="DO553" s="302"/>
    </row>
    <row r="554" spans="4:119">
      <c r="D554" s="301" t="s">
        <v>121</v>
      </c>
      <c r="E554" s="301"/>
      <c r="F554" s="301" t="s">
        <v>122</v>
      </c>
      <c r="G554" s="302">
        <v>50</v>
      </c>
      <c r="H554" s="277" t="str">
        <f t="shared" si="8"/>
        <v>0150</v>
      </c>
      <c r="I554" s="302"/>
      <c r="J554" s="302"/>
      <c r="K554" s="302"/>
      <c r="L554" s="302"/>
      <c r="M554" s="302"/>
      <c r="N554" s="302"/>
      <c r="O554" s="302"/>
      <c r="P554" s="302"/>
      <c r="Q554" s="302"/>
      <c r="R554" s="302"/>
      <c r="S554" s="302"/>
      <c r="T554" s="302"/>
      <c r="U554" s="302"/>
      <c r="V554" s="302"/>
      <c r="W554" s="302"/>
      <c r="X554" s="302"/>
      <c r="Y554" s="302"/>
      <c r="Z554" s="302"/>
      <c r="AA554" s="302"/>
      <c r="AB554" s="302"/>
      <c r="AC554" s="302"/>
      <c r="AD554" s="302"/>
      <c r="AE554" s="302"/>
      <c r="AF554" s="302"/>
      <c r="AG554" s="302"/>
      <c r="AH554" s="302"/>
      <c r="AI554" s="302"/>
      <c r="AJ554" s="302"/>
      <c r="AK554" s="302"/>
      <c r="AL554" s="302"/>
      <c r="AM554" s="302"/>
      <c r="AN554" s="302"/>
      <c r="AO554" s="302"/>
      <c r="AP554" s="302"/>
      <c r="AQ554" s="302"/>
      <c r="AR554" s="302"/>
      <c r="AS554" s="302"/>
      <c r="AT554" s="302"/>
      <c r="AU554" s="302"/>
      <c r="AV554" s="302"/>
      <c r="AW554" s="302"/>
      <c r="AX554" s="302"/>
      <c r="AY554" s="302"/>
      <c r="AZ554" s="302"/>
      <c r="BA554" s="302"/>
      <c r="BB554" s="302"/>
      <c r="BC554" s="302"/>
      <c r="BD554" s="302"/>
      <c r="BE554" s="302"/>
      <c r="BF554" s="302"/>
      <c r="BG554" s="302"/>
      <c r="BH554" s="302"/>
      <c r="BI554" s="302"/>
      <c r="BJ554" s="302"/>
      <c r="BK554" s="302"/>
      <c r="BL554" s="302"/>
      <c r="BM554" s="302"/>
      <c r="BN554" s="302"/>
      <c r="BO554" s="302"/>
      <c r="BP554" s="302"/>
      <c r="BQ554" s="302"/>
      <c r="BR554" s="302"/>
      <c r="BS554" s="302"/>
      <c r="BT554" s="302"/>
      <c r="BU554" s="302"/>
      <c r="BV554" s="302"/>
      <c r="BW554" s="302"/>
      <c r="BX554" s="302"/>
      <c r="BY554" s="302"/>
      <c r="BZ554" s="302"/>
      <c r="CA554" s="302"/>
      <c r="CB554" s="302"/>
      <c r="CC554" s="302"/>
      <c r="CD554" s="302"/>
      <c r="CE554" s="302"/>
      <c r="CF554" s="302"/>
      <c r="CG554" s="302"/>
      <c r="CH554" s="302"/>
      <c r="CI554" s="302"/>
      <c r="CJ554" s="302"/>
      <c r="CK554" s="302"/>
      <c r="CL554" s="302"/>
      <c r="CM554" s="302"/>
      <c r="CN554" s="302"/>
      <c r="CO554" s="302"/>
      <c r="CP554" s="302"/>
      <c r="CQ554" s="302"/>
      <c r="CR554" s="302"/>
      <c r="CS554" s="302"/>
      <c r="CT554" s="302"/>
      <c r="CU554" s="302"/>
      <c r="CV554" s="302"/>
      <c r="CW554" s="302"/>
      <c r="CX554" s="302"/>
      <c r="CY554" s="302"/>
      <c r="CZ554" s="302"/>
      <c r="DA554" s="302"/>
      <c r="DB554" s="302"/>
      <c r="DC554" s="302"/>
      <c r="DD554" s="302"/>
      <c r="DE554" s="302"/>
      <c r="DF554" s="302"/>
      <c r="DG554" s="302"/>
      <c r="DH554" s="302"/>
      <c r="DI554" s="302"/>
      <c r="DJ554" s="302"/>
      <c r="DK554" s="302"/>
      <c r="DL554" s="302"/>
      <c r="DM554" s="302"/>
      <c r="DN554" s="302"/>
      <c r="DO554" s="302"/>
    </row>
    <row r="555" spans="4:119">
      <c r="D555" s="301" t="s">
        <v>121</v>
      </c>
      <c r="E555" s="301"/>
      <c r="F555" s="301" t="s">
        <v>122</v>
      </c>
      <c r="G555" s="302">
        <v>51</v>
      </c>
      <c r="H555" s="277" t="str">
        <f t="shared" si="8"/>
        <v>0151</v>
      </c>
      <c r="I555" s="302"/>
      <c r="J555" s="302"/>
      <c r="K555" s="302"/>
      <c r="L555" s="302"/>
      <c r="M555" s="302"/>
      <c r="N555" s="302"/>
      <c r="O555" s="302"/>
      <c r="P555" s="302"/>
      <c r="Q555" s="302"/>
      <c r="R555" s="302"/>
      <c r="S555" s="302"/>
      <c r="T555" s="302"/>
      <c r="U555" s="302"/>
      <c r="V555" s="302"/>
      <c r="W555" s="302"/>
      <c r="X555" s="302"/>
      <c r="Y555" s="302"/>
      <c r="Z555" s="302"/>
      <c r="AA555" s="302"/>
      <c r="AB555" s="302"/>
      <c r="AC555" s="302"/>
      <c r="AD555" s="302"/>
      <c r="AE555" s="302"/>
      <c r="AF555" s="302"/>
      <c r="AG555" s="302"/>
      <c r="AH555" s="302"/>
      <c r="AI555" s="302"/>
      <c r="AJ555" s="302"/>
      <c r="AK555" s="302"/>
      <c r="AL555" s="302"/>
      <c r="AM555" s="302"/>
      <c r="AN555" s="302"/>
      <c r="AO555" s="302"/>
      <c r="AP555" s="302"/>
      <c r="AQ555" s="302"/>
      <c r="AR555" s="302"/>
      <c r="AS555" s="302"/>
      <c r="AT555" s="302"/>
      <c r="AU555" s="302"/>
      <c r="AV555" s="302"/>
      <c r="AW555" s="302"/>
      <c r="AX555" s="302"/>
      <c r="AY555" s="302"/>
      <c r="AZ555" s="302"/>
      <c r="BA555" s="302"/>
      <c r="BB555" s="302"/>
      <c r="BC555" s="302"/>
      <c r="BD555" s="302"/>
      <c r="BE555" s="302"/>
      <c r="BF555" s="302"/>
      <c r="BG555" s="302"/>
      <c r="BH555" s="302"/>
      <c r="BI555" s="302"/>
      <c r="BJ555" s="302"/>
      <c r="BK555" s="302"/>
      <c r="BL555" s="302"/>
      <c r="BM555" s="302"/>
      <c r="BN555" s="302"/>
      <c r="BO555" s="302"/>
      <c r="BP555" s="302"/>
      <c r="BQ555" s="302"/>
      <c r="BR555" s="302"/>
      <c r="BS555" s="302"/>
      <c r="BT555" s="302"/>
      <c r="BU555" s="302"/>
      <c r="BV555" s="302"/>
      <c r="BW555" s="302"/>
      <c r="BX555" s="302"/>
      <c r="BY555" s="302"/>
      <c r="BZ555" s="302"/>
      <c r="CA555" s="302"/>
      <c r="CB555" s="302"/>
      <c r="CC555" s="302"/>
      <c r="CD555" s="302"/>
      <c r="CE555" s="302"/>
      <c r="CF555" s="302"/>
      <c r="CG555" s="302"/>
      <c r="CH555" s="302"/>
      <c r="CI555" s="302"/>
      <c r="CJ555" s="302"/>
      <c r="CK555" s="302"/>
      <c r="CL555" s="302"/>
      <c r="CM555" s="302"/>
      <c r="CN555" s="302"/>
      <c r="CO555" s="302"/>
      <c r="CP555" s="302"/>
      <c r="CQ555" s="302"/>
      <c r="CR555" s="302"/>
      <c r="CS555" s="302"/>
      <c r="CT555" s="302"/>
      <c r="CU555" s="302"/>
      <c r="CV555" s="302"/>
      <c r="CW555" s="302"/>
      <c r="CX555" s="302"/>
      <c r="CY555" s="302"/>
      <c r="CZ555" s="302"/>
      <c r="DA555" s="302"/>
      <c r="DB555" s="302"/>
      <c r="DC555" s="302"/>
      <c r="DD555" s="302"/>
      <c r="DE555" s="302"/>
      <c r="DF555" s="302"/>
      <c r="DG555" s="302"/>
      <c r="DH555" s="302"/>
      <c r="DI555" s="302"/>
      <c r="DJ555" s="302"/>
      <c r="DK555" s="302"/>
      <c r="DL555" s="302"/>
      <c r="DM555" s="302"/>
      <c r="DN555" s="302"/>
      <c r="DO555" s="302"/>
    </row>
    <row r="556" spans="4:119">
      <c r="D556" s="301" t="s">
        <v>121</v>
      </c>
      <c r="E556" s="301"/>
      <c r="F556" s="301" t="s">
        <v>122</v>
      </c>
      <c r="G556" s="302">
        <v>52</v>
      </c>
      <c r="H556" s="277" t="str">
        <f t="shared" si="8"/>
        <v>0152</v>
      </c>
      <c r="I556" s="302"/>
      <c r="J556" s="302"/>
      <c r="K556" s="302"/>
      <c r="L556" s="302"/>
      <c r="M556" s="302"/>
      <c r="N556" s="302"/>
      <c r="O556" s="302"/>
      <c r="P556" s="302"/>
      <c r="Q556" s="302"/>
      <c r="R556" s="302"/>
      <c r="S556" s="302"/>
      <c r="T556" s="302"/>
      <c r="U556" s="302"/>
      <c r="V556" s="302"/>
      <c r="W556" s="302"/>
      <c r="X556" s="302"/>
      <c r="Y556" s="302"/>
      <c r="Z556" s="302"/>
      <c r="AA556" s="302"/>
      <c r="AB556" s="302"/>
      <c r="AC556" s="302"/>
      <c r="AD556" s="302"/>
      <c r="AE556" s="302"/>
      <c r="AF556" s="302"/>
      <c r="AG556" s="302"/>
      <c r="AH556" s="302"/>
      <c r="AI556" s="302"/>
      <c r="AJ556" s="302"/>
      <c r="AK556" s="302"/>
      <c r="AL556" s="302"/>
      <c r="AM556" s="302"/>
      <c r="AN556" s="302"/>
      <c r="AO556" s="302"/>
      <c r="AP556" s="302"/>
      <c r="AQ556" s="302"/>
      <c r="AR556" s="302"/>
      <c r="AS556" s="302"/>
      <c r="AT556" s="302"/>
      <c r="AU556" s="302"/>
      <c r="AV556" s="302"/>
      <c r="AW556" s="302"/>
      <c r="AX556" s="302"/>
      <c r="AY556" s="302"/>
      <c r="AZ556" s="302"/>
      <c r="BA556" s="302"/>
      <c r="BB556" s="302"/>
      <c r="BC556" s="302"/>
      <c r="BD556" s="302"/>
      <c r="BE556" s="302"/>
      <c r="BF556" s="302"/>
      <c r="BG556" s="302"/>
      <c r="BH556" s="302"/>
      <c r="BI556" s="302"/>
      <c r="BJ556" s="302"/>
      <c r="BK556" s="302"/>
      <c r="BL556" s="302"/>
      <c r="BM556" s="302"/>
      <c r="BN556" s="302"/>
      <c r="BO556" s="302"/>
      <c r="BP556" s="302"/>
      <c r="BQ556" s="302"/>
      <c r="BR556" s="302"/>
      <c r="BS556" s="302"/>
      <c r="BT556" s="302"/>
      <c r="BU556" s="302"/>
      <c r="BV556" s="302"/>
      <c r="BW556" s="302"/>
      <c r="BX556" s="302"/>
      <c r="BY556" s="302"/>
      <c r="BZ556" s="302"/>
      <c r="CA556" s="302"/>
      <c r="CB556" s="302"/>
      <c r="CC556" s="302"/>
      <c r="CD556" s="302"/>
      <c r="CE556" s="302"/>
      <c r="CF556" s="302"/>
      <c r="CG556" s="302"/>
      <c r="CH556" s="302"/>
      <c r="CI556" s="302"/>
      <c r="CJ556" s="302"/>
      <c r="CK556" s="302"/>
      <c r="CL556" s="302"/>
      <c r="CM556" s="302"/>
      <c r="CN556" s="302"/>
      <c r="CO556" s="302"/>
      <c r="CP556" s="302"/>
      <c r="CQ556" s="302"/>
      <c r="CR556" s="302"/>
      <c r="CS556" s="302"/>
      <c r="CT556" s="302"/>
      <c r="CU556" s="302"/>
      <c r="CV556" s="302"/>
      <c r="CW556" s="302"/>
      <c r="CX556" s="302"/>
      <c r="CY556" s="302"/>
      <c r="CZ556" s="302"/>
      <c r="DA556" s="302"/>
      <c r="DB556" s="302"/>
      <c r="DC556" s="302"/>
      <c r="DD556" s="302"/>
      <c r="DE556" s="302"/>
      <c r="DF556" s="302"/>
      <c r="DG556" s="302"/>
      <c r="DH556" s="302"/>
      <c r="DI556" s="302"/>
      <c r="DJ556" s="302"/>
      <c r="DK556" s="302"/>
      <c r="DL556" s="302"/>
      <c r="DM556" s="302"/>
      <c r="DN556" s="302"/>
      <c r="DO556" s="302"/>
    </row>
    <row r="557" spans="4:119">
      <c r="D557" s="301" t="s">
        <v>121</v>
      </c>
      <c r="E557" s="301"/>
      <c r="F557" s="301" t="s">
        <v>122</v>
      </c>
      <c r="G557" s="302">
        <v>53</v>
      </c>
      <c r="H557" s="277" t="str">
        <f t="shared" si="8"/>
        <v>0153</v>
      </c>
      <c r="I557" s="302"/>
      <c r="J557" s="302"/>
      <c r="K557" s="302"/>
      <c r="L557" s="302"/>
      <c r="M557" s="302"/>
      <c r="N557" s="302"/>
      <c r="O557" s="302"/>
      <c r="P557" s="302"/>
      <c r="Q557" s="302"/>
      <c r="R557" s="302"/>
      <c r="S557" s="302"/>
      <c r="T557" s="302"/>
      <c r="U557" s="302"/>
      <c r="V557" s="302"/>
      <c r="W557" s="302"/>
      <c r="X557" s="302"/>
      <c r="Y557" s="302"/>
      <c r="Z557" s="302"/>
      <c r="AA557" s="302"/>
      <c r="AB557" s="302"/>
      <c r="AC557" s="302"/>
      <c r="AD557" s="302"/>
      <c r="AE557" s="302"/>
      <c r="AF557" s="302"/>
      <c r="AG557" s="302"/>
      <c r="AH557" s="302"/>
      <c r="AI557" s="302"/>
      <c r="AJ557" s="302"/>
      <c r="AK557" s="302"/>
      <c r="AL557" s="302"/>
      <c r="AM557" s="302"/>
      <c r="AN557" s="302"/>
      <c r="AO557" s="302"/>
      <c r="AP557" s="302"/>
      <c r="AQ557" s="302"/>
      <c r="AR557" s="302"/>
      <c r="AS557" s="302"/>
      <c r="AT557" s="302"/>
      <c r="AU557" s="302"/>
      <c r="AV557" s="302"/>
      <c r="AW557" s="302"/>
      <c r="AX557" s="302"/>
      <c r="AY557" s="302"/>
      <c r="AZ557" s="302"/>
      <c r="BA557" s="302"/>
      <c r="BB557" s="302"/>
      <c r="BC557" s="302"/>
      <c r="BD557" s="302"/>
      <c r="BE557" s="302"/>
      <c r="BF557" s="302"/>
      <c r="BG557" s="302"/>
      <c r="BH557" s="302"/>
      <c r="BI557" s="302"/>
      <c r="BJ557" s="302"/>
      <c r="BK557" s="302"/>
      <c r="BL557" s="302"/>
      <c r="BM557" s="302"/>
      <c r="BN557" s="302"/>
      <c r="BO557" s="302"/>
      <c r="BP557" s="302"/>
      <c r="BQ557" s="302"/>
      <c r="BR557" s="302"/>
      <c r="BS557" s="302"/>
      <c r="BT557" s="302"/>
      <c r="BU557" s="302"/>
      <c r="BV557" s="302"/>
      <c r="BW557" s="302"/>
      <c r="BX557" s="302"/>
      <c r="BY557" s="302"/>
      <c r="BZ557" s="302"/>
      <c r="CA557" s="302"/>
      <c r="CB557" s="302"/>
      <c r="CC557" s="302"/>
      <c r="CD557" s="302"/>
      <c r="CE557" s="302"/>
      <c r="CF557" s="302"/>
      <c r="CG557" s="302"/>
      <c r="CH557" s="302"/>
      <c r="CI557" s="302"/>
      <c r="CJ557" s="302"/>
      <c r="CK557" s="302"/>
      <c r="CL557" s="302"/>
      <c r="CM557" s="302"/>
      <c r="CN557" s="302"/>
      <c r="CO557" s="302"/>
      <c r="CP557" s="302"/>
      <c r="CQ557" s="302"/>
      <c r="CR557" s="302"/>
      <c r="CS557" s="302"/>
      <c r="CT557" s="302"/>
      <c r="CU557" s="302"/>
      <c r="CV557" s="302"/>
      <c r="CW557" s="302"/>
      <c r="CX557" s="302"/>
      <c r="CY557" s="302"/>
      <c r="CZ557" s="302"/>
      <c r="DA557" s="302"/>
      <c r="DB557" s="302"/>
      <c r="DC557" s="302"/>
      <c r="DD557" s="302"/>
      <c r="DE557" s="302"/>
      <c r="DF557" s="302"/>
      <c r="DG557" s="302"/>
      <c r="DH557" s="302"/>
      <c r="DI557" s="302"/>
      <c r="DJ557" s="302"/>
      <c r="DK557" s="302"/>
      <c r="DL557" s="302"/>
      <c r="DM557" s="302"/>
      <c r="DN557" s="302"/>
      <c r="DO557" s="302"/>
    </row>
    <row r="558" spans="4:119">
      <c r="D558" s="301" t="s">
        <v>121</v>
      </c>
      <c r="E558" s="301"/>
      <c r="F558" s="301" t="s">
        <v>122</v>
      </c>
      <c r="G558" s="302">
        <v>54</v>
      </c>
      <c r="H558" s="277" t="str">
        <f t="shared" si="8"/>
        <v>0154</v>
      </c>
      <c r="I558" s="302"/>
      <c r="J558" s="302"/>
      <c r="K558" s="302"/>
      <c r="L558" s="302"/>
      <c r="M558" s="302"/>
      <c r="N558" s="302"/>
      <c r="O558" s="302"/>
      <c r="P558" s="302"/>
      <c r="Q558" s="302"/>
      <c r="R558" s="302"/>
      <c r="S558" s="302"/>
      <c r="T558" s="302"/>
      <c r="U558" s="302"/>
      <c r="V558" s="302"/>
      <c r="W558" s="302"/>
      <c r="X558" s="302"/>
      <c r="Y558" s="302"/>
      <c r="Z558" s="302"/>
      <c r="AA558" s="302"/>
      <c r="AB558" s="302"/>
      <c r="AC558" s="302"/>
      <c r="AD558" s="302"/>
      <c r="AE558" s="302"/>
      <c r="AF558" s="302"/>
      <c r="AG558" s="302"/>
      <c r="AH558" s="302"/>
      <c r="AI558" s="302"/>
      <c r="AJ558" s="302"/>
      <c r="AK558" s="302"/>
      <c r="AL558" s="302"/>
      <c r="AM558" s="302"/>
      <c r="AN558" s="302"/>
      <c r="AO558" s="302"/>
      <c r="AP558" s="302"/>
      <c r="AQ558" s="302"/>
      <c r="AR558" s="302"/>
      <c r="AS558" s="302"/>
      <c r="AT558" s="302"/>
      <c r="AU558" s="302"/>
      <c r="AV558" s="302"/>
      <c r="AW558" s="302"/>
      <c r="AX558" s="302"/>
      <c r="AY558" s="302"/>
      <c r="AZ558" s="302"/>
      <c r="BA558" s="302"/>
      <c r="BB558" s="302"/>
      <c r="BC558" s="302"/>
      <c r="BD558" s="302"/>
      <c r="BE558" s="302"/>
      <c r="BF558" s="302"/>
      <c r="BG558" s="302"/>
      <c r="BH558" s="302"/>
      <c r="BI558" s="302"/>
      <c r="BJ558" s="302"/>
      <c r="BK558" s="302"/>
      <c r="BL558" s="302"/>
      <c r="BM558" s="302"/>
      <c r="BN558" s="302"/>
      <c r="BO558" s="302"/>
      <c r="BP558" s="302"/>
      <c r="BQ558" s="302"/>
      <c r="BR558" s="302"/>
      <c r="BS558" s="302"/>
      <c r="BT558" s="302"/>
      <c r="BU558" s="302"/>
      <c r="BV558" s="302"/>
      <c r="BW558" s="302"/>
      <c r="BX558" s="302"/>
      <c r="BY558" s="302"/>
      <c r="BZ558" s="302"/>
      <c r="CA558" s="302"/>
      <c r="CB558" s="302"/>
      <c r="CC558" s="302"/>
      <c r="CD558" s="302"/>
      <c r="CE558" s="302"/>
      <c r="CF558" s="302"/>
      <c r="CG558" s="302"/>
      <c r="CH558" s="302"/>
      <c r="CI558" s="302"/>
      <c r="CJ558" s="302"/>
      <c r="CK558" s="302"/>
      <c r="CL558" s="302"/>
      <c r="CM558" s="302"/>
      <c r="CN558" s="302"/>
      <c r="CO558" s="302"/>
      <c r="CP558" s="302"/>
      <c r="CQ558" s="302"/>
      <c r="CR558" s="302"/>
      <c r="CS558" s="302"/>
      <c r="CT558" s="302"/>
      <c r="CU558" s="302"/>
      <c r="CV558" s="302"/>
      <c r="CW558" s="302"/>
      <c r="CX558" s="302"/>
      <c r="CY558" s="302"/>
      <c r="CZ558" s="302"/>
      <c r="DA558" s="302"/>
      <c r="DB558" s="302"/>
      <c r="DC558" s="302"/>
      <c r="DD558" s="302"/>
      <c r="DE558" s="302"/>
      <c r="DF558" s="302"/>
      <c r="DG558" s="302"/>
      <c r="DH558" s="302"/>
      <c r="DI558" s="302"/>
      <c r="DJ558" s="302"/>
      <c r="DK558" s="302"/>
      <c r="DL558" s="302"/>
      <c r="DM558" s="302"/>
      <c r="DN558" s="302"/>
      <c r="DO558" s="302"/>
    </row>
    <row r="559" spans="4:119">
      <c r="D559" s="301" t="s">
        <v>121</v>
      </c>
      <c r="E559" s="301"/>
      <c r="F559" s="301" t="s">
        <v>122</v>
      </c>
      <c r="G559" s="302">
        <v>55</v>
      </c>
      <c r="H559" s="277" t="str">
        <f t="shared" si="8"/>
        <v>0155</v>
      </c>
      <c r="I559" s="302"/>
      <c r="J559" s="302"/>
      <c r="K559" s="302"/>
      <c r="L559" s="302"/>
      <c r="M559" s="302"/>
      <c r="N559" s="302"/>
      <c r="O559" s="302"/>
      <c r="P559" s="302"/>
      <c r="Q559" s="302"/>
      <c r="R559" s="302"/>
      <c r="S559" s="302"/>
      <c r="T559" s="302"/>
      <c r="U559" s="302"/>
      <c r="V559" s="302"/>
      <c r="W559" s="302"/>
      <c r="X559" s="302"/>
      <c r="Y559" s="302"/>
      <c r="Z559" s="302"/>
      <c r="AA559" s="302"/>
      <c r="AB559" s="302"/>
      <c r="AC559" s="302"/>
      <c r="AD559" s="302"/>
      <c r="AE559" s="302"/>
      <c r="AF559" s="302"/>
      <c r="AG559" s="302"/>
      <c r="AH559" s="302"/>
      <c r="AI559" s="302"/>
      <c r="AJ559" s="302"/>
      <c r="AK559" s="302"/>
      <c r="AL559" s="302"/>
      <c r="AM559" s="302"/>
      <c r="AN559" s="302"/>
      <c r="AO559" s="302"/>
      <c r="AP559" s="302"/>
      <c r="AQ559" s="302"/>
      <c r="AR559" s="302"/>
      <c r="AS559" s="302"/>
      <c r="AT559" s="302"/>
      <c r="AU559" s="302"/>
      <c r="AV559" s="302"/>
      <c r="AW559" s="302"/>
      <c r="AX559" s="302"/>
      <c r="AY559" s="302"/>
      <c r="AZ559" s="302"/>
      <c r="BA559" s="302"/>
      <c r="BB559" s="302"/>
      <c r="BC559" s="302"/>
      <c r="BD559" s="302"/>
      <c r="BE559" s="302"/>
      <c r="BF559" s="302"/>
      <c r="BG559" s="302"/>
      <c r="BH559" s="302"/>
      <c r="BI559" s="302"/>
      <c r="BJ559" s="302"/>
      <c r="BK559" s="302"/>
      <c r="BL559" s="302"/>
      <c r="BM559" s="302"/>
      <c r="BN559" s="302"/>
      <c r="BO559" s="302"/>
      <c r="BP559" s="302"/>
      <c r="BQ559" s="302"/>
      <c r="BR559" s="302"/>
      <c r="BS559" s="302"/>
      <c r="BT559" s="302"/>
      <c r="BU559" s="302"/>
      <c r="BV559" s="302"/>
      <c r="BW559" s="302"/>
      <c r="BX559" s="302"/>
      <c r="BY559" s="302"/>
      <c r="BZ559" s="302"/>
      <c r="CA559" s="302"/>
      <c r="CB559" s="302"/>
      <c r="CC559" s="302"/>
      <c r="CD559" s="302"/>
      <c r="CE559" s="302"/>
      <c r="CF559" s="302"/>
      <c r="CG559" s="302"/>
      <c r="CH559" s="302"/>
      <c r="CI559" s="302"/>
      <c r="CJ559" s="302"/>
      <c r="CK559" s="302"/>
      <c r="CL559" s="302"/>
      <c r="CM559" s="302"/>
      <c r="CN559" s="302"/>
      <c r="CO559" s="302"/>
      <c r="CP559" s="302"/>
      <c r="CQ559" s="302"/>
      <c r="CR559" s="302"/>
      <c r="CS559" s="302"/>
      <c r="CT559" s="302"/>
      <c r="CU559" s="302"/>
      <c r="CV559" s="302"/>
      <c r="CW559" s="302"/>
      <c r="CX559" s="302"/>
      <c r="CY559" s="302"/>
      <c r="CZ559" s="302"/>
      <c r="DA559" s="302"/>
      <c r="DB559" s="302"/>
      <c r="DC559" s="302"/>
      <c r="DD559" s="302"/>
      <c r="DE559" s="302"/>
      <c r="DF559" s="302"/>
      <c r="DG559" s="302"/>
      <c r="DH559" s="302"/>
      <c r="DI559" s="302"/>
      <c r="DJ559" s="302"/>
      <c r="DK559" s="302"/>
      <c r="DL559" s="302"/>
      <c r="DM559" s="302"/>
      <c r="DN559" s="302"/>
      <c r="DO559" s="302"/>
    </row>
    <row r="560" spans="4:119">
      <c r="D560" s="301" t="s">
        <v>121</v>
      </c>
      <c r="E560" s="301"/>
      <c r="F560" s="301" t="s">
        <v>122</v>
      </c>
      <c r="G560" s="302">
        <v>56</v>
      </c>
      <c r="H560" s="277" t="str">
        <f t="shared" si="8"/>
        <v>0156</v>
      </c>
      <c r="I560" s="302"/>
      <c r="J560" s="302"/>
      <c r="K560" s="302"/>
      <c r="L560" s="302"/>
      <c r="M560" s="302"/>
      <c r="N560" s="302"/>
      <c r="O560" s="302"/>
      <c r="P560" s="302"/>
      <c r="Q560" s="302"/>
      <c r="R560" s="302"/>
      <c r="S560" s="302"/>
      <c r="T560" s="302"/>
      <c r="U560" s="302"/>
      <c r="V560" s="302"/>
      <c r="W560" s="302"/>
      <c r="X560" s="302"/>
      <c r="Y560" s="302"/>
      <c r="Z560" s="302"/>
      <c r="AA560" s="302"/>
      <c r="AB560" s="302"/>
      <c r="AC560" s="302"/>
      <c r="AD560" s="302"/>
      <c r="AE560" s="302"/>
      <c r="AF560" s="302"/>
      <c r="AG560" s="302"/>
      <c r="AH560" s="302"/>
      <c r="AI560" s="302"/>
      <c r="AJ560" s="302"/>
      <c r="AK560" s="302"/>
      <c r="AL560" s="302"/>
      <c r="AM560" s="302"/>
      <c r="AN560" s="302"/>
      <c r="AO560" s="302"/>
      <c r="AP560" s="302"/>
      <c r="AQ560" s="302"/>
      <c r="AR560" s="302"/>
      <c r="AS560" s="302"/>
      <c r="AT560" s="302"/>
      <c r="AU560" s="302"/>
      <c r="AV560" s="302"/>
      <c r="AW560" s="302"/>
      <c r="AX560" s="302"/>
      <c r="AY560" s="302"/>
      <c r="AZ560" s="302"/>
      <c r="BA560" s="302"/>
      <c r="BB560" s="302"/>
      <c r="BC560" s="302"/>
      <c r="BD560" s="302"/>
      <c r="BE560" s="302"/>
      <c r="BF560" s="302"/>
      <c r="BG560" s="302"/>
      <c r="BH560" s="302"/>
      <c r="BI560" s="302"/>
      <c r="BJ560" s="302"/>
      <c r="BK560" s="302"/>
      <c r="BL560" s="302"/>
      <c r="BM560" s="302"/>
      <c r="BN560" s="302"/>
      <c r="BO560" s="302"/>
      <c r="BP560" s="302"/>
      <c r="BQ560" s="302"/>
      <c r="BR560" s="302"/>
      <c r="BS560" s="302"/>
      <c r="BT560" s="302"/>
      <c r="BU560" s="302"/>
      <c r="BV560" s="302"/>
      <c r="BW560" s="302"/>
      <c r="BX560" s="302"/>
      <c r="BY560" s="302"/>
      <c r="BZ560" s="302"/>
      <c r="CA560" s="302"/>
      <c r="CB560" s="302"/>
      <c r="CC560" s="302"/>
      <c r="CD560" s="302"/>
      <c r="CE560" s="302"/>
      <c r="CF560" s="302"/>
      <c r="CG560" s="302"/>
      <c r="CH560" s="302"/>
      <c r="CI560" s="302"/>
      <c r="CJ560" s="302"/>
      <c r="CK560" s="302"/>
      <c r="CL560" s="302"/>
      <c r="CM560" s="302"/>
      <c r="CN560" s="302"/>
      <c r="CO560" s="302"/>
      <c r="CP560" s="302"/>
      <c r="CQ560" s="302"/>
      <c r="CR560" s="302"/>
      <c r="CS560" s="302"/>
      <c r="CT560" s="302"/>
      <c r="CU560" s="302"/>
      <c r="CV560" s="302"/>
      <c r="CW560" s="302"/>
      <c r="CX560" s="302"/>
      <c r="CY560" s="302"/>
      <c r="CZ560" s="302"/>
      <c r="DA560" s="302"/>
      <c r="DB560" s="302"/>
      <c r="DC560" s="302"/>
      <c r="DD560" s="302"/>
      <c r="DE560" s="302"/>
      <c r="DF560" s="302"/>
      <c r="DG560" s="302"/>
      <c r="DH560" s="302"/>
      <c r="DI560" s="302"/>
      <c r="DJ560" s="302"/>
      <c r="DK560" s="302"/>
      <c r="DL560" s="302"/>
      <c r="DM560" s="302"/>
      <c r="DN560" s="302"/>
      <c r="DO560" s="302"/>
    </row>
    <row r="561" spans="4:119">
      <c r="D561" s="301" t="s">
        <v>121</v>
      </c>
      <c r="E561" s="301"/>
      <c r="F561" s="301" t="s">
        <v>122</v>
      </c>
      <c r="G561" s="302">
        <v>57</v>
      </c>
      <c r="H561" s="277" t="str">
        <f t="shared" si="8"/>
        <v>0157</v>
      </c>
      <c r="I561" s="302"/>
      <c r="J561" s="302"/>
      <c r="K561" s="302"/>
      <c r="L561" s="302"/>
      <c r="M561" s="302"/>
      <c r="N561" s="302"/>
      <c r="O561" s="302"/>
      <c r="P561" s="302"/>
      <c r="Q561" s="302"/>
      <c r="R561" s="302"/>
      <c r="S561" s="302"/>
      <c r="T561" s="302"/>
      <c r="U561" s="302"/>
      <c r="V561" s="302"/>
      <c r="W561" s="302"/>
      <c r="X561" s="302"/>
      <c r="Y561" s="302"/>
      <c r="Z561" s="302"/>
      <c r="AA561" s="302"/>
      <c r="AB561" s="302"/>
      <c r="AC561" s="302"/>
      <c r="AD561" s="302"/>
      <c r="AE561" s="302"/>
      <c r="AF561" s="302"/>
      <c r="AG561" s="302"/>
      <c r="AH561" s="302"/>
      <c r="AI561" s="302"/>
      <c r="AJ561" s="302"/>
      <c r="AK561" s="302"/>
      <c r="AL561" s="302"/>
      <c r="AM561" s="302"/>
      <c r="AN561" s="302"/>
      <c r="AO561" s="302"/>
      <c r="AP561" s="302"/>
      <c r="AQ561" s="302"/>
      <c r="AR561" s="302"/>
      <c r="AS561" s="302"/>
      <c r="AT561" s="302"/>
      <c r="AU561" s="302"/>
      <c r="AV561" s="302"/>
      <c r="AW561" s="302"/>
      <c r="AX561" s="302"/>
      <c r="AY561" s="302"/>
      <c r="AZ561" s="302"/>
      <c r="BA561" s="302"/>
      <c r="BB561" s="302"/>
      <c r="BC561" s="302"/>
      <c r="BD561" s="302"/>
      <c r="BE561" s="302"/>
      <c r="BF561" s="302"/>
      <c r="BG561" s="302"/>
      <c r="BH561" s="302"/>
      <c r="BI561" s="302"/>
      <c r="BJ561" s="302"/>
      <c r="BK561" s="302"/>
      <c r="BL561" s="302"/>
      <c r="BM561" s="302"/>
      <c r="BN561" s="302"/>
      <c r="BO561" s="302"/>
      <c r="BP561" s="302"/>
      <c r="BQ561" s="302"/>
      <c r="BR561" s="302"/>
      <c r="BS561" s="302"/>
      <c r="BT561" s="302"/>
      <c r="BU561" s="302"/>
      <c r="BV561" s="302"/>
      <c r="BW561" s="302"/>
      <c r="BX561" s="302"/>
      <c r="BY561" s="302"/>
      <c r="BZ561" s="302"/>
      <c r="CA561" s="302"/>
      <c r="CB561" s="302"/>
      <c r="CC561" s="302"/>
      <c r="CD561" s="302"/>
      <c r="CE561" s="302"/>
      <c r="CF561" s="302"/>
      <c r="CG561" s="302"/>
      <c r="CH561" s="302"/>
      <c r="CI561" s="302"/>
      <c r="CJ561" s="302"/>
      <c r="CK561" s="302"/>
      <c r="CL561" s="302"/>
      <c r="CM561" s="302"/>
      <c r="CN561" s="302"/>
      <c r="CO561" s="302"/>
      <c r="CP561" s="302"/>
      <c r="CQ561" s="302"/>
      <c r="CR561" s="302"/>
      <c r="CS561" s="302"/>
      <c r="CT561" s="302"/>
      <c r="CU561" s="302"/>
      <c r="CV561" s="302"/>
      <c r="CW561" s="302"/>
      <c r="CX561" s="302"/>
      <c r="CY561" s="302"/>
      <c r="CZ561" s="302"/>
      <c r="DA561" s="302"/>
      <c r="DB561" s="302"/>
      <c r="DC561" s="302"/>
      <c r="DD561" s="302"/>
      <c r="DE561" s="302"/>
      <c r="DF561" s="302"/>
      <c r="DG561" s="302"/>
      <c r="DH561" s="302"/>
      <c r="DI561" s="302"/>
      <c r="DJ561" s="302"/>
      <c r="DK561" s="302"/>
      <c r="DL561" s="302"/>
      <c r="DM561" s="302"/>
      <c r="DN561" s="302"/>
      <c r="DO561" s="302"/>
    </row>
    <row r="562" spans="4:119">
      <c r="D562" s="301" t="s">
        <v>121</v>
      </c>
      <c r="E562" s="301"/>
      <c r="F562" s="301" t="s">
        <v>122</v>
      </c>
      <c r="G562" s="302">
        <v>58</v>
      </c>
      <c r="H562" s="277" t="str">
        <f t="shared" si="8"/>
        <v>0158</v>
      </c>
      <c r="I562" s="302"/>
      <c r="J562" s="302"/>
      <c r="K562" s="302"/>
      <c r="L562" s="302"/>
      <c r="M562" s="302"/>
      <c r="N562" s="302"/>
      <c r="O562" s="302"/>
      <c r="P562" s="302"/>
      <c r="Q562" s="302"/>
      <c r="R562" s="302"/>
      <c r="S562" s="302"/>
      <c r="T562" s="302"/>
      <c r="U562" s="302"/>
      <c r="V562" s="302"/>
      <c r="W562" s="302"/>
      <c r="X562" s="302"/>
      <c r="Y562" s="302"/>
      <c r="Z562" s="302"/>
      <c r="AA562" s="302"/>
      <c r="AB562" s="302"/>
      <c r="AC562" s="302"/>
      <c r="AD562" s="302"/>
      <c r="AE562" s="302"/>
      <c r="AF562" s="302"/>
      <c r="AG562" s="302"/>
      <c r="AH562" s="302"/>
      <c r="AI562" s="302"/>
      <c r="AJ562" s="302"/>
      <c r="AK562" s="302"/>
      <c r="AL562" s="302"/>
      <c r="AM562" s="302"/>
      <c r="AN562" s="302"/>
      <c r="AO562" s="302"/>
      <c r="AP562" s="302"/>
      <c r="AQ562" s="302"/>
      <c r="AR562" s="302"/>
      <c r="AS562" s="302"/>
      <c r="AT562" s="302"/>
      <c r="AU562" s="302"/>
      <c r="AV562" s="302"/>
      <c r="AW562" s="302"/>
      <c r="AX562" s="302"/>
      <c r="AY562" s="302"/>
      <c r="AZ562" s="302"/>
      <c r="BA562" s="302"/>
      <c r="BB562" s="302"/>
      <c r="BC562" s="302"/>
      <c r="BD562" s="302"/>
      <c r="BE562" s="302"/>
      <c r="BF562" s="302"/>
      <c r="BG562" s="302"/>
      <c r="BH562" s="302"/>
      <c r="BI562" s="302"/>
      <c r="BJ562" s="302"/>
      <c r="BK562" s="302"/>
      <c r="BL562" s="302"/>
      <c r="BM562" s="302"/>
      <c r="BN562" s="302"/>
      <c r="BO562" s="302"/>
      <c r="BP562" s="302"/>
      <c r="BQ562" s="302"/>
      <c r="BR562" s="302"/>
      <c r="BS562" s="302"/>
      <c r="BT562" s="302"/>
      <c r="BU562" s="302"/>
      <c r="BV562" s="302"/>
      <c r="BW562" s="302"/>
      <c r="BX562" s="302"/>
      <c r="BY562" s="302"/>
      <c r="BZ562" s="302"/>
      <c r="CA562" s="302"/>
      <c r="CB562" s="302"/>
      <c r="CC562" s="302"/>
      <c r="CD562" s="302"/>
      <c r="CE562" s="302"/>
      <c r="CF562" s="302"/>
      <c r="CG562" s="302"/>
      <c r="CH562" s="302"/>
      <c r="CI562" s="302"/>
      <c r="CJ562" s="302"/>
      <c r="CK562" s="302"/>
      <c r="CL562" s="302"/>
      <c r="CM562" s="302"/>
      <c r="CN562" s="302"/>
      <c r="CO562" s="302"/>
      <c r="CP562" s="302"/>
      <c r="CQ562" s="302"/>
      <c r="CR562" s="302"/>
      <c r="CS562" s="302"/>
      <c r="CT562" s="302"/>
      <c r="CU562" s="302"/>
      <c r="CV562" s="302"/>
      <c r="CW562" s="302"/>
      <c r="CX562" s="302"/>
      <c r="CY562" s="302"/>
      <c r="CZ562" s="302"/>
      <c r="DA562" s="302"/>
      <c r="DB562" s="302"/>
      <c r="DC562" s="302"/>
      <c r="DD562" s="302"/>
      <c r="DE562" s="302"/>
      <c r="DF562" s="302"/>
      <c r="DG562" s="302"/>
      <c r="DH562" s="302"/>
      <c r="DI562" s="302"/>
      <c r="DJ562" s="302"/>
      <c r="DK562" s="302"/>
      <c r="DL562" s="302"/>
      <c r="DM562" s="302"/>
      <c r="DN562" s="302"/>
      <c r="DO562" s="302"/>
    </row>
    <row r="563" spans="4:119">
      <c r="D563" s="301" t="s">
        <v>121</v>
      </c>
      <c r="E563" s="301"/>
      <c r="F563" s="301" t="s">
        <v>122</v>
      </c>
      <c r="G563" s="302">
        <v>59</v>
      </c>
      <c r="H563" s="277" t="str">
        <f t="shared" si="8"/>
        <v>0159</v>
      </c>
      <c r="I563" s="302"/>
      <c r="J563" s="302"/>
      <c r="K563" s="302"/>
      <c r="L563" s="302"/>
      <c r="M563" s="302"/>
      <c r="N563" s="302"/>
      <c r="O563" s="302"/>
      <c r="P563" s="302"/>
      <c r="Q563" s="302"/>
      <c r="R563" s="302"/>
      <c r="S563" s="302"/>
      <c r="T563" s="302"/>
      <c r="U563" s="302"/>
      <c r="V563" s="302"/>
      <c r="W563" s="302"/>
      <c r="X563" s="302"/>
      <c r="Y563" s="302"/>
      <c r="Z563" s="302"/>
      <c r="AA563" s="302"/>
      <c r="AB563" s="302"/>
      <c r="AC563" s="302"/>
      <c r="AD563" s="302"/>
      <c r="AE563" s="302"/>
      <c r="AF563" s="302"/>
      <c r="AG563" s="302"/>
      <c r="AH563" s="302"/>
      <c r="AI563" s="302"/>
      <c r="AJ563" s="302"/>
      <c r="AK563" s="302"/>
      <c r="AL563" s="302"/>
      <c r="AM563" s="302"/>
      <c r="AN563" s="302"/>
      <c r="AO563" s="302"/>
      <c r="AP563" s="302"/>
      <c r="AQ563" s="302"/>
      <c r="AR563" s="302"/>
      <c r="AS563" s="302"/>
      <c r="AT563" s="302"/>
      <c r="AU563" s="302"/>
      <c r="AV563" s="302"/>
      <c r="AW563" s="302"/>
      <c r="AX563" s="302"/>
      <c r="AY563" s="302"/>
      <c r="AZ563" s="302"/>
      <c r="BA563" s="302"/>
      <c r="BB563" s="302"/>
      <c r="BC563" s="302"/>
      <c r="BD563" s="302"/>
      <c r="BE563" s="302"/>
      <c r="BF563" s="302"/>
      <c r="BG563" s="302"/>
      <c r="BH563" s="302"/>
      <c r="BI563" s="302"/>
      <c r="BJ563" s="302"/>
      <c r="BK563" s="302"/>
      <c r="BL563" s="302"/>
      <c r="BM563" s="302"/>
      <c r="BN563" s="302"/>
      <c r="BO563" s="302"/>
      <c r="BP563" s="302"/>
      <c r="BQ563" s="302"/>
      <c r="BR563" s="302"/>
      <c r="BS563" s="302"/>
      <c r="BT563" s="302"/>
      <c r="BU563" s="302"/>
      <c r="BV563" s="302"/>
      <c r="BW563" s="302"/>
      <c r="BX563" s="302"/>
      <c r="BY563" s="302"/>
      <c r="BZ563" s="302"/>
      <c r="CA563" s="302"/>
      <c r="CB563" s="302"/>
      <c r="CC563" s="302"/>
      <c r="CD563" s="302"/>
      <c r="CE563" s="302"/>
      <c r="CF563" s="302"/>
      <c r="CG563" s="302"/>
      <c r="CH563" s="302"/>
      <c r="CI563" s="302"/>
      <c r="CJ563" s="302"/>
      <c r="CK563" s="302"/>
      <c r="CL563" s="302"/>
      <c r="CM563" s="302"/>
      <c r="CN563" s="302"/>
      <c r="CO563" s="302"/>
      <c r="CP563" s="302"/>
      <c r="CQ563" s="302"/>
      <c r="CR563" s="302"/>
      <c r="CS563" s="302"/>
      <c r="CT563" s="302"/>
      <c r="CU563" s="302"/>
      <c r="CV563" s="302"/>
      <c r="CW563" s="302"/>
      <c r="CX563" s="302"/>
      <c r="CY563" s="302"/>
      <c r="CZ563" s="302"/>
      <c r="DA563" s="302"/>
      <c r="DB563" s="302"/>
      <c r="DC563" s="302"/>
      <c r="DD563" s="302"/>
      <c r="DE563" s="302"/>
      <c r="DF563" s="302"/>
      <c r="DG563" s="302"/>
      <c r="DH563" s="302"/>
      <c r="DI563" s="302"/>
      <c r="DJ563" s="302"/>
      <c r="DK563" s="302"/>
      <c r="DL563" s="302"/>
      <c r="DM563" s="302"/>
      <c r="DN563" s="302"/>
      <c r="DO563" s="302"/>
    </row>
    <row r="564" spans="4:119">
      <c r="D564" s="301" t="s">
        <v>121</v>
      </c>
      <c r="E564" s="301"/>
      <c r="F564" s="301" t="s">
        <v>122</v>
      </c>
      <c r="G564" s="302">
        <v>60</v>
      </c>
      <c r="H564" s="277" t="str">
        <f t="shared" si="8"/>
        <v>0160</v>
      </c>
      <c r="I564" s="302"/>
      <c r="J564" s="302"/>
      <c r="K564" s="302"/>
      <c r="L564" s="302"/>
      <c r="M564" s="302"/>
      <c r="N564" s="302"/>
      <c r="O564" s="302"/>
      <c r="P564" s="302"/>
      <c r="Q564" s="302"/>
      <c r="R564" s="302"/>
      <c r="S564" s="302"/>
      <c r="T564" s="302"/>
      <c r="U564" s="302"/>
      <c r="V564" s="302"/>
      <c r="W564" s="302"/>
      <c r="X564" s="302"/>
      <c r="Y564" s="302"/>
      <c r="Z564" s="302"/>
      <c r="AA564" s="302"/>
      <c r="AB564" s="302"/>
      <c r="AC564" s="302"/>
      <c r="AD564" s="302"/>
      <c r="AE564" s="302"/>
      <c r="AF564" s="302"/>
      <c r="AG564" s="302"/>
      <c r="AH564" s="302"/>
      <c r="AI564" s="302"/>
      <c r="AJ564" s="302"/>
      <c r="AK564" s="302"/>
      <c r="AL564" s="302"/>
      <c r="AM564" s="302"/>
      <c r="AN564" s="302"/>
      <c r="AO564" s="302"/>
      <c r="AP564" s="302"/>
      <c r="AQ564" s="302"/>
      <c r="AR564" s="302"/>
      <c r="AS564" s="302"/>
      <c r="AT564" s="302"/>
      <c r="AU564" s="302"/>
      <c r="AV564" s="302"/>
      <c r="AW564" s="302"/>
      <c r="AX564" s="302"/>
      <c r="AY564" s="302"/>
      <c r="AZ564" s="302"/>
      <c r="BA564" s="302"/>
      <c r="BB564" s="302"/>
      <c r="BC564" s="302"/>
      <c r="BD564" s="302"/>
      <c r="BE564" s="302"/>
      <c r="BF564" s="302"/>
      <c r="BG564" s="302"/>
      <c r="BH564" s="302"/>
      <c r="BI564" s="302"/>
      <c r="BJ564" s="302"/>
      <c r="BK564" s="302"/>
      <c r="BL564" s="302"/>
      <c r="BM564" s="302"/>
      <c r="BN564" s="302"/>
      <c r="BO564" s="302"/>
      <c r="BP564" s="302"/>
      <c r="BQ564" s="302"/>
      <c r="BR564" s="302"/>
      <c r="BS564" s="302"/>
      <c r="BT564" s="302"/>
      <c r="BU564" s="302"/>
      <c r="BV564" s="302"/>
      <c r="BW564" s="302"/>
      <c r="BX564" s="302"/>
      <c r="BY564" s="302"/>
      <c r="BZ564" s="302"/>
      <c r="CA564" s="302"/>
      <c r="CB564" s="302"/>
      <c r="CC564" s="302"/>
      <c r="CD564" s="302"/>
      <c r="CE564" s="302"/>
      <c r="CF564" s="302"/>
      <c r="CG564" s="302"/>
      <c r="CH564" s="302"/>
      <c r="CI564" s="302"/>
      <c r="CJ564" s="302"/>
      <c r="CK564" s="302"/>
      <c r="CL564" s="302"/>
      <c r="CM564" s="302"/>
      <c r="CN564" s="302"/>
      <c r="CO564" s="302"/>
      <c r="CP564" s="302"/>
      <c r="CQ564" s="302"/>
      <c r="CR564" s="302"/>
      <c r="CS564" s="302"/>
      <c r="CT564" s="302"/>
      <c r="CU564" s="302"/>
      <c r="CV564" s="302"/>
      <c r="CW564" s="302"/>
      <c r="CX564" s="302"/>
      <c r="CY564" s="302"/>
      <c r="CZ564" s="302"/>
      <c r="DA564" s="302"/>
      <c r="DB564" s="302"/>
      <c r="DC564" s="302"/>
      <c r="DD564" s="302"/>
      <c r="DE564" s="302"/>
      <c r="DF564" s="302"/>
      <c r="DG564" s="302"/>
      <c r="DH564" s="302"/>
      <c r="DI564" s="302"/>
      <c r="DJ564" s="302"/>
      <c r="DK564" s="302"/>
      <c r="DL564" s="302"/>
      <c r="DM564" s="302"/>
      <c r="DN564" s="302"/>
      <c r="DO564" s="302"/>
    </row>
    <row r="565" spans="4:119">
      <c r="D565" s="301" t="s">
        <v>121</v>
      </c>
      <c r="E565" s="301"/>
      <c r="F565" s="301" t="s">
        <v>123</v>
      </c>
      <c r="G565" s="302">
        <v>0</v>
      </c>
      <c r="H565" s="277" t="str">
        <f t="shared" si="8"/>
        <v>0200</v>
      </c>
      <c r="I565" s="302"/>
      <c r="J565" s="302"/>
      <c r="K565" s="302"/>
      <c r="L565" s="302"/>
      <c r="M565" s="302"/>
      <c r="N565" s="302"/>
      <c r="O565" s="302"/>
      <c r="P565" s="302"/>
      <c r="Q565" s="302"/>
      <c r="R565" s="302"/>
      <c r="S565" s="302"/>
      <c r="T565" s="302"/>
      <c r="U565" s="302"/>
      <c r="V565" s="302"/>
      <c r="W565" s="302"/>
      <c r="X565" s="302"/>
      <c r="Y565" s="302"/>
      <c r="Z565" s="302"/>
      <c r="AA565" s="302"/>
      <c r="AB565" s="302"/>
      <c r="AC565" s="302"/>
      <c r="AD565" s="302"/>
      <c r="AE565" s="302"/>
      <c r="AF565" s="302"/>
      <c r="AG565" s="302"/>
      <c r="AH565" s="302"/>
      <c r="AI565" s="302"/>
      <c r="AJ565" s="302"/>
      <c r="AK565" s="302"/>
      <c r="AL565" s="302"/>
      <c r="AM565" s="302"/>
      <c r="AN565" s="302"/>
      <c r="AO565" s="302"/>
      <c r="AP565" s="302"/>
      <c r="AQ565" s="302"/>
      <c r="AR565" s="302"/>
      <c r="AS565" s="302"/>
      <c r="AT565" s="302"/>
      <c r="AU565" s="302"/>
      <c r="AV565" s="302"/>
      <c r="AW565" s="302"/>
      <c r="AX565" s="302"/>
      <c r="AY565" s="302"/>
      <c r="AZ565" s="302"/>
      <c r="BA565" s="302"/>
      <c r="BB565" s="302"/>
      <c r="BC565" s="302"/>
      <c r="BD565" s="302"/>
      <c r="BE565" s="302"/>
      <c r="BF565" s="302"/>
      <c r="BG565" s="302"/>
      <c r="BH565" s="302"/>
      <c r="BI565" s="302"/>
      <c r="BJ565" s="302"/>
      <c r="BK565" s="302"/>
      <c r="BL565" s="302"/>
      <c r="BM565" s="302"/>
      <c r="BN565" s="302"/>
      <c r="BO565" s="302"/>
      <c r="BP565" s="302"/>
      <c r="BQ565" s="302"/>
      <c r="BR565" s="302"/>
      <c r="BS565" s="302"/>
      <c r="BT565" s="302"/>
      <c r="BU565" s="302"/>
      <c r="BV565" s="302"/>
      <c r="BW565" s="302"/>
      <c r="BX565" s="302"/>
      <c r="BY565" s="302"/>
      <c r="BZ565" s="302"/>
      <c r="CA565" s="302"/>
      <c r="CB565" s="302"/>
      <c r="CC565" s="302"/>
      <c r="CD565" s="302"/>
      <c r="CE565" s="302"/>
      <c r="CF565" s="302"/>
      <c r="CG565" s="302"/>
      <c r="CH565" s="302"/>
      <c r="CI565" s="302"/>
      <c r="CJ565" s="302"/>
      <c r="CK565" s="302"/>
      <c r="CL565" s="302"/>
      <c r="CM565" s="302"/>
      <c r="CN565" s="302"/>
      <c r="CO565" s="302"/>
      <c r="CP565" s="302"/>
      <c r="CQ565" s="302"/>
      <c r="CR565" s="302"/>
      <c r="CS565" s="302"/>
      <c r="CT565" s="302"/>
      <c r="CU565" s="302"/>
      <c r="CV565" s="302"/>
      <c r="CW565" s="302"/>
      <c r="CX565" s="302"/>
      <c r="CY565" s="302"/>
      <c r="CZ565" s="302"/>
      <c r="DA565" s="302"/>
      <c r="DB565" s="302"/>
      <c r="DC565" s="302"/>
      <c r="DD565" s="302"/>
      <c r="DE565" s="302"/>
      <c r="DF565" s="302"/>
      <c r="DG565" s="302"/>
      <c r="DH565" s="302"/>
      <c r="DI565" s="302"/>
      <c r="DJ565" s="302"/>
      <c r="DK565" s="302"/>
      <c r="DL565" s="302"/>
      <c r="DM565" s="302"/>
      <c r="DN565" s="302"/>
      <c r="DO565" s="302"/>
    </row>
    <row r="566" spans="4:119">
      <c r="D566" s="301" t="s">
        <v>121</v>
      </c>
      <c r="E566" s="301"/>
      <c r="F566" s="301" t="s">
        <v>123</v>
      </c>
      <c r="G566" s="302">
        <v>1</v>
      </c>
      <c r="H566" s="277" t="str">
        <f t="shared" si="8"/>
        <v>0201</v>
      </c>
      <c r="I566" s="302"/>
      <c r="J566" s="302"/>
      <c r="K566" s="302"/>
      <c r="L566" s="302"/>
      <c r="M566" s="302"/>
      <c r="N566" s="302"/>
      <c r="O566" s="302"/>
      <c r="P566" s="302"/>
      <c r="Q566" s="302"/>
      <c r="R566" s="302"/>
      <c r="S566" s="302"/>
      <c r="T566" s="302"/>
      <c r="U566" s="302"/>
      <c r="V566" s="302"/>
      <c r="W566" s="302"/>
      <c r="X566" s="302"/>
      <c r="Y566" s="302"/>
      <c r="Z566" s="302"/>
      <c r="AA566" s="302"/>
      <c r="AB566" s="302"/>
      <c r="AC566" s="302"/>
      <c r="AD566" s="302"/>
      <c r="AE566" s="302"/>
      <c r="AF566" s="302"/>
      <c r="AG566" s="302"/>
      <c r="AH566" s="302"/>
      <c r="AI566" s="302"/>
      <c r="AJ566" s="302"/>
      <c r="AK566" s="302"/>
      <c r="AL566" s="302"/>
      <c r="AM566" s="302"/>
      <c r="AN566" s="302"/>
      <c r="AO566" s="302"/>
      <c r="AP566" s="302"/>
      <c r="AQ566" s="302"/>
      <c r="AR566" s="302"/>
      <c r="AS566" s="302"/>
      <c r="AT566" s="302"/>
      <c r="AU566" s="302"/>
      <c r="AV566" s="302"/>
      <c r="AW566" s="302"/>
      <c r="AX566" s="302"/>
      <c r="AY566" s="302"/>
      <c r="AZ566" s="302"/>
      <c r="BA566" s="302"/>
      <c r="BB566" s="302"/>
      <c r="BC566" s="302"/>
      <c r="BD566" s="302"/>
      <c r="BE566" s="302"/>
      <c r="BF566" s="302"/>
      <c r="BG566" s="302"/>
      <c r="BH566" s="302"/>
      <c r="BI566" s="302"/>
      <c r="BJ566" s="302"/>
      <c r="BK566" s="302"/>
      <c r="BL566" s="302"/>
      <c r="BM566" s="302"/>
      <c r="BN566" s="302"/>
      <c r="BO566" s="302"/>
      <c r="BP566" s="302"/>
      <c r="BQ566" s="302"/>
      <c r="BR566" s="302"/>
      <c r="BS566" s="302"/>
      <c r="BT566" s="302"/>
      <c r="BU566" s="302"/>
      <c r="BV566" s="302"/>
      <c r="BW566" s="302"/>
      <c r="BX566" s="302"/>
      <c r="BY566" s="302"/>
      <c r="BZ566" s="302"/>
      <c r="CA566" s="302"/>
      <c r="CB566" s="302"/>
      <c r="CC566" s="302"/>
      <c r="CD566" s="302"/>
      <c r="CE566" s="302"/>
      <c r="CF566" s="302"/>
      <c r="CG566" s="302"/>
      <c r="CH566" s="302"/>
      <c r="CI566" s="302"/>
      <c r="CJ566" s="302"/>
      <c r="CK566" s="302"/>
      <c r="CL566" s="302"/>
      <c r="CM566" s="302"/>
      <c r="CN566" s="302"/>
      <c r="CO566" s="302"/>
      <c r="CP566" s="302"/>
      <c r="CQ566" s="302"/>
      <c r="CR566" s="302"/>
      <c r="CS566" s="302"/>
      <c r="CT566" s="302"/>
      <c r="CU566" s="302"/>
      <c r="CV566" s="302"/>
      <c r="CW566" s="302"/>
      <c r="CX566" s="302"/>
      <c r="CY566" s="302"/>
      <c r="CZ566" s="302"/>
      <c r="DA566" s="302"/>
      <c r="DB566" s="302"/>
      <c r="DC566" s="302"/>
      <c r="DD566" s="302"/>
      <c r="DE566" s="302"/>
      <c r="DF566" s="302"/>
      <c r="DG566" s="302"/>
      <c r="DH566" s="302"/>
      <c r="DI566" s="302"/>
      <c r="DJ566" s="302"/>
      <c r="DK566" s="302"/>
      <c r="DL566" s="302"/>
      <c r="DM566" s="302"/>
      <c r="DN566" s="302"/>
      <c r="DO566" s="302"/>
    </row>
    <row r="567" spans="4:119">
      <c r="D567" s="301" t="s">
        <v>121</v>
      </c>
      <c r="E567" s="301"/>
      <c r="F567" s="301" t="s">
        <v>123</v>
      </c>
      <c r="G567" s="302">
        <v>2</v>
      </c>
      <c r="H567" s="277" t="str">
        <f t="shared" si="8"/>
        <v>0202</v>
      </c>
      <c r="I567" s="302"/>
      <c r="J567" s="302"/>
      <c r="K567" s="302"/>
      <c r="L567" s="302"/>
      <c r="M567" s="302"/>
      <c r="N567" s="302"/>
      <c r="O567" s="302"/>
      <c r="P567" s="302"/>
      <c r="Q567" s="302"/>
      <c r="R567" s="302"/>
      <c r="S567" s="302"/>
      <c r="T567" s="302"/>
      <c r="U567" s="302"/>
      <c r="V567" s="302"/>
      <c r="W567" s="302"/>
      <c r="X567" s="302"/>
      <c r="Y567" s="302"/>
      <c r="Z567" s="302"/>
      <c r="AA567" s="302"/>
      <c r="AB567" s="302"/>
      <c r="AC567" s="302"/>
      <c r="AD567" s="302"/>
      <c r="AE567" s="302"/>
      <c r="AF567" s="302"/>
      <c r="AG567" s="302"/>
      <c r="AH567" s="302"/>
      <c r="AI567" s="302"/>
      <c r="AJ567" s="302"/>
      <c r="AK567" s="302"/>
      <c r="AL567" s="302"/>
      <c r="AM567" s="302"/>
      <c r="AN567" s="302"/>
      <c r="AO567" s="302"/>
      <c r="AP567" s="302"/>
      <c r="AQ567" s="302"/>
      <c r="AR567" s="302"/>
      <c r="AS567" s="302"/>
      <c r="AT567" s="302"/>
      <c r="AU567" s="302"/>
      <c r="AV567" s="302"/>
      <c r="AW567" s="302"/>
      <c r="AX567" s="302"/>
      <c r="AY567" s="302"/>
      <c r="AZ567" s="302"/>
      <c r="BA567" s="302"/>
      <c r="BB567" s="302"/>
      <c r="BC567" s="302"/>
      <c r="BD567" s="302"/>
      <c r="BE567" s="302"/>
      <c r="BF567" s="302"/>
      <c r="BG567" s="302"/>
      <c r="BH567" s="302"/>
      <c r="BI567" s="302"/>
      <c r="BJ567" s="302"/>
      <c r="BK567" s="302"/>
      <c r="BL567" s="302"/>
      <c r="BM567" s="302"/>
      <c r="BN567" s="302"/>
      <c r="BO567" s="302"/>
      <c r="BP567" s="302"/>
      <c r="BQ567" s="302"/>
      <c r="BR567" s="302"/>
      <c r="BS567" s="302"/>
      <c r="BT567" s="302"/>
      <c r="BU567" s="302"/>
      <c r="BV567" s="302"/>
      <c r="BW567" s="302"/>
      <c r="BX567" s="302"/>
      <c r="BY567" s="302"/>
      <c r="BZ567" s="302"/>
      <c r="CA567" s="302"/>
      <c r="CB567" s="302"/>
      <c r="CC567" s="302"/>
      <c r="CD567" s="302"/>
      <c r="CE567" s="302"/>
      <c r="CF567" s="302"/>
      <c r="CG567" s="302"/>
      <c r="CH567" s="302"/>
      <c r="CI567" s="302"/>
      <c r="CJ567" s="302"/>
      <c r="CK567" s="302"/>
      <c r="CL567" s="302"/>
      <c r="CM567" s="302"/>
      <c r="CN567" s="302"/>
      <c r="CO567" s="302"/>
      <c r="CP567" s="302"/>
      <c r="CQ567" s="302"/>
      <c r="CR567" s="302"/>
      <c r="CS567" s="302"/>
      <c r="CT567" s="302"/>
      <c r="CU567" s="302"/>
      <c r="CV567" s="302"/>
      <c r="CW567" s="302"/>
      <c r="CX567" s="302"/>
      <c r="CY567" s="302"/>
      <c r="CZ567" s="302"/>
      <c r="DA567" s="302"/>
      <c r="DB567" s="302"/>
      <c r="DC567" s="302"/>
      <c r="DD567" s="302"/>
      <c r="DE567" s="302"/>
      <c r="DF567" s="302"/>
      <c r="DG567" s="302"/>
      <c r="DH567" s="302"/>
      <c r="DI567" s="302"/>
      <c r="DJ567" s="302"/>
      <c r="DK567" s="302"/>
      <c r="DL567" s="302"/>
      <c r="DM567" s="302"/>
      <c r="DN567" s="302"/>
      <c r="DO567" s="302"/>
    </row>
    <row r="568" spans="4:119">
      <c r="D568" s="301" t="s">
        <v>121</v>
      </c>
      <c r="E568" s="301"/>
      <c r="F568" s="301" t="s">
        <v>123</v>
      </c>
      <c r="G568" s="302">
        <v>3</v>
      </c>
      <c r="H568" s="277" t="str">
        <f t="shared" si="8"/>
        <v>0203</v>
      </c>
      <c r="I568" s="302"/>
      <c r="J568" s="302"/>
      <c r="K568" s="302"/>
      <c r="L568" s="302"/>
      <c r="M568" s="302"/>
      <c r="N568" s="302"/>
      <c r="O568" s="302"/>
      <c r="P568" s="302"/>
      <c r="Q568" s="302"/>
      <c r="R568" s="302"/>
      <c r="S568" s="302"/>
      <c r="T568" s="302"/>
      <c r="U568" s="302"/>
      <c r="V568" s="302"/>
      <c r="W568" s="302"/>
      <c r="X568" s="302"/>
      <c r="Y568" s="302"/>
      <c r="Z568" s="302"/>
      <c r="AA568" s="302"/>
      <c r="AB568" s="302"/>
      <c r="AC568" s="302"/>
      <c r="AD568" s="302"/>
      <c r="AE568" s="302"/>
      <c r="AF568" s="302"/>
      <c r="AG568" s="302"/>
      <c r="AH568" s="302"/>
      <c r="AI568" s="302"/>
      <c r="AJ568" s="302"/>
      <c r="AK568" s="302"/>
      <c r="AL568" s="302"/>
      <c r="AM568" s="302"/>
      <c r="AN568" s="302"/>
      <c r="AO568" s="302"/>
      <c r="AP568" s="302"/>
      <c r="AQ568" s="302"/>
      <c r="AR568" s="302"/>
      <c r="AS568" s="302"/>
      <c r="AT568" s="302"/>
      <c r="AU568" s="302"/>
      <c r="AV568" s="302"/>
      <c r="AW568" s="302"/>
      <c r="AX568" s="302"/>
      <c r="AY568" s="302"/>
      <c r="AZ568" s="302"/>
      <c r="BA568" s="302"/>
      <c r="BB568" s="302"/>
      <c r="BC568" s="302"/>
      <c r="BD568" s="302"/>
      <c r="BE568" s="302"/>
      <c r="BF568" s="302"/>
      <c r="BG568" s="302"/>
      <c r="BH568" s="302"/>
      <c r="BI568" s="302"/>
      <c r="BJ568" s="302"/>
      <c r="BK568" s="302"/>
      <c r="BL568" s="302"/>
      <c r="BM568" s="302"/>
      <c r="BN568" s="302"/>
      <c r="BO568" s="302"/>
      <c r="BP568" s="302"/>
      <c r="BQ568" s="302"/>
      <c r="BR568" s="302"/>
      <c r="BS568" s="302"/>
      <c r="BT568" s="302"/>
      <c r="BU568" s="302"/>
      <c r="BV568" s="302"/>
      <c r="BW568" s="302"/>
      <c r="BX568" s="302"/>
      <c r="BY568" s="302"/>
      <c r="BZ568" s="302"/>
      <c r="CA568" s="302"/>
      <c r="CB568" s="302"/>
      <c r="CC568" s="302"/>
      <c r="CD568" s="302"/>
      <c r="CE568" s="302"/>
      <c r="CF568" s="302"/>
      <c r="CG568" s="302"/>
      <c r="CH568" s="302"/>
      <c r="CI568" s="302"/>
      <c r="CJ568" s="302"/>
      <c r="CK568" s="302"/>
      <c r="CL568" s="302"/>
      <c r="CM568" s="302"/>
      <c r="CN568" s="302"/>
      <c r="CO568" s="302"/>
      <c r="CP568" s="302"/>
      <c r="CQ568" s="302"/>
      <c r="CR568" s="302"/>
      <c r="CS568" s="302"/>
      <c r="CT568" s="302"/>
      <c r="CU568" s="302"/>
      <c r="CV568" s="302"/>
      <c r="CW568" s="302"/>
      <c r="CX568" s="302"/>
      <c r="CY568" s="302"/>
      <c r="CZ568" s="302"/>
      <c r="DA568" s="302"/>
      <c r="DB568" s="302"/>
      <c r="DC568" s="302"/>
      <c r="DD568" s="302"/>
      <c r="DE568" s="302"/>
      <c r="DF568" s="302"/>
      <c r="DG568" s="302"/>
      <c r="DH568" s="302"/>
      <c r="DI568" s="302"/>
      <c r="DJ568" s="302"/>
      <c r="DK568" s="302"/>
      <c r="DL568" s="302"/>
      <c r="DM568" s="302"/>
      <c r="DN568" s="302"/>
      <c r="DO568" s="302"/>
    </row>
    <row r="569" spans="4:119">
      <c r="D569" s="301" t="s">
        <v>121</v>
      </c>
      <c r="E569" s="301"/>
      <c r="F569" s="301" t="s">
        <v>123</v>
      </c>
      <c r="G569" s="302">
        <v>4</v>
      </c>
      <c r="H569" s="277" t="str">
        <f t="shared" si="8"/>
        <v>0204</v>
      </c>
      <c r="I569" s="302"/>
      <c r="J569" s="302"/>
      <c r="K569" s="302"/>
      <c r="L569" s="302"/>
      <c r="M569" s="302"/>
      <c r="N569" s="302"/>
      <c r="O569" s="302"/>
      <c r="P569" s="302"/>
      <c r="Q569" s="302"/>
      <c r="R569" s="302"/>
      <c r="S569" s="302"/>
      <c r="T569" s="302"/>
      <c r="U569" s="302"/>
      <c r="V569" s="302"/>
      <c r="W569" s="302"/>
      <c r="X569" s="302"/>
      <c r="Y569" s="302"/>
      <c r="Z569" s="302"/>
      <c r="AA569" s="302"/>
      <c r="AB569" s="302"/>
      <c r="AC569" s="302"/>
      <c r="AD569" s="302"/>
      <c r="AE569" s="302"/>
      <c r="AF569" s="302"/>
      <c r="AG569" s="302"/>
      <c r="AH569" s="302"/>
      <c r="AI569" s="302"/>
      <c r="AJ569" s="302"/>
      <c r="AK569" s="302"/>
      <c r="AL569" s="302"/>
      <c r="AM569" s="302"/>
      <c r="AN569" s="302"/>
      <c r="AO569" s="302"/>
      <c r="AP569" s="302"/>
      <c r="AQ569" s="302"/>
      <c r="AR569" s="302"/>
      <c r="AS569" s="302"/>
      <c r="AT569" s="302"/>
      <c r="AU569" s="302"/>
      <c r="AV569" s="302"/>
      <c r="AW569" s="302"/>
      <c r="AX569" s="302"/>
      <c r="AY569" s="302"/>
      <c r="AZ569" s="302"/>
      <c r="BA569" s="302"/>
      <c r="BB569" s="302"/>
      <c r="BC569" s="302"/>
      <c r="BD569" s="302"/>
      <c r="BE569" s="302"/>
      <c r="BF569" s="302"/>
      <c r="BG569" s="302"/>
      <c r="BH569" s="302"/>
      <c r="BI569" s="302"/>
      <c r="BJ569" s="302"/>
      <c r="BK569" s="302"/>
      <c r="BL569" s="302"/>
      <c r="BM569" s="302"/>
      <c r="BN569" s="302"/>
      <c r="BO569" s="302"/>
      <c r="BP569" s="302"/>
      <c r="BQ569" s="302"/>
      <c r="BR569" s="302"/>
      <c r="BS569" s="302"/>
      <c r="BT569" s="302"/>
      <c r="BU569" s="302"/>
      <c r="BV569" s="302"/>
      <c r="BW569" s="302"/>
      <c r="BX569" s="302"/>
      <c r="BY569" s="302"/>
      <c r="BZ569" s="302"/>
      <c r="CA569" s="302"/>
      <c r="CB569" s="302"/>
      <c r="CC569" s="302"/>
      <c r="CD569" s="302"/>
      <c r="CE569" s="302"/>
      <c r="CF569" s="302"/>
      <c r="CG569" s="302"/>
      <c r="CH569" s="302"/>
      <c r="CI569" s="302"/>
      <c r="CJ569" s="302"/>
      <c r="CK569" s="302"/>
      <c r="CL569" s="302"/>
      <c r="CM569" s="302"/>
      <c r="CN569" s="302"/>
      <c r="CO569" s="302"/>
      <c r="CP569" s="302"/>
      <c r="CQ569" s="302"/>
      <c r="CR569" s="302"/>
      <c r="CS569" s="302"/>
      <c r="CT569" s="302"/>
      <c r="CU569" s="302"/>
      <c r="CV569" s="302"/>
      <c r="CW569" s="302"/>
      <c r="CX569" s="302"/>
      <c r="CY569" s="302"/>
      <c r="CZ569" s="302"/>
      <c r="DA569" s="302"/>
      <c r="DB569" s="302"/>
      <c r="DC569" s="302"/>
      <c r="DD569" s="302"/>
      <c r="DE569" s="302"/>
      <c r="DF569" s="302"/>
      <c r="DG569" s="302"/>
      <c r="DH569" s="302"/>
      <c r="DI569" s="302"/>
      <c r="DJ569" s="302"/>
      <c r="DK569" s="302"/>
      <c r="DL569" s="302"/>
      <c r="DM569" s="302"/>
      <c r="DN569" s="302"/>
      <c r="DO569" s="302"/>
    </row>
    <row r="570" spans="4:119">
      <c r="D570" s="301" t="s">
        <v>121</v>
      </c>
      <c r="E570" s="301"/>
      <c r="F570" s="301" t="s">
        <v>123</v>
      </c>
      <c r="G570" s="302">
        <v>5</v>
      </c>
      <c r="H570" s="277" t="str">
        <f t="shared" si="8"/>
        <v>0205</v>
      </c>
      <c r="I570" s="302"/>
      <c r="J570" s="302"/>
      <c r="K570" s="302"/>
      <c r="L570" s="302"/>
      <c r="M570" s="302"/>
      <c r="N570" s="302"/>
      <c r="O570" s="302"/>
      <c r="P570" s="302"/>
      <c r="Q570" s="302"/>
      <c r="R570" s="302"/>
      <c r="S570" s="302"/>
      <c r="T570" s="302"/>
      <c r="U570" s="302"/>
      <c r="V570" s="302"/>
      <c r="W570" s="302"/>
      <c r="X570" s="302"/>
      <c r="Y570" s="302"/>
      <c r="Z570" s="302"/>
      <c r="AA570" s="302"/>
      <c r="AB570" s="302"/>
      <c r="AC570" s="302"/>
      <c r="AD570" s="302"/>
      <c r="AE570" s="302"/>
      <c r="AF570" s="302"/>
      <c r="AG570" s="302"/>
      <c r="AH570" s="302"/>
      <c r="AI570" s="302"/>
      <c r="AJ570" s="302"/>
      <c r="AK570" s="302"/>
      <c r="AL570" s="302"/>
      <c r="AM570" s="302"/>
      <c r="AN570" s="302"/>
      <c r="AO570" s="302"/>
      <c r="AP570" s="302"/>
      <c r="AQ570" s="302"/>
      <c r="AR570" s="302"/>
      <c r="AS570" s="302"/>
      <c r="AT570" s="302"/>
      <c r="AU570" s="302"/>
      <c r="AV570" s="302"/>
      <c r="AW570" s="302"/>
      <c r="AX570" s="302"/>
      <c r="AY570" s="302"/>
      <c r="AZ570" s="302"/>
      <c r="BA570" s="302"/>
      <c r="BB570" s="302"/>
      <c r="BC570" s="302"/>
      <c r="BD570" s="302"/>
      <c r="BE570" s="302"/>
      <c r="BF570" s="302"/>
      <c r="BG570" s="302"/>
      <c r="BH570" s="302"/>
      <c r="BI570" s="302"/>
      <c r="BJ570" s="302"/>
      <c r="BK570" s="302"/>
      <c r="BL570" s="302"/>
      <c r="BM570" s="302"/>
      <c r="BN570" s="302"/>
      <c r="BO570" s="302"/>
      <c r="BP570" s="302"/>
      <c r="BQ570" s="302"/>
      <c r="BR570" s="302"/>
      <c r="BS570" s="302"/>
      <c r="BT570" s="302"/>
      <c r="BU570" s="302"/>
      <c r="BV570" s="302"/>
      <c r="BW570" s="302"/>
      <c r="BX570" s="302"/>
      <c r="BY570" s="302"/>
      <c r="BZ570" s="302"/>
      <c r="CA570" s="302"/>
      <c r="CB570" s="302"/>
      <c r="CC570" s="302"/>
      <c r="CD570" s="302"/>
      <c r="CE570" s="302"/>
      <c r="CF570" s="302"/>
      <c r="CG570" s="302"/>
      <c r="CH570" s="302"/>
      <c r="CI570" s="302"/>
      <c r="CJ570" s="302"/>
      <c r="CK570" s="302"/>
      <c r="CL570" s="302"/>
      <c r="CM570" s="302"/>
      <c r="CN570" s="302"/>
      <c r="CO570" s="302"/>
      <c r="CP570" s="302"/>
      <c r="CQ570" s="302"/>
      <c r="CR570" s="302"/>
      <c r="CS570" s="302"/>
      <c r="CT570" s="302"/>
      <c r="CU570" s="302"/>
      <c r="CV570" s="302"/>
      <c r="CW570" s="302"/>
      <c r="CX570" s="302"/>
      <c r="CY570" s="302"/>
      <c r="CZ570" s="302"/>
      <c r="DA570" s="302"/>
      <c r="DB570" s="302"/>
      <c r="DC570" s="302"/>
      <c r="DD570" s="302"/>
      <c r="DE570" s="302"/>
      <c r="DF570" s="302"/>
      <c r="DG570" s="302"/>
      <c r="DH570" s="302"/>
      <c r="DI570" s="302"/>
      <c r="DJ570" s="302"/>
      <c r="DK570" s="302"/>
      <c r="DL570" s="302"/>
      <c r="DM570" s="302"/>
      <c r="DN570" s="302"/>
      <c r="DO570" s="302"/>
    </row>
    <row r="571" spans="4:119">
      <c r="D571" s="301" t="s">
        <v>121</v>
      </c>
      <c r="E571" s="301"/>
      <c r="F571" s="301" t="s">
        <v>123</v>
      </c>
      <c r="G571" s="302">
        <v>6</v>
      </c>
      <c r="H571" s="277" t="str">
        <f t="shared" si="8"/>
        <v>0206</v>
      </c>
      <c r="I571" s="302"/>
      <c r="J571" s="302"/>
      <c r="K571" s="302"/>
      <c r="L571" s="302"/>
      <c r="M571" s="302"/>
      <c r="N571" s="302"/>
      <c r="O571" s="302"/>
      <c r="P571" s="302"/>
      <c r="Q571" s="302"/>
      <c r="R571" s="302"/>
      <c r="S571" s="302"/>
      <c r="T571" s="302"/>
      <c r="U571" s="302"/>
      <c r="V571" s="302"/>
      <c r="W571" s="302"/>
      <c r="X571" s="302"/>
      <c r="Y571" s="302"/>
      <c r="Z571" s="302"/>
      <c r="AA571" s="302"/>
      <c r="AB571" s="302"/>
      <c r="AC571" s="302"/>
      <c r="AD571" s="302"/>
      <c r="AE571" s="302"/>
      <c r="AF571" s="302"/>
      <c r="AG571" s="302"/>
      <c r="AH571" s="302"/>
      <c r="AI571" s="302"/>
      <c r="AJ571" s="302"/>
      <c r="AK571" s="302"/>
      <c r="AL571" s="302"/>
      <c r="AM571" s="302"/>
      <c r="AN571" s="302"/>
      <c r="AO571" s="302"/>
      <c r="AP571" s="302"/>
      <c r="AQ571" s="302"/>
      <c r="AR571" s="302"/>
      <c r="AS571" s="302"/>
      <c r="AT571" s="302"/>
      <c r="AU571" s="302"/>
      <c r="AV571" s="302"/>
      <c r="AW571" s="302"/>
      <c r="AX571" s="302"/>
      <c r="AY571" s="302"/>
      <c r="AZ571" s="302"/>
      <c r="BA571" s="302"/>
      <c r="BB571" s="302"/>
      <c r="BC571" s="302"/>
      <c r="BD571" s="302"/>
      <c r="BE571" s="302"/>
      <c r="BF571" s="302"/>
      <c r="BG571" s="302"/>
      <c r="BH571" s="302"/>
      <c r="BI571" s="302"/>
      <c r="BJ571" s="302"/>
      <c r="BK571" s="302"/>
      <c r="BL571" s="302"/>
      <c r="BM571" s="302"/>
      <c r="BN571" s="302"/>
      <c r="BO571" s="302"/>
      <c r="BP571" s="302"/>
      <c r="BQ571" s="302"/>
      <c r="BR571" s="302"/>
      <c r="BS571" s="302"/>
      <c r="BT571" s="302"/>
      <c r="BU571" s="302"/>
      <c r="BV571" s="302"/>
      <c r="BW571" s="302"/>
      <c r="BX571" s="302"/>
      <c r="BY571" s="302"/>
      <c r="BZ571" s="302"/>
      <c r="CA571" s="302"/>
      <c r="CB571" s="302"/>
      <c r="CC571" s="302"/>
      <c r="CD571" s="302"/>
      <c r="CE571" s="302"/>
      <c r="CF571" s="302"/>
      <c r="CG571" s="302"/>
      <c r="CH571" s="302"/>
      <c r="CI571" s="302"/>
      <c r="CJ571" s="302"/>
      <c r="CK571" s="302"/>
      <c r="CL571" s="302"/>
      <c r="CM571" s="302"/>
      <c r="CN571" s="302"/>
      <c r="CO571" s="302"/>
      <c r="CP571" s="302"/>
      <c r="CQ571" s="302"/>
      <c r="CR571" s="302"/>
      <c r="CS571" s="302"/>
      <c r="CT571" s="302"/>
      <c r="CU571" s="302"/>
      <c r="CV571" s="302"/>
      <c r="CW571" s="302"/>
      <c r="CX571" s="302"/>
      <c r="CY571" s="302"/>
      <c r="CZ571" s="302"/>
      <c r="DA571" s="302"/>
      <c r="DB571" s="302"/>
      <c r="DC571" s="302"/>
      <c r="DD571" s="302"/>
      <c r="DE571" s="302"/>
      <c r="DF571" s="302"/>
      <c r="DG571" s="302"/>
      <c r="DH571" s="302"/>
      <c r="DI571" s="302"/>
      <c r="DJ571" s="302"/>
      <c r="DK571" s="302"/>
      <c r="DL571" s="302"/>
      <c r="DM571" s="302"/>
      <c r="DN571" s="302"/>
      <c r="DO571" s="302"/>
    </row>
    <row r="572" spans="4:119">
      <c r="D572" s="301" t="s">
        <v>121</v>
      </c>
      <c r="E572" s="301"/>
      <c r="F572" s="301" t="s">
        <v>123</v>
      </c>
      <c r="G572" s="302">
        <v>7</v>
      </c>
      <c r="H572" s="277" t="str">
        <f t="shared" si="8"/>
        <v>0207</v>
      </c>
      <c r="I572" s="302"/>
      <c r="J572" s="302"/>
      <c r="K572" s="302"/>
      <c r="L572" s="302"/>
      <c r="M572" s="302"/>
      <c r="N572" s="302"/>
      <c r="O572" s="302"/>
      <c r="P572" s="302"/>
      <c r="Q572" s="302"/>
      <c r="R572" s="302"/>
      <c r="S572" s="302"/>
      <c r="T572" s="302"/>
      <c r="U572" s="302"/>
      <c r="V572" s="302"/>
      <c r="W572" s="302"/>
      <c r="X572" s="302"/>
      <c r="Y572" s="302"/>
      <c r="Z572" s="302"/>
      <c r="AA572" s="302"/>
      <c r="AB572" s="302"/>
      <c r="AC572" s="302"/>
      <c r="AD572" s="302"/>
      <c r="AE572" s="302"/>
      <c r="AF572" s="302"/>
      <c r="AG572" s="302"/>
      <c r="AH572" s="302"/>
      <c r="AI572" s="302"/>
      <c r="AJ572" s="302"/>
      <c r="AK572" s="302"/>
      <c r="AL572" s="302"/>
      <c r="AM572" s="302"/>
      <c r="AN572" s="302"/>
      <c r="AO572" s="302"/>
      <c r="AP572" s="302"/>
      <c r="AQ572" s="302"/>
      <c r="AR572" s="302"/>
      <c r="AS572" s="302"/>
      <c r="AT572" s="302"/>
      <c r="AU572" s="302"/>
      <c r="AV572" s="302"/>
      <c r="AW572" s="302"/>
      <c r="AX572" s="302"/>
      <c r="AY572" s="302"/>
      <c r="AZ572" s="302"/>
      <c r="BA572" s="302"/>
      <c r="BB572" s="302"/>
      <c r="BC572" s="302"/>
      <c r="BD572" s="302"/>
      <c r="BE572" s="302"/>
      <c r="BF572" s="302"/>
      <c r="BG572" s="302"/>
      <c r="BH572" s="302"/>
      <c r="BI572" s="302"/>
      <c r="BJ572" s="302"/>
      <c r="BK572" s="302"/>
      <c r="BL572" s="302"/>
      <c r="BM572" s="302"/>
      <c r="BN572" s="302"/>
      <c r="BO572" s="302"/>
      <c r="BP572" s="302"/>
      <c r="BQ572" s="302"/>
      <c r="BR572" s="302"/>
      <c r="BS572" s="302"/>
      <c r="BT572" s="302"/>
      <c r="BU572" s="302"/>
      <c r="BV572" s="302"/>
      <c r="BW572" s="302"/>
      <c r="BX572" s="302"/>
      <c r="BY572" s="302"/>
      <c r="BZ572" s="302"/>
      <c r="CA572" s="302"/>
      <c r="CB572" s="302"/>
      <c r="CC572" s="302"/>
      <c r="CD572" s="302"/>
      <c r="CE572" s="302"/>
      <c r="CF572" s="302"/>
      <c r="CG572" s="302"/>
      <c r="CH572" s="302"/>
      <c r="CI572" s="302"/>
      <c r="CJ572" s="302"/>
      <c r="CK572" s="302"/>
      <c r="CL572" s="302"/>
      <c r="CM572" s="302"/>
      <c r="CN572" s="302"/>
      <c r="CO572" s="302"/>
      <c r="CP572" s="302"/>
      <c r="CQ572" s="302"/>
      <c r="CR572" s="302"/>
      <c r="CS572" s="302"/>
      <c r="CT572" s="302"/>
      <c r="CU572" s="302"/>
      <c r="CV572" s="302"/>
      <c r="CW572" s="302"/>
      <c r="CX572" s="302"/>
      <c r="CY572" s="302"/>
      <c r="CZ572" s="302"/>
      <c r="DA572" s="302"/>
      <c r="DB572" s="302"/>
      <c r="DC572" s="302"/>
      <c r="DD572" s="302"/>
      <c r="DE572" s="302"/>
      <c r="DF572" s="302"/>
      <c r="DG572" s="302"/>
      <c r="DH572" s="302"/>
      <c r="DI572" s="302"/>
      <c r="DJ572" s="302"/>
      <c r="DK572" s="302"/>
      <c r="DL572" s="302"/>
      <c r="DM572" s="302"/>
      <c r="DN572" s="302"/>
      <c r="DO572" s="302"/>
    </row>
    <row r="573" spans="4:119">
      <c r="D573" s="301" t="s">
        <v>121</v>
      </c>
      <c r="E573" s="301"/>
      <c r="F573" s="301" t="s">
        <v>123</v>
      </c>
      <c r="G573" s="302">
        <v>8</v>
      </c>
      <c r="H573" s="277" t="str">
        <f t="shared" si="8"/>
        <v>0208</v>
      </c>
      <c r="I573" s="302"/>
      <c r="J573" s="302"/>
      <c r="K573" s="302"/>
      <c r="L573" s="302"/>
      <c r="M573" s="302"/>
      <c r="N573" s="302"/>
      <c r="O573" s="302"/>
      <c r="P573" s="302"/>
      <c r="Q573" s="302"/>
      <c r="R573" s="302"/>
      <c r="S573" s="302"/>
      <c r="T573" s="302"/>
      <c r="U573" s="302"/>
      <c r="V573" s="302"/>
      <c r="W573" s="302"/>
      <c r="X573" s="302"/>
      <c r="Y573" s="302"/>
      <c r="Z573" s="302"/>
      <c r="AA573" s="302"/>
      <c r="AB573" s="302"/>
      <c r="AC573" s="302"/>
      <c r="AD573" s="302"/>
      <c r="AE573" s="302"/>
      <c r="AF573" s="302"/>
      <c r="AG573" s="302"/>
      <c r="AH573" s="302"/>
      <c r="AI573" s="302"/>
      <c r="AJ573" s="302"/>
      <c r="AK573" s="302"/>
      <c r="AL573" s="302"/>
      <c r="AM573" s="302"/>
      <c r="AN573" s="302"/>
      <c r="AO573" s="302"/>
      <c r="AP573" s="302"/>
      <c r="AQ573" s="302"/>
      <c r="AR573" s="302"/>
      <c r="AS573" s="302"/>
      <c r="AT573" s="302"/>
      <c r="AU573" s="302"/>
      <c r="AV573" s="302"/>
      <c r="AW573" s="302"/>
      <c r="AX573" s="302"/>
      <c r="AY573" s="302"/>
      <c r="AZ573" s="302"/>
      <c r="BA573" s="302"/>
      <c r="BB573" s="302"/>
      <c r="BC573" s="302"/>
      <c r="BD573" s="302"/>
      <c r="BE573" s="302"/>
      <c r="BF573" s="302"/>
      <c r="BG573" s="302"/>
      <c r="BH573" s="302"/>
      <c r="BI573" s="302"/>
      <c r="BJ573" s="302"/>
      <c r="BK573" s="302"/>
      <c r="BL573" s="302"/>
      <c r="BM573" s="302"/>
      <c r="BN573" s="302"/>
      <c r="BO573" s="302"/>
      <c r="BP573" s="302"/>
      <c r="BQ573" s="302"/>
      <c r="BR573" s="302"/>
      <c r="BS573" s="302"/>
      <c r="BT573" s="302"/>
      <c r="BU573" s="302"/>
      <c r="BV573" s="302"/>
      <c r="BW573" s="302"/>
      <c r="BX573" s="302"/>
      <c r="BY573" s="302"/>
      <c r="BZ573" s="302"/>
      <c r="CA573" s="302"/>
      <c r="CB573" s="302"/>
      <c r="CC573" s="302"/>
      <c r="CD573" s="302"/>
      <c r="CE573" s="302"/>
      <c r="CF573" s="302"/>
      <c r="CG573" s="302"/>
      <c r="CH573" s="302"/>
      <c r="CI573" s="302"/>
      <c r="CJ573" s="302"/>
      <c r="CK573" s="302"/>
      <c r="CL573" s="302"/>
      <c r="CM573" s="302"/>
      <c r="CN573" s="302"/>
      <c r="CO573" s="302"/>
      <c r="CP573" s="302"/>
      <c r="CQ573" s="302"/>
      <c r="CR573" s="302"/>
      <c r="CS573" s="302"/>
      <c r="CT573" s="302"/>
      <c r="CU573" s="302"/>
      <c r="CV573" s="302"/>
      <c r="CW573" s="302"/>
      <c r="CX573" s="302"/>
      <c r="CY573" s="302"/>
      <c r="CZ573" s="302"/>
      <c r="DA573" s="302"/>
      <c r="DB573" s="302"/>
      <c r="DC573" s="302"/>
      <c r="DD573" s="302"/>
      <c r="DE573" s="302"/>
      <c r="DF573" s="302"/>
      <c r="DG573" s="302"/>
      <c r="DH573" s="302"/>
      <c r="DI573" s="302"/>
      <c r="DJ573" s="302"/>
      <c r="DK573" s="302"/>
      <c r="DL573" s="302"/>
      <c r="DM573" s="302"/>
      <c r="DN573" s="302"/>
      <c r="DO573" s="302"/>
    </row>
    <row r="574" spans="4:119">
      <c r="D574" s="301" t="s">
        <v>121</v>
      </c>
      <c r="E574" s="301"/>
      <c r="F574" s="301" t="s">
        <v>123</v>
      </c>
      <c r="G574" s="302">
        <v>9</v>
      </c>
      <c r="H574" s="277" t="str">
        <f t="shared" si="8"/>
        <v>0209</v>
      </c>
      <c r="I574" s="302"/>
      <c r="J574" s="302"/>
      <c r="K574" s="302"/>
      <c r="L574" s="302"/>
      <c r="M574" s="302"/>
      <c r="N574" s="302"/>
      <c r="O574" s="302"/>
      <c r="P574" s="302"/>
      <c r="Q574" s="302"/>
      <c r="R574" s="302"/>
      <c r="S574" s="302"/>
      <c r="T574" s="302"/>
      <c r="U574" s="302"/>
      <c r="V574" s="302"/>
      <c r="W574" s="302"/>
      <c r="X574" s="302"/>
      <c r="Y574" s="302"/>
      <c r="Z574" s="302"/>
      <c r="AA574" s="302"/>
      <c r="AB574" s="302"/>
      <c r="AC574" s="302"/>
      <c r="AD574" s="302"/>
      <c r="AE574" s="302"/>
      <c r="AF574" s="302"/>
      <c r="AG574" s="302"/>
      <c r="AH574" s="302"/>
      <c r="AI574" s="302"/>
      <c r="AJ574" s="302"/>
      <c r="AK574" s="302"/>
      <c r="AL574" s="302"/>
      <c r="AM574" s="302"/>
      <c r="AN574" s="302"/>
      <c r="AO574" s="302"/>
      <c r="AP574" s="302"/>
      <c r="AQ574" s="302"/>
      <c r="AR574" s="302"/>
      <c r="AS574" s="302"/>
      <c r="AT574" s="302"/>
      <c r="AU574" s="302"/>
      <c r="AV574" s="302"/>
      <c r="AW574" s="302"/>
      <c r="AX574" s="302"/>
      <c r="AY574" s="302"/>
      <c r="AZ574" s="302"/>
      <c r="BA574" s="302"/>
      <c r="BB574" s="302"/>
      <c r="BC574" s="302"/>
      <c r="BD574" s="302"/>
      <c r="BE574" s="302"/>
      <c r="BF574" s="302"/>
      <c r="BG574" s="302"/>
      <c r="BH574" s="302"/>
      <c r="BI574" s="302"/>
      <c r="BJ574" s="302"/>
      <c r="BK574" s="302"/>
      <c r="BL574" s="302"/>
      <c r="BM574" s="302"/>
      <c r="BN574" s="302"/>
      <c r="BO574" s="302"/>
      <c r="BP574" s="302"/>
      <c r="BQ574" s="302"/>
      <c r="BR574" s="302"/>
      <c r="BS574" s="302"/>
      <c r="BT574" s="302"/>
      <c r="BU574" s="302"/>
      <c r="BV574" s="302"/>
      <c r="BW574" s="302"/>
      <c r="BX574" s="302"/>
      <c r="BY574" s="302"/>
      <c r="BZ574" s="302"/>
      <c r="CA574" s="302"/>
      <c r="CB574" s="302"/>
      <c r="CC574" s="302"/>
      <c r="CD574" s="302"/>
      <c r="CE574" s="302"/>
      <c r="CF574" s="302"/>
      <c r="CG574" s="302"/>
      <c r="CH574" s="302"/>
      <c r="CI574" s="302"/>
      <c r="CJ574" s="302"/>
      <c r="CK574" s="302"/>
      <c r="CL574" s="302"/>
      <c r="CM574" s="302"/>
      <c r="CN574" s="302"/>
      <c r="CO574" s="302"/>
      <c r="CP574" s="302"/>
      <c r="CQ574" s="302"/>
      <c r="CR574" s="302"/>
      <c r="CS574" s="302"/>
      <c r="CT574" s="302"/>
      <c r="CU574" s="302"/>
      <c r="CV574" s="302"/>
      <c r="CW574" s="302"/>
      <c r="CX574" s="302"/>
      <c r="CY574" s="302"/>
      <c r="CZ574" s="302"/>
      <c r="DA574" s="302"/>
      <c r="DB574" s="302"/>
      <c r="DC574" s="302"/>
      <c r="DD574" s="302"/>
      <c r="DE574" s="302"/>
      <c r="DF574" s="302"/>
      <c r="DG574" s="302"/>
      <c r="DH574" s="302"/>
      <c r="DI574" s="302"/>
      <c r="DJ574" s="302"/>
      <c r="DK574" s="302"/>
      <c r="DL574" s="302"/>
      <c r="DM574" s="302"/>
      <c r="DN574" s="302"/>
      <c r="DO574" s="302"/>
    </row>
    <row r="575" spans="4:119">
      <c r="D575" s="301" t="s">
        <v>121</v>
      </c>
      <c r="E575" s="301"/>
      <c r="F575" s="301" t="s">
        <v>123</v>
      </c>
      <c r="G575" s="302">
        <v>10</v>
      </c>
      <c r="H575" s="277" t="str">
        <f t="shared" si="8"/>
        <v>0210</v>
      </c>
      <c r="I575" s="302"/>
      <c r="J575" s="302"/>
      <c r="K575" s="302"/>
      <c r="L575" s="302"/>
      <c r="M575" s="302"/>
      <c r="N575" s="302"/>
      <c r="O575" s="302"/>
      <c r="P575" s="302"/>
      <c r="Q575" s="302"/>
      <c r="R575" s="302"/>
      <c r="S575" s="302"/>
      <c r="T575" s="302"/>
      <c r="U575" s="302"/>
      <c r="V575" s="302"/>
      <c r="W575" s="302"/>
      <c r="X575" s="302"/>
      <c r="Y575" s="302"/>
      <c r="Z575" s="302"/>
      <c r="AA575" s="302"/>
      <c r="AB575" s="302"/>
      <c r="AC575" s="302"/>
      <c r="AD575" s="302"/>
      <c r="AE575" s="302"/>
      <c r="AF575" s="302"/>
      <c r="AG575" s="302"/>
      <c r="AH575" s="302"/>
      <c r="AI575" s="302"/>
      <c r="AJ575" s="302"/>
      <c r="AK575" s="302"/>
      <c r="AL575" s="302"/>
      <c r="AM575" s="302"/>
      <c r="AN575" s="302"/>
      <c r="AO575" s="302"/>
      <c r="AP575" s="302"/>
      <c r="AQ575" s="302"/>
      <c r="AR575" s="302"/>
      <c r="AS575" s="302"/>
      <c r="AT575" s="302"/>
      <c r="AU575" s="302"/>
      <c r="AV575" s="302"/>
      <c r="AW575" s="302"/>
      <c r="AX575" s="302"/>
      <c r="AY575" s="302"/>
      <c r="AZ575" s="302"/>
      <c r="BA575" s="302"/>
      <c r="BB575" s="302"/>
      <c r="BC575" s="302"/>
      <c r="BD575" s="302"/>
      <c r="BE575" s="302"/>
      <c r="BF575" s="302"/>
      <c r="BG575" s="302"/>
      <c r="BH575" s="302"/>
      <c r="BI575" s="302"/>
      <c r="BJ575" s="302"/>
      <c r="BK575" s="302"/>
      <c r="BL575" s="302"/>
      <c r="BM575" s="302"/>
      <c r="BN575" s="302"/>
      <c r="BO575" s="302"/>
      <c r="BP575" s="302"/>
      <c r="BQ575" s="302"/>
      <c r="BR575" s="302"/>
      <c r="BS575" s="302"/>
      <c r="BT575" s="302"/>
      <c r="BU575" s="302"/>
      <c r="BV575" s="302"/>
      <c r="BW575" s="302"/>
      <c r="BX575" s="302"/>
      <c r="BY575" s="302"/>
      <c r="BZ575" s="302"/>
      <c r="CA575" s="302"/>
      <c r="CB575" s="302"/>
      <c r="CC575" s="302"/>
      <c r="CD575" s="302"/>
      <c r="CE575" s="302"/>
      <c r="CF575" s="302"/>
      <c r="CG575" s="302"/>
      <c r="CH575" s="302"/>
      <c r="CI575" s="302"/>
      <c r="CJ575" s="302"/>
      <c r="CK575" s="302"/>
      <c r="CL575" s="302"/>
      <c r="CM575" s="302"/>
      <c r="CN575" s="302"/>
      <c r="CO575" s="302"/>
      <c r="CP575" s="302"/>
      <c r="CQ575" s="302"/>
      <c r="CR575" s="302"/>
      <c r="CS575" s="302"/>
      <c r="CT575" s="302"/>
      <c r="CU575" s="302"/>
      <c r="CV575" s="302"/>
      <c r="CW575" s="302"/>
      <c r="CX575" s="302"/>
      <c r="CY575" s="302"/>
      <c r="CZ575" s="302"/>
      <c r="DA575" s="302"/>
      <c r="DB575" s="302"/>
      <c r="DC575" s="302"/>
      <c r="DD575" s="302"/>
      <c r="DE575" s="302"/>
      <c r="DF575" s="302"/>
      <c r="DG575" s="302"/>
      <c r="DH575" s="302"/>
      <c r="DI575" s="302"/>
      <c r="DJ575" s="302"/>
      <c r="DK575" s="302"/>
      <c r="DL575" s="302"/>
      <c r="DM575" s="302"/>
      <c r="DN575" s="302"/>
      <c r="DO575" s="302"/>
    </row>
    <row r="576" spans="4:119">
      <c r="D576" s="301" t="s">
        <v>121</v>
      </c>
      <c r="E576" s="301"/>
      <c r="F576" s="301" t="s">
        <v>123</v>
      </c>
      <c r="G576" s="302">
        <v>11</v>
      </c>
      <c r="H576" s="277" t="str">
        <f t="shared" ref="H576:H639" si="9">E576&amp;TEXT(F576,"00")&amp;TEXT(G576,"00")</f>
        <v>0211</v>
      </c>
      <c r="I576" s="302"/>
      <c r="J576" s="302"/>
      <c r="K576" s="302"/>
      <c r="L576" s="302"/>
      <c r="M576" s="302"/>
      <c r="N576" s="302"/>
      <c r="O576" s="302"/>
      <c r="P576" s="302"/>
      <c r="Q576" s="302"/>
      <c r="R576" s="302"/>
      <c r="S576" s="302"/>
      <c r="T576" s="302"/>
      <c r="U576" s="302"/>
      <c r="V576" s="302"/>
      <c r="W576" s="302"/>
      <c r="X576" s="302"/>
      <c r="Y576" s="302"/>
      <c r="Z576" s="302"/>
      <c r="AA576" s="302"/>
      <c r="AB576" s="302"/>
      <c r="AC576" s="302"/>
      <c r="AD576" s="302"/>
      <c r="AE576" s="302"/>
      <c r="AF576" s="302"/>
      <c r="AG576" s="302"/>
      <c r="AH576" s="302"/>
      <c r="AI576" s="302"/>
      <c r="AJ576" s="302"/>
      <c r="AK576" s="302"/>
      <c r="AL576" s="302"/>
      <c r="AM576" s="302"/>
      <c r="AN576" s="302"/>
      <c r="AO576" s="302"/>
      <c r="AP576" s="302"/>
      <c r="AQ576" s="302"/>
      <c r="AR576" s="302"/>
      <c r="AS576" s="302"/>
      <c r="AT576" s="302"/>
      <c r="AU576" s="302"/>
      <c r="AV576" s="302"/>
      <c r="AW576" s="302"/>
      <c r="AX576" s="302"/>
      <c r="AY576" s="302"/>
      <c r="AZ576" s="302"/>
      <c r="BA576" s="302"/>
      <c r="BB576" s="302"/>
      <c r="BC576" s="302"/>
      <c r="BD576" s="302"/>
      <c r="BE576" s="302"/>
      <c r="BF576" s="302"/>
      <c r="BG576" s="302"/>
      <c r="BH576" s="302"/>
      <c r="BI576" s="302"/>
      <c r="BJ576" s="302"/>
      <c r="BK576" s="302"/>
      <c r="BL576" s="302"/>
      <c r="BM576" s="302"/>
      <c r="BN576" s="302"/>
      <c r="BO576" s="302"/>
      <c r="BP576" s="302"/>
      <c r="BQ576" s="302"/>
      <c r="BR576" s="302"/>
      <c r="BS576" s="302"/>
      <c r="BT576" s="302"/>
      <c r="BU576" s="302"/>
      <c r="BV576" s="302"/>
      <c r="BW576" s="302"/>
      <c r="BX576" s="302"/>
      <c r="BY576" s="302"/>
      <c r="BZ576" s="302"/>
      <c r="CA576" s="302"/>
      <c r="CB576" s="302"/>
      <c r="CC576" s="302"/>
      <c r="CD576" s="302"/>
      <c r="CE576" s="302"/>
      <c r="CF576" s="302"/>
      <c r="CG576" s="302"/>
      <c r="CH576" s="302"/>
      <c r="CI576" s="302"/>
      <c r="CJ576" s="302"/>
      <c r="CK576" s="302"/>
      <c r="CL576" s="302"/>
      <c r="CM576" s="302"/>
      <c r="CN576" s="302"/>
      <c r="CO576" s="302"/>
      <c r="CP576" s="302"/>
      <c r="CQ576" s="302"/>
      <c r="CR576" s="302"/>
      <c r="CS576" s="302"/>
      <c r="CT576" s="302"/>
      <c r="CU576" s="302"/>
      <c r="CV576" s="302"/>
      <c r="CW576" s="302"/>
      <c r="CX576" s="302"/>
      <c r="CY576" s="302"/>
      <c r="CZ576" s="302"/>
      <c r="DA576" s="302"/>
      <c r="DB576" s="302"/>
      <c r="DC576" s="302"/>
      <c r="DD576" s="302"/>
      <c r="DE576" s="302"/>
      <c r="DF576" s="302"/>
      <c r="DG576" s="302"/>
      <c r="DH576" s="302"/>
      <c r="DI576" s="302"/>
      <c r="DJ576" s="302"/>
      <c r="DK576" s="302"/>
      <c r="DL576" s="302"/>
      <c r="DM576" s="302"/>
      <c r="DN576" s="302"/>
      <c r="DO576" s="302"/>
    </row>
    <row r="577" spans="4:119">
      <c r="D577" s="301" t="s">
        <v>121</v>
      </c>
      <c r="E577" s="301"/>
      <c r="F577" s="301" t="s">
        <v>123</v>
      </c>
      <c r="G577" s="302">
        <v>12</v>
      </c>
      <c r="H577" s="277" t="str">
        <f t="shared" si="9"/>
        <v>0212</v>
      </c>
      <c r="I577" s="302"/>
      <c r="J577" s="302"/>
      <c r="K577" s="302"/>
      <c r="L577" s="302"/>
      <c r="M577" s="302"/>
      <c r="N577" s="302"/>
      <c r="O577" s="302"/>
      <c r="P577" s="302"/>
      <c r="Q577" s="302"/>
      <c r="R577" s="302"/>
      <c r="S577" s="302"/>
      <c r="T577" s="302"/>
      <c r="U577" s="302"/>
      <c r="V577" s="302"/>
      <c r="W577" s="302"/>
      <c r="X577" s="302"/>
      <c r="Y577" s="302"/>
      <c r="Z577" s="302"/>
      <c r="AA577" s="302"/>
      <c r="AB577" s="302"/>
      <c r="AC577" s="302"/>
      <c r="AD577" s="302"/>
      <c r="AE577" s="302"/>
      <c r="AF577" s="302"/>
      <c r="AG577" s="302"/>
      <c r="AH577" s="302"/>
      <c r="AI577" s="302"/>
      <c r="AJ577" s="302"/>
      <c r="AK577" s="302"/>
      <c r="AL577" s="302"/>
      <c r="AM577" s="302"/>
      <c r="AN577" s="302"/>
      <c r="AO577" s="302"/>
      <c r="AP577" s="302"/>
      <c r="AQ577" s="302"/>
      <c r="AR577" s="302"/>
      <c r="AS577" s="302"/>
      <c r="AT577" s="302"/>
      <c r="AU577" s="302"/>
      <c r="AV577" s="302"/>
      <c r="AW577" s="302"/>
      <c r="AX577" s="302"/>
      <c r="AY577" s="302"/>
      <c r="AZ577" s="302"/>
      <c r="BA577" s="302"/>
      <c r="BB577" s="302"/>
      <c r="BC577" s="302"/>
      <c r="BD577" s="302"/>
      <c r="BE577" s="302"/>
      <c r="BF577" s="302"/>
      <c r="BG577" s="302"/>
      <c r="BH577" s="302"/>
      <c r="BI577" s="302"/>
      <c r="BJ577" s="302"/>
      <c r="BK577" s="302"/>
      <c r="BL577" s="302"/>
      <c r="BM577" s="302"/>
      <c r="BN577" s="302"/>
      <c r="BO577" s="302"/>
      <c r="BP577" s="302"/>
      <c r="BQ577" s="302"/>
      <c r="BR577" s="302"/>
      <c r="BS577" s="302"/>
      <c r="BT577" s="302"/>
      <c r="BU577" s="302"/>
      <c r="BV577" s="302"/>
      <c r="BW577" s="302"/>
      <c r="BX577" s="302"/>
      <c r="BY577" s="302"/>
      <c r="BZ577" s="302"/>
      <c r="CA577" s="302"/>
      <c r="CB577" s="302"/>
      <c r="CC577" s="302"/>
      <c r="CD577" s="302"/>
      <c r="CE577" s="302"/>
      <c r="CF577" s="302"/>
      <c r="CG577" s="302"/>
      <c r="CH577" s="302"/>
      <c r="CI577" s="302"/>
      <c r="CJ577" s="302"/>
      <c r="CK577" s="302"/>
      <c r="CL577" s="302"/>
      <c r="CM577" s="302"/>
      <c r="CN577" s="302"/>
      <c r="CO577" s="302"/>
      <c r="CP577" s="302"/>
      <c r="CQ577" s="302"/>
      <c r="CR577" s="302"/>
      <c r="CS577" s="302"/>
      <c r="CT577" s="302"/>
      <c r="CU577" s="302"/>
      <c r="CV577" s="302"/>
      <c r="CW577" s="302"/>
      <c r="CX577" s="302"/>
      <c r="CY577" s="302"/>
      <c r="CZ577" s="302"/>
      <c r="DA577" s="302"/>
      <c r="DB577" s="302"/>
      <c r="DC577" s="302"/>
      <c r="DD577" s="302"/>
      <c r="DE577" s="302"/>
      <c r="DF577" s="302"/>
      <c r="DG577" s="302"/>
      <c r="DH577" s="302"/>
      <c r="DI577" s="302"/>
      <c r="DJ577" s="302"/>
      <c r="DK577" s="302"/>
      <c r="DL577" s="302"/>
      <c r="DM577" s="302"/>
      <c r="DN577" s="302"/>
      <c r="DO577" s="302"/>
    </row>
    <row r="578" spans="4:119">
      <c r="D578" s="301" t="s">
        <v>121</v>
      </c>
      <c r="E578" s="301"/>
      <c r="F578" s="301" t="s">
        <v>123</v>
      </c>
      <c r="G578" s="302">
        <v>13</v>
      </c>
      <c r="H578" s="277" t="str">
        <f t="shared" si="9"/>
        <v>0213</v>
      </c>
      <c r="I578" s="302"/>
      <c r="J578" s="302"/>
      <c r="K578" s="302"/>
      <c r="L578" s="302"/>
      <c r="M578" s="302"/>
      <c r="N578" s="302"/>
      <c r="O578" s="302"/>
      <c r="P578" s="302"/>
      <c r="Q578" s="302"/>
      <c r="R578" s="302"/>
      <c r="S578" s="302"/>
      <c r="T578" s="302"/>
      <c r="U578" s="302"/>
      <c r="V578" s="302"/>
      <c r="W578" s="302"/>
      <c r="X578" s="302"/>
      <c r="Y578" s="302"/>
      <c r="Z578" s="302"/>
      <c r="AA578" s="302"/>
      <c r="AB578" s="302"/>
      <c r="AC578" s="302"/>
      <c r="AD578" s="302"/>
      <c r="AE578" s="302"/>
      <c r="AF578" s="302"/>
      <c r="AG578" s="302"/>
      <c r="AH578" s="302"/>
      <c r="AI578" s="302"/>
      <c r="AJ578" s="302"/>
      <c r="AK578" s="302"/>
      <c r="AL578" s="302"/>
      <c r="AM578" s="302"/>
      <c r="AN578" s="302"/>
      <c r="AO578" s="302"/>
      <c r="AP578" s="302"/>
      <c r="AQ578" s="302"/>
      <c r="AR578" s="302"/>
      <c r="AS578" s="302"/>
      <c r="AT578" s="302"/>
      <c r="AU578" s="302"/>
      <c r="AV578" s="302"/>
      <c r="AW578" s="302"/>
      <c r="AX578" s="302"/>
      <c r="AY578" s="302"/>
      <c r="AZ578" s="302"/>
      <c r="BA578" s="302"/>
      <c r="BB578" s="302"/>
      <c r="BC578" s="302"/>
      <c r="BD578" s="302"/>
      <c r="BE578" s="302"/>
      <c r="BF578" s="302"/>
      <c r="BG578" s="302"/>
      <c r="BH578" s="302"/>
      <c r="BI578" s="302"/>
      <c r="BJ578" s="302"/>
      <c r="BK578" s="302"/>
      <c r="BL578" s="302"/>
      <c r="BM578" s="302"/>
      <c r="BN578" s="302"/>
      <c r="BO578" s="302"/>
      <c r="BP578" s="302"/>
      <c r="BQ578" s="302"/>
      <c r="BR578" s="302"/>
      <c r="BS578" s="302"/>
      <c r="BT578" s="302"/>
      <c r="BU578" s="302"/>
      <c r="BV578" s="302"/>
      <c r="BW578" s="302"/>
      <c r="BX578" s="302"/>
      <c r="BY578" s="302"/>
      <c r="BZ578" s="302"/>
      <c r="CA578" s="302"/>
      <c r="CB578" s="302"/>
      <c r="CC578" s="302"/>
      <c r="CD578" s="302"/>
      <c r="CE578" s="302"/>
      <c r="CF578" s="302"/>
      <c r="CG578" s="302"/>
      <c r="CH578" s="302"/>
      <c r="CI578" s="302"/>
      <c r="CJ578" s="302"/>
      <c r="CK578" s="302"/>
      <c r="CL578" s="302"/>
      <c r="CM578" s="302"/>
      <c r="CN578" s="302"/>
      <c r="CO578" s="302"/>
      <c r="CP578" s="302"/>
      <c r="CQ578" s="302"/>
      <c r="CR578" s="302"/>
      <c r="CS578" s="302"/>
      <c r="CT578" s="302"/>
      <c r="CU578" s="302"/>
      <c r="CV578" s="302"/>
      <c r="CW578" s="302"/>
      <c r="CX578" s="302"/>
      <c r="CY578" s="302"/>
      <c r="CZ578" s="302"/>
      <c r="DA578" s="302"/>
      <c r="DB578" s="302"/>
      <c r="DC578" s="302"/>
      <c r="DD578" s="302"/>
      <c r="DE578" s="302"/>
      <c r="DF578" s="302"/>
      <c r="DG578" s="302"/>
      <c r="DH578" s="302"/>
      <c r="DI578" s="302"/>
      <c r="DJ578" s="302"/>
      <c r="DK578" s="302"/>
      <c r="DL578" s="302"/>
      <c r="DM578" s="302"/>
      <c r="DN578" s="302"/>
      <c r="DO578" s="302"/>
    </row>
    <row r="579" spans="4:119">
      <c r="D579" s="301" t="s">
        <v>121</v>
      </c>
      <c r="E579" s="301"/>
      <c r="F579" s="301" t="s">
        <v>123</v>
      </c>
      <c r="G579" s="302">
        <v>14</v>
      </c>
      <c r="H579" s="277" t="str">
        <f t="shared" si="9"/>
        <v>0214</v>
      </c>
      <c r="I579" s="302"/>
      <c r="J579" s="302"/>
      <c r="K579" s="302"/>
      <c r="L579" s="302"/>
      <c r="M579" s="302"/>
      <c r="N579" s="302"/>
      <c r="O579" s="302"/>
      <c r="P579" s="302"/>
      <c r="Q579" s="302"/>
      <c r="R579" s="302"/>
      <c r="S579" s="302"/>
      <c r="T579" s="302"/>
      <c r="U579" s="302"/>
      <c r="V579" s="302"/>
      <c r="W579" s="302"/>
      <c r="X579" s="302"/>
      <c r="Y579" s="302"/>
      <c r="Z579" s="302"/>
      <c r="AA579" s="302"/>
      <c r="AB579" s="302"/>
      <c r="AC579" s="302"/>
      <c r="AD579" s="302"/>
      <c r="AE579" s="302"/>
      <c r="AF579" s="302"/>
      <c r="AG579" s="302"/>
      <c r="AH579" s="302"/>
      <c r="AI579" s="302"/>
      <c r="AJ579" s="302"/>
      <c r="AK579" s="302"/>
      <c r="AL579" s="302"/>
      <c r="AM579" s="302"/>
      <c r="AN579" s="302"/>
      <c r="AO579" s="302"/>
      <c r="AP579" s="302"/>
      <c r="AQ579" s="302"/>
      <c r="AR579" s="302"/>
      <c r="AS579" s="302"/>
      <c r="AT579" s="302"/>
      <c r="AU579" s="302"/>
      <c r="AV579" s="302"/>
      <c r="AW579" s="302"/>
      <c r="AX579" s="302"/>
      <c r="AY579" s="302"/>
      <c r="AZ579" s="302"/>
      <c r="BA579" s="302"/>
      <c r="BB579" s="302"/>
      <c r="BC579" s="302"/>
      <c r="BD579" s="302"/>
      <c r="BE579" s="302"/>
      <c r="BF579" s="302"/>
      <c r="BG579" s="302"/>
      <c r="BH579" s="302"/>
      <c r="BI579" s="302"/>
      <c r="BJ579" s="302"/>
      <c r="BK579" s="302"/>
      <c r="BL579" s="302"/>
      <c r="BM579" s="302"/>
      <c r="BN579" s="302"/>
      <c r="BO579" s="302"/>
      <c r="BP579" s="302"/>
      <c r="BQ579" s="302"/>
      <c r="BR579" s="302"/>
      <c r="BS579" s="302"/>
      <c r="BT579" s="302"/>
      <c r="BU579" s="302"/>
      <c r="BV579" s="302"/>
      <c r="BW579" s="302"/>
      <c r="BX579" s="302"/>
      <c r="BY579" s="302"/>
      <c r="BZ579" s="302"/>
      <c r="CA579" s="302"/>
      <c r="CB579" s="302"/>
      <c r="CC579" s="302"/>
      <c r="CD579" s="302"/>
      <c r="CE579" s="302"/>
      <c r="CF579" s="302"/>
      <c r="CG579" s="302"/>
      <c r="CH579" s="302"/>
      <c r="CI579" s="302"/>
      <c r="CJ579" s="302"/>
      <c r="CK579" s="302"/>
      <c r="CL579" s="302"/>
      <c r="CM579" s="302"/>
      <c r="CN579" s="302"/>
      <c r="CO579" s="302"/>
      <c r="CP579" s="302"/>
      <c r="CQ579" s="302"/>
      <c r="CR579" s="302"/>
      <c r="CS579" s="302"/>
      <c r="CT579" s="302"/>
      <c r="CU579" s="302"/>
      <c r="CV579" s="302"/>
      <c r="CW579" s="302"/>
      <c r="CX579" s="302"/>
      <c r="CY579" s="302"/>
      <c r="CZ579" s="302"/>
      <c r="DA579" s="302"/>
      <c r="DB579" s="302"/>
      <c r="DC579" s="302"/>
      <c r="DD579" s="302"/>
      <c r="DE579" s="302"/>
      <c r="DF579" s="302"/>
      <c r="DG579" s="302"/>
      <c r="DH579" s="302"/>
      <c r="DI579" s="302"/>
      <c r="DJ579" s="302"/>
      <c r="DK579" s="302"/>
      <c r="DL579" s="302"/>
      <c r="DM579" s="302"/>
      <c r="DN579" s="302"/>
      <c r="DO579" s="302"/>
    </row>
    <row r="580" spans="4:119">
      <c r="D580" s="301" t="s">
        <v>121</v>
      </c>
      <c r="E580" s="301"/>
      <c r="F580" s="301" t="s">
        <v>123</v>
      </c>
      <c r="G580" s="302">
        <v>15</v>
      </c>
      <c r="H580" s="277" t="str">
        <f t="shared" si="9"/>
        <v>0215</v>
      </c>
      <c r="I580" s="302"/>
      <c r="J580" s="302"/>
      <c r="K580" s="302"/>
      <c r="L580" s="302"/>
      <c r="M580" s="302"/>
      <c r="N580" s="302"/>
      <c r="O580" s="302"/>
      <c r="P580" s="302"/>
      <c r="Q580" s="302"/>
      <c r="R580" s="302"/>
      <c r="S580" s="302"/>
      <c r="T580" s="302"/>
      <c r="U580" s="302"/>
      <c r="V580" s="302"/>
      <c r="W580" s="302"/>
      <c r="X580" s="302"/>
      <c r="Y580" s="302"/>
      <c r="Z580" s="302"/>
      <c r="AA580" s="302"/>
      <c r="AB580" s="302"/>
      <c r="AC580" s="302"/>
      <c r="AD580" s="302"/>
      <c r="AE580" s="302"/>
      <c r="AF580" s="302"/>
      <c r="AG580" s="302"/>
      <c r="AH580" s="302"/>
      <c r="AI580" s="302"/>
      <c r="AJ580" s="302"/>
      <c r="AK580" s="302"/>
      <c r="AL580" s="302"/>
      <c r="AM580" s="302"/>
      <c r="AN580" s="302"/>
      <c r="AO580" s="302"/>
      <c r="AP580" s="302"/>
      <c r="AQ580" s="302"/>
      <c r="AR580" s="302"/>
      <c r="AS580" s="302"/>
      <c r="AT580" s="302"/>
      <c r="AU580" s="302"/>
      <c r="AV580" s="302"/>
      <c r="AW580" s="302"/>
      <c r="AX580" s="302"/>
      <c r="AY580" s="302"/>
      <c r="AZ580" s="302"/>
      <c r="BA580" s="302"/>
      <c r="BB580" s="302"/>
      <c r="BC580" s="302"/>
      <c r="BD580" s="302"/>
      <c r="BE580" s="302"/>
      <c r="BF580" s="302"/>
      <c r="BG580" s="302"/>
      <c r="BH580" s="302"/>
      <c r="BI580" s="302"/>
      <c r="BJ580" s="302"/>
      <c r="BK580" s="302"/>
      <c r="BL580" s="302"/>
      <c r="BM580" s="302"/>
      <c r="BN580" s="302"/>
      <c r="BO580" s="302"/>
      <c r="BP580" s="302"/>
      <c r="BQ580" s="302"/>
      <c r="BR580" s="302"/>
      <c r="BS580" s="302"/>
      <c r="BT580" s="302"/>
      <c r="BU580" s="302"/>
      <c r="BV580" s="302"/>
      <c r="BW580" s="302"/>
      <c r="BX580" s="302"/>
      <c r="BY580" s="302"/>
      <c r="BZ580" s="302"/>
      <c r="CA580" s="302"/>
      <c r="CB580" s="302"/>
      <c r="CC580" s="302"/>
      <c r="CD580" s="302"/>
      <c r="CE580" s="302"/>
      <c r="CF580" s="302"/>
      <c r="CG580" s="302"/>
      <c r="CH580" s="302"/>
      <c r="CI580" s="302"/>
      <c r="CJ580" s="302"/>
      <c r="CK580" s="302"/>
      <c r="CL580" s="302"/>
      <c r="CM580" s="302"/>
      <c r="CN580" s="302"/>
      <c r="CO580" s="302"/>
      <c r="CP580" s="302"/>
      <c r="CQ580" s="302"/>
      <c r="CR580" s="302"/>
      <c r="CS580" s="302"/>
      <c r="CT580" s="302"/>
      <c r="CU580" s="302"/>
      <c r="CV580" s="302"/>
      <c r="CW580" s="302"/>
      <c r="CX580" s="302"/>
      <c r="CY580" s="302"/>
      <c r="CZ580" s="302"/>
      <c r="DA580" s="302"/>
      <c r="DB580" s="302"/>
      <c r="DC580" s="302"/>
      <c r="DD580" s="302"/>
      <c r="DE580" s="302"/>
      <c r="DF580" s="302"/>
      <c r="DG580" s="302"/>
      <c r="DH580" s="302"/>
      <c r="DI580" s="302"/>
      <c r="DJ580" s="302"/>
      <c r="DK580" s="302"/>
      <c r="DL580" s="302"/>
      <c r="DM580" s="302"/>
      <c r="DN580" s="302"/>
      <c r="DO580" s="302"/>
    </row>
    <row r="581" spans="4:119">
      <c r="D581" s="301" t="s">
        <v>121</v>
      </c>
      <c r="E581" s="301"/>
      <c r="F581" s="301" t="s">
        <v>123</v>
      </c>
      <c r="G581" s="302">
        <v>16</v>
      </c>
      <c r="H581" s="277" t="str">
        <f t="shared" si="9"/>
        <v>0216</v>
      </c>
      <c r="I581" s="302"/>
      <c r="J581" s="302"/>
      <c r="K581" s="302"/>
      <c r="L581" s="302"/>
      <c r="M581" s="302"/>
      <c r="N581" s="302"/>
      <c r="O581" s="302"/>
      <c r="P581" s="302"/>
      <c r="Q581" s="302"/>
      <c r="R581" s="302"/>
      <c r="S581" s="302"/>
      <c r="T581" s="302"/>
      <c r="U581" s="302"/>
      <c r="V581" s="302"/>
      <c r="W581" s="302"/>
      <c r="X581" s="302"/>
      <c r="Y581" s="302"/>
      <c r="Z581" s="302"/>
      <c r="AA581" s="302"/>
      <c r="AB581" s="302"/>
      <c r="AC581" s="302"/>
      <c r="AD581" s="302"/>
      <c r="AE581" s="302"/>
      <c r="AF581" s="302"/>
      <c r="AG581" s="302"/>
      <c r="AH581" s="302"/>
      <c r="AI581" s="302"/>
      <c r="AJ581" s="302"/>
      <c r="AK581" s="302"/>
      <c r="AL581" s="302"/>
      <c r="AM581" s="302"/>
      <c r="AN581" s="302"/>
      <c r="AO581" s="302"/>
      <c r="AP581" s="302"/>
      <c r="AQ581" s="302"/>
      <c r="AR581" s="302"/>
      <c r="AS581" s="302"/>
      <c r="AT581" s="302"/>
      <c r="AU581" s="302"/>
      <c r="AV581" s="302"/>
      <c r="AW581" s="302"/>
      <c r="AX581" s="302"/>
      <c r="AY581" s="302"/>
      <c r="AZ581" s="302"/>
      <c r="BA581" s="302"/>
      <c r="BB581" s="302"/>
      <c r="BC581" s="302"/>
      <c r="BD581" s="302"/>
      <c r="BE581" s="302"/>
      <c r="BF581" s="302"/>
      <c r="BG581" s="302"/>
      <c r="BH581" s="302"/>
      <c r="BI581" s="302"/>
      <c r="BJ581" s="302"/>
      <c r="BK581" s="302"/>
      <c r="BL581" s="302"/>
      <c r="BM581" s="302"/>
      <c r="BN581" s="302"/>
      <c r="BO581" s="302"/>
      <c r="BP581" s="302"/>
      <c r="BQ581" s="302"/>
      <c r="BR581" s="302"/>
      <c r="BS581" s="302"/>
      <c r="BT581" s="302"/>
      <c r="BU581" s="302"/>
      <c r="BV581" s="302"/>
      <c r="BW581" s="302"/>
      <c r="BX581" s="302"/>
      <c r="BY581" s="302"/>
      <c r="BZ581" s="302"/>
      <c r="CA581" s="302"/>
      <c r="CB581" s="302"/>
      <c r="CC581" s="302"/>
      <c r="CD581" s="302"/>
      <c r="CE581" s="302"/>
      <c r="CF581" s="302"/>
      <c r="CG581" s="302"/>
      <c r="CH581" s="302"/>
      <c r="CI581" s="302"/>
      <c r="CJ581" s="302"/>
      <c r="CK581" s="302"/>
      <c r="CL581" s="302"/>
      <c r="CM581" s="302"/>
      <c r="CN581" s="302"/>
      <c r="CO581" s="302"/>
      <c r="CP581" s="302"/>
      <c r="CQ581" s="302"/>
      <c r="CR581" s="302"/>
      <c r="CS581" s="302"/>
      <c r="CT581" s="302"/>
      <c r="CU581" s="302"/>
      <c r="CV581" s="302"/>
      <c r="CW581" s="302"/>
      <c r="CX581" s="302"/>
      <c r="CY581" s="302"/>
      <c r="CZ581" s="302"/>
      <c r="DA581" s="302"/>
      <c r="DB581" s="302"/>
      <c r="DC581" s="302"/>
      <c r="DD581" s="302"/>
      <c r="DE581" s="302"/>
      <c r="DF581" s="302"/>
      <c r="DG581" s="302"/>
      <c r="DH581" s="302"/>
      <c r="DI581" s="302"/>
      <c r="DJ581" s="302"/>
      <c r="DK581" s="302"/>
      <c r="DL581" s="302"/>
      <c r="DM581" s="302"/>
      <c r="DN581" s="302"/>
      <c r="DO581" s="302"/>
    </row>
    <row r="582" spans="4:119">
      <c r="D582" s="301" t="s">
        <v>121</v>
      </c>
      <c r="E582" s="301"/>
      <c r="F582" s="301" t="s">
        <v>123</v>
      </c>
      <c r="G582" s="302">
        <v>17</v>
      </c>
      <c r="H582" s="277" t="str">
        <f t="shared" si="9"/>
        <v>0217</v>
      </c>
      <c r="I582" s="302"/>
      <c r="J582" s="302"/>
      <c r="K582" s="302"/>
      <c r="L582" s="302"/>
      <c r="M582" s="302"/>
      <c r="N582" s="302"/>
      <c r="O582" s="302"/>
      <c r="P582" s="302"/>
      <c r="Q582" s="302"/>
      <c r="R582" s="302"/>
      <c r="S582" s="302"/>
      <c r="T582" s="302"/>
      <c r="U582" s="302"/>
      <c r="V582" s="302"/>
      <c r="W582" s="302"/>
      <c r="X582" s="302"/>
      <c r="Y582" s="302"/>
      <c r="Z582" s="302"/>
      <c r="AA582" s="302"/>
      <c r="AB582" s="302"/>
      <c r="AC582" s="302"/>
      <c r="AD582" s="302"/>
      <c r="AE582" s="302"/>
      <c r="AF582" s="302"/>
      <c r="AG582" s="302"/>
      <c r="AH582" s="302"/>
      <c r="AI582" s="302"/>
      <c r="AJ582" s="302"/>
      <c r="AK582" s="302"/>
      <c r="AL582" s="302"/>
      <c r="AM582" s="302"/>
      <c r="AN582" s="302"/>
      <c r="AO582" s="302"/>
      <c r="AP582" s="302"/>
      <c r="AQ582" s="302"/>
      <c r="AR582" s="302"/>
      <c r="AS582" s="302"/>
      <c r="AT582" s="302"/>
      <c r="AU582" s="302"/>
      <c r="AV582" s="302"/>
      <c r="AW582" s="302"/>
      <c r="AX582" s="302"/>
      <c r="AY582" s="302"/>
      <c r="AZ582" s="302"/>
      <c r="BA582" s="302"/>
      <c r="BB582" s="302"/>
      <c r="BC582" s="302"/>
      <c r="BD582" s="302"/>
      <c r="BE582" s="302"/>
      <c r="BF582" s="302"/>
      <c r="BG582" s="302"/>
      <c r="BH582" s="302"/>
      <c r="BI582" s="302"/>
      <c r="BJ582" s="302"/>
      <c r="BK582" s="302"/>
      <c r="BL582" s="302"/>
      <c r="BM582" s="302"/>
      <c r="BN582" s="302"/>
      <c r="BO582" s="302"/>
      <c r="BP582" s="302"/>
      <c r="BQ582" s="302"/>
      <c r="BR582" s="302"/>
      <c r="BS582" s="302"/>
      <c r="BT582" s="302"/>
      <c r="BU582" s="302"/>
      <c r="BV582" s="302"/>
      <c r="BW582" s="302"/>
      <c r="BX582" s="302"/>
      <c r="BY582" s="302"/>
      <c r="BZ582" s="302"/>
      <c r="CA582" s="302"/>
      <c r="CB582" s="302"/>
      <c r="CC582" s="302"/>
      <c r="CD582" s="302"/>
      <c r="CE582" s="302"/>
      <c r="CF582" s="302"/>
      <c r="CG582" s="302"/>
      <c r="CH582" s="302"/>
      <c r="CI582" s="302"/>
      <c r="CJ582" s="302"/>
      <c r="CK582" s="302"/>
      <c r="CL582" s="302"/>
      <c r="CM582" s="302"/>
      <c r="CN582" s="302"/>
      <c r="CO582" s="302"/>
      <c r="CP582" s="302"/>
      <c r="CQ582" s="302"/>
      <c r="CR582" s="302"/>
      <c r="CS582" s="302"/>
      <c r="CT582" s="302"/>
      <c r="CU582" s="302"/>
      <c r="CV582" s="302"/>
      <c r="CW582" s="302"/>
      <c r="CX582" s="302"/>
      <c r="CY582" s="302"/>
      <c r="CZ582" s="302"/>
      <c r="DA582" s="302"/>
      <c r="DB582" s="302"/>
      <c r="DC582" s="302"/>
      <c r="DD582" s="302"/>
      <c r="DE582" s="302"/>
      <c r="DF582" s="302"/>
      <c r="DG582" s="302"/>
      <c r="DH582" s="302"/>
      <c r="DI582" s="302"/>
      <c r="DJ582" s="302"/>
      <c r="DK582" s="302"/>
      <c r="DL582" s="302"/>
      <c r="DM582" s="302"/>
      <c r="DN582" s="302"/>
      <c r="DO582" s="302"/>
    </row>
    <row r="583" spans="4:119">
      <c r="D583" s="301" t="s">
        <v>121</v>
      </c>
      <c r="E583" s="301"/>
      <c r="F583" s="301" t="s">
        <v>123</v>
      </c>
      <c r="G583" s="302">
        <v>18</v>
      </c>
      <c r="H583" s="277" t="str">
        <f t="shared" si="9"/>
        <v>0218</v>
      </c>
      <c r="I583" s="302"/>
      <c r="J583" s="302"/>
      <c r="K583" s="302"/>
      <c r="L583" s="302"/>
      <c r="M583" s="302"/>
      <c r="N583" s="302"/>
      <c r="O583" s="302"/>
      <c r="P583" s="302"/>
      <c r="Q583" s="302"/>
      <c r="R583" s="302"/>
      <c r="S583" s="302"/>
      <c r="T583" s="302"/>
      <c r="U583" s="302"/>
      <c r="V583" s="302"/>
      <c r="W583" s="302"/>
      <c r="X583" s="302"/>
      <c r="Y583" s="302"/>
      <c r="Z583" s="302"/>
      <c r="AA583" s="302"/>
      <c r="AB583" s="302"/>
      <c r="AC583" s="302"/>
      <c r="AD583" s="302"/>
      <c r="AE583" s="302"/>
      <c r="AF583" s="302"/>
      <c r="AG583" s="302"/>
      <c r="AH583" s="302"/>
      <c r="AI583" s="302"/>
      <c r="AJ583" s="302"/>
      <c r="AK583" s="302"/>
      <c r="AL583" s="302"/>
      <c r="AM583" s="302"/>
      <c r="AN583" s="302"/>
      <c r="AO583" s="302"/>
      <c r="AP583" s="302"/>
      <c r="AQ583" s="302"/>
      <c r="AR583" s="302"/>
      <c r="AS583" s="302"/>
      <c r="AT583" s="302"/>
      <c r="AU583" s="302"/>
      <c r="AV583" s="302"/>
      <c r="AW583" s="302"/>
      <c r="AX583" s="302"/>
      <c r="AY583" s="302"/>
      <c r="AZ583" s="302"/>
      <c r="BA583" s="302"/>
      <c r="BB583" s="302"/>
      <c r="BC583" s="302"/>
      <c r="BD583" s="302"/>
      <c r="BE583" s="302"/>
      <c r="BF583" s="302"/>
      <c r="BG583" s="302"/>
      <c r="BH583" s="302"/>
      <c r="BI583" s="302"/>
      <c r="BJ583" s="302"/>
      <c r="BK583" s="302"/>
      <c r="BL583" s="302"/>
      <c r="BM583" s="302"/>
      <c r="BN583" s="302"/>
      <c r="BO583" s="302"/>
      <c r="BP583" s="302"/>
      <c r="BQ583" s="302"/>
      <c r="BR583" s="302"/>
      <c r="BS583" s="302"/>
      <c r="BT583" s="302"/>
      <c r="BU583" s="302"/>
      <c r="BV583" s="302"/>
      <c r="BW583" s="302"/>
      <c r="BX583" s="302"/>
      <c r="BY583" s="302"/>
      <c r="BZ583" s="302"/>
      <c r="CA583" s="302"/>
      <c r="CB583" s="302"/>
      <c r="CC583" s="302"/>
      <c r="CD583" s="302"/>
      <c r="CE583" s="302"/>
      <c r="CF583" s="302"/>
      <c r="CG583" s="302"/>
      <c r="CH583" s="302"/>
      <c r="CI583" s="302"/>
      <c r="CJ583" s="302"/>
      <c r="CK583" s="302"/>
      <c r="CL583" s="302"/>
      <c r="CM583" s="302"/>
      <c r="CN583" s="302"/>
      <c r="CO583" s="302"/>
      <c r="CP583" s="302"/>
      <c r="CQ583" s="302"/>
      <c r="CR583" s="302"/>
      <c r="CS583" s="302"/>
      <c r="CT583" s="302"/>
      <c r="CU583" s="302"/>
      <c r="CV583" s="302"/>
      <c r="CW583" s="302"/>
      <c r="CX583" s="302"/>
      <c r="CY583" s="302"/>
      <c r="CZ583" s="302"/>
      <c r="DA583" s="302"/>
      <c r="DB583" s="302"/>
      <c r="DC583" s="302"/>
      <c r="DD583" s="302"/>
      <c r="DE583" s="302"/>
      <c r="DF583" s="302"/>
      <c r="DG583" s="302"/>
      <c r="DH583" s="302"/>
      <c r="DI583" s="302"/>
      <c r="DJ583" s="302"/>
      <c r="DK583" s="302"/>
      <c r="DL583" s="302"/>
      <c r="DM583" s="302"/>
      <c r="DN583" s="302"/>
      <c r="DO583" s="302"/>
    </row>
    <row r="584" spans="4:119">
      <c r="D584" s="301" t="s">
        <v>121</v>
      </c>
      <c r="E584" s="301"/>
      <c r="F584" s="301" t="s">
        <v>123</v>
      </c>
      <c r="G584" s="302">
        <v>19</v>
      </c>
      <c r="H584" s="277" t="str">
        <f t="shared" si="9"/>
        <v>0219</v>
      </c>
      <c r="I584" s="302"/>
      <c r="J584" s="302"/>
      <c r="K584" s="302"/>
      <c r="L584" s="302"/>
      <c r="M584" s="302"/>
      <c r="N584" s="302"/>
      <c r="O584" s="302"/>
      <c r="P584" s="302"/>
      <c r="Q584" s="302"/>
      <c r="R584" s="302"/>
      <c r="S584" s="302"/>
      <c r="T584" s="302"/>
      <c r="U584" s="302"/>
      <c r="V584" s="302"/>
      <c r="W584" s="302"/>
      <c r="X584" s="302"/>
      <c r="Y584" s="302"/>
      <c r="Z584" s="302"/>
      <c r="AA584" s="302"/>
      <c r="AB584" s="302"/>
      <c r="AC584" s="302"/>
      <c r="AD584" s="302"/>
      <c r="AE584" s="302"/>
      <c r="AF584" s="302"/>
      <c r="AG584" s="302"/>
      <c r="AH584" s="302"/>
      <c r="AI584" s="302"/>
      <c r="AJ584" s="302"/>
      <c r="AK584" s="302"/>
      <c r="AL584" s="302"/>
      <c r="AM584" s="302"/>
      <c r="AN584" s="302"/>
      <c r="AO584" s="302"/>
      <c r="AP584" s="302"/>
      <c r="AQ584" s="302"/>
      <c r="AR584" s="302"/>
      <c r="AS584" s="302"/>
      <c r="AT584" s="302"/>
      <c r="AU584" s="302"/>
      <c r="AV584" s="302"/>
      <c r="AW584" s="302"/>
      <c r="AX584" s="302"/>
      <c r="AY584" s="302"/>
      <c r="AZ584" s="302"/>
      <c r="BA584" s="302"/>
      <c r="BB584" s="302"/>
      <c r="BC584" s="302"/>
      <c r="BD584" s="302"/>
      <c r="BE584" s="302"/>
      <c r="BF584" s="302"/>
      <c r="BG584" s="302"/>
      <c r="BH584" s="302"/>
      <c r="BI584" s="302"/>
      <c r="BJ584" s="302"/>
      <c r="BK584" s="302"/>
      <c r="BL584" s="302"/>
      <c r="BM584" s="302"/>
      <c r="BN584" s="302"/>
      <c r="BO584" s="302"/>
      <c r="BP584" s="302"/>
      <c r="BQ584" s="302"/>
      <c r="BR584" s="302"/>
      <c r="BS584" s="302"/>
      <c r="BT584" s="302"/>
      <c r="BU584" s="302"/>
      <c r="BV584" s="302"/>
      <c r="BW584" s="302"/>
      <c r="BX584" s="302"/>
      <c r="BY584" s="302"/>
      <c r="BZ584" s="302"/>
      <c r="CA584" s="302"/>
      <c r="CB584" s="302"/>
      <c r="CC584" s="302"/>
      <c r="CD584" s="302"/>
      <c r="CE584" s="302"/>
      <c r="CF584" s="302"/>
      <c r="CG584" s="302"/>
      <c r="CH584" s="302"/>
      <c r="CI584" s="302"/>
      <c r="CJ584" s="302"/>
      <c r="CK584" s="302"/>
      <c r="CL584" s="302"/>
      <c r="CM584" s="302"/>
      <c r="CN584" s="302"/>
      <c r="CO584" s="302"/>
      <c r="CP584" s="302"/>
      <c r="CQ584" s="302"/>
      <c r="CR584" s="302"/>
      <c r="CS584" s="302"/>
      <c r="CT584" s="302"/>
      <c r="CU584" s="302"/>
      <c r="CV584" s="302"/>
      <c r="CW584" s="302"/>
      <c r="CX584" s="302"/>
      <c r="CY584" s="302"/>
      <c r="CZ584" s="302"/>
      <c r="DA584" s="302"/>
      <c r="DB584" s="302"/>
      <c r="DC584" s="302"/>
      <c r="DD584" s="302"/>
      <c r="DE584" s="302"/>
      <c r="DF584" s="302"/>
      <c r="DG584" s="302"/>
      <c r="DH584" s="302"/>
      <c r="DI584" s="302"/>
      <c r="DJ584" s="302"/>
      <c r="DK584" s="302"/>
      <c r="DL584" s="302"/>
      <c r="DM584" s="302"/>
      <c r="DN584" s="302"/>
      <c r="DO584" s="302"/>
    </row>
    <row r="585" spans="4:119">
      <c r="D585" s="301" t="s">
        <v>121</v>
      </c>
      <c r="E585" s="301"/>
      <c r="F585" s="301" t="s">
        <v>123</v>
      </c>
      <c r="G585" s="302">
        <v>20</v>
      </c>
      <c r="H585" s="277" t="str">
        <f t="shared" si="9"/>
        <v>0220</v>
      </c>
      <c r="I585" s="302"/>
      <c r="J585" s="302"/>
      <c r="K585" s="302"/>
      <c r="L585" s="302"/>
      <c r="M585" s="302"/>
      <c r="N585" s="302"/>
      <c r="O585" s="302"/>
      <c r="P585" s="302"/>
      <c r="Q585" s="302"/>
      <c r="R585" s="302"/>
      <c r="S585" s="302"/>
      <c r="T585" s="302"/>
      <c r="U585" s="302"/>
      <c r="V585" s="302"/>
      <c r="W585" s="302"/>
      <c r="X585" s="302"/>
      <c r="Y585" s="302"/>
      <c r="Z585" s="302"/>
      <c r="AA585" s="302"/>
      <c r="AB585" s="302"/>
      <c r="AC585" s="302"/>
      <c r="AD585" s="302"/>
      <c r="AE585" s="302"/>
      <c r="AF585" s="302"/>
      <c r="AG585" s="302"/>
      <c r="AH585" s="302"/>
      <c r="AI585" s="302"/>
      <c r="AJ585" s="302"/>
      <c r="AK585" s="302"/>
      <c r="AL585" s="302"/>
      <c r="AM585" s="302"/>
      <c r="AN585" s="302"/>
      <c r="AO585" s="302"/>
      <c r="AP585" s="302"/>
      <c r="AQ585" s="302"/>
      <c r="AR585" s="302"/>
      <c r="AS585" s="302"/>
      <c r="AT585" s="302"/>
      <c r="AU585" s="302"/>
      <c r="AV585" s="302"/>
      <c r="AW585" s="302"/>
      <c r="AX585" s="302"/>
      <c r="AY585" s="302"/>
      <c r="AZ585" s="302"/>
      <c r="BA585" s="302"/>
      <c r="BB585" s="302"/>
      <c r="BC585" s="302"/>
      <c r="BD585" s="302"/>
      <c r="BE585" s="302"/>
      <c r="BF585" s="302"/>
      <c r="BG585" s="302"/>
      <c r="BH585" s="302"/>
      <c r="BI585" s="302"/>
      <c r="BJ585" s="302"/>
      <c r="BK585" s="302"/>
      <c r="BL585" s="302"/>
      <c r="BM585" s="302"/>
      <c r="BN585" s="302"/>
      <c r="BO585" s="302"/>
      <c r="BP585" s="302"/>
      <c r="BQ585" s="302"/>
      <c r="BR585" s="302"/>
      <c r="BS585" s="302"/>
      <c r="BT585" s="302"/>
      <c r="BU585" s="302"/>
      <c r="BV585" s="302"/>
      <c r="BW585" s="302"/>
      <c r="BX585" s="302"/>
      <c r="BY585" s="302"/>
      <c r="BZ585" s="302"/>
      <c r="CA585" s="302"/>
      <c r="CB585" s="302"/>
      <c r="CC585" s="302"/>
      <c r="CD585" s="302"/>
      <c r="CE585" s="302"/>
      <c r="CF585" s="302"/>
      <c r="CG585" s="302"/>
      <c r="CH585" s="302"/>
      <c r="CI585" s="302"/>
      <c r="CJ585" s="302"/>
      <c r="CK585" s="302"/>
      <c r="CL585" s="302"/>
      <c r="CM585" s="302"/>
      <c r="CN585" s="302"/>
      <c r="CO585" s="302"/>
      <c r="CP585" s="302"/>
      <c r="CQ585" s="302"/>
      <c r="CR585" s="302"/>
      <c r="CS585" s="302"/>
      <c r="CT585" s="302"/>
      <c r="CU585" s="302"/>
      <c r="CV585" s="302"/>
      <c r="CW585" s="302"/>
      <c r="CX585" s="302"/>
      <c r="CY585" s="302"/>
      <c r="CZ585" s="302"/>
      <c r="DA585" s="302"/>
      <c r="DB585" s="302"/>
      <c r="DC585" s="302"/>
      <c r="DD585" s="302"/>
      <c r="DE585" s="302"/>
      <c r="DF585" s="302"/>
      <c r="DG585" s="302"/>
      <c r="DH585" s="302"/>
      <c r="DI585" s="302"/>
      <c r="DJ585" s="302"/>
      <c r="DK585" s="302"/>
      <c r="DL585" s="302"/>
      <c r="DM585" s="302"/>
      <c r="DN585" s="302"/>
      <c r="DO585" s="302"/>
    </row>
    <row r="586" spans="4:119">
      <c r="D586" s="301" t="s">
        <v>121</v>
      </c>
      <c r="E586" s="301"/>
      <c r="F586" s="301" t="s">
        <v>123</v>
      </c>
      <c r="G586" s="302">
        <v>21</v>
      </c>
      <c r="H586" s="277" t="str">
        <f t="shared" si="9"/>
        <v>0221</v>
      </c>
      <c r="I586" s="302"/>
      <c r="J586" s="302"/>
      <c r="K586" s="302"/>
      <c r="L586" s="302"/>
      <c r="M586" s="302"/>
      <c r="N586" s="302"/>
      <c r="O586" s="302"/>
      <c r="P586" s="302"/>
      <c r="Q586" s="302"/>
      <c r="R586" s="302"/>
      <c r="S586" s="302"/>
      <c r="T586" s="302"/>
      <c r="U586" s="302"/>
      <c r="V586" s="302"/>
      <c r="W586" s="302"/>
      <c r="X586" s="302"/>
      <c r="Y586" s="302"/>
      <c r="Z586" s="302"/>
      <c r="AA586" s="302"/>
      <c r="AB586" s="302"/>
      <c r="AC586" s="302"/>
      <c r="AD586" s="302"/>
      <c r="AE586" s="302"/>
      <c r="AF586" s="302"/>
      <c r="AG586" s="302"/>
      <c r="AH586" s="302"/>
      <c r="AI586" s="302"/>
      <c r="AJ586" s="302"/>
      <c r="AK586" s="302"/>
      <c r="AL586" s="302"/>
      <c r="AM586" s="302"/>
      <c r="AN586" s="302"/>
      <c r="AO586" s="302"/>
      <c r="AP586" s="302"/>
      <c r="AQ586" s="302"/>
      <c r="AR586" s="302"/>
      <c r="AS586" s="302"/>
      <c r="AT586" s="302"/>
      <c r="AU586" s="302"/>
      <c r="AV586" s="302"/>
      <c r="AW586" s="302"/>
      <c r="AX586" s="302"/>
      <c r="AY586" s="302"/>
      <c r="AZ586" s="302"/>
      <c r="BA586" s="302"/>
      <c r="BB586" s="302"/>
      <c r="BC586" s="302"/>
      <c r="BD586" s="302"/>
      <c r="BE586" s="302"/>
      <c r="BF586" s="302"/>
      <c r="BG586" s="302"/>
      <c r="BH586" s="302"/>
      <c r="BI586" s="302"/>
      <c r="BJ586" s="302"/>
      <c r="BK586" s="302"/>
      <c r="BL586" s="302"/>
      <c r="BM586" s="302"/>
      <c r="BN586" s="302"/>
      <c r="BO586" s="302"/>
      <c r="BP586" s="302"/>
      <c r="BQ586" s="302"/>
      <c r="BR586" s="302"/>
      <c r="BS586" s="302"/>
      <c r="BT586" s="302"/>
      <c r="BU586" s="302"/>
      <c r="BV586" s="302"/>
      <c r="BW586" s="302"/>
      <c r="BX586" s="302"/>
      <c r="BY586" s="302"/>
      <c r="BZ586" s="302"/>
      <c r="CA586" s="302"/>
      <c r="CB586" s="302"/>
      <c r="CC586" s="302"/>
      <c r="CD586" s="302"/>
      <c r="CE586" s="302"/>
      <c r="CF586" s="302"/>
      <c r="CG586" s="302"/>
      <c r="CH586" s="302"/>
      <c r="CI586" s="302"/>
      <c r="CJ586" s="302"/>
      <c r="CK586" s="302"/>
      <c r="CL586" s="302"/>
      <c r="CM586" s="302"/>
      <c r="CN586" s="302"/>
      <c r="CO586" s="302"/>
      <c r="CP586" s="302"/>
      <c r="CQ586" s="302"/>
      <c r="CR586" s="302"/>
      <c r="CS586" s="302"/>
      <c r="CT586" s="302"/>
      <c r="CU586" s="302"/>
      <c r="CV586" s="302"/>
      <c r="CW586" s="302"/>
      <c r="CX586" s="302"/>
      <c r="CY586" s="302"/>
      <c r="CZ586" s="302"/>
      <c r="DA586" s="302"/>
      <c r="DB586" s="302"/>
      <c r="DC586" s="302"/>
      <c r="DD586" s="302"/>
      <c r="DE586" s="302"/>
      <c r="DF586" s="302"/>
      <c r="DG586" s="302"/>
      <c r="DH586" s="302"/>
      <c r="DI586" s="302"/>
      <c r="DJ586" s="302"/>
      <c r="DK586" s="302"/>
      <c r="DL586" s="302"/>
      <c r="DM586" s="302"/>
      <c r="DN586" s="302"/>
      <c r="DO586" s="302"/>
    </row>
    <row r="587" spans="4:119">
      <c r="D587" s="301" t="s">
        <v>121</v>
      </c>
      <c r="E587" s="301"/>
      <c r="F587" s="301" t="s">
        <v>123</v>
      </c>
      <c r="G587" s="302">
        <v>22</v>
      </c>
      <c r="H587" s="277" t="str">
        <f t="shared" si="9"/>
        <v>0222</v>
      </c>
      <c r="I587" s="302"/>
      <c r="J587" s="302"/>
      <c r="K587" s="302"/>
      <c r="L587" s="302"/>
      <c r="M587" s="302"/>
      <c r="N587" s="302"/>
      <c r="O587" s="302"/>
      <c r="P587" s="302"/>
      <c r="Q587" s="302"/>
      <c r="R587" s="302"/>
      <c r="S587" s="302"/>
      <c r="T587" s="302"/>
      <c r="U587" s="302"/>
      <c r="V587" s="302"/>
      <c r="W587" s="302"/>
      <c r="X587" s="302"/>
      <c r="Y587" s="302"/>
      <c r="Z587" s="302"/>
      <c r="AA587" s="302"/>
      <c r="AB587" s="302"/>
      <c r="AC587" s="302"/>
      <c r="AD587" s="302"/>
      <c r="AE587" s="302"/>
      <c r="AF587" s="302"/>
      <c r="AG587" s="302"/>
      <c r="AH587" s="302"/>
      <c r="AI587" s="302"/>
      <c r="AJ587" s="302"/>
      <c r="AK587" s="302"/>
      <c r="AL587" s="302"/>
      <c r="AM587" s="302"/>
      <c r="AN587" s="302"/>
      <c r="AO587" s="302"/>
      <c r="AP587" s="302"/>
      <c r="AQ587" s="302"/>
      <c r="AR587" s="302"/>
      <c r="AS587" s="302"/>
      <c r="AT587" s="302"/>
      <c r="AU587" s="302"/>
      <c r="AV587" s="302"/>
      <c r="AW587" s="302"/>
      <c r="AX587" s="302"/>
      <c r="AY587" s="302"/>
      <c r="AZ587" s="302"/>
      <c r="BA587" s="302"/>
      <c r="BB587" s="302"/>
      <c r="BC587" s="302"/>
      <c r="BD587" s="302"/>
      <c r="BE587" s="302"/>
      <c r="BF587" s="302"/>
      <c r="BG587" s="302"/>
      <c r="BH587" s="302"/>
      <c r="BI587" s="302"/>
      <c r="BJ587" s="302"/>
      <c r="BK587" s="302"/>
      <c r="BL587" s="302"/>
      <c r="BM587" s="302"/>
      <c r="BN587" s="302"/>
      <c r="BO587" s="302"/>
      <c r="BP587" s="302"/>
      <c r="BQ587" s="302"/>
      <c r="BR587" s="302"/>
      <c r="BS587" s="302"/>
      <c r="BT587" s="302"/>
      <c r="BU587" s="302"/>
      <c r="BV587" s="302"/>
      <c r="BW587" s="302"/>
      <c r="BX587" s="302"/>
      <c r="BY587" s="302"/>
      <c r="BZ587" s="302"/>
      <c r="CA587" s="302"/>
      <c r="CB587" s="302"/>
      <c r="CC587" s="302"/>
      <c r="CD587" s="302"/>
      <c r="CE587" s="302"/>
      <c r="CF587" s="302"/>
      <c r="CG587" s="302"/>
      <c r="CH587" s="302"/>
      <c r="CI587" s="302"/>
      <c r="CJ587" s="302"/>
      <c r="CK587" s="302"/>
      <c r="CL587" s="302"/>
      <c r="CM587" s="302"/>
      <c r="CN587" s="302"/>
      <c r="CO587" s="302"/>
      <c r="CP587" s="302"/>
      <c r="CQ587" s="302"/>
      <c r="CR587" s="302"/>
      <c r="CS587" s="302"/>
      <c r="CT587" s="302"/>
      <c r="CU587" s="302"/>
      <c r="CV587" s="302"/>
      <c r="CW587" s="302"/>
      <c r="CX587" s="302"/>
      <c r="CY587" s="302"/>
      <c r="CZ587" s="302"/>
      <c r="DA587" s="302"/>
      <c r="DB587" s="302"/>
      <c r="DC587" s="302"/>
      <c r="DD587" s="302"/>
      <c r="DE587" s="302"/>
      <c r="DF587" s="302"/>
      <c r="DG587" s="302"/>
      <c r="DH587" s="302"/>
      <c r="DI587" s="302"/>
      <c r="DJ587" s="302"/>
      <c r="DK587" s="302"/>
      <c r="DL587" s="302"/>
      <c r="DM587" s="302"/>
      <c r="DN587" s="302"/>
      <c r="DO587" s="302"/>
    </row>
    <row r="588" spans="4:119">
      <c r="D588" s="301" t="s">
        <v>121</v>
      </c>
      <c r="E588" s="301"/>
      <c r="F588" s="301" t="s">
        <v>123</v>
      </c>
      <c r="G588" s="302">
        <v>23</v>
      </c>
      <c r="H588" s="277" t="str">
        <f t="shared" si="9"/>
        <v>0223</v>
      </c>
      <c r="I588" s="302"/>
      <c r="J588" s="302"/>
      <c r="K588" s="302"/>
      <c r="L588" s="302"/>
      <c r="M588" s="302"/>
      <c r="N588" s="302"/>
      <c r="O588" s="302"/>
      <c r="P588" s="302"/>
      <c r="Q588" s="302"/>
      <c r="R588" s="302"/>
      <c r="S588" s="302"/>
      <c r="T588" s="302"/>
      <c r="U588" s="302"/>
      <c r="V588" s="302"/>
      <c r="W588" s="302"/>
      <c r="X588" s="302"/>
      <c r="Y588" s="302"/>
      <c r="Z588" s="302"/>
      <c r="AA588" s="302"/>
      <c r="AB588" s="302"/>
      <c r="AC588" s="302"/>
      <c r="AD588" s="302"/>
      <c r="AE588" s="302"/>
      <c r="AF588" s="302"/>
      <c r="AG588" s="302"/>
      <c r="AH588" s="302"/>
      <c r="AI588" s="302"/>
      <c r="AJ588" s="302"/>
      <c r="AK588" s="302"/>
      <c r="AL588" s="302"/>
      <c r="AM588" s="302"/>
      <c r="AN588" s="302"/>
      <c r="AO588" s="302"/>
      <c r="AP588" s="302"/>
      <c r="AQ588" s="302"/>
      <c r="AR588" s="302"/>
      <c r="AS588" s="302"/>
      <c r="AT588" s="302"/>
      <c r="AU588" s="302"/>
      <c r="AV588" s="302"/>
      <c r="AW588" s="302"/>
      <c r="AX588" s="302"/>
      <c r="AY588" s="302"/>
      <c r="AZ588" s="302"/>
      <c r="BA588" s="302"/>
      <c r="BB588" s="302"/>
      <c r="BC588" s="302"/>
      <c r="BD588" s="302"/>
      <c r="BE588" s="302"/>
      <c r="BF588" s="302"/>
      <c r="BG588" s="302"/>
      <c r="BH588" s="302"/>
      <c r="BI588" s="302"/>
      <c r="BJ588" s="302"/>
      <c r="BK588" s="302"/>
      <c r="BL588" s="302"/>
      <c r="BM588" s="302"/>
      <c r="BN588" s="302"/>
      <c r="BO588" s="302"/>
      <c r="BP588" s="302"/>
      <c r="BQ588" s="302"/>
      <c r="BR588" s="302"/>
      <c r="BS588" s="302"/>
      <c r="BT588" s="302"/>
      <c r="BU588" s="302"/>
      <c r="BV588" s="302"/>
      <c r="BW588" s="302"/>
      <c r="BX588" s="302"/>
      <c r="BY588" s="302"/>
      <c r="BZ588" s="302"/>
      <c r="CA588" s="302"/>
      <c r="CB588" s="302"/>
      <c r="CC588" s="302"/>
      <c r="CD588" s="302"/>
      <c r="CE588" s="302"/>
      <c r="CF588" s="302"/>
      <c r="CG588" s="302"/>
      <c r="CH588" s="302"/>
      <c r="CI588" s="302"/>
      <c r="CJ588" s="302"/>
      <c r="CK588" s="302"/>
      <c r="CL588" s="302"/>
      <c r="CM588" s="302"/>
      <c r="CN588" s="302"/>
      <c r="CO588" s="302"/>
      <c r="CP588" s="302"/>
      <c r="CQ588" s="302"/>
      <c r="CR588" s="302"/>
      <c r="CS588" s="302"/>
      <c r="CT588" s="302"/>
      <c r="CU588" s="302"/>
      <c r="CV588" s="302"/>
      <c r="CW588" s="302"/>
      <c r="CX588" s="302"/>
      <c r="CY588" s="302"/>
      <c r="CZ588" s="302"/>
      <c r="DA588" s="302"/>
      <c r="DB588" s="302"/>
      <c r="DC588" s="302"/>
      <c r="DD588" s="302"/>
      <c r="DE588" s="302"/>
      <c r="DF588" s="302"/>
      <c r="DG588" s="302"/>
      <c r="DH588" s="302"/>
      <c r="DI588" s="302"/>
      <c r="DJ588" s="302"/>
      <c r="DK588" s="302"/>
      <c r="DL588" s="302"/>
      <c r="DM588" s="302"/>
      <c r="DN588" s="302"/>
      <c r="DO588" s="302"/>
    </row>
    <row r="589" spans="4:119">
      <c r="D589" s="301" t="s">
        <v>121</v>
      </c>
      <c r="E589" s="301"/>
      <c r="F589" s="301" t="s">
        <v>123</v>
      </c>
      <c r="G589" s="302">
        <v>24</v>
      </c>
      <c r="H589" s="277" t="str">
        <f t="shared" si="9"/>
        <v>0224</v>
      </c>
      <c r="I589" s="302"/>
      <c r="J589" s="302"/>
      <c r="K589" s="302"/>
      <c r="L589" s="302"/>
      <c r="M589" s="302"/>
      <c r="N589" s="302"/>
      <c r="O589" s="302"/>
      <c r="P589" s="302"/>
      <c r="Q589" s="302"/>
      <c r="R589" s="302"/>
      <c r="S589" s="302"/>
      <c r="T589" s="302"/>
      <c r="U589" s="302"/>
      <c r="V589" s="302"/>
      <c r="W589" s="302"/>
      <c r="X589" s="302"/>
      <c r="Y589" s="302"/>
      <c r="Z589" s="302"/>
      <c r="AA589" s="302"/>
      <c r="AB589" s="302"/>
      <c r="AC589" s="302"/>
      <c r="AD589" s="302"/>
      <c r="AE589" s="302"/>
      <c r="AF589" s="302"/>
      <c r="AG589" s="302"/>
      <c r="AH589" s="302"/>
      <c r="AI589" s="302"/>
      <c r="AJ589" s="302"/>
      <c r="AK589" s="302"/>
      <c r="AL589" s="302"/>
      <c r="AM589" s="302"/>
      <c r="AN589" s="302"/>
      <c r="AO589" s="302"/>
      <c r="AP589" s="302"/>
      <c r="AQ589" s="302"/>
      <c r="AR589" s="302"/>
      <c r="AS589" s="302"/>
      <c r="AT589" s="302"/>
      <c r="AU589" s="302"/>
      <c r="AV589" s="302"/>
      <c r="AW589" s="302"/>
      <c r="AX589" s="302"/>
      <c r="AY589" s="302"/>
      <c r="AZ589" s="302"/>
      <c r="BA589" s="302"/>
      <c r="BB589" s="302"/>
      <c r="BC589" s="302"/>
      <c r="BD589" s="302"/>
      <c r="BE589" s="302"/>
      <c r="BF589" s="302"/>
      <c r="BG589" s="302"/>
      <c r="BH589" s="302"/>
      <c r="BI589" s="302"/>
      <c r="BJ589" s="302"/>
      <c r="BK589" s="302"/>
      <c r="BL589" s="302"/>
      <c r="BM589" s="302"/>
      <c r="BN589" s="302"/>
      <c r="BO589" s="302"/>
      <c r="BP589" s="302"/>
      <c r="BQ589" s="302"/>
      <c r="BR589" s="302"/>
      <c r="BS589" s="302"/>
      <c r="BT589" s="302"/>
      <c r="BU589" s="302"/>
      <c r="BV589" s="302"/>
      <c r="BW589" s="302"/>
      <c r="BX589" s="302"/>
      <c r="BY589" s="302"/>
      <c r="BZ589" s="302"/>
      <c r="CA589" s="302"/>
      <c r="CB589" s="302"/>
      <c r="CC589" s="302"/>
      <c r="CD589" s="302"/>
      <c r="CE589" s="302"/>
      <c r="CF589" s="302"/>
      <c r="CG589" s="302"/>
      <c r="CH589" s="302"/>
      <c r="CI589" s="302"/>
      <c r="CJ589" s="302"/>
      <c r="CK589" s="302"/>
      <c r="CL589" s="302"/>
      <c r="CM589" s="302"/>
      <c r="CN589" s="302"/>
      <c r="CO589" s="302"/>
      <c r="CP589" s="302"/>
      <c r="CQ589" s="302"/>
      <c r="CR589" s="302"/>
      <c r="CS589" s="302"/>
      <c r="CT589" s="302"/>
      <c r="CU589" s="302"/>
      <c r="CV589" s="302"/>
      <c r="CW589" s="302"/>
      <c r="CX589" s="302"/>
      <c r="CY589" s="302"/>
      <c r="CZ589" s="302"/>
      <c r="DA589" s="302"/>
      <c r="DB589" s="302"/>
      <c r="DC589" s="302"/>
      <c r="DD589" s="302"/>
      <c r="DE589" s="302"/>
      <c r="DF589" s="302"/>
      <c r="DG589" s="302"/>
      <c r="DH589" s="302"/>
      <c r="DI589" s="302"/>
      <c r="DJ589" s="302"/>
      <c r="DK589" s="302"/>
      <c r="DL589" s="302"/>
      <c r="DM589" s="302"/>
      <c r="DN589" s="302"/>
      <c r="DO589" s="302"/>
    </row>
    <row r="590" spans="4:119">
      <c r="D590" s="301" t="s">
        <v>121</v>
      </c>
      <c r="E590" s="301"/>
      <c r="F590" s="301" t="s">
        <v>123</v>
      </c>
      <c r="G590" s="302">
        <v>25</v>
      </c>
      <c r="H590" s="277" t="str">
        <f t="shared" si="9"/>
        <v>0225</v>
      </c>
      <c r="I590" s="302"/>
      <c r="J590" s="302"/>
      <c r="K590" s="302"/>
      <c r="L590" s="302"/>
      <c r="M590" s="302"/>
      <c r="N590" s="302"/>
      <c r="O590" s="302"/>
      <c r="P590" s="302"/>
      <c r="Q590" s="302"/>
      <c r="R590" s="302"/>
      <c r="S590" s="302"/>
      <c r="T590" s="302"/>
      <c r="U590" s="302"/>
      <c r="V590" s="302"/>
      <c r="W590" s="302"/>
      <c r="X590" s="302"/>
      <c r="Y590" s="302"/>
      <c r="Z590" s="302"/>
      <c r="AA590" s="302"/>
      <c r="AB590" s="302"/>
      <c r="AC590" s="302"/>
      <c r="AD590" s="302"/>
      <c r="AE590" s="302"/>
      <c r="AF590" s="302"/>
      <c r="AG590" s="302"/>
      <c r="AH590" s="302"/>
      <c r="AI590" s="302"/>
      <c r="AJ590" s="302"/>
      <c r="AK590" s="302"/>
      <c r="AL590" s="302"/>
      <c r="AM590" s="302"/>
      <c r="AN590" s="302"/>
      <c r="AO590" s="302"/>
      <c r="AP590" s="302"/>
      <c r="AQ590" s="302"/>
      <c r="AR590" s="302"/>
      <c r="AS590" s="302"/>
      <c r="AT590" s="302"/>
      <c r="AU590" s="302"/>
      <c r="AV590" s="302"/>
      <c r="AW590" s="302"/>
      <c r="AX590" s="302"/>
      <c r="AY590" s="302"/>
      <c r="AZ590" s="302"/>
      <c r="BA590" s="302"/>
      <c r="BB590" s="302"/>
      <c r="BC590" s="302"/>
      <c r="BD590" s="302"/>
      <c r="BE590" s="302"/>
      <c r="BF590" s="302"/>
      <c r="BG590" s="302"/>
      <c r="BH590" s="302"/>
      <c r="BI590" s="302"/>
      <c r="BJ590" s="302"/>
      <c r="BK590" s="302"/>
      <c r="BL590" s="302"/>
      <c r="BM590" s="302"/>
      <c r="BN590" s="302"/>
      <c r="BO590" s="302"/>
      <c r="BP590" s="302"/>
      <c r="BQ590" s="302"/>
      <c r="BR590" s="302"/>
      <c r="BS590" s="302"/>
      <c r="BT590" s="302"/>
      <c r="BU590" s="302"/>
      <c r="BV590" s="302"/>
      <c r="BW590" s="302"/>
      <c r="BX590" s="302"/>
      <c r="BY590" s="302"/>
      <c r="BZ590" s="302"/>
      <c r="CA590" s="302"/>
      <c r="CB590" s="302"/>
      <c r="CC590" s="302"/>
      <c r="CD590" s="302"/>
      <c r="CE590" s="302"/>
      <c r="CF590" s="302"/>
      <c r="CG590" s="302"/>
      <c r="CH590" s="302"/>
      <c r="CI590" s="302"/>
      <c r="CJ590" s="302"/>
      <c r="CK590" s="302"/>
      <c r="CL590" s="302"/>
      <c r="CM590" s="302"/>
      <c r="CN590" s="302"/>
      <c r="CO590" s="302"/>
      <c r="CP590" s="302"/>
      <c r="CQ590" s="302"/>
      <c r="CR590" s="302"/>
      <c r="CS590" s="302"/>
      <c r="CT590" s="302"/>
      <c r="CU590" s="302"/>
      <c r="CV590" s="302"/>
      <c r="CW590" s="302"/>
      <c r="CX590" s="302"/>
      <c r="CY590" s="302"/>
      <c r="CZ590" s="302"/>
      <c r="DA590" s="302"/>
      <c r="DB590" s="302"/>
      <c r="DC590" s="302"/>
      <c r="DD590" s="302"/>
      <c r="DE590" s="302"/>
      <c r="DF590" s="302"/>
      <c r="DG590" s="302"/>
      <c r="DH590" s="302"/>
      <c r="DI590" s="302"/>
      <c r="DJ590" s="302"/>
      <c r="DK590" s="302"/>
      <c r="DL590" s="302"/>
      <c r="DM590" s="302"/>
      <c r="DN590" s="302"/>
      <c r="DO590" s="302"/>
    </row>
    <row r="591" spans="4:119">
      <c r="D591" s="301" t="s">
        <v>121</v>
      </c>
      <c r="E591" s="301"/>
      <c r="F591" s="301" t="s">
        <v>123</v>
      </c>
      <c r="G591" s="302">
        <v>26</v>
      </c>
      <c r="H591" s="277" t="str">
        <f t="shared" si="9"/>
        <v>0226</v>
      </c>
      <c r="I591" s="302"/>
      <c r="J591" s="302"/>
      <c r="K591" s="302"/>
      <c r="L591" s="302"/>
      <c r="M591" s="302"/>
      <c r="N591" s="302"/>
      <c r="O591" s="302"/>
      <c r="P591" s="302"/>
      <c r="Q591" s="302"/>
      <c r="R591" s="302"/>
      <c r="S591" s="302"/>
      <c r="T591" s="302"/>
      <c r="U591" s="302"/>
      <c r="V591" s="302"/>
      <c r="W591" s="302"/>
      <c r="X591" s="302"/>
      <c r="Y591" s="302"/>
      <c r="Z591" s="302"/>
      <c r="AA591" s="302"/>
      <c r="AB591" s="302"/>
      <c r="AC591" s="302"/>
      <c r="AD591" s="302"/>
      <c r="AE591" s="302"/>
      <c r="AF591" s="302"/>
      <c r="AG591" s="302"/>
      <c r="AH591" s="302"/>
      <c r="AI591" s="302"/>
      <c r="AJ591" s="302"/>
      <c r="AK591" s="302"/>
      <c r="AL591" s="302"/>
      <c r="AM591" s="302"/>
      <c r="AN591" s="302"/>
      <c r="AO591" s="302"/>
      <c r="AP591" s="302"/>
      <c r="AQ591" s="302"/>
      <c r="AR591" s="302"/>
      <c r="AS591" s="302"/>
      <c r="AT591" s="302"/>
      <c r="AU591" s="302"/>
      <c r="AV591" s="302"/>
      <c r="AW591" s="302"/>
      <c r="AX591" s="302"/>
      <c r="AY591" s="302"/>
      <c r="AZ591" s="302"/>
      <c r="BA591" s="302"/>
      <c r="BB591" s="302"/>
      <c r="BC591" s="302"/>
      <c r="BD591" s="302"/>
      <c r="BE591" s="302"/>
      <c r="BF591" s="302"/>
      <c r="BG591" s="302"/>
      <c r="BH591" s="302"/>
      <c r="BI591" s="302"/>
      <c r="BJ591" s="302"/>
      <c r="BK591" s="302"/>
      <c r="BL591" s="302"/>
      <c r="BM591" s="302"/>
      <c r="BN591" s="302"/>
      <c r="BO591" s="302"/>
      <c r="BP591" s="302"/>
      <c r="BQ591" s="302"/>
      <c r="BR591" s="302"/>
      <c r="BS591" s="302"/>
      <c r="BT591" s="302"/>
      <c r="BU591" s="302"/>
      <c r="BV591" s="302"/>
      <c r="BW591" s="302"/>
      <c r="BX591" s="302"/>
      <c r="BY591" s="302"/>
      <c r="BZ591" s="302"/>
      <c r="CA591" s="302"/>
      <c r="CB591" s="302"/>
      <c r="CC591" s="302"/>
      <c r="CD591" s="302"/>
      <c r="CE591" s="302"/>
      <c r="CF591" s="302"/>
      <c r="CG591" s="302"/>
      <c r="CH591" s="302"/>
      <c r="CI591" s="302"/>
      <c r="CJ591" s="302"/>
      <c r="CK591" s="302"/>
      <c r="CL591" s="302"/>
      <c r="CM591" s="302"/>
      <c r="CN591" s="302"/>
      <c r="CO591" s="302"/>
      <c r="CP591" s="302"/>
      <c r="CQ591" s="302"/>
      <c r="CR591" s="302"/>
      <c r="CS591" s="302"/>
      <c r="CT591" s="302"/>
      <c r="CU591" s="302"/>
      <c r="CV591" s="302"/>
      <c r="CW591" s="302"/>
      <c r="CX591" s="302"/>
      <c r="CY591" s="302"/>
      <c r="CZ591" s="302"/>
      <c r="DA591" s="302"/>
      <c r="DB591" s="302"/>
      <c r="DC591" s="302"/>
      <c r="DD591" s="302"/>
      <c r="DE591" s="302"/>
      <c r="DF591" s="302"/>
      <c r="DG591" s="302"/>
      <c r="DH591" s="302"/>
      <c r="DI591" s="302"/>
      <c r="DJ591" s="302"/>
      <c r="DK591" s="302"/>
      <c r="DL591" s="302"/>
      <c r="DM591" s="302"/>
      <c r="DN591" s="302"/>
      <c r="DO591" s="302"/>
    </row>
    <row r="592" spans="4:119">
      <c r="D592" s="301" t="s">
        <v>121</v>
      </c>
      <c r="E592" s="301"/>
      <c r="F592" s="301" t="s">
        <v>123</v>
      </c>
      <c r="G592" s="302">
        <v>27</v>
      </c>
      <c r="H592" s="277" t="str">
        <f t="shared" si="9"/>
        <v>0227</v>
      </c>
      <c r="I592" s="302"/>
      <c r="J592" s="302"/>
      <c r="K592" s="302"/>
      <c r="L592" s="302"/>
      <c r="M592" s="302"/>
      <c r="N592" s="302"/>
      <c r="O592" s="302"/>
      <c r="P592" s="302"/>
      <c r="Q592" s="302"/>
      <c r="R592" s="302"/>
      <c r="S592" s="302"/>
      <c r="T592" s="302"/>
      <c r="U592" s="302"/>
      <c r="V592" s="302"/>
      <c r="W592" s="302"/>
      <c r="X592" s="302"/>
      <c r="Y592" s="302"/>
      <c r="Z592" s="302"/>
      <c r="AA592" s="302"/>
      <c r="AB592" s="302"/>
      <c r="AC592" s="302"/>
      <c r="AD592" s="302"/>
      <c r="AE592" s="302"/>
      <c r="AF592" s="302"/>
      <c r="AG592" s="302"/>
      <c r="AH592" s="302"/>
      <c r="AI592" s="302"/>
      <c r="AJ592" s="302"/>
      <c r="AK592" s="302"/>
      <c r="AL592" s="302"/>
      <c r="AM592" s="302"/>
      <c r="AN592" s="302"/>
      <c r="AO592" s="302"/>
      <c r="AP592" s="302"/>
      <c r="AQ592" s="302"/>
      <c r="AR592" s="302"/>
      <c r="AS592" s="302"/>
      <c r="AT592" s="302"/>
      <c r="AU592" s="302"/>
      <c r="AV592" s="302"/>
      <c r="AW592" s="302"/>
      <c r="AX592" s="302"/>
      <c r="AY592" s="302"/>
      <c r="AZ592" s="302"/>
      <c r="BA592" s="302"/>
      <c r="BB592" s="302"/>
      <c r="BC592" s="302"/>
      <c r="BD592" s="302"/>
      <c r="BE592" s="302"/>
      <c r="BF592" s="302"/>
      <c r="BG592" s="302"/>
      <c r="BH592" s="302"/>
      <c r="BI592" s="302"/>
      <c r="BJ592" s="302"/>
      <c r="BK592" s="302"/>
      <c r="BL592" s="302"/>
      <c r="BM592" s="302"/>
      <c r="BN592" s="302"/>
      <c r="BO592" s="302"/>
      <c r="BP592" s="302"/>
      <c r="BQ592" s="302"/>
      <c r="BR592" s="302"/>
      <c r="BS592" s="302"/>
      <c r="BT592" s="302"/>
      <c r="BU592" s="302"/>
      <c r="BV592" s="302"/>
      <c r="BW592" s="302"/>
      <c r="BX592" s="302"/>
      <c r="BY592" s="302"/>
      <c r="BZ592" s="302"/>
      <c r="CA592" s="302"/>
      <c r="CB592" s="302"/>
      <c r="CC592" s="302"/>
      <c r="CD592" s="302"/>
      <c r="CE592" s="302"/>
      <c r="CF592" s="302"/>
      <c r="CG592" s="302"/>
      <c r="CH592" s="302"/>
      <c r="CI592" s="302"/>
      <c r="CJ592" s="302"/>
      <c r="CK592" s="302"/>
      <c r="CL592" s="302"/>
      <c r="CM592" s="302"/>
      <c r="CN592" s="302"/>
      <c r="CO592" s="302"/>
      <c r="CP592" s="302"/>
      <c r="CQ592" s="302"/>
      <c r="CR592" s="302"/>
      <c r="CS592" s="302"/>
      <c r="CT592" s="302"/>
      <c r="CU592" s="302"/>
      <c r="CV592" s="302"/>
      <c r="CW592" s="302"/>
      <c r="CX592" s="302"/>
      <c r="CY592" s="302"/>
      <c r="CZ592" s="302"/>
      <c r="DA592" s="302"/>
      <c r="DB592" s="302"/>
      <c r="DC592" s="302"/>
      <c r="DD592" s="302"/>
      <c r="DE592" s="302"/>
      <c r="DF592" s="302"/>
      <c r="DG592" s="302"/>
      <c r="DH592" s="302"/>
      <c r="DI592" s="302"/>
      <c r="DJ592" s="302"/>
      <c r="DK592" s="302"/>
      <c r="DL592" s="302"/>
      <c r="DM592" s="302"/>
      <c r="DN592" s="302"/>
      <c r="DO592" s="302"/>
    </row>
    <row r="593" spans="4:119">
      <c r="D593" s="301" t="s">
        <v>121</v>
      </c>
      <c r="E593" s="301"/>
      <c r="F593" s="301" t="s">
        <v>123</v>
      </c>
      <c r="G593" s="302">
        <v>28</v>
      </c>
      <c r="H593" s="277" t="str">
        <f t="shared" si="9"/>
        <v>0228</v>
      </c>
      <c r="I593" s="302"/>
      <c r="J593" s="302"/>
      <c r="K593" s="302"/>
      <c r="L593" s="302"/>
      <c r="M593" s="302"/>
      <c r="N593" s="302"/>
      <c r="O593" s="302"/>
      <c r="P593" s="302"/>
      <c r="Q593" s="302"/>
      <c r="R593" s="302"/>
      <c r="S593" s="302"/>
      <c r="T593" s="302"/>
      <c r="U593" s="302"/>
      <c r="V593" s="302"/>
      <c r="W593" s="302"/>
      <c r="X593" s="302"/>
      <c r="Y593" s="302"/>
      <c r="Z593" s="302"/>
      <c r="AA593" s="302"/>
      <c r="AB593" s="302"/>
      <c r="AC593" s="302"/>
      <c r="AD593" s="302"/>
      <c r="AE593" s="302"/>
      <c r="AF593" s="302"/>
      <c r="AG593" s="302"/>
      <c r="AH593" s="302"/>
      <c r="AI593" s="302"/>
      <c r="AJ593" s="302"/>
      <c r="AK593" s="302"/>
      <c r="AL593" s="302"/>
      <c r="AM593" s="302"/>
      <c r="AN593" s="302"/>
      <c r="AO593" s="302"/>
      <c r="AP593" s="302"/>
      <c r="AQ593" s="302"/>
      <c r="AR593" s="302"/>
      <c r="AS593" s="302"/>
      <c r="AT593" s="302"/>
      <c r="AU593" s="302"/>
      <c r="AV593" s="302"/>
      <c r="AW593" s="302"/>
      <c r="AX593" s="302"/>
      <c r="AY593" s="302"/>
      <c r="AZ593" s="302"/>
      <c r="BA593" s="302"/>
      <c r="BB593" s="302"/>
      <c r="BC593" s="302"/>
      <c r="BD593" s="302"/>
      <c r="BE593" s="302"/>
      <c r="BF593" s="302"/>
      <c r="BG593" s="302"/>
      <c r="BH593" s="302"/>
      <c r="BI593" s="302"/>
      <c r="BJ593" s="302"/>
      <c r="BK593" s="302"/>
      <c r="BL593" s="302"/>
      <c r="BM593" s="302"/>
      <c r="BN593" s="302"/>
      <c r="BO593" s="302"/>
      <c r="BP593" s="302"/>
      <c r="BQ593" s="302"/>
      <c r="BR593" s="302"/>
      <c r="BS593" s="302"/>
      <c r="BT593" s="302"/>
      <c r="BU593" s="302"/>
      <c r="BV593" s="302"/>
      <c r="BW593" s="302"/>
      <c r="BX593" s="302"/>
      <c r="BY593" s="302"/>
      <c r="BZ593" s="302"/>
      <c r="CA593" s="302"/>
      <c r="CB593" s="302"/>
      <c r="CC593" s="302"/>
      <c r="CD593" s="302"/>
      <c r="CE593" s="302"/>
      <c r="CF593" s="302"/>
      <c r="CG593" s="302"/>
      <c r="CH593" s="302"/>
      <c r="CI593" s="302"/>
      <c r="CJ593" s="302"/>
      <c r="CK593" s="302"/>
      <c r="CL593" s="302"/>
      <c r="CM593" s="302"/>
      <c r="CN593" s="302"/>
      <c r="CO593" s="302"/>
      <c r="CP593" s="302"/>
      <c r="CQ593" s="302"/>
      <c r="CR593" s="302"/>
      <c r="CS593" s="302"/>
      <c r="CT593" s="302"/>
      <c r="CU593" s="302"/>
      <c r="CV593" s="302"/>
      <c r="CW593" s="302"/>
      <c r="CX593" s="302"/>
      <c r="CY593" s="302"/>
      <c r="CZ593" s="302"/>
      <c r="DA593" s="302"/>
      <c r="DB593" s="302"/>
      <c r="DC593" s="302"/>
      <c r="DD593" s="302"/>
      <c r="DE593" s="302"/>
      <c r="DF593" s="302"/>
      <c r="DG593" s="302"/>
      <c r="DH593" s="302"/>
      <c r="DI593" s="302"/>
      <c r="DJ593" s="302"/>
      <c r="DK593" s="302"/>
      <c r="DL593" s="302"/>
      <c r="DM593" s="302"/>
      <c r="DN593" s="302"/>
      <c r="DO593" s="302"/>
    </row>
    <row r="594" spans="4:119">
      <c r="D594" s="301" t="s">
        <v>121</v>
      </c>
      <c r="E594" s="301"/>
      <c r="F594" s="301" t="s">
        <v>123</v>
      </c>
      <c r="G594" s="302">
        <v>29</v>
      </c>
      <c r="H594" s="277" t="str">
        <f t="shared" si="9"/>
        <v>0229</v>
      </c>
      <c r="I594" s="302"/>
      <c r="J594" s="302"/>
      <c r="K594" s="302"/>
      <c r="L594" s="302"/>
      <c r="M594" s="302"/>
      <c r="N594" s="302"/>
      <c r="O594" s="302"/>
      <c r="P594" s="302"/>
      <c r="Q594" s="302"/>
      <c r="R594" s="302"/>
      <c r="S594" s="302"/>
      <c r="T594" s="302"/>
      <c r="U594" s="302"/>
      <c r="V594" s="302"/>
      <c r="W594" s="302"/>
      <c r="X594" s="302"/>
      <c r="Y594" s="302"/>
      <c r="Z594" s="302"/>
      <c r="AA594" s="302"/>
      <c r="AB594" s="302"/>
      <c r="AC594" s="302"/>
      <c r="AD594" s="302"/>
      <c r="AE594" s="302"/>
      <c r="AF594" s="302"/>
      <c r="AG594" s="302"/>
      <c r="AH594" s="302"/>
      <c r="AI594" s="302"/>
      <c r="AJ594" s="302"/>
      <c r="AK594" s="302"/>
      <c r="AL594" s="302"/>
      <c r="AM594" s="302"/>
      <c r="AN594" s="302"/>
      <c r="AO594" s="302"/>
      <c r="AP594" s="302"/>
      <c r="AQ594" s="302"/>
      <c r="AR594" s="302"/>
      <c r="AS594" s="302"/>
      <c r="AT594" s="302"/>
      <c r="AU594" s="302"/>
      <c r="AV594" s="302"/>
      <c r="AW594" s="302"/>
      <c r="AX594" s="302"/>
      <c r="AY594" s="302"/>
      <c r="AZ594" s="302"/>
      <c r="BA594" s="302"/>
      <c r="BB594" s="302"/>
      <c r="BC594" s="302"/>
      <c r="BD594" s="302"/>
      <c r="BE594" s="302"/>
      <c r="BF594" s="302"/>
      <c r="BG594" s="302"/>
      <c r="BH594" s="302"/>
      <c r="BI594" s="302"/>
      <c r="BJ594" s="302"/>
      <c r="BK594" s="302"/>
      <c r="BL594" s="302"/>
      <c r="BM594" s="302"/>
      <c r="BN594" s="302"/>
      <c r="BO594" s="302"/>
      <c r="BP594" s="302"/>
      <c r="BQ594" s="302"/>
      <c r="BR594" s="302"/>
      <c r="BS594" s="302"/>
      <c r="BT594" s="302"/>
      <c r="BU594" s="302"/>
      <c r="BV594" s="302"/>
      <c r="BW594" s="302"/>
      <c r="BX594" s="302"/>
      <c r="BY594" s="302"/>
      <c r="BZ594" s="302"/>
      <c r="CA594" s="302"/>
      <c r="CB594" s="302"/>
      <c r="CC594" s="302"/>
      <c r="CD594" s="302"/>
      <c r="CE594" s="302"/>
      <c r="CF594" s="302"/>
      <c r="CG594" s="302"/>
      <c r="CH594" s="302"/>
      <c r="CI594" s="302"/>
      <c r="CJ594" s="302"/>
      <c r="CK594" s="302"/>
      <c r="CL594" s="302"/>
      <c r="CM594" s="302"/>
      <c r="CN594" s="302"/>
      <c r="CO594" s="302"/>
      <c r="CP594" s="302"/>
      <c r="CQ594" s="302"/>
      <c r="CR594" s="302"/>
      <c r="CS594" s="302"/>
      <c r="CT594" s="302"/>
      <c r="CU594" s="302"/>
      <c r="CV594" s="302"/>
      <c r="CW594" s="302"/>
      <c r="CX594" s="302"/>
      <c r="CY594" s="302"/>
      <c r="CZ594" s="302"/>
      <c r="DA594" s="302"/>
      <c r="DB594" s="302"/>
      <c r="DC594" s="302"/>
      <c r="DD594" s="302"/>
      <c r="DE594" s="302"/>
      <c r="DF594" s="302"/>
      <c r="DG594" s="302"/>
      <c r="DH594" s="302"/>
      <c r="DI594" s="302"/>
      <c r="DJ594" s="302"/>
      <c r="DK594" s="302"/>
      <c r="DL594" s="302"/>
      <c r="DM594" s="302"/>
      <c r="DN594" s="302"/>
      <c r="DO594" s="302"/>
    </row>
    <row r="595" spans="4:119">
      <c r="D595" s="301" t="s">
        <v>121</v>
      </c>
      <c r="E595" s="301"/>
      <c r="F595" s="301" t="s">
        <v>123</v>
      </c>
      <c r="G595" s="302">
        <v>30</v>
      </c>
      <c r="H595" s="277" t="str">
        <f t="shared" si="9"/>
        <v>0230</v>
      </c>
      <c r="I595" s="302"/>
      <c r="J595" s="302"/>
      <c r="K595" s="302"/>
      <c r="L595" s="302"/>
      <c r="M595" s="302"/>
      <c r="N595" s="302"/>
      <c r="O595" s="302"/>
      <c r="P595" s="302"/>
      <c r="Q595" s="302"/>
      <c r="R595" s="302"/>
      <c r="S595" s="302"/>
      <c r="T595" s="302"/>
      <c r="U595" s="302"/>
      <c r="V595" s="302"/>
      <c r="W595" s="302"/>
      <c r="X595" s="302"/>
      <c r="Y595" s="302"/>
      <c r="Z595" s="302"/>
      <c r="AA595" s="302"/>
      <c r="AB595" s="302"/>
      <c r="AC595" s="302"/>
      <c r="AD595" s="302"/>
      <c r="AE595" s="302"/>
      <c r="AF595" s="302"/>
      <c r="AG595" s="302"/>
      <c r="AH595" s="302"/>
      <c r="AI595" s="302"/>
      <c r="AJ595" s="302"/>
      <c r="AK595" s="302"/>
      <c r="AL595" s="302"/>
      <c r="AM595" s="302"/>
      <c r="AN595" s="302"/>
      <c r="AO595" s="302"/>
      <c r="AP595" s="302"/>
      <c r="AQ595" s="302"/>
      <c r="AR595" s="302"/>
      <c r="AS595" s="302"/>
      <c r="AT595" s="302"/>
      <c r="AU595" s="302"/>
      <c r="AV595" s="302"/>
      <c r="AW595" s="302"/>
      <c r="AX595" s="302"/>
      <c r="AY595" s="302"/>
      <c r="AZ595" s="302"/>
      <c r="BA595" s="302"/>
      <c r="BB595" s="302"/>
      <c r="BC595" s="302"/>
      <c r="BD595" s="302"/>
      <c r="BE595" s="302"/>
      <c r="BF595" s="302"/>
      <c r="BG595" s="302"/>
      <c r="BH595" s="302"/>
      <c r="BI595" s="302"/>
      <c r="BJ595" s="302"/>
      <c r="BK595" s="302"/>
      <c r="BL595" s="302"/>
      <c r="BM595" s="302"/>
      <c r="BN595" s="302"/>
      <c r="BO595" s="302"/>
      <c r="BP595" s="302"/>
      <c r="BQ595" s="302"/>
      <c r="BR595" s="302"/>
      <c r="BS595" s="302"/>
      <c r="BT595" s="302"/>
      <c r="BU595" s="302"/>
      <c r="BV595" s="302"/>
      <c r="BW595" s="302"/>
      <c r="BX595" s="302"/>
      <c r="BY595" s="302"/>
      <c r="BZ595" s="302"/>
      <c r="CA595" s="302"/>
      <c r="CB595" s="302"/>
      <c r="CC595" s="302"/>
      <c r="CD595" s="302"/>
      <c r="CE595" s="302"/>
      <c r="CF595" s="302"/>
      <c r="CG595" s="302"/>
      <c r="CH595" s="302"/>
      <c r="CI595" s="302"/>
      <c r="CJ595" s="302"/>
      <c r="CK595" s="302"/>
      <c r="CL595" s="302"/>
      <c r="CM595" s="302"/>
      <c r="CN595" s="302"/>
      <c r="CO595" s="302"/>
      <c r="CP595" s="302"/>
      <c r="CQ595" s="302"/>
      <c r="CR595" s="302"/>
      <c r="CS595" s="302"/>
      <c r="CT595" s="302"/>
      <c r="CU595" s="302"/>
      <c r="CV595" s="302"/>
      <c r="CW595" s="302"/>
      <c r="CX595" s="302"/>
      <c r="CY595" s="302"/>
      <c r="CZ595" s="302"/>
      <c r="DA595" s="302"/>
      <c r="DB595" s="302"/>
      <c r="DC595" s="302"/>
      <c r="DD595" s="302"/>
      <c r="DE595" s="302"/>
      <c r="DF595" s="302"/>
      <c r="DG595" s="302"/>
      <c r="DH595" s="302"/>
      <c r="DI595" s="302"/>
      <c r="DJ595" s="302"/>
      <c r="DK595" s="302"/>
      <c r="DL595" s="302"/>
      <c r="DM595" s="302"/>
      <c r="DN595" s="302"/>
      <c r="DO595" s="302"/>
    </row>
    <row r="596" spans="4:119">
      <c r="D596" s="301" t="s">
        <v>121</v>
      </c>
      <c r="E596" s="301"/>
      <c r="F596" s="301" t="s">
        <v>123</v>
      </c>
      <c r="G596" s="302">
        <v>31</v>
      </c>
      <c r="H596" s="277" t="str">
        <f t="shared" si="9"/>
        <v>0231</v>
      </c>
      <c r="I596" s="302"/>
      <c r="J596" s="302"/>
      <c r="K596" s="302"/>
      <c r="L596" s="302"/>
      <c r="M596" s="302"/>
      <c r="N596" s="302"/>
      <c r="O596" s="302"/>
      <c r="P596" s="302"/>
      <c r="Q596" s="302"/>
      <c r="R596" s="302"/>
      <c r="S596" s="302"/>
      <c r="T596" s="302"/>
      <c r="U596" s="302"/>
      <c r="V596" s="302"/>
      <c r="W596" s="302"/>
      <c r="X596" s="302"/>
      <c r="Y596" s="302"/>
      <c r="Z596" s="302"/>
      <c r="AA596" s="302"/>
      <c r="AB596" s="302"/>
      <c r="AC596" s="302"/>
      <c r="AD596" s="302"/>
      <c r="AE596" s="302"/>
      <c r="AF596" s="302"/>
      <c r="AG596" s="302"/>
      <c r="AH596" s="302"/>
      <c r="AI596" s="302"/>
      <c r="AJ596" s="302"/>
      <c r="AK596" s="302"/>
      <c r="AL596" s="302"/>
      <c r="AM596" s="302"/>
      <c r="AN596" s="302"/>
      <c r="AO596" s="302"/>
      <c r="AP596" s="302"/>
      <c r="AQ596" s="302"/>
      <c r="AR596" s="302"/>
      <c r="AS596" s="302"/>
      <c r="AT596" s="302"/>
      <c r="AU596" s="302"/>
      <c r="AV596" s="302"/>
      <c r="AW596" s="302"/>
      <c r="AX596" s="302"/>
      <c r="AY596" s="302"/>
      <c r="AZ596" s="302"/>
      <c r="BA596" s="302"/>
      <c r="BB596" s="302"/>
      <c r="BC596" s="302"/>
      <c r="BD596" s="302"/>
      <c r="BE596" s="302"/>
      <c r="BF596" s="302"/>
      <c r="BG596" s="302"/>
      <c r="BH596" s="302"/>
      <c r="BI596" s="302"/>
      <c r="BJ596" s="302"/>
      <c r="BK596" s="302"/>
      <c r="BL596" s="302"/>
      <c r="BM596" s="302"/>
      <c r="BN596" s="302"/>
      <c r="BO596" s="302"/>
      <c r="BP596" s="302"/>
      <c r="BQ596" s="302"/>
      <c r="BR596" s="302"/>
      <c r="BS596" s="302"/>
      <c r="BT596" s="302"/>
      <c r="BU596" s="302"/>
      <c r="BV596" s="302"/>
      <c r="BW596" s="302"/>
      <c r="BX596" s="302"/>
      <c r="BY596" s="302"/>
      <c r="BZ596" s="302"/>
      <c r="CA596" s="302"/>
      <c r="CB596" s="302"/>
      <c r="CC596" s="302"/>
      <c r="CD596" s="302"/>
      <c r="CE596" s="302"/>
      <c r="CF596" s="302"/>
      <c r="CG596" s="302"/>
      <c r="CH596" s="302"/>
      <c r="CI596" s="302"/>
      <c r="CJ596" s="302"/>
      <c r="CK596" s="302"/>
      <c r="CL596" s="302"/>
      <c r="CM596" s="302"/>
      <c r="CN596" s="302"/>
      <c r="CO596" s="302"/>
      <c r="CP596" s="302"/>
      <c r="CQ596" s="302"/>
      <c r="CR596" s="302"/>
      <c r="CS596" s="302"/>
      <c r="CT596" s="302"/>
      <c r="CU596" s="302"/>
      <c r="CV596" s="302"/>
      <c r="CW596" s="302"/>
      <c r="CX596" s="302"/>
      <c r="CY596" s="302"/>
      <c r="CZ596" s="302"/>
      <c r="DA596" s="302"/>
      <c r="DB596" s="302"/>
      <c r="DC596" s="302"/>
      <c r="DD596" s="302"/>
      <c r="DE596" s="302"/>
      <c r="DF596" s="302"/>
      <c r="DG596" s="302"/>
      <c r="DH596" s="302"/>
      <c r="DI596" s="302"/>
      <c r="DJ596" s="302"/>
      <c r="DK596" s="302"/>
      <c r="DL596" s="302"/>
      <c r="DM596" s="302"/>
      <c r="DN596" s="302"/>
      <c r="DO596" s="302"/>
    </row>
    <row r="597" spans="4:119">
      <c r="D597" s="301" t="s">
        <v>121</v>
      </c>
      <c r="E597" s="301"/>
      <c r="F597" s="301" t="s">
        <v>123</v>
      </c>
      <c r="G597" s="302">
        <v>32</v>
      </c>
      <c r="H597" s="277" t="str">
        <f t="shared" si="9"/>
        <v>0232</v>
      </c>
      <c r="I597" s="302"/>
      <c r="J597" s="302"/>
      <c r="K597" s="302"/>
      <c r="L597" s="302"/>
      <c r="M597" s="302"/>
      <c r="N597" s="302"/>
      <c r="O597" s="302"/>
      <c r="P597" s="302"/>
      <c r="Q597" s="302"/>
      <c r="R597" s="302"/>
      <c r="S597" s="302"/>
      <c r="T597" s="302"/>
      <c r="U597" s="302"/>
      <c r="V597" s="302"/>
      <c r="W597" s="302"/>
      <c r="X597" s="302"/>
      <c r="Y597" s="302"/>
      <c r="Z597" s="302"/>
      <c r="AA597" s="302"/>
      <c r="AB597" s="302"/>
      <c r="AC597" s="302"/>
      <c r="AD597" s="302"/>
      <c r="AE597" s="302"/>
      <c r="AF597" s="302"/>
      <c r="AG597" s="302"/>
      <c r="AH597" s="302"/>
      <c r="AI597" s="302"/>
      <c r="AJ597" s="302"/>
      <c r="AK597" s="302"/>
      <c r="AL597" s="302"/>
      <c r="AM597" s="302"/>
      <c r="AN597" s="302"/>
      <c r="AO597" s="302"/>
      <c r="AP597" s="302"/>
      <c r="AQ597" s="302"/>
      <c r="AR597" s="302"/>
      <c r="AS597" s="302"/>
      <c r="AT597" s="302"/>
      <c r="AU597" s="302"/>
      <c r="AV597" s="302"/>
      <c r="AW597" s="302"/>
      <c r="AX597" s="302"/>
      <c r="AY597" s="302"/>
      <c r="AZ597" s="302"/>
      <c r="BA597" s="302"/>
      <c r="BB597" s="302"/>
      <c r="BC597" s="302"/>
      <c r="BD597" s="302"/>
      <c r="BE597" s="302"/>
      <c r="BF597" s="302"/>
      <c r="BG597" s="302"/>
      <c r="BH597" s="302"/>
      <c r="BI597" s="302"/>
      <c r="BJ597" s="302"/>
      <c r="BK597" s="302"/>
      <c r="BL597" s="302"/>
      <c r="BM597" s="302"/>
      <c r="BN597" s="302"/>
      <c r="BO597" s="302"/>
      <c r="BP597" s="302"/>
      <c r="BQ597" s="302"/>
      <c r="BR597" s="302"/>
      <c r="BS597" s="302"/>
      <c r="BT597" s="302"/>
      <c r="BU597" s="302"/>
      <c r="BV597" s="302"/>
      <c r="BW597" s="302"/>
      <c r="BX597" s="302"/>
      <c r="BY597" s="302"/>
      <c r="BZ597" s="302"/>
      <c r="CA597" s="302"/>
      <c r="CB597" s="302"/>
      <c r="CC597" s="302"/>
      <c r="CD597" s="302"/>
      <c r="CE597" s="302"/>
      <c r="CF597" s="302"/>
      <c r="CG597" s="302"/>
      <c r="CH597" s="302"/>
      <c r="CI597" s="302"/>
      <c r="CJ597" s="302"/>
      <c r="CK597" s="302"/>
      <c r="CL597" s="302"/>
      <c r="CM597" s="302"/>
      <c r="CN597" s="302"/>
      <c r="CO597" s="302"/>
      <c r="CP597" s="302"/>
      <c r="CQ597" s="302"/>
      <c r="CR597" s="302"/>
      <c r="CS597" s="302"/>
      <c r="CT597" s="302"/>
      <c r="CU597" s="302"/>
      <c r="CV597" s="302"/>
      <c r="CW597" s="302"/>
      <c r="CX597" s="302"/>
      <c r="CY597" s="302"/>
      <c r="CZ597" s="302"/>
      <c r="DA597" s="302"/>
      <c r="DB597" s="302"/>
      <c r="DC597" s="302"/>
      <c r="DD597" s="302"/>
      <c r="DE597" s="302"/>
      <c r="DF597" s="302"/>
      <c r="DG597" s="302"/>
      <c r="DH597" s="302"/>
      <c r="DI597" s="302"/>
      <c r="DJ597" s="302"/>
      <c r="DK597" s="302"/>
      <c r="DL597" s="302"/>
      <c r="DM597" s="302"/>
      <c r="DN597" s="302"/>
      <c r="DO597" s="302"/>
    </row>
    <row r="598" spans="4:119">
      <c r="D598" s="301" t="s">
        <v>121</v>
      </c>
      <c r="E598" s="301"/>
      <c r="F598" s="301" t="s">
        <v>123</v>
      </c>
      <c r="G598" s="302">
        <v>33</v>
      </c>
      <c r="H598" s="277" t="str">
        <f t="shared" si="9"/>
        <v>0233</v>
      </c>
      <c r="I598" s="302"/>
      <c r="J598" s="302"/>
      <c r="K598" s="302"/>
      <c r="L598" s="302"/>
      <c r="M598" s="302"/>
      <c r="N598" s="302"/>
      <c r="O598" s="302"/>
      <c r="P598" s="302"/>
      <c r="Q598" s="302"/>
      <c r="R598" s="302"/>
      <c r="S598" s="302"/>
      <c r="T598" s="302"/>
      <c r="U598" s="302"/>
      <c r="V598" s="302"/>
      <c r="W598" s="302"/>
      <c r="X598" s="302"/>
      <c r="Y598" s="302"/>
      <c r="Z598" s="302"/>
      <c r="AA598" s="302"/>
      <c r="AB598" s="302"/>
      <c r="AC598" s="302"/>
      <c r="AD598" s="302"/>
      <c r="AE598" s="302"/>
      <c r="AF598" s="302"/>
      <c r="AG598" s="302"/>
      <c r="AH598" s="302"/>
      <c r="AI598" s="302"/>
      <c r="AJ598" s="302"/>
      <c r="AK598" s="302"/>
      <c r="AL598" s="302"/>
      <c r="AM598" s="302"/>
      <c r="AN598" s="302"/>
      <c r="AO598" s="302"/>
      <c r="AP598" s="302"/>
      <c r="AQ598" s="302"/>
      <c r="AR598" s="302"/>
      <c r="AS598" s="302"/>
      <c r="AT598" s="302"/>
      <c r="AU598" s="302"/>
      <c r="AV598" s="302"/>
      <c r="AW598" s="302"/>
      <c r="AX598" s="302"/>
      <c r="AY598" s="302"/>
      <c r="AZ598" s="302"/>
      <c r="BA598" s="302"/>
      <c r="BB598" s="302"/>
      <c r="BC598" s="302"/>
      <c r="BD598" s="302"/>
      <c r="BE598" s="302"/>
      <c r="BF598" s="302"/>
      <c r="BG598" s="302"/>
      <c r="BH598" s="302"/>
      <c r="BI598" s="302"/>
      <c r="BJ598" s="302"/>
      <c r="BK598" s="302"/>
      <c r="BL598" s="302"/>
      <c r="BM598" s="302"/>
      <c r="BN598" s="302"/>
      <c r="BO598" s="302"/>
      <c r="BP598" s="302"/>
      <c r="BQ598" s="302"/>
      <c r="BR598" s="302"/>
      <c r="BS598" s="302"/>
      <c r="BT598" s="302"/>
      <c r="BU598" s="302"/>
      <c r="BV598" s="302"/>
      <c r="BW598" s="302"/>
      <c r="BX598" s="302"/>
      <c r="BY598" s="302"/>
      <c r="BZ598" s="302"/>
      <c r="CA598" s="302"/>
      <c r="CB598" s="302"/>
      <c r="CC598" s="302"/>
      <c r="CD598" s="302"/>
      <c r="CE598" s="302"/>
      <c r="CF598" s="302"/>
      <c r="CG598" s="302"/>
      <c r="CH598" s="302"/>
      <c r="CI598" s="302"/>
      <c r="CJ598" s="302"/>
      <c r="CK598" s="302"/>
      <c r="CL598" s="302"/>
      <c r="CM598" s="302"/>
      <c r="CN598" s="302"/>
      <c r="CO598" s="302"/>
      <c r="CP598" s="302"/>
      <c r="CQ598" s="302"/>
      <c r="CR598" s="302"/>
      <c r="CS598" s="302"/>
      <c r="CT598" s="302"/>
      <c r="CU598" s="302"/>
      <c r="CV598" s="302"/>
      <c r="CW598" s="302"/>
      <c r="CX598" s="302"/>
      <c r="CY598" s="302"/>
      <c r="CZ598" s="302"/>
      <c r="DA598" s="302"/>
      <c r="DB598" s="302"/>
      <c r="DC598" s="302"/>
      <c r="DD598" s="302"/>
      <c r="DE598" s="302"/>
      <c r="DF598" s="302"/>
      <c r="DG598" s="302"/>
      <c r="DH598" s="302"/>
      <c r="DI598" s="302"/>
      <c r="DJ598" s="302"/>
      <c r="DK598" s="302"/>
      <c r="DL598" s="302"/>
      <c r="DM598" s="302"/>
      <c r="DN598" s="302"/>
      <c r="DO598" s="302"/>
    </row>
    <row r="599" spans="4:119">
      <c r="D599" s="301" t="s">
        <v>121</v>
      </c>
      <c r="E599" s="301"/>
      <c r="F599" s="301" t="s">
        <v>123</v>
      </c>
      <c r="G599" s="302">
        <v>34</v>
      </c>
      <c r="H599" s="277" t="str">
        <f t="shared" si="9"/>
        <v>0234</v>
      </c>
      <c r="I599" s="302"/>
      <c r="J599" s="302"/>
      <c r="K599" s="302"/>
      <c r="L599" s="302"/>
      <c r="M599" s="302"/>
      <c r="N599" s="302"/>
      <c r="O599" s="302"/>
      <c r="P599" s="302"/>
      <c r="Q599" s="302"/>
      <c r="R599" s="302"/>
      <c r="S599" s="302"/>
      <c r="T599" s="302"/>
      <c r="U599" s="302"/>
      <c r="V599" s="302"/>
      <c r="W599" s="302"/>
      <c r="X599" s="302"/>
      <c r="Y599" s="302"/>
      <c r="Z599" s="302"/>
      <c r="AA599" s="302"/>
      <c r="AB599" s="302"/>
      <c r="AC599" s="302"/>
      <c r="AD599" s="302"/>
      <c r="AE599" s="302"/>
      <c r="AF599" s="302"/>
      <c r="AG599" s="302"/>
      <c r="AH599" s="302"/>
      <c r="AI599" s="302"/>
      <c r="AJ599" s="302"/>
      <c r="AK599" s="302"/>
      <c r="AL599" s="302"/>
      <c r="AM599" s="302"/>
      <c r="AN599" s="302"/>
      <c r="AO599" s="302"/>
      <c r="AP599" s="302"/>
      <c r="AQ599" s="302"/>
      <c r="AR599" s="302"/>
      <c r="AS599" s="302"/>
      <c r="AT599" s="302"/>
      <c r="AU599" s="302"/>
      <c r="AV599" s="302"/>
      <c r="AW599" s="302"/>
      <c r="AX599" s="302"/>
      <c r="AY599" s="302"/>
      <c r="AZ599" s="302"/>
      <c r="BA599" s="302"/>
      <c r="BB599" s="302"/>
      <c r="BC599" s="302"/>
      <c r="BD599" s="302"/>
      <c r="BE599" s="302"/>
      <c r="BF599" s="302"/>
      <c r="BG599" s="302"/>
      <c r="BH599" s="302"/>
      <c r="BI599" s="302"/>
      <c r="BJ599" s="302"/>
      <c r="BK599" s="302"/>
      <c r="BL599" s="302"/>
      <c r="BM599" s="302"/>
      <c r="BN599" s="302"/>
      <c r="BO599" s="302"/>
      <c r="BP599" s="302"/>
      <c r="BQ599" s="302"/>
      <c r="BR599" s="302"/>
      <c r="BS599" s="302"/>
      <c r="BT599" s="302"/>
      <c r="BU599" s="302"/>
      <c r="BV599" s="302"/>
      <c r="BW599" s="302"/>
      <c r="BX599" s="302"/>
      <c r="BY599" s="302"/>
      <c r="BZ599" s="302"/>
      <c r="CA599" s="302"/>
      <c r="CB599" s="302"/>
      <c r="CC599" s="302"/>
      <c r="CD599" s="302"/>
      <c r="CE599" s="302"/>
      <c r="CF599" s="302"/>
      <c r="CG599" s="302"/>
      <c r="CH599" s="302"/>
      <c r="CI599" s="302"/>
      <c r="CJ599" s="302"/>
      <c r="CK599" s="302"/>
      <c r="CL599" s="302"/>
      <c r="CM599" s="302"/>
      <c r="CN599" s="302"/>
      <c r="CO599" s="302"/>
      <c r="CP599" s="302"/>
      <c r="CQ599" s="302"/>
      <c r="CR599" s="302"/>
      <c r="CS599" s="302"/>
      <c r="CT599" s="302"/>
      <c r="CU599" s="302"/>
      <c r="CV599" s="302"/>
      <c r="CW599" s="302"/>
      <c r="CX599" s="302"/>
      <c r="CY599" s="302"/>
      <c r="CZ599" s="302"/>
      <c r="DA599" s="302"/>
      <c r="DB599" s="302"/>
      <c r="DC599" s="302"/>
      <c r="DD599" s="302"/>
      <c r="DE599" s="302"/>
      <c r="DF599" s="302"/>
      <c r="DG599" s="302"/>
      <c r="DH599" s="302"/>
      <c r="DI599" s="302"/>
      <c r="DJ599" s="302"/>
      <c r="DK599" s="302"/>
      <c r="DL599" s="302"/>
      <c r="DM599" s="302"/>
      <c r="DN599" s="302"/>
      <c r="DO599" s="302"/>
    </row>
    <row r="600" spans="4:119">
      <c r="D600" s="301" t="s">
        <v>121</v>
      </c>
      <c r="E600" s="301"/>
      <c r="F600" s="301" t="s">
        <v>123</v>
      </c>
      <c r="G600" s="302">
        <v>35</v>
      </c>
      <c r="H600" s="277" t="str">
        <f t="shared" si="9"/>
        <v>0235</v>
      </c>
      <c r="I600" s="302"/>
      <c r="J600" s="302"/>
      <c r="K600" s="302"/>
      <c r="L600" s="302"/>
      <c r="M600" s="302"/>
      <c r="N600" s="302"/>
      <c r="O600" s="302"/>
      <c r="P600" s="302"/>
      <c r="Q600" s="302"/>
      <c r="R600" s="302"/>
      <c r="S600" s="302"/>
      <c r="T600" s="302"/>
      <c r="U600" s="302"/>
      <c r="V600" s="302"/>
      <c r="W600" s="302"/>
      <c r="X600" s="302"/>
      <c r="Y600" s="302"/>
      <c r="Z600" s="302"/>
      <c r="AA600" s="302"/>
      <c r="AB600" s="302"/>
      <c r="AC600" s="302"/>
      <c r="AD600" s="302"/>
      <c r="AE600" s="302"/>
      <c r="AF600" s="302"/>
      <c r="AG600" s="302"/>
      <c r="AH600" s="302"/>
      <c r="AI600" s="302"/>
      <c r="AJ600" s="302"/>
      <c r="AK600" s="302"/>
      <c r="AL600" s="302"/>
      <c r="AM600" s="302"/>
      <c r="AN600" s="302"/>
      <c r="AO600" s="302"/>
      <c r="AP600" s="302"/>
      <c r="AQ600" s="302"/>
      <c r="AR600" s="302"/>
      <c r="AS600" s="302"/>
      <c r="AT600" s="302"/>
      <c r="AU600" s="302"/>
      <c r="AV600" s="302"/>
      <c r="AW600" s="302"/>
      <c r="AX600" s="302"/>
      <c r="AY600" s="302"/>
      <c r="AZ600" s="302"/>
      <c r="BA600" s="302"/>
      <c r="BB600" s="302"/>
      <c r="BC600" s="302"/>
      <c r="BD600" s="302"/>
      <c r="BE600" s="302"/>
      <c r="BF600" s="302"/>
      <c r="BG600" s="302"/>
      <c r="BH600" s="302"/>
      <c r="BI600" s="302"/>
      <c r="BJ600" s="302"/>
      <c r="BK600" s="302"/>
      <c r="BL600" s="302"/>
      <c r="BM600" s="302"/>
      <c r="BN600" s="302"/>
      <c r="BO600" s="302"/>
      <c r="BP600" s="302"/>
      <c r="BQ600" s="302"/>
      <c r="BR600" s="302"/>
      <c r="BS600" s="302"/>
      <c r="BT600" s="302"/>
      <c r="BU600" s="302"/>
      <c r="BV600" s="302"/>
      <c r="BW600" s="302"/>
      <c r="BX600" s="302"/>
      <c r="BY600" s="302"/>
      <c r="BZ600" s="302"/>
      <c r="CA600" s="302"/>
      <c r="CB600" s="302"/>
      <c r="CC600" s="302"/>
      <c r="CD600" s="302"/>
      <c r="CE600" s="302"/>
      <c r="CF600" s="302"/>
      <c r="CG600" s="302"/>
      <c r="CH600" s="302"/>
      <c r="CI600" s="302"/>
      <c r="CJ600" s="302"/>
      <c r="CK600" s="302"/>
      <c r="CL600" s="302"/>
      <c r="CM600" s="302"/>
      <c r="CN600" s="302"/>
      <c r="CO600" s="302"/>
      <c r="CP600" s="302"/>
      <c r="CQ600" s="302"/>
      <c r="CR600" s="302"/>
      <c r="CS600" s="302"/>
      <c r="CT600" s="302"/>
      <c r="CU600" s="302"/>
      <c r="CV600" s="302"/>
      <c r="CW600" s="302"/>
      <c r="CX600" s="302"/>
      <c r="CY600" s="302"/>
      <c r="CZ600" s="302"/>
      <c r="DA600" s="302"/>
      <c r="DB600" s="302"/>
      <c r="DC600" s="302"/>
      <c r="DD600" s="302"/>
      <c r="DE600" s="302"/>
      <c r="DF600" s="302"/>
      <c r="DG600" s="302"/>
      <c r="DH600" s="302"/>
      <c r="DI600" s="302"/>
      <c r="DJ600" s="302"/>
      <c r="DK600" s="302"/>
      <c r="DL600" s="302"/>
      <c r="DM600" s="302"/>
      <c r="DN600" s="302"/>
      <c r="DO600" s="302"/>
    </row>
    <row r="601" spans="4:119">
      <c r="D601" s="301" t="s">
        <v>121</v>
      </c>
      <c r="E601" s="301"/>
      <c r="F601" s="301" t="s">
        <v>123</v>
      </c>
      <c r="G601" s="302">
        <v>36</v>
      </c>
      <c r="H601" s="277" t="str">
        <f t="shared" si="9"/>
        <v>0236</v>
      </c>
      <c r="I601" s="302"/>
      <c r="J601" s="302"/>
      <c r="K601" s="302"/>
      <c r="L601" s="302"/>
      <c r="M601" s="302"/>
      <c r="N601" s="302"/>
      <c r="O601" s="302"/>
      <c r="P601" s="302"/>
      <c r="Q601" s="302"/>
      <c r="R601" s="302"/>
      <c r="S601" s="302"/>
      <c r="T601" s="302"/>
      <c r="U601" s="302"/>
      <c r="V601" s="302"/>
      <c r="W601" s="302"/>
      <c r="X601" s="302"/>
      <c r="Y601" s="302"/>
      <c r="Z601" s="302"/>
      <c r="AA601" s="302"/>
      <c r="AB601" s="302"/>
      <c r="AC601" s="302"/>
      <c r="AD601" s="302"/>
      <c r="AE601" s="302"/>
      <c r="AF601" s="302"/>
      <c r="AG601" s="302"/>
      <c r="AH601" s="302"/>
      <c r="AI601" s="302"/>
      <c r="AJ601" s="302"/>
      <c r="AK601" s="302"/>
      <c r="AL601" s="302"/>
      <c r="AM601" s="302"/>
      <c r="AN601" s="302"/>
      <c r="AO601" s="302"/>
      <c r="AP601" s="302"/>
      <c r="AQ601" s="302"/>
      <c r="AR601" s="302"/>
      <c r="AS601" s="302"/>
      <c r="AT601" s="302"/>
      <c r="AU601" s="302"/>
      <c r="AV601" s="302"/>
      <c r="AW601" s="302"/>
      <c r="AX601" s="302"/>
      <c r="AY601" s="302"/>
      <c r="AZ601" s="302"/>
      <c r="BA601" s="302"/>
      <c r="BB601" s="302"/>
      <c r="BC601" s="302"/>
      <c r="BD601" s="302"/>
      <c r="BE601" s="302"/>
      <c r="BF601" s="302"/>
      <c r="BG601" s="302"/>
      <c r="BH601" s="302"/>
      <c r="BI601" s="302"/>
      <c r="BJ601" s="302"/>
      <c r="BK601" s="302"/>
      <c r="BL601" s="302"/>
      <c r="BM601" s="302"/>
      <c r="BN601" s="302"/>
      <c r="BO601" s="302"/>
      <c r="BP601" s="302"/>
      <c r="BQ601" s="302"/>
      <c r="BR601" s="302"/>
      <c r="BS601" s="302"/>
      <c r="BT601" s="302"/>
      <c r="BU601" s="302"/>
      <c r="BV601" s="302"/>
      <c r="BW601" s="302"/>
      <c r="BX601" s="302"/>
      <c r="BY601" s="302"/>
      <c r="BZ601" s="302"/>
      <c r="CA601" s="302"/>
      <c r="CB601" s="302"/>
      <c r="CC601" s="302"/>
      <c r="CD601" s="302"/>
      <c r="CE601" s="302"/>
      <c r="CF601" s="302"/>
      <c r="CG601" s="302"/>
      <c r="CH601" s="302"/>
      <c r="CI601" s="302"/>
      <c r="CJ601" s="302"/>
      <c r="CK601" s="302"/>
      <c r="CL601" s="302"/>
      <c r="CM601" s="302"/>
      <c r="CN601" s="302"/>
      <c r="CO601" s="302"/>
      <c r="CP601" s="302"/>
      <c r="CQ601" s="302"/>
      <c r="CR601" s="302"/>
      <c r="CS601" s="302"/>
      <c r="CT601" s="302"/>
      <c r="CU601" s="302"/>
      <c r="CV601" s="302"/>
      <c r="CW601" s="302"/>
      <c r="CX601" s="302"/>
      <c r="CY601" s="302"/>
      <c r="CZ601" s="302"/>
      <c r="DA601" s="302"/>
      <c r="DB601" s="302"/>
      <c r="DC601" s="302"/>
      <c r="DD601" s="302"/>
      <c r="DE601" s="302"/>
      <c r="DF601" s="302"/>
      <c r="DG601" s="302"/>
      <c r="DH601" s="302"/>
      <c r="DI601" s="302"/>
      <c r="DJ601" s="302"/>
      <c r="DK601" s="302"/>
      <c r="DL601" s="302"/>
      <c r="DM601" s="302"/>
      <c r="DN601" s="302"/>
      <c r="DO601" s="302"/>
    </row>
    <row r="602" spans="4:119">
      <c r="D602" s="301" t="s">
        <v>121</v>
      </c>
      <c r="E602" s="301"/>
      <c r="F602" s="301" t="s">
        <v>123</v>
      </c>
      <c r="G602" s="302">
        <v>37</v>
      </c>
      <c r="H602" s="277" t="str">
        <f t="shared" si="9"/>
        <v>0237</v>
      </c>
      <c r="I602" s="302"/>
      <c r="J602" s="302"/>
      <c r="K602" s="302"/>
      <c r="L602" s="302"/>
      <c r="M602" s="302"/>
      <c r="N602" s="302"/>
      <c r="O602" s="302"/>
      <c r="P602" s="302"/>
      <c r="Q602" s="302"/>
      <c r="R602" s="302"/>
      <c r="S602" s="302"/>
      <c r="T602" s="302"/>
      <c r="U602" s="302"/>
      <c r="V602" s="302"/>
      <c r="W602" s="302"/>
      <c r="X602" s="302"/>
      <c r="Y602" s="302"/>
      <c r="Z602" s="302"/>
      <c r="AA602" s="302"/>
      <c r="AB602" s="302"/>
      <c r="AC602" s="302"/>
      <c r="AD602" s="302"/>
      <c r="AE602" s="302"/>
      <c r="AF602" s="302"/>
      <c r="AG602" s="302"/>
      <c r="AH602" s="302"/>
      <c r="AI602" s="302"/>
      <c r="AJ602" s="302"/>
      <c r="AK602" s="302"/>
      <c r="AL602" s="302"/>
      <c r="AM602" s="302"/>
      <c r="AN602" s="302"/>
      <c r="AO602" s="302"/>
      <c r="AP602" s="302"/>
      <c r="AQ602" s="302"/>
      <c r="AR602" s="302"/>
      <c r="AS602" s="302"/>
      <c r="AT602" s="302"/>
      <c r="AU602" s="302"/>
      <c r="AV602" s="302"/>
      <c r="AW602" s="302"/>
      <c r="AX602" s="302"/>
      <c r="AY602" s="302"/>
      <c r="AZ602" s="302"/>
      <c r="BA602" s="302"/>
      <c r="BB602" s="302"/>
      <c r="BC602" s="302"/>
      <c r="BD602" s="302"/>
      <c r="BE602" s="302"/>
      <c r="BF602" s="302"/>
      <c r="BG602" s="302"/>
      <c r="BH602" s="302"/>
      <c r="BI602" s="302"/>
      <c r="BJ602" s="302"/>
      <c r="BK602" s="302"/>
      <c r="BL602" s="302"/>
      <c r="BM602" s="302"/>
      <c r="BN602" s="302"/>
      <c r="BO602" s="302"/>
      <c r="BP602" s="302"/>
      <c r="BQ602" s="302"/>
      <c r="BR602" s="302"/>
      <c r="BS602" s="302"/>
      <c r="BT602" s="302"/>
      <c r="BU602" s="302"/>
      <c r="BV602" s="302"/>
      <c r="BW602" s="302"/>
      <c r="BX602" s="302"/>
      <c r="BY602" s="302"/>
      <c r="BZ602" s="302"/>
      <c r="CA602" s="302"/>
      <c r="CB602" s="302"/>
      <c r="CC602" s="302"/>
      <c r="CD602" s="302"/>
      <c r="CE602" s="302"/>
      <c r="CF602" s="302"/>
      <c r="CG602" s="302"/>
      <c r="CH602" s="302"/>
      <c r="CI602" s="302"/>
      <c r="CJ602" s="302"/>
      <c r="CK602" s="302"/>
      <c r="CL602" s="302"/>
      <c r="CM602" s="302"/>
      <c r="CN602" s="302"/>
      <c r="CO602" s="302"/>
      <c r="CP602" s="302"/>
      <c r="CQ602" s="302"/>
      <c r="CR602" s="302"/>
      <c r="CS602" s="302"/>
      <c r="CT602" s="302"/>
      <c r="CU602" s="302"/>
      <c r="CV602" s="302"/>
      <c r="CW602" s="302"/>
      <c r="CX602" s="302"/>
      <c r="CY602" s="302"/>
      <c r="CZ602" s="302"/>
      <c r="DA602" s="302"/>
      <c r="DB602" s="302"/>
      <c r="DC602" s="302"/>
      <c r="DD602" s="302"/>
      <c r="DE602" s="302"/>
      <c r="DF602" s="302"/>
      <c r="DG602" s="302"/>
      <c r="DH602" s="302"/>
      <c r="DI602" s="302"/>
      <c r="DJ602" s="302"/>
      <c r="DK602" s="302"/>
      <c r="DL602" s="302"/>
      <c r="DM602" s="302"/>
      <c r="DN602" s="302"/>
      <c r="DO602" s="302"/>
    </row>
    <row r="603" spans="4:119">
      <c r="D603" s="301" t="s">
        <v>121</v>
      </c>
      <c r="E603" s="301"/>
      <c r="F603" s="301" t="s">
        <v>123</v>
      </c>
      <c r="G603" s="302">
        <v>38</v>
      </c>
      <c r="H603" s="277" t="str">
        <f t="shared" si="9"/>
        <v>0238</v>
      </c>
      <c r="I603" s="302"/>
      <c r="J603" s="302"/>
      <c r="K603" s="302"/>
      <c r="L603" s="302"/>
      <c r="M603" s="302"/>
      <c r="N603" s="302"/>
      <c r="O603" s="302"/>
      <c r="P603" s="302"/>
      <c r="Q603" s="302"/>
      <c r="R603" s="302"/>
      <c r="S603" s="302"/>
      <c r="T603" s="302"/>
      <c r="U603" s="302"/>
      <c r="V603" s="302"/>
      <c r="W603" s="302"/>
      <c r="X603" s="302"/>
      <c r="Y603" s="302"/>
      <c r="Z603" s="302"/>
      <c r="AA603" s="302"/>
      <c r="AB603" s="302"/>
      <c r="AC603" s="302"/>
      <c r="AD603" s="302"/>
      <c r="AE603" s="302"/>
      <c r="AF603" s="302"/>
      <c r="AG603" s="302"/>
      <c r="AH603" s="302"/>
      <c r="AI603" s="302"/>
      <c r="AJ603" s="302"/>
      <c r="AK603" s="302"/>
      <c r="AL603" s="302"/>
      <c r="AM603" s="302"/>
      <c r="AN603" s="302"/>
      <c r="AO603" s="302"/>
      <c r="AP603" s="302"/>
      <c r="AQ603" s="302"/>
      <c r="AR603" s="302"/>
      <c r="AS603" s="302"/>
      <c r="AT603" s="302"/>
      <c r="AU603" s="302"/>
      <c r="AV603" s="302"/>
      <c r="AW603" s="302"/>
      <c r="AX603" s="302"/>
      <c r="AY603" s="302"/>
      <c r="AZ603" s="302"/>
      <c r="BA603" s="302"/>
      <c r="BB603" s="302"/>
      <c r="BC603" s="302"/>
      <c r="BD603" s="302"/>
      <c r="BE603" s="302"/>
      <c r="BF603" s="302"/>
      <c r="BG603" s="302"/>
      <c r="BH603" s="302"/>
      <c r="BI603" s="302"/>
      <c r="BJ603" s="302"/>
      <c r="BK603" s="302"/>
      <c r="BL603" s="302"/>
      <c r="BM603" s="302"/>
      <c r="BN603" s="302"/>
      <c r="BO603" s="302"/>
      <c r="BP603" s="302"/>
      <c r="BQ603" s="302"/>
      <c r="BR603" s="302"/>
      <c r="BS603" s="302"/>
      <c r="BT603" s="302"/>
      <c r="BU603" s="302"/>
      <c r="BV603" s="302"/>
      <c r="BW603" s="302"/>
      <c r="BX603" s="302"/>
      <c r="BY603" s="302"/>
      <c r="BZ603" s="302"/>
      <c r="CA603" s="302"/>
      <c r="CB603" s="302"/>
      <c r="CC603" s="302"/>
      <c r="CD603" s="302"/>
      <c r="CE603" s="302"/>
      <c r="CF603" s="302"/>
      <c r="CG603" s="302"/>
      <c r="CH603" s="302"/>
      <c r="CI603" s="302"/>
      <c r="CJ603" s="302"/>
      <c r="CK603" s="302"/>
      <c r="CL603" s="302"/>
      <c r="CM603" s="302"/>
      <c r="CN603" s="302"/>
      <c r="CO603" s="302"/>
      <c r="CP603" s="302"/>
      <c r="CQ603" s="302"/>
      <c r="CR603" s="302"/>
      <c r="CS603" s="302"/>
      <c r="CT603" s="302"/>
      <c r="CU603" s="302"/>
      <c r="CV603" s="302"/>
      <c r="CW603" s="302"/>
      <c r="CX603" s="302"/>
      <c r="CY603" s="302"/>
      <c r="CZ603" s="302"/>
      <c r="DA603" s="302"/>
      <c r="DB603" s="302"/>
      <c r="DC603" s="302"/>
      <c r="DD603" s="302"/>
      <c r="DE603" s="302"/>
      <c r="DF603" s="302"/>
      <c r="DG603" s="302"/>
      <c r="DH603" s="302"/>
      <c r="DI603" s="302"/>
      <c r="DJ603" s="302"/>
      <c r="DK603" s="302"/>
      <c r="DL603" s="302"/>
      <c r="DM603" s="302"/>
      <c r="DN603" s="302"/>
      <c r="DO603" s="302"/>
    </row>
    <row r="604" spans="4:119">
      <c r="D604" s="301" t="s">
        <v>121</v>
      </c>
      <c r="E604" s="301"/>
      <c r="F604" s="301" t="s">
        <v>123</v>
      </c>
      <c r="G604" s="302">
        <v>39</v>
      </c>
      <c r="H604" s="277" t="str">
        <f t="shared" si="9"/>
        <v>0239</v>
      </c>
      <c r="I604" s="302"/>
      <c r="J604" s="302"/>
      <c r="K604" s="302"/>
      <c r="L604" s="302"/>
      <c r="M604" s="302"/>
      <c r="N604" s="302"/>
      <c r="O604" s="302"/>
      <c r="P604" s="302"/>
      <c r="Q604" s="302"/>
      <c r="R604" s="302"/>
      <c r="S604" s="302"/>
      <c r="T604" s="302"/>
      <c r="U604" s="302"/>
      <c r="V604" s="302"/>
      <c r="W604" s="302"/>
      <c r="X604" s="302"/>
      <c r="Y604" s="302"/>
      <c r="Z604" s="302"/>
      <c r="AA604" s="302"/>
      <c r="AB604" s="302"/>
      <c r="AC604" s="302"/>
      <c r="AD604" s="302"/>
      <c r="AE604" s="302"/>
      <c r="AF604" s="302"/>
      <c r="AG604" s="302"/>
      <c r="AH604" s="302"/>
      <c r="AI604" s="302"/>
      <c r="AJ604" s="302"/>
      <c r="AK604" s="302"/>
      <c r="AL604" s="302"/>
      <c r="AM604" s="302"/>
      <c r="AN604" s="302"/>
      <c r="AO604" s="302"/>
      <c r="AP604" s="302"/>
      <c r="AQ604" s="302"/>
      <c r="AR604" s="302"/>
      <c r="AS604" s="302"/>
      <c r="AT604" s="302"/>
      <c r="AU604" s="302"/>
      <c r="AV604" s="302"/>
      <c r="AW604" s="302"/>
      <c r="AX604" s="302"/>
      <c r="AY604" s="302"/>
      <c r="AZ604" s="302"/>
      <c r="BA604" s="302"/>
      <c r="BB604" s="302"/>
      <c r="BC604" s="302"/>
      <c r="BD604" s="302"/>
      <c r="BE604" s="302"/>
      <c r="BF604" s="302"/>
      <c r="BG604" s="302"/>
      <c r="BH604" s="302"/>
      <c r="BI604" s="302"/>
      <c r="BJ604" s="302"/>
      <c r="BK604" s="302"/>
      <c r="BL604" s="302"/>
      <c r="BM604" s="302"/>
      <c r="BN604" s="302"/>
      <c r="BO604" s="302"/>
      <c r="BP604" s="302"/>
      <c r="BQ604" s="302"/>
      <c r="BR604" s="302"/>
      <c r="BS604" s="302"/>
      <c r="BT604" s="302"/>
      <c r="BU604" s="302"/>
      <c r="BV604" s="302"/>
      <c r="BW604" s="302"/>
      <c r="BX604" s="302"/>
      <c r="BY604" s="302"/>
      <c r="BZ604" s="302"/>
      <c r="CA604" s="302"/>
      <c r="CB604" s="302"/>
      <c r="CC604" s="302"/>
      <c r="CD604" s="302"/>
      <c r="CE604" s="302"/>
      <c r="CF604" s="302"/>
      <c r="CG604" s="302"/>
      <c r="CH604" s="302"/>
      <c r="CI604" s="302"/>
      <c r="CJ604" s="302"/>
      <c r="CK604" s="302"/>
      <c r="CL604" s="302"/>
      <c r="CM604" s="302"/>
      <c r="CN604" s="302"/>
      <c r="CO604" s="302"/>
      <c r="CP604" s="302"/>
      <c r="CQ604" s="302"/>
      <c r="CR604" s="302"/>
      <c r="CS604" s="302"/>
      <c r="CT604" s="302"/>
      <c r="CU604" s="302"/>
      <c r="CV604" s="302"/>
      <c r="CW604" s="302"/>
      <c r="CX604" s="302"/>
      <c r="CY604" s="302"/>
      <c r="CZ604" s="302"/>
      <c r="DA604" s="302"/>
      <c r="DB604" s="302"/>
      <c r="DC604" s="302"/>
      <c r="DD604" s="302"/>
      <c r="DE604" s="302"/>
      <c r="DF604" s="302"/>
      <c r="DG604" s="302"/>
      <c r="DH604" s="302"/>
      <c r="DI604" s="302"/>
      <c r="DJ604" s="302"/>
      <c r="DK604" s="302"/>
      <c r="DL604" s="302"/>
      <c r="DM604" s="302"/>
      <c r="DN604" s="302"/>
      <c r="DO604" s="302"/>
    </row>
    <row r="605" spans="4:119">
      <c r="D605" s="301" t="s">
        <v>121</v>
      </c>
      <c r="E605" s="301"/>
      <c r="F605" s="301" t="s">
        <v>123</v>
      </c>
      <c r="G605" s="302">
        <v>40</v>
      </c>
      <c r="H605" s="277" t="str">
        <f t="shared" si="9"/>
        <v>0240</v>
      </c>
      <c r="I605" s="302"/>
      <c r="J605" s="302"/>
      <c r="K605" s="302"/>
      <c r="L605" s="302"/>
      <c r="M605" s="302"/>
      <c r="N605" s="302"/>
      <c r="O605" s="302"/>
      <c r="P605" s="302"/>
      <c r="Q605" s="302"/>
      <c r="R605" s="302"/>
      <c r="S605" s="302"/>
      <c r="T605" s="302"/>
      <c r="U605" s="302"/>
      <c r="V605" s="302"/>
      <c r="W605" s="302"/>
      <c r="X605" s="302"/>
      <c r="Y605" s="302"/>
      <c r="Z605" s="302"/>
      <c r="AA605" s="302"/>
      <c r="AB605" s="302"/>
      <c r="AC605" s="302"/>
      <c r="AD605" s="302"/>
      <c r="AE605" s="302"/>
      <c r="AF605" s="302"/>
      <c r="AG605" s="302"/>
      <c r="AH605" s="302"/>
      <c r="AI605" s="302"/>
      <c r="AJ605" s="302"/>
      <c r="AK605" s="302"/>
      <c r="AL605" s="302"/>
      <c r="AM605" s="302"/>
      <c r="AN605" s="302"/>
      <c r="AO605" s="302"/>
      <c r="AP605" s="302"/>
      <c r="AQ605" s="302"/>
      <c r="AR605" s="302"/>
      <c r="AS605" s="302"/>
      <c r="AT605" s="302"/>
      <c r="AU605" s="302"/>
      <c r="AV605" s="302"/>
      <c r="AW605" s="302"/>
      <c r="AX605" s="302"/>
      <c r="AY605" s="302"/>
      <c r="AZ605" s="302"/>
      <c r="BA605" s="302"/>
      <c r="BB605" s="302"/>
      <c r="BC605" s="302"/>
      <c r="BD605" s="302"/>
      <c r="BE605" s="302"/>
      <c r="BF605" s="302"/>
      <c r="BG605" s="302"/>
      <c r="BH605" s="302"/>
      <c r="BI605" s="302"/>
      <c r="BJ605" s="302"/>
      <c r="BK605" s="302"/>
      <c r="BL605" s="302"/>
      <c r="BM605" s="302"/>
      <c r="BN605" s="302"/>
      <c r="BO605" s="302"/>
      <c r="BP605" s="302"/>
      <c r="BQ605" s="302"/>
      <c r="BR605" s="302"/>
      <c r="BS605" s="302"/>
      <c r="BT605" s="302"/>
      <c r="BU605" s="302"/>
      <c r="BV605" s="302"/>
      <c r="BW605" s="302"/>
      <c r="BX605" s="302"/>
      <c r="BY605" s="302"/>
      <c r="BZ605" s="302"/>
      <c r="CA605" s="302"/>
      <c r="CB605" s="302"/>
      <c r="CC605" s="302"/>
      <c r="CD605" s="302"/>
      <c r="CE605" s="302"/>
      <c r="CF605" s="302"/>
      <c r="CG605" s="302"/>
      <c r="CH605" s="302"/>
      <c r="CI605" s="302"/>
      <c r="CJ605" s="302"/>
      <c r="CK605" s="302"/>
      <c r="CL605" s="302"/>
      <c r="CM605" s="302"/>
      <c r="CN605" s="302"/>
      <c r="CO605" s="302"/>
      <c r="CP605" s="302"/>
      <c r="CQ605" s="302"/>
      <c r="CR605" s="302"/>
      <c r="CS605" s="302"/>
      <c r="CT605" s="302"/>
      <c r="CU605" s="302"/>
      <c r="CV605" s="302"/>
      <c r="CW605" s="302"/>
      <c r="CX605" s="302"/>
      <c r="CY605" s="302"/>
      <c r="CZ605" s="302"/>
      <c r="DA605" s="302"/>
      <c r="DB605" s="302"/>
      <c r="DC605" s="302"/>
      <c r="DD605" s="302"/>
      <c r="DE605" s="302"/>
      <c r="DF605" s="302"/>
      <c r="DG605" s="302"/>
      <c r="DH605" s="302"/>
      <c r="DI605" s="302"/>
      <c r="DJ605" s="302"/>
      <c r="DK605" s="302"/>
      <c r="DL605" s="302"/>
      <c r="DM605" s="302"/>
      <c r="DN605" s="302"/>
      <c r="DO605" s="302"/>
    </row>
    <row r="606" spans="4:119">
      <c r="D606" s="301" t="s">
        <v>121</v>
      </c>
      <c r="E606" s="301"/>
      <c r="F606" s="301" t="s">
        <v>123</v>
      </c>
      <c r="G606" s="302">
        <v>41</v>
      </c>
      <c r="H606" s="277" t="str">
        <f t="shared" si="9"/>
        <v>0241</v>
      </c>
      <c r="I606" s="302"/>
      <c r="J606" s="302"/>
      <c r="K606" s="302"/>
      <c r="L606" s="302"/>
      <c r="M606" s="302"/>
      <c r="N606" s="302"/>
      <c r="O606" s="302"/>
      <c r="P606" s="302"/>
      <c r="Q606" s="302"/>
      <c r="R606" s="302"/>
      <c r="S606" s="302"/>
      <c r="T606" s="302"/>
      <c r="U606" s="302"/>
      <c r="V606" s="302"/>
      <c r="W606" s="302"/>
      <c r="X606" s="302"/>
      <c r="Y606" s="302"/>
      <c r="Z606" s="302"/>
      <c r="AA606" s="302"/>
      <c r="AB606" s="302"/>
      <c r="AC606" s="302"/>
      <c r="AD606" s="302"/>
      <c r="AE606" s="302"/>
      <c r="AF606" s="302"/>
      <c r="AG606" s="302"/>
      <c r="AH606" s="302"/>
      <c r="AI606" s="302"/>
      <c r="AJ606" s="302"/>
      <c r="AK606" s="302"/>
      <c r="AL606" s="302"/>
      <c r="AM606" s="302"/>
      <c r="AN606" s="302"/>
      <c r="AO606" s="302"/>
      <c r="AP606" s="302"/>
      <c r="AQ606" s="302"/>
      <c r="AR606" s="302"/>
      <c r="AS606" s="302"/>
      <c r="AT606" s="302"/>
      <c r="AU606" s="302"/>
      <c r="AV606" s="302"/>
      <c r="AW606" s="302"/>
      <c r="AX606" s="302"/>
      <c r="AY606" s="302"/>
      <c r="AZ606" s="302"/>
      <c r="BA606" s="302"/>
      <c r="BB606" s="302"/>
      <c r="BC606" s="302"/>
      <c r="BD606" s="302"/>
      <c r="BE606" s="302"/>
      <c r="BF606" s="302"/>
      <c r="BG606" s="302"/>
      <c r="BH606" s="302"/>
      <c r="BI606" s="302"/>
      <c r="BJ606" s="302"/>
      <c r="BK606" s="302"/>
      <c r="BL606" s="302"/>
      <c r="BM606" s="302"/>
      <c r="BN606" s="302"/>
      <c r="BO606" s="302"/>
      <c r="BP606" s="302"/>
      <c r="BQ606" s="302"/>
      <c r="BR606" s="302"/>
      <c r="BS606" s="302"/>
      <c r="BT606" s="302"/>
      <c r="BU606" s="302"/>
      <c r="BV606" s="302"/>
      <c r="BW606" s="302"/>
      <c r="BX606" s="302"/>
      <c r="BY606" s="302"/>
      <c r="BZ606" s="302"/>
      <c r="CA606" s="302"/>
      <c r="CB606" s="302"/>
      <c r="CC606" s="302"/>
      <c r="CD606" s="302"/>
      <c r="CE606" s="302"/>
      <c r="CF606" s="302"/>
      <c r="CG606" s="302"/>
      <c r="CH606" s="302"/>
      <c r="CI606" s="302"/>
      <c r="CJ606" s="302"/>
      <c r="CK606" s="302"/>
      <c r="CL606" s="302"/>
      <c r="CM606" s="302"/>
      <c r="CN606" s="302"/>
      <c r="CO606" s="302"/>
      <c r="CP606" s="302"/>
      <c r="CQ606" s="302"/>
      <c r="CR606" s="302"/>
      <c r="CS606" s="302"/>
      <c r="CT606" s="302"/>
      <c r="CU606" s="302"/>
      <c r="CV606" s="302"/>
      <c r="CW606" s="302"/>
      <c r="CX606" s="302"/>
      <c r="CY606" s="302"/>
      <c r="CZ606" s="302"/>
      <c r="DA606" s="302"/>
      <c r="DB606" s="302"/>
      <c r="DC606" s="302"/>
      <c r="DD606" s="302"/>
      <c r="DE606" s="302"/>
      <c r="DF606" s="302"/>
      <c r="DG606" s="302"/>
      <c r="DH606" s="302"/>
      <c r="DI606" s="302"/>
      <c r="DJ606" s="302"/>
      <c r="DK606" s="302"/>
      <c r="DL606" s="302"/>
      <c r="DM606" s="302"/>
      <c r="DN606" s="302"/>
      <c r="DO606" s="302"/>
    </row>
    <row r="607" spans="4:119">
      <c r="D607" s="301" t="s">
        <v>121</v>
      </c>
      <c r="E607" s="301"/>
      <c r="F607" s="301" t="s">
        <v>123</v>
      </c>
      <c r="G607" s="302">
        <v>42</v>
      </c>
      <c r="H607" s="277" t="str">
        <f t="shared" si="9"/>
        <v>0242</v>
      </c>
      <c r="I607" s="302"/>
      <c r="J607" s="302"/>
      <c r="K607" s="302"/>
      <c r="L607" s="302"/>
      <c r="M607" s="302"/>
      <c r="N607" s="302"/>
      <c r="O607" s="302"/>
      <c r="P607" s="302"/>
      <c r="Q607" s="302"/>
      <c r="R607" s="302"/>
      <c r="S607" s="302"/>
      <c r="T607" s="302"/>
      <c r="U607" s="302"/>
      <c r="V607" s="302"/>
      <c r="W607" s="302"/>
      <c r="X607" s="302"/>
      <c r="Y607" s="302"/>
      <c r="Z607" s="302"/>
      <c r="AA607" s="302"/>
      <c r="AB607" s="302"/>
      <c r="AC607" s="302"/>
      <c r="AD607" s="302"/>
      <c r="AE607" s="302"/>
      <c r="AF607" s="302"/>
      <c r="AG607" s="302"/>
      <c r="AH607" s="302"/>
      <c r="AI607" s="302"/>
      <c r="AJ607" s="302"/>
      <c r="AK607" s="302"/>
      <c r="AL607" s="302"/>
      <c r="AM607" s="302"/>
      <c r="AN607" s="302"/>
      <c r="AO607" s="302"/>
      <c r="AP607" s="302"/>
      <c r="AQ607" s="302"/>
      <c r="AR607" s="302"/>
      <c r="AS607" s="302"/>
      <c r="AT607" s="302"/>
      <c r="AU607" s="302"/>
      <c r="AV607" s="302"/>
      <c r="AW607" s="302"/>
      <c r="AX607" s="302"/>
      <c r="AY607" s="302"/>
      <c r="AZ607" s="302"/>
      <c r="BA607" s="302"/>
      <c r="BB607" s="302"/>
      <c r="BC607" s="302"/>
      <c r="BD607" s="302"/>
      <c r="BE607" s="302"/>
      <c r="BF607" s="302"/>
      <c r="BG607" s="302"/>
      <c r="BH607" s="302"/>
      <c r="BI607" s="302"/>
      <c r="BJ607" s="302"/>
      <c r="BK607" s="302"/>
      <c r="BL607" s="302"/>
      <c r="BM607" s="302"/>
      <c r="BN607" s="302"/>
      <c r="BO607" s="302"/>
      <c r="BP607" s="302"/>
      <c r="BQ607" s="302"/>
      <c r="BR607" s="302"/>
      <c r="BS607" s="302"/>
      <c r="BT607" s="302"/>
      <c r="BU607" s="302"/>
      <c r="BV607" s="302"/>
      <c r="BW607" s="302"/>
      <c r="BX607" s="302"/>
      <c r="BY607" s="302"/>
      <c r="BZ607" s="302"/>
      <c r="CA607" s="302"/>
      <c r="CB607" s="302"/>
      <c r="CC607" s="302"/>
      <c r="CD607" s="302"/>
      <c r="CE607" s="302"/>
      <c r="CF607" s="302"/>
      <c r="CG607" s="302"/>
      <c r="CH607" s="302"/>
      <c r="CI607" s="302"/>
      <c r="CJ607" s="302"/>
      <c r="CK607" s="302"/>
      <c r="CL607" s="302"/>
      <c r="CM607" s="302"/>
      <c r="CN607" s="302"/>
      <c r="CO607" s="302"/>
      <c r="CP607" s="302"/>
      <c r="CQ607" s="302"/>
      <c r="CR607" s="302"/>
      <c r="CS607" s="302"/>
      <c r="CT607" s="302"/>
      <c r="CU607" s="302"/>
      <c r="CV607" s="302"/>
      <c r="CW607" s="302"/>
      <c r="CX607" s="302"/>
      <c r="CY607" s="302"/>
      <c r="CZ607" s="302"/>
      <c r="DA607" s="302"/>
      <c r="DB607" s="302"/>
      <c r="DC607" s="302"/>
      <c r="DD607" s="302"/>
      <c r="DE607" s="302"/>
      <c r="DF607" s="302"/>
      <c r="DG607" s="302"/>
      <c r="DH607" s="302"/>
      <c r="DI607" s="302"/>
      <c r="DJ607" s="302"/>
      <c r="DK607" s="302"/>
      <c r="DL607" s="302"/>
      <c r="DM607" s="302"/>
      <c r="DN607" s="302"/>
      <c r="DO607" s="302"/>
    </row>
    <row r="608" spans="4:119">
      <c r="D608" s="301" t="s">
        <v>121</v>
      </c>
      <c r="E608" s="301"/>
      <c r="F608" s="301" t="s">
        <v>123</v>
      </c>
      <c r="G608" s="302">
        <v>43</v>
      </c>
      <c r="H608" s="277" t="str">
        <f t="shared" si="9"/>
        <v>0243</v>
      </c>
      <c r="I608" s="302"/>
      <c r="J608" s="302"/>
      <c r="K608" s="302"/>
      <c r="L608" s="302"/>
      <c r="M608" s="302"/>
      <c r="N608" s="302"/>
      <c r="O608" s="302"/>
      <c r="P608" s="302"/>
      <c r="Q608" s="302"/>
      <c r="R608" s="302"/>
      <c r="S608" s="302"/>
      <c r="T608" s="302"/>
      <c r="U608" s="302"/>
      <c r="V608" s="302"/>
      <c r="W608" s="302"/>
      <c r="X608" s="302"/>
      <c r="Y608" s="302"/>
      <c r="Z608" s="302"/>
      <c r="AA608" s="302"/>
      <c r="AB608" s="302"/>
      <c r="AC608" s="302"/>
      <c r="AD608" s="302"/>
      <c r="AE608" s="302"/>
      <c r="AF608" s="302"/>
      <c r="AG608" s="302"/>
      <c r="AH608" s="302"/>
      <c r="AI608" s="302"/>
      <c r="AJ608" s="302"/>
      <c r="AK608" s="302"/>
      <c r="AL608" s="302"/>
      <c r="AM608" s="302"/>
      <c r="AN608" s="302"/>
      <c r="AO608" s="302"/>
      <c r="AP608" s="302"/>
      <c r="AQ608" s="302"/>
      <c r="AR608" s="302"/>
      <c r="AS608" s="302"/>
      <c r="AT608" s="302"/>
      <c r="AU608" s="302"/>
      <c r="AV608" s="302"/>
      <c r="AW608" s="302"/>
      <c r="AX608" s="302"/>
      <c r="AY608" s="302"/>
      <c r="AZ608" s="302"/>
      <c r="BA608" s="302"/>
      <c r="BB608" s="302"/>
      <c r="BC608" s="302"/>
      <c r="BD608" s="302"/>
      <c r="BE608" s="302"/>
      <c r="BF608" s="302"/>
      <c r="BG608" s="302"/>
      <c r="BH608" s="302"/>
      <c r="BI608" s="302"/>
      <c r="BJ608" s="302"/>
      <c r="BK608" s="302"/>
      <c r="BL608" s="302"/>
      <c r="BM608" s="302"/>
      <c r="BN608" s="302"/>
      <c r="BO608" s="302"/>
      <c r="BP608" s="302"/>
      <c r="BQ608" s="302"/>
      <c r="BR608" s="302"/>
      <c r="BS608" s="302"/>
      <c r="BT608" s="302"/>
      <c r="BU608" s="302"/>
      <c r="BV608" s="302"/>
      <c r="BW608" s="302"/>
      <c r="BX608" s="302"/>
      <c r="BY608" s="302"/>
      <c r="BZ608" s="302"/>
      <c r="CA608" s="302"/>
      <c r="CB608" s="302"/>
      <c r="CC608" s="302"/>
      <c r="CD608" s="302"/>
      <c r="CE608" s="302"/>
      <c r="CF608" s="302"/>
      <c r="CG608" s="302"/>
      <c r="CH608" s="302"/>
      <c r="CI608" s="302"/>
      <c r="CJ608" s="302"/>
      <c r="CK608" s="302"/>
      <c r="CL608" s="302"/>
      <c r="CM608" s="302"/>
      <c r="CN608" s="302"/>
      <c r="CO608" s="302"/>
      <c r="CP608" s="302"/>
      <c r="CQ608" s="302"/>
      <c r="CR608" s="302"/>
      <c r="CS608" s="302"/>
      <c r="CT608" s="302"/>
      <c r="CU608" s="302"/>
      <c r="CV608" s="302"/>
      <c r="CW608" s="302"/>
      <c r="CX608" s="302"/>
      <c r="CY608" s="302"/>
      <c r="CZ608" s="302"/>
      <c r="DA608" s="302"/>
      <c r="DB608" s="302"/>
      <c r="DC608" s="302"/>
      <c r="DD608" s="302"/>
      <c r="DE608" s="302"/>
      <c r="DF608" s="302"/>
      <c r="DG608" s="302"/>
      <c r="DH608" s="302"/>
      <c r="DI608" s="302"/>
      <c r="DJ608" s="302"/>
      <c r="DK608" s="302"/>
      <c r="DL608" s="302"/>
      <c r="DM608" s="302"/>
      <c r="DN608" s="302"/>
      <c r="DO608" s="302"/>
    </row>
    <row r="609" spans="4:119">
      <c r="D609" s="301" t="s">
        <v>121</v>
      </c>
      <c r="E609" s="301"/>
      <c r="F609" s="301" t="s">
        <v>123</v>
      </c>
      <c r="G609" s="302">
        <v>44</v>
      </c>
      <c r="H609" s="277" t="str">
        <f t="shared" si="9"/>
        <v>0244</v>
      </c>
      <c r="I609" s="302"/>
      <c r="J609" s="302"/>
      <c r="K609" s="302"/>
      <c r="L609" s="302"/>
      <c r="M609" s="302"/>
      <c r="N609" s="302"/>
      <c r="O609" s="302"/>
      <c r="P609" s="302"/>
      <c r="Q609" s="302"/>
      <c r="R609" s="302"/>
      <c r="S609" s="302"/>
      <c r="T609" s="302"/>
      <c r="U609" s="302"/>
      <c r="V609" s="302"/>
      <c r="W609" s="302"/>
      <c r="X609" s="302"/>
      <c r="Y609" s="302"/>
      <c r="Z609" s="302"/>
      <c r="AA609" s="302"/>
      <c r="AB609" s="302"/>
      <c r="AC609" s="302"/>
      <c r="AD609" s="302"/>
      <c r="AE609" s="302"/>
      <c r="AF609" s="302"/>
      <c r="AG609" s="302"/>
      <c r="AH609" s="302"/>
      <c r="AI609" s="302"/>
      <c r="AJ609" s="302"/>
      <c r="AK609" s="302"/>
      <c r="AL609" s="302"/>
      <c r="AM609" s="302"/>
      <c r="AN609" s="302"/>
      <c r="AO609" s="302"/>
      <c r="AP609" s="302"/>
      <c r="AQ609" s="302"/>
      <c r="AR609" s="302"/>
      <c r="AS609" s="302"/>
      <c r="AT609" s="302"/>
      <c r="AU609" s="302"/>
      <c r="AV609" s="302"/>
      <c r="AW609" s="302"/>
      <c r="AX609" s="302"/>
      <c r="AY609" s="302"/>
      <c r="AZ609" s="302"/>
      <c r="BA609" s="302"/>
      <c r="BB609" s="302"/>
      <c r="BC609" s="302"/>
      <c r="BD609" s="302"/>
      <c r="BE609" s="302"/>
      <c r="BF609" s="302"/>
      <c r="BG609" s="302"/>
      <c r="BH609" s="302"/>
      <c r="BI609" s="302"/>
      <c r="BJ609" s="302"/>
      <c r="BK609" s="302"/>
      <c r="BL609" s="302"/>
      <c r="BM609" s="302"/>
      <c r="BN609" s="302"/>
      <c r="BO609" s="302"/>
      <c r="BP609" s="302"/>
      <c r="BQ609" s="302"/>
      <c r="BR609" s="302"/>
      <c r="BS609" s="302"/>
      <c r="BT609" s="302"/>
      <c r="BU609" s="302"/>
      <c r="BV609" s="302"/>
      <c r="BW609" s="302"/>
      <c r="BX609" s="302"/>
      <c r="BY609" s="302"/>
      <c r="BZ609" s="302"/>
      <c r="CA609" s="302"/>
      <c r="CB609" s="302"/>
      <c r="CC609" s="302"/>
      <c r="CD609" s="302"/>
      <c r="CE609" s="302"/>
      <c r="CF609" s="302"/>
      <c r="CG609" s="302"/>
      <c r="CH609" s="302"/>
      <c r="CI609" s="302"/>
      <c r="CJ609" s="302"/>
      <c r="CK609" s="302"/>
      <c r="CL609" s="302"/>
      <c r="CM609" s="302"/>
      <c r="CN609" s="302"/>
      <c r="CO609" s="302"/>
      <c r="CP609" s="302"/>
      <c r="CQ609" s="302"/>
      <c r="CR609" s="302"/>
      <c r="CS609" s="302"/>
      <c r="CT609" s="302"/>
      <c r="CU609" s="302"/>
      <c r="CV609" s="302"/>
      <c r="CW609" s="302"/>
      <c r="CX609" s="302"/>
      <c r="CY609" s="302"/>
      <c r="CZ609" s="302"/>
      <c r="DA609" s="302"/>
      <c r="DB609" s="302"/>
      <c r="DC609" s="302"/>
      <c r="DD609" s="302"/>
      <c r="DE609" s="302"/>
      <c r="DF609" s="302"/>
      <c r="DG609" s="302"/>
      <c r="DH609" s="302"/>
      <c r="DI609" s="302"/>
      <c r="DJ609" s="302"/>
      <c r="DK609" s="302"/>
      <c r="DL609" s="302"/>
      <c r="DM609" s="302"/>
      <c r="DN609" s="302"/>
      <c r="DO609" s="302"/>
    </row>
    <row r="610" spans="4:119">
      <c r="D610" s="301" t="s">
        <v>121</v>
      </c>
      <c r="E610" s="301"/>
      <c r="F610" s="301" t="s">
        <v>123</v>
      </c>
      <c r="G610" s="302">
        <v>45</v>
      </c>
      <c r="H610" s="277" t="str">
        <f t="shared" si="9"/>
        <v>0245</v>
      </c>
      <c r="I610" s="302"/>
      <c r="J610" s="302"/>
      <c r="K610" s="302"/>
      <c r="L610" s="302"/>
      <c r="M610" s="302"/>
      <c r="N610" s="302"/>
      <c r="O610" s="302"/>
      <c r="P610" s="302"/>
      <c r="Q610" s="302"/>
      <c r="R610" s="302"/>
      <c r="S610" s="302"/>
      <c r="T610" s="302"/>
      <c r="U610" s="302"/>
      <c r="V610" s="302"/>
      <c r="W610" s="302"/>
      <c r="X610" s="302"/>
      <c r="Y610" s="302"/>
      <c r="Z610" s="302"/>
      <c r="AA610" s="302"/>
      <c r="AB610" s="302"/>
      <c r="AC610" s="302"/>
      <c r="AD610" s="302"/>
      <c r="AE610" s="302"/>
      <c r="AF610" s="302"/>
      <c r="AG610" s="302"/>
      <c r="AH610" s="302"/>
      <c r="AI610" s="302"/>
      <c r="AJ610" s="302"/>
      <c r="AK610" s="302"/>
      <c r="AL610" s="302"/>
      <c r="AM610" s="302"/>
      <c r="AN610" s="302"/>
      <c r="AO610" s="302"/>
      <c r="AP610" s="302"/>
      <c r="AQ610" s="302"/>
      <c r="AR610" s="302"/>
      <c r="AS610" s="302"/>
      <c r="AT610" s="302"/>
      <c r="AU610" s="302"/>
      <c r="AV610" s="302"/>
      <c r="AW610" s="302"/>
      <c r="AX610" s="302"/>
      <c r="AY610" s="302"/>
      <c r="AZ610" s="302"/>
      <c r="BA610" s="302"/>
      <c r="BB610" s="302"/>
      <c r="BC610" s="302"/>
      <c r="BD610" s="302"/>
      <c r="BE610" s="302"/>
      <c r="BF610" s="302"/>
      <c r="BG610" s="302"/>
      <c r="BH610" s="302"/>
      <c r="BI610" s="302"/>
      <c r="BJ610" s="302"/>
      <c r="BK610" s="302"/>
      <c r="BL610" s="302"/>
      <c r="BM610" s="302"/>
      <c r="BN610" s="302"/>
      <c r="BO610" s="302"/>
      <c r="BP610" s="302"/>
      <c r="BQ610" s="302"/>
      <c r="BR610" s="302"/>
      <c r="BS610" s="302"/>
      <c r="BT610" s="302"/>
      <c r="BU610" s="302"/>
      <c r="BV610" s="302"/>
      <c r="BW610" s="302"/>
      <c r="BX610" s="302"/>
      <c r="BY610" s="302"/>
      <c r="BZ610" s="302"/>
      <c r="CA610" s="302"/>
      <c r="CB610" s="302"/>
      <c r="CC610" s="302"/>
      <c r="CD610" s="302"/>
      <c r="CE610" s="302"/>
      <c r="CF610" s="302"/>
      <c r="CG610" s="302"/>
      <c r="CH610" s="302"/>
      <c r="CI610" s="302"/>
      <c r="CJ610" s="302"/>
      <c r="CK610" s="302"/>
      <c r="CL610" s="302"/>
      <c r="CM610" s="302"/>
      <c r="CN610" s="302"/>
      <c r="CO610" s="302"/>
      <c r="CP610" s="302"/>
      <c r="CQ610" s="302"/>
      <c r="CR610" s="302"/>
      <c r="CS610" s="302"/>
      <c r="CT610" s="302"/>
      <c r="CU610" s="302"/>
      <c r="CV610" s="302"/>
      <c r="CW610" s="302"/>
      <c r="CX610" s="302"/>
      <c r="CY610" s="302"/>
      <c r="CZ610" s="302"/>
      <c r="DA610" s="302"/>
      <c r="DB610" s="302"/>
      <c r="DC610" s="302"/>
      <c r="DD610" s="302"/>
      <c r="DE610" s="302"/>
      <c r="DF610" s="302"/>
      <c r="DG610" s="302"/>
      <c r="DH610" s="302"/>
      <c r="DI610" s="302"/>
      <c r="DJ610" s="302"/>
      <c r="DK610" s="302"/>
      <c r="DL610" s="302"/>
      <c r="DM610" s="302"/>
      <c r="DN610" s="302"/>
      <c r="DO610" s="302"/>
    </row>
    <row r="611" spans="4:119">
      <c r="D611" s="301" t="s">
        <v>121</v>
      </c>
      <c r="E611" s="301"/>
      <c r="F611" s="301" t="s">
        <v>123</v>
      </c>
      <c r="G611" s="302">
        <v>46</v>
      </c>
      <c r="H611" s="277" t="str">
        <f t="shared" si="9"/>
        <v>0246</v>
      </c>
      <c r="I611" s="302"/>
      <c r="J611" s="302"/>
      <c r="K611" s="302"/>
      <c r="L611" s="302"/>
      <c r="M611" s="302"/>
      <c r="N611" s="302"/>
      <c r="O611" s="302"/>
      <c r="P611" s="302"/>
      <c r="Q611" s="302"/>
      <c r="R611" s="302"/>
      <c r="S611" s="302"/>
      <c r="T611" s="302"/>
      <c r="U611" s="302"/>
      <c r="V611" s="302"/>
      <c r="W611" s="302"/>
      <c r="X611" s="302"/>
      <c r="Y611" s="302"/>
      <c r="Z611" s="302"/>
      <c r="AA611" s="302"/>
      <c r="AB611" s="302"/>
      <c r="AC611" s="302"/>
      <c r="AD611" s="302"/>
      <c r="AE611" s="302"/>
      <c r="AF611" s="302"/>
      <c r="AG611" s="302"/>
      <c r="AH611" s="302"/>
      <c r="AI611" s="302"/>
      <c r="AJ611" s="302"/>
      <c r="AK611" s="302"/>
      <c r="AL611" s="302"/>
      <c r="AM611" s="302"/>
      <c r="AN611" s="302"/>
      <c r="AO611" s="302"/>
      <c r="AP611" s="302"/>
      <c r="AQ611" s="302"/>
      <c r="AR611" s="302"/>
      <c r="AS611" s="302"/>
      <c r="AT611" s="302"/>
      <c r="AU611" s="302"/>
      <c r="AV611" s="302"/>
      <c r="AW611" s="302"/>
      <c r="AX611" s="302"/>
      <c r="AY611" s="302"/>
      <c r="AZ611" s="302"/>
      <c r="BA611" s="302"/>
      <c r="BB611" s="302"/>
      <c r="BC611" s="302"/>
      <c r="BD611" s="302"/>
      <c r="BE611" s="302"/>
      <c r="BF611" s="302"/>
      <c r="BG611" s="302"/>
      <c r="BH611" s="302"/>
      <c r="BI611" s="302"/>
      <c r="BJ611" s="302"/>
      <c r="BK611" s="302"/>
      <c r="BL611" s="302"/>
      <c r="BM611" s="302"/>
      <c r="BN611" s="302"/>
      <c r="BO611" s="302"/>
      <c r="BP611" s="302"/>
      <c r="BQ611" s="302"/>
      <c r="BR611" s="302"/>
      <c r="BS611" s="302"/>
      <c r="BT611" s="302"/>
      <c r="BU611" s="302"/>
      <c r="BV611" s="302"/>
      <c r="BW611" s="302"/>
      <c r="BX611" s="302"/>
      <c r="BY611" s="302"/>
      <c r="BZ611" s="302"/>
      <c r="CA611" s="302"/>
      <c r="CB611" s="302"/>
      <c r="CC611" s="302"/>
      <c r="CD611" s="302"/>
      <c r="CE611" s="302"/>
      <c r="CF611" s="302"/>
      <c r="CG611" s="302"/>
      <c r="CH611" s="302"/>
      <c r="CI611" s="302"/>
      <c r="CJ611" s="302"/>
      <c r="CK611" s="302"/>
      <c r="CL611" s="302"/>
      <c r="CM611" s="302"/>
      <c r="CN611" s="302"/>
      <c r="CO611" s="302"/>
      <c r="CP611" s="302"/>
      <c r="CQ611" s="302"/>
      <c r="CR611" s="302"/>
      <c r="CS611" s="302"/>
      <c r="CT611" s="302"/>
      <c r="CU611" s="302"/>
      <c r="CV611" s="302"/>
      <c r="CW611" s="302"/>
      <c r="CX611" s="302"/>
      <c r="CY611" s="302"/>
      <c r="CZ611" s="302"/>
      <c r="DA611" s="302"/>
      <c r="DB611" s="302"/>
      <c r="DC611" s="302"/>
      <c r="DD611" s="302"/>
      <c r="DE611" s="302"/>
      <c r="DF611" s="302"/>
      <c r="DG611" s="302"/>
      <c r="DH611" s="302"/>
      <c r="DI611" s="302"/>
      <c r="DJ611" s="302"/>
      <c r="DK611" s="302"/>
      <c r="DL611" s="302"/>
      <c r="DM611" s="302"/>
      <c r="DN611" s="302"/>
      <c r="DO611" s="302"/>
    </row>
    <row r="612" spans="4:119">
      <c r="D612" s="301" t="s">
        <v>121</v>
      </c>
      <c r="E612" s="301"/>
      <c r="F612" s="301" t="s">
        <v>123</v>
      </c>
      <c r="G612" s="302">
        <v>47</v>
      </c>
      <c r="H612" s="277" t="str">
        <f t="shared" si="9"/>
        <v>0247</v>
      </c>
      <c r="I612" s="302"/>
      <c r="J612" s="302"/>
      <c r="K612" s="302"/>
      <c r="L612" s="302"/>
      <c r="M612" s="302"/>
      <c r="N612" s="302"/>
      <c r="O612" s="302"/>
      <c r="P612" s="302"/>
      <c r="Q612" s="302"/>
      <c r="R612" s="302"/>
      <c r="S612" s="302"/>
      <c r="T612" s="302"/>
      <c r="U612" s="302"/>
      <c r="V612" s="302"/>
      <c r="W612" s="302"/>
      <c r="X612" s="302"/>
      <c r="Y612" s="302"/>
      <c r="Z612" s="302"/>
      <c r="AA612" s="302"/>
      <c r="AB612" s="302"/>
      <c r="AC612" s="302"/>
      <c r="AD612" s="302"/>
      <c r="AE612" s="302"/>
      <c r="AF612" s="302"/>
      <c r="AG612" s="302"/>
      <c r="AH612" s="302"/>
      <c r="AI612" s="302"/>
      <c r="AJ612" s="302"/>
      <c r="AK612" s="302"/>
      <c r="AL612" s="302"/>
      <c r="AM612" s="302"/>
      <c r="AN612" s="302"/>
      <c r="AO612" s="302"/>
      <c r="AP612" s="302"/>
      <c r="AQ612" s="302"/>
      <c r="AR612" s="302"/>
      <c r="AS612" s="302"/>
      <c r="AT612" s="302"/>
      <c r="AU612" s="302"/>
      <c r="AV612" s="302"/>
      <c r="AW612" s="302"/>
      <c r="AX612" s="302"/>
      <c r="AY612" s="302"/>
      <c r="AZ612" s="302"/>
      <c r="BA612" s="302"/>
      <c r="BB612" s="302"/>
      <c r="BC612" s="302"/>
      <c r="BD612" s="302"/>
      <c r="BE612" s="302"/>
      <c r="BF612" s="302"/>
      <c r="BG612" s="302"/>
      <c r="BH612" s="302"/>
      <c r="BI612" s="302"/>
      <c r="BJ612" s="302"/>
      <c r="BK612" s="302"/>
      <c r="BL612" s="302"/>
      <c r="BM612" s="302"/>
      <c r="BN612" s="302"/>
      <c r="BO612" s="302"/>
      <c r="BP612" s="302"/>
      <c r="BQ612" s="302"/>
      <c r="BR612" s="302"/>
      <c r="BS612" s="302"/>
      <c r="BT612" s="302"/>
      <c r="BU612" s="302"/>
      <c r="BV612" s="302"/>
      <c r="BW612" s="302"/>
      <c r="BX612" s="302"/>
      <c r="BY612" s="302"/>
      <c r="BZ612" s="302"/>
      <c r="CA612" s="302"/>
      <c r="CB612" s="302"/>
      <c r="CC612" s="302"/>
      <c r="CD612" s="302"/>
      <c r="CE612" s="302"/>
      <c r="CF612" s="302"/>
      <c r="CG612" s="302"/>
      <c r="CH612" s="302"/>
      <c r="CI612" s="302"/>
      <c r="CJ612" s="302"/>
      <c r="CK612" s="302"/>
      <c r="CL612" s="302"/>
      <c r="CM612" s="302"/>
      <c r="CN612" s="302"/>
      <c r="CO612" s="302"/>
      <c r="CP612" s="302"/>
      <c r="CQ612" s="302"/>
      <c r="CR612" s="302"/>
      <c r="CS612" s="302"/>
      <c r="CT612" s="302"/>
      <c r="CU612" s="302"/>
      <c r="CV612" s="302"/>
      <c r="CW612" s="302"/>
      <c r="CX612" s="302"/>
      <c r="CY612" s="302"/>
      <c r="CZ612" s="302"/>
      <c r="DA612" s="302"/>
      <c r="DB612" s="302"/>
      <c r="DC612" s="302"/>
      <c r="DD612" s="302"/>
      <c r="DE612" s="302"/>
      <c r="DF612" s="302"/>
      <c r="DG612" s="302"/>
      <c r="DH612" s="302"/>
      <c r="DI612" s="302"/>
      <c r="DJ612" s="302"/>
      <c r="DK612" s="302"/>
      <c r="DL612" s="302"/>
      <c r="DM612" s="302"/>
      <c r="DN612" s="302"/>
      <c r="DO612" s="302"/>
    </row>
    <row r="613" spans="4:119">
      <c r="D613" s="301" t="s">
        <v>121</v>
      </c>
      <c r="E613" s="301"/>
      <c r="F613" s="301" t="s">
        <v>123</v>
      </c>
      <c r="G613" s="302">
        <v>48</v>
      </c>
      <c r="H613" s="277" t="str">
        <f t="shared" si="9"/>
        <v>0248</v>
      </c>
      <c r="I613" s="302"/>
      <c r="J613" s="302"/>
      <c r="K613" s="302"/>
      <c r="L613" s="302"/>
      <c r="M613" s="302"/>
      <c r="N613" s="302"/>
      <c r="O613" s="302"/>
      <c r="P613" s="302"/>
      <c r="Q613" s="302"/>
      <c r="R613" s="302"/>
      <c r="S613" s="302"/>
      <c r="T613" s="302"/>
      <c r="U613" s="302"/>
      <c r="V613" s="302"/>
      <c r="W613" s="302"/>
      <c r="X613" s="302"/>
      <c r="Y613" s="302"/>
      <c r="Z613" s="302"/>
      <c r="AA613" s="302"/>
      <c r="AB613" s="302"/>
      <c r="AC613" s="302"/>
      <c r="AD613" s="302"/>
      <c r="AE613" s="302"/>
      <c r="AF613" s="302"/>
      <c r="AG613" s="302"/>
      <c r="AH613" s="302"/>
      <c r="AI613" s="302"/>
      <c r="AJ613" s="302"/>
      <c r="AK613" s="302"/>
      <c r="AL613" s="302"/>
      <c r="AM613" s="302"/>
      <c r="AN613" s="302"/>
      <c r="AO613" s="302"/>
      <c r="AP613" s="302"/>
      <c r="AQ613" s="302"/>
      <c r="AR613" s="302"/>
      <c r="AS613" s="302"/>
      <c r="AT613" s="302"/>
      <c r="AU613" s="302"/>
      <c r="AV613" s="302"/>
      <c r="AW613" s="302"/>
      <c r="AX613" s="302"/>
      <c r="AY613" s="302"/>
      <c r="AZ613" s="302"/>
      <c r="BA613" s="302"/>
      <c r="BB613" s="302"/>
      <c r="BC613" s="302"/>
      <c r="BD613" s="302"/>
      <c r="BE613" s="302"/>
      <c r="BF613" s="302"/>
      <c r="BG613" s="302"/>
      <c r="BH613" s="302"/>
      <c r="BI613" s="302"/>
      <c r="BJ613" s="302"/>
      <c r="BK613" s="302"/>
      <c r="BL613" s="302"/>
      <c r="BM613" s="302"/>
      <c r="BN613" s="302"/>
      <c r="BO613" s="302"/>
      <c r="BP613" s="302"/>
      <c r="BQ613" s="302"/>
      <c r="BR613" s="302"/>
      <c r="BS613" s="302"/>
      <c r="BT613" s="302"/>
      <c r="BU613" s="302"/>
      <c r="BV613" s="302"/>
      <c r="BW613" s="302"/>
      <c r="BX613" s="302"/>
      <c r="BY613" s="302"/>
      <c r="BZ613" s="302"/>
      <c r="CA613" s="302"/>
      <c r="CB613" s="302"/>
      <c r="CC613" s="302"/>
      <c r="CD613" s="302"/>
      <c r="CE613" s="302"/>
      <c r="CF613" s="302"/>
      <c r="CG613" s="302"/>
      <c r="CH613" s="302"/>
      <c r="CI613" s="302"/>
      <c r="CJ613" s="302"/>
      <c r="CK613" s="302"/>
      <c r="CL613" s="302"/>
      <c r="CM613" s="302"/>
      <c r="CN613" s="302"/>
      <c r="CO613" s="302"/>
      <c r="CP613" s="302"/>
      <c r="CQ613" s="302"/>
      <c r="CR613" s="302"/>
      <c r="CS613" s="302"/>
      <c r="CT613" s="302"/>
      <c r="CU613" s="302"/>
      <c r="CV613" s="302"/>
      <c r="CW613" s="302"/>
      <c r="CX613" s="302"/>
      <c r="CY613" s="302"/>
      <c r="CZ613" s="302"/>
      <c r="DA613" s="302"/>
      <c r="DB613" s="302"/>
      <c r="DC613" s="302"/>
      <c r="DD613" s="302"/>
      <c r="DE613" s="302"/>
      <c r="DF613" s="302"/>
      <c r="DG613" s="302"/>
      <c r="DH613" s="302"/>
      <c r="DI613" s="302"/>
      <c r="DJ613" s="302"/>
      <c r="DK613" s="302"/>
      <c r="DL613" s="302"/>
      <c r="DM613" s="302"/>
      <c r="DN613" s="302"/>
      <c r="DO613" s="302"/>
    </row>
    <row r="614" spans="4:119">
      <c r="D614" s="301" t="s">
        <v>121</v>
      </c>
      <c r="E614" s="301"/>
      <c r="F614" s="301" t="s">
        <v>123</v>
      </c>
      <c r="G614" s="302">
        <v>49</v>
      </c>
      <c r="H614" s="277" t="str">
        <f t="shared" si="9"/>
        <v>0249</v>
      </c>
      <c r="I614" s="302"/>
      <c r="J614" s="302"/>
      <c r="K614" s="302"/>
      <c r="L614" s="302"/>
      <c r="M614" s="302"/>
      <c r="N614" s="302"/>
      <c r="O614" s="302"/>
      <c r="P614" s="302"/>
      <c r="Q614" s="302"/>
      <c r="R614" s="302"/>
      <c r="S614" s="302"/>
      <c r="T614" s="302"/>
      <c r="U614" s="302"/>
      <c r="V614" s="302"/>
      <c r="W614" s="302"/>
      <c r="X614" s="302"/>
      <c r="Y614" s="302"/>
      <c r="Z614" s="302"/>
      <c r="AA614" s="302"/>
      <c r="AB614" s="302"/>
      <c r="AC614" s="302"/>
      <c r="AD614" s="302"/>
      <c r="AE614" s="302"/>
      <c r="AF614" s="302"/>
      <c r="AG614" s="302"/>
      <c r="AH614" s="302"/>
      <c r="AI614" s="302"/>
      <c r="AJ614" s="302"/>
      <c r="AK614" s="302"/>
      <c r="AL614" s="302"/>
      <c r="AM614" s="302"/>
      <c r="AN614" s="302"/>
      <c r="AO614" s="302"/>
      <c r="AP614" s="302"/>
      <c r="AQ614" s="302"/>
      <c r="AR614" s="302"/>
      <c r="AS614" s="302"/>
      <c r="AT614" s="302"/>
      <c r="AU614" s="302"/>
      <c r="AV614" s="302"/>
      <c r="AW614" s="302"/>
      <c r="AX614" s="302"/>
      <c r="AY614" s="302"/>
      <c r="AZ614" s="302"/>
      <c r="BA614" s="302"/>
      <c r="BB614" s="302"/>
      <c r="BC614" s="302"/>
      <c r="BD614" s="302"/>
      <c r="BE614" s="302"/>
      <c r="BF614" s="302"/>
      <c r="BG614" s="302"/>
      <c r="BH614" s="302"/>
      <c r="BI614" s="302"/>
      <c r="BJ614" s="302"/>
      <c r="BK614" s="302"/>
      <c r="BL614" s="302"/>
      <c r="BM614" s="302"/>
      <c r="BN614" s="302"/>
      <c r="BO614" s="302"/>
      <c r="BP614" s="302"/>
      <c r="BQ614" s="302"/>
      <c r="BR614" s="302"/>
      <c r="BS614" s="302"/>
      <c r="BT614" s="302"/>
      <c r="BU614" s="302"/>
      <c r="BV614" s="302"/>
      <c r="BW614" s="302"/>
      <c r="BX614" s="302"/>
      <c r="BY614" s="302"/>
      <c r="BZ614" s="302"/>
      <c r="CA614" s="302"/>
      <c r="CB614" s="302"/>
      <c r="CC614" s="302"/>
      <c r="CD614" s="302"/>
      <c r="CE614" s="302"/>
      <c r="CF614" s="302"/>
      <c r="CG614" s="302"/>
      <c r="CH614" s="302"/>
      <c r="CI614" s="302"/>
      <c r="CJ614" s="302"/>
      <c r="CK614" s="302"/>
      <c r="CL614" s="302"/>
      <c r="CM614" s="302"/>
      <c r="CN614" s="302"/>
      <c r="CO614" s="302"/>
      <c r="CP614" s="302"/>
      <c r="CQ614" s="302"/>
      <c r="CR614" s="302"/>
      <c r="CS614" s="302"/>
      <c r="CT614" s="302"/>
      <c r="CU614" s="302"/>
      <c r="CV614" s="302"/>
      <c r="CW614" s="302"/>
      <c r="CX614" s="302"/>
      <c r="CY614" s="302"/>
      <c r="CZ614" s="302"/>
      <c r="DA614" s="302"/>
      <c r="DB614" s="302"/>
      <c r="DC614" s="302"/>
      <c r="DD614" s="302"/>
      <c r="DE614" s="302"/>
      <c r="DF614" s="302"/>
      <c r="DG614" s="302"/>
      <c r="DH614" s="302"/>
      <c r="DI614" s="302"/>
      <c r="DJ614" s="302"/>
      <c r="DK614" s="302"/>
      <c r="DL614" s="302"/>
      <c r="DM614" s="302"/>
      <c r="DN614" s="302"/>
      <c r="DO614" s="302"/>
    </row>
    <row r="615" spans="4:119">
      <c r="D615" s="301" t="s">
        <v>121</v>
      </c>
      <c r="E615" s="301"/>
      <c r="F615" s="301" t="s">
        <v>123</v>
      </c>
      <c r="G615" s="302">
        <v>50</v>
      </c>
      <c r="H615" s="277" t="str">
        <f t="shared" si="9"/>
        <v>0250</v>
      </c>
      <c r="I615" s="302"/>
      <c r="J615" s="302"/>
      <c r="K615" s="302"/>
      <c r="L615" s="302"/>
      <c r="M615" s="302"/>
      <c r="N615" s="302"/>
      <c r="O615" s="302"/>
      <c r="P615" s="302"/>
      <c r="Q615" s="302"/>
      <c r="R615" s="302"/>
      <c r="S615" s="302"/>
      <c r="T615" s="302"/>
      <c r="U615" s="302"/>
      <c r="V615" s="302"/>
      <c r="W615" s="302"/>
      <c r="X615" s="302"/>
      <c r="Y615" s="302"/>
      <c r="Z615" s="302"/>
      <c r="AA615" s="302"/>
      <c r="AB615" s="302"/>
      <c r="AC615" s="302"/>
      <c r="AD615" s="302"/>
      <c r="AE615" s="302"/>
      <c r="AF615" s="302"/>
      <c r="AG615" s="302"/>
      <c r="AH615" s="302"/>
      <c r="AI615" s="302"/>
      <c r="AJ615" s="302"/>
      <c r="AK615" s="302"/>
      <c r="AL615" s="302"/>
      <c r="AM615" s="302"/>
      <c r="AN615" s="302"/>
      <c r="AO615" s="302"/>
      <c r="AP615" s="302"/>
      <c r="AQ615" s="302"/>
      <c r="AR615" s="302"/>
      <c r="AS615" s="302"/>
      <c r="AT615" s="302"/>
      <c r="AU615" s="302"/>
      <c r="AV615" s="302"/>
      <c r="AW615" s="302"/>
      <c r="AX615" s="302"/>
      <c r="AY615" s="302"/>
      <c r="AZ615" s="302"/>
      <c r="BA615" s="302"/>
      <c r="BB615" s="302"/>
      <c r="BC615" s="302"/>
      <c r="BD615" s="302"/>
      <c r="BE615" s="302"/>
      <c r="BF615" s="302"/>
      <c r="BG615" s="302"/>
      <c r="BH615" s="302"/>
      <c r="BI615" s="302"/>
      <c r="BJ615" s="302"/>
      <c r="BK615" s="302"/>
      <c r="BL615" s="302"/>
      <c r="BM615" s="302"/>
      <c r="BN615" s="302"/>
      <c r="BO615" s="302"/>
      <c r="BP615" s="302"/>
      <c r="BQ615" s="302"/>
      <c r="BR615" s="302"/>
      <c r="BS615" s="302"/>
      <c r="BT615" s="302"/>
      <c r="BU615" s="302"/>
      <c r="BV615" s="302"/>
      <c r="BW615" s="302"/>
      <c r="BX615" s="302"/>
      <c r="BY615" s="302"/>
      <c r="BZ615" s="302"/>
      <c r="CA615" s="302"/>
      <c r="CB615" s="302"/>
      <c r="CC615" s="302"/>
      <c r="CD615" s="302"/>
      <c r="CE615" s="302"/>
      <c r="CF615" s="302"/>
      <c r="CG615" s="302"/>
      <c r="CH615" s="302"/>
      <c r="CI615" s="302"/>
      <c r="CJ615" s="302"/>
      <c r="CK615" s="302"/>
      <c r="CL615" s="302"/>
      <c r="CM615" s="302"/>
      <c r="CN615" s="302"/>
      <c r="CO615" s="302"/>
      <c r="CP615" s="302"/>
      <c r="CQ615" s="302"/>
      <c r="CR615" s="302"/>
      <c r="CS615" s="302"/>
      <c r="CT615" s="302"/>
      <c r="CU615" s="302"/>
      <c r="CV615" s="302"/>
      <c r="CW615" s="302"/>
      <c r="CX615" s="302"/>
      <c r="CY615" s="302"/>
      <c r="CZ615" s="302"/>
      <c r="DA615" s="302"/>
      <c r="DB615" s="302"/>
      <c r="DC615" s="302"/>
      <c r="DD615" s="302"/>
      <c r="DE615" s="302"/>
      <c r="DF615" s="302"/>
      <c r="DG615" s="302"/>
      <c r="DH615" s="302"/>
      <c r="DI615" s="302"/>
      <c r="DJ615" s="302"/>
      <c r="DK615" s="302"/>
      <c r="DL615" s="302"/>
      <c r="DM615" s="302"/>
      <c r="DN615" s="302"/>
      <c r="DO615" s="302"/>
    </row>
    <row r="616" spans="4:119">
      <c r="D616" s="301" t="s">
        <v>121</v>
      </c>
      <c r="E616" s="301"/>
      <c r="F616" s="301" t="s">
        <v>123</v>
      </c>
      <c r="G616" s="302">
        <v>51</v>
      </c>
      <c r="H616" s="277" t="str">
        <f t="shared" si="9"/>
        <v>0251</v>
      </c>
      <c r="I616" s="302"/>
      <c r="J616" s="302"/>
      <c r="K616" s="302"/>
      <c r="L616" s="302"/>
      <c r="M616" s="302"/>
      <c r="N616" s="302"/>
      <c r="O616" s="302"/>
      <c r="P616" s="302"/>
      <c r="Q616" s="302"/>
      <c r="R616" s="302"/>
      <c r="S616" s="302"/>
      <c r="T616" s="302"/>
      <c r="U616" s="302"/>
      <c r="V616" s="302"/>
      <c r="W616" s="302"/>
      <c r="X616" s="302"/>
      <c r="Y616" s="302"/>
      <c r="Z616" s="302"/>
      <c r="AA616" s="302"/>
      <c r="AB616" s="302"/>
      <c r="AC616" s="302"/>
      <c r="AD616" s="302"/>
      <c r="AE616" s="302"/>
      <c r="AF616" s="302"/>
      <c r="AG616" s="302"/>
      <c r="AH616" s="302"/>
      <c r="AI616" s="302"/>
      <c r="AJ616" s="302"/>
      <c r="AK616" s="302"/>
      <c r="AL616" s="302"/>
      <c r="AM616" s="302"/>
      <c r="AN616" s="302"/>
      <c r="AO616" s="302"/>
      <c r="AP616" s="302"/>
      <c r="AQ616" s="302"/>
      <c r="AR616" s="302"/>
      <c r="AS616" s="302"/>
      <c r="AT616" s="302"/>
      <c r="AU616" s="302"/>
      <c r="AV616" s="302"/>
      <c r="AW616" s="302"/>
      <c r="AX616" s="302"/>
      <c r="AY616" s="302"/>
      <c r="AZ616" s="302"/>
      <c r="BA616" s="302"/>
      <c r="BB616" s="302"/>
      <c r="BC616" s="302"/>
      <c r="BD616" s="302"/>
      <c r="BE616" s="302"/>
      <c r="BF616" s="302"/>
      <c r="BG616" s="302"/>
      <c r="BH616" s="302"/>
      <c r="BI616" s="302"/>
      <c r="BJ616" s="302"/>
      <c r="BK616" s="302"/>
      <c r="BL616" s="302"/>
      <c r="BM616" s="302"/>
      <c r="BN616" s="302"/>
      <c r="BO616" s="302"/>
      <c r="BP616" s="302"/>
      <c r="BQ616" s="302"/>
      <c r="BR616" s="302"/>
      <c r="BS616" s="302"/>
      <c r="BT616" s="302"/>
      <c r="BU616" s="302"/>
      <c r="BV616" s="302"/>
      <c r="BW616" s="302"/>
      <c r="BX616" s="302"/>
      <c r="BY616" s="302"/>
      <c r="BZ616" s="302"/>
      <c r="CA616" s="302"/>
      <c r="CB616" s="302"/>
      <c r="CC616" s="302"/>
      <c r="CD616" s="302"/>
      <c r="CE616" s="302"/>
      <c r="CF616" s="302"/>
      <c r="CG616" s="302"/>
      <c r="CH616" s="302"/>
      <c r="CI616" s="302"/>
      <c r="CJ616" s="302"/>
      <c r="CK616" s="302"/>
      <c r="CL616" s="302"/>
      <c r="CM616" s="302"/>
      <c r="CN616" s="302"/>
      <c r="CO616" s="302"/>
      <c r="CP616" s="302"/>
      <c r="CQ616" s="302"/>
      <c r="CR616" s="302"/>
      <c r="CS616" s="302"/>
      <c r="CT616" s="302"/>
      <c r="CU616" s="302"/>
      <c r="CV616" s="302"/>
      <c r="CW616" s="302"/>
      <c r="CX616" s="302"/>
      <c r="CY616" s="302"/>
      <c r="CZ616" s="302"/>
      <c r="DA616" s="302"/>
      <c r="DB616" s="302"/>
      <c r="DC616" s="302"/>
      <c r="DD616" s="302"/>
      <c r="DE616" s="302"/>
      <c r="DF616" s="302"/>
      <c r="DG616" s="302"/>
      <c r="DH616" s="302"/>
      <c r="DI616" s="302"/>
      <c r="DJ616" s="302"/>
      <c r="DK616" s="302"/>
      <c r="DL616" s="302"/>
      <c r="DM616" s="302"/>
      <c r="DN616" s="302"/>
      <c r="DO616" s="302"/>
    </row>
    <row r="617" spans="4:119">
      <c r="D617" s="301" t="s">
        <v>121</v>
      </c>
      <c r="E617" s="301"/>
      <c r="F617" s="301" t="s">
        <v>123</v>
      </c>
      <c r="G617" s="302">
        <v>52</v>
      </c>
      <c r="H617" s="277" t="str">
        <f t="shared" si="9"/>
        <v>0252</v>
      </c>
      <c r="I617" s="302"/>
      <c r="J617" s="302"/>
      <c r="K617" s="302"/>
      <c r="L617" s="302"/>
      <c r="M617" s="302"/>
      <c r="N617" s="302"/>
      <c r="O617" s="302"/>
      <c r="P617" s="302"/>
      <c r="Q617" s="302"/>
      <c r="R617" s="302"/>
      <c r="S617" s="302"/>
      <c r="T617" s="302"/>
      <c r="U617" s="302"/>
      <c r="V617" s="302"/>
      <c r="W617" s="302"/>
      <c r="X617" s="302"/>
      <c r="Y617" s="302"/>
      <c r="Z617" s="302"/>
      <c r="AA617" s="302"/>
      <c r="AB617" s="302"/>
      <c r="AC617" s="302"/>
      <c r="AD617" s="302"/>
      <c r="AE617" s="302"/>
      <c r="AF617" s="302"/>
      <c r="AG617" s="302"/>
      <c r="AH617" s="302"/>
      <c r="AI617" s="302"/>
      <c r="AJ617" s="302"/>
      <c r="AK617" s="302"/>
      <c r="AL617" s="302"/>
      <c r="AM617" s="302"/>
      <c r="AN617" s="302"/>
      <c r="AO617" s="302"/>
      <c r="AP617" s="302"/>
      <c r="AQ617" s="302"/>
      <c r="AR617" s="302"/>
      <c r="AS617" s="302"/>
      <c r="AT617" s="302"/>
      <c r="AU617" s="302"/>
      <c r="AV617" s="302"/>
      <c r="AW617" s="302"/>
      <c r="AX617" s="302"/>
      <c r="AY617" s="302"/>
      <c r="AZ617" s="302"/>
      <c r="BA617" s="302"/>
      <c r="BB617" s="302"/>
      <c r="BC617" s="302"/>
      <c r="BD617" s="302"/>
      <c r="BE617" s="302"/>
      <c r="BF617" s="302"/>
      <c r="BG617" s="302"/>
      <c r="BH617" s="302"/>
      <c r="BI617" s="302"/>
      <c r="BJ617" s="302"/>
      <c r="BK617" s="302"/>
      <c r="BL617" s="302"/>
      <c r="BM617" s="302"/>
      <c r="BN617" s="302"/>
      <c r="BO617" s="302"/>
      <c r="BP617" s="302"/>
      <c r="BQ617" s="302"/>
      <c r="BR617" s="302"/>
      <c r="BS617" s="302"/>
      <c r="BT617" s="302"/>
      <c r="BU617" s="302"/>
      <c r="BV617" s="302"/>
      <c r="BW617" s="302"/>
      <c r="BX617" s="302"/>
      <c r="BY617" s="302"/>
      <c r="BZ617" s="302"/>
      <c r="CA617" s="302"/>
      <c r="CB617" s="302"/>
      <c r="CC617" s="302"/>
      <c r="CD617" s="302"/>
      <c r="CE617" s="302"/>
      <c r="CF617" s="302"/>
      <c r="CG617" s="302"/>
      <c r="CH617" s="302"/>
      <c r="CI617" s="302"/>
      <c r="CJ617" s="302"/>
      <c r="CK617" s="302"/>
      <c r="CL617" s="302"/>
      <c r="CM617" s="302"/>
      <c r="CN617" s="302"/>
      <c r="CO617" s="302"/>
      <c r="CP617" s="302"/>
      <c r="CQ617" s="302"/>
      <c r="CR617" s="302"/>
      <c r="CS617" s="302"/>
      <c r="CT617" s="302"/>
      <c r="CU617" s="302"/>
      <c r="CV617" s="302"/>
      <c r="CW617" s="302"/>
      <c r="CX617" s="302"/>
      <c r="CY617" s="302"/>
      <c r="CZ617" s="302"/>
      <c r="DA617" s="302"/>
      <c r="DB617" s="302"/>
      <c r="DC617" s="302"/>
      <c r="DD617" s="302"/>
      <c r="DE617" s="302"/>
      <c r="DF617" s="302"/>
      <c r="DG617" s="302"/>
      <c r="DH617" s="302"/>
      <c r="DI617" s="302"/>
      <c r="DJ617" s="302"/>
      <c r="DK617" s="302"/>
      <c r="DL617" s="302"/>
      <c r="DM617" s="302"/>
      <c r="DN617" s="302"/>
      <c r="DO617" s="302"/>
    </row>
    <row r="618" spans="4:119">
      <c r="D618" s="301" t="s">
        <v>121</v>
      </c>
      <c r="E618" s="301"/>
      <c r="F618" s="301" t="s">
        <v>123</v>
      </c>
      <c r="G618" s="302">
        <v>53</v>
      </c>
      <c r="H618" s="277" t="str">
        <f t="shared" si="9"/>
        <v>0253</v>
      </c>
      <c r="I618" s="302"/>
      <c r="J618" s="302"/>
      <c r="K618" s="302"/>
      <c r="L618" s="302"/>
      <c r="M618" s="302"/>
      <c r="N618" s="302"/>
      <c r="O618" s="302"/>
      <c r="P618" s="302"/>
      <c r="Q618" s="302"/>
      <c r="R618" s="302"/>
      <c r="S618" s="302"/>
      <c r="T618" s="302"/>
      <c r="U618" s="302"/>
      <c r="V618" s="302"/>
      <c r="W618" s="302"/>
      <c r="X618" s="302"/>
      <c r="Y618" s="302"/>
      <c r="Z618" s="302"/>
      <c r="AA618" s="302"/>
      <c r="AB618" s="302"/>
      <c r="AC618" s="302"/>
      <c r="AD618" s="302"/>
      <c r="AE618" s="302"/>
      <c r="AF618" s="302"/>
      <c r="AG618" s="302"/>
      <c r="AH618" s="302"/>
      <c r="AI618" s="302"/>
      <c r="AJ618" s="302"/>
      <c r="AK618" s="302"/>
      <c r="AL618" s="302"/>
      <c r="AM618" s="302"/>
      <c r="AN618" s="302"/>
      <c r="AO618" s="302"/>
      <c r="AP618" s="302"/>
      <c r="AQ618" s="302"/>
      <c r="AR618" s="302"/>
      <c r="AS618" s="302"/>
      <c r="AT618" s="302"/>
      <c r="AU618" s="302"/>
      <c r="AV618" s="302"/>
      <c r="AW618" s="302"/>
      <c r="AX618" s="302"/>
      <c r="AY618" s="302"/>
      <c r="AZ618" s="302"/>
      <c r="BA618" s="302"/>
      <c r="BB618" s="302"/>
      <c r="BC618" s="302"/>
      <c r="BD618" s="302"/>
      <c r="BE618" s="302"/>
      <c r="BF618" s="302"/>
      <c r="BG618" s="302"/>
      <c r="BH618" s="302"/>
      <c r="BI618" s="302"/>
      <c r="BJ618" s="302"/>
      <c r="BK618" s="302"/>
      <c r="BL618" s="302"/>
      <c r="BM618" s="302"/>
      <c r="BN618" s="302"/>
      <c r="BO618" s="302"/>
      <c r="BP618" s="302"/>
      <c r="BQ618" s="302"/>
      <c r="BR618" s="302"/>
      <c r="BS618" s="302"/>
      <c r="BT618" s="302"/>
      <c r="BU618" s="302"/>
      <c r="BV618" s="302"/>
      <c r="BW618" s="302"/>
      <c r="BX618" s="302"/>
      <c r="BY618" s="302"/>
      <c r="BZ618" s="302"/>
      <c r="CA618" s="302"/>
      <c r="CB618" s="302"/>
      <c r="CC618" s="302"/>
      <c r="CD618" s="302"/>
      <c r="CE618" s="302"/>
      <c r="CF618" s="302"/>
      <c r="CG618" s="302"/>
      <c r="CH618" s="302"/>
      <c r="CI618" s="302"/>
      <c r="CJ618" s="302"/>
      <c r="CK618" s="302"/>
      <c r="CL618" s="302"/>
      <c r="CM618" s="302"/>
      <c r="CN618" s="302"/>
      <c r="CO618" s="302"/>
      <c r="CP618" s="302"/>
      <c r="CQ618" s="302"/>
      <c r="CR618" s="302"/>
      <c r="CS618" s="302"/>
      <c r="CT618" s="302"/>
      <c r="CU618" s="302"/>
      <c r="CV618" s="302"/>
      <c r="CW618" s="302"/>
      <c r="CX618" s="302"/>
      <c r="CY618" s="302"/>
      <c r="CZ618" s="302"/>
      <c r="DA618" s="302"/>
      <c r="DB618" s="302"/>
      <c r="DC618" s="302"/>
      <c r="DD618" s="302"/>
      <c r="DE618" s="302"/>
      <c r="DF618" s="302"/>
      <c r="DG618" s="302"/>
      <c r="DH618" s="302"/>
      <c r="DI618" s="302"/>
      <c r="DJ618" s="302"/>
      <c r="DK618" s="302"/>
      <c r="DL618" s="302"/>
      <c r="DM618" s="302"/>
      <c r="DN618" s="302"/>
      <c r="DO618" s="302"/>
    </row>
    <row r="619" spans="4:119">
      <c r="D619" s="301" t="s">
        <v>121</v>
      </c>
      <c r="E619" s="301"/>
      <c r="F619" s="301" t="s">
        <v>123</v>
      </c>
      <c r="G619" s="302">
        <v>54</v>
      </c>
      <c r="H619" s="277" t="str">
        <f t="shared" si="9"/>
        <v>0254</v>
      </c>
      <c r="I619" s="302"/>
      <c r="J619" s="302"/>
      <c r="K619" s="302"/>
      <c r="L619" s="302"/>
      <c r="M619" s="302"/>
      <c r="N619" s="302"/>
      <c r="O619" s="302"/>
      <c r="P619" s="302"/>
      <c r="Q619" s="302"/>
      <c r="R619" s="302"/>
      <c r="S619" s="302"/>
      <c r="T619" s="302"/>
      <c r="U619" s="302"/>
      <c r="V619" s="302"/>
      <c r="W619" s="302"/>
      <c r="X619" s="302"/>
      <c r="Y619" s="302"/>
      <c r="Z619" s="302"/>
      <c r="AA619" s="302"/>
      <c r="AB619" s="302"/>
      <c r="AC619" s="302"/>
      <c r="AD619" s="302"/>
      <c r="AE619" s="302"/>
      <c r="AF619" s="302"/>
      <c r="AG619" s="302"/>
      <c r="AH619" s="302"/>
      <c r="AI619" s="302"/>
      <c r="AJ619" s="302"/>
      <c r="AK619" s="302"/>
      <c r="AL619" s="302"/>
      <c r="AM619" s="302"/>
      <c r="AN619" s="302"/>
      <c r="AO619" s="302"/>
      <c r="AP619" s="302"/>
      <c r="AQ619" s="302"/>
      <c r="AR619" s="302"/>
      <c r="AS619" s="302"/>
      <c r="AT619" s="302"/>
      <c r="AU619" s="302"/>
      <c r="AV619" s="302"/>
      <c r="AW619" s="302"/>
      <c r="AX619" s="302"/>
      <c r="AY619" s="302"/>
      <c r="AZ619" s="302"/>
      <c r="BA619" s="302"/>
      <c r="BB619" s="302"/>
      <c r="BC619" s="302"/>
      <c r="BD619" s="302"/>
      <c r="BE619" s="302"/>
      <c r="BF619" s="302"/>
      <c r="BG619" s="302"/>
      <c r="BH619" s="302"/>
      <c r="BI619" s="302"/>
      <c r="BJ619" s="302"/>
      <c r="BK619" s="302"/>
      <c r="BL619" s="302"/>
      <c r="BM619" s="302"/>
      <c r="BN619" s="302"/>
      <c r="BO619" s="302"/>
      <c r="BP619" s="302"/>
      <c r="BQ619" s="302"/>
      <c r="BR619" s="302"/>
      <c r="BS619" s="302"/>
      <c r="BT619" s="302"/>
      <c r="BU619" s="302"/>
      <c r="BV619" s="302"/>
      <c r="BW619" s="302"/>
      <c r="BX619" s="302"/>
      <c r="BY619" s="302"/>
      <c r="BZ619" s="302"/>
      <c r="CA619" s="302"/>
      <c r="CB619" s="302"/>
      <c r="CC619" s="302"/>
      <c r="CD619" s="302"/>
      <c r="CE619" s="302"/>
      <c r="CF619" s="302"/>
      <c r="CG619" s="302"/>
      <c r="CH619" s="302"/>
      <c r="CI619" s="302"/>
      <c r="CJ619" s="302"/>
      <c r="CK619" s="302"/>
      <c r="CL619" s="302"/>
      <c r="CM619" s="302"/>
      <c r="CN619" s="302"/>
      <c r="CO619" s="302"/>
      <c r="CP619" s="302"/>
      <c r="CQ619" s="302"/>
      <c r="CR619" s="302"/>
      <c r="CS619" s="302"/>
      <c r="CT619" s="302"/>
      <c r="CU619" s="302"/>
      <c r="CV619" s="302"/>
      <c r="CW619" s="302"/>
      <c r="CX619" s="302"/>
      <c r="CY619" s="302"/>
      <c r="CZ619" s="302"/>
      <c r="DA619" s="302"/>
      <c r="DB619" s="302"/>
      <c r="DC619" s="302"/>
      <c r="DD619" s="302"/>
      <c r="DE619" s="302"/>
      <c r="DF619" s="302"/>
      <c r="DG619" s="302"/>
      <c r="DH619" s="302"/>
      <c r="DI619" s="302"/>
      <c r="DJ619" s="302"/>
      <c r="DK619" s="302"/>
      <c r="DL619" s="302"/>
      <c r="DM619" s="302"/>
      <c r="DN619" s="302"/>
      <c r="DO619" s="302"/>
    </row>
    <row r="620" spans="4:119">
      <c r="D620" s="301" t="s">
        <v>121</v>
      </c>
      <c r="E620" s="301"/>
      <c r="F620" s="301" t="s">
        <v>123</v>
      </c>
      <c r="G620" s="302">
        <v>55</v>
      </c>
      <c r="H620" s="277" t="str">
        <f t="shared" si="9"/>
        <v>0255</v>
      </c>
      <c r="I620" s="302"/>
      <c r="J620" s="302"/>
      <c r="K620" s="302"/>
      <c r="L620" s="302"/>
      <c r="M620" s="302"/>
      <c r="N620" s="302"/>
      <c r="O620" s="302"/>
      <c r="P620" s="302"/>
      <c r="Q620" s="302"/>
      <c r="R620" s="302"/>
      <c r="S620" s="302"/>
      <c r="T620" s="302"/>
      <c r="U620" s="302"/>
      <c r="V620" s="302"/>
      <c r="W620" s="302"/>
      <c r="X620" s="302"/>
      <c r="Y620" s="302"/>
      <c r="Z620" s="302"/>
      <c r="AA620" s="302"/>
      <c r="AB620" s="302"/>
      <c r="AC620" s="302"/>
      <c r="AD620" s="302"/>
      <c r="AE620" s="302"/>
      <c r="AF620" s="302"/>
      <c r="AG620" s="302"/>
      <c r="AH620" s="302"/>
      <c r="AI620" s="302"/>
      <c r="AJ620" s="302"/>
      <c r="AK620" s="302"/>
      <c r="AL620" s="302"/>
      <c r="AM620" s="302"/>
      <c r="AN620" s="302"/>
      <c r="AO620" s="302"/>
      <c r="AP620" s="302"/>
      <c r="AQ620" s="302"/>
      <c r="AR620" s="302"/>
      <c r="AS620" s="302"/>
      <c r="AT620" s="302"/>
      <c r="AU620" s="302"/>
      <c r="AV620" s="302"/>
      <c r="AW620" s="302"/>
      <c r="AX620" s="302"/>
      <c r="AY620" s="302"/>
      <c r="AZ620" s="302"/>
      <c r="BA620" s="302"/>
      <c r="BB620" s="302"/>
      <c r="BC620" s="302"/>
      <c r="BD620" s="302"/>
      <c r="BE620" s="302"/>
      <c r="BF620" s="302"/>
      <c r="BG620" s="302"/>
      <c r="BH620" s="302"/>
      <c r="BI620" s="302"/>
      <c r="BJ620" s="302"/>
      <c r="BK620" s="302"/>
      <c r="BL620" s="302"/>
      <c r="BM620" s="302"/>
      <c r="BN620" s="302"/>
      <c r="BO620" s="302"/>
      <c r="BP620" s="302"/>
      <c r="BQ620" s="302"/>
      <c r="BR620" s="302"/>
      <c r="BS620" s="302"/>
      <c r="BT620" s="302"/>
      <c r="BU620" s="302"/>
      <c r="BV620" s="302"/>
      <c r="BW620" s="302"/>
      <c r="BX620" s="302"/>
      <c r="BY620" s="302"/>
      <c r="BZ620" s="302"/>
      <c r="CA620" s="302"/>
      <c r="CB620" s="302"/>
      <c r="CC620" s="302"/>
      <c r="CD620" s="302"/>
      <c r="CE620" s="302"/>
      <c r="CF620" s="302"/>
      <c r="CG620" s="302"/>
      <c r="CH620" s="302"/>
      <c r="CI620" s="302"/>
      <c r="CJ620" s="302"/>
      <c r="CK620" s="302"/>
      <c r="CL620" s="302"/>
      <c r="CM620" s="302"/>
      <c r="CN620" s="302"/>
      <c r="CO620" s="302"/>
      <c r="CP620" s="302"/>
      <c r="CQ620" s="302"/>
      <c r="CR620" s="302"/>
      <c r="CS620" s="302"/>
      <c r="CT620" s="302"/>
      <c r="CU620" s="302"/>
      <c r="CV620" s="302"/>
      <c r="CW620" s="302"/>
      <c r="CX620" s="302"/>
      <c r="CY620" s="302"/>
      <c r="CZ620" s="302"/>
      <c r="DA620" s="302"/>
      <c r="DB620" s="302"/>
      <c r="DC620" s="302"/>
      <c r="DD620" s="302"/>
      <c r="DE620" s="302"/>
      <c r="DF620" s="302"/>
      <c r="DG620" s="302"/>
      <c r="DH620" s="302"/>
      <c r="DI620" s="302"/>
      <c r="DJ620" s="302"/>
      <c r="DK620" s="302"/>
      <c r="DL620" s="302"/>
      <c r="DM620" s="302"/>
      <c r="DN620" s="302"/>
      <c r="DO620" s="302"/>
    </row>
    <row r="621" spans="4:119">
      <c r="D621" s="301" t="s">
        <v>121</v>
      </c>
      <c r="E621" s="301"/>
      <c r="F621" s="301" t="s">
        <v>123</v>
      </c>
      <c r="G621" s="302">
        <v>56</v>
      </c>
      <c r="H621" s="277" t="str">
        <f t="shared" si="9"/>
        <v>0256</v>
      </c>
      <c r="I621" s="302"/>
      <c r="J621" s="302"/>
      <c r="K621" s="302"/>
      <c r="L621" s="302"/>
      <c r="M621" s="302"/>
      <c r="N621" s="302"/>
      <c r="O621" s="302"/>
      <c r="P621" s="302"/>
      <c r="Q621" s="302"/>
      <c r="R621" s="302"/>
      <c r="S621" s="302"/>
      <c r="T621" s="302"/>
      <c r="U621" s="302"/>
      <c r="V621" s="302"/>
      <c r="W621" s="302"/>
      <c r="X621" s="302"/>
      <c r="Y621" s="302"/>
      <c r="Z621" s="302"/>
      <c r="AA621" s="302"/>
      <c r="AB621" s="302"/>
      <c r="AC621" s="302"/>
      <c r="AD621" s="302"/>
      <c r="AE621" s="302"/>
      <c r="AF621" s="302"/>
      <c r="AG621" s="302"/>
      <c r="AH621" s="302"/>
      <c r="AI621" s="302"/>
      <c r="AJ621" s="302"/>
      <c r="AK621" s="302"/>
      <c r="AL621" s="302"/>
      <c r="AM621" s="302"/>
      <c r="AN621" s="302"/>
      <c r="AO621" s="302"/>
      <c r="AP621" s="302"/>
      <c r="AQ621" s="302"/>
      <c r="AR621" s="302"/>
      <c r="AS621" s="302"/>
      <c r="AT621" s="302"/>
      <c r="AU621" s="302"/>
      <c r="AV621" s="302"/>
      <c r="AW621" s="302"/>
      <c r="AX621" s="302"/>
      <c r="AY621" s="302"/>
      <c r="AZ621" s="302"/>
      <c r="BA621" s="302"/>
      <c r="BB621" s="302"/>
      <c r="BC621" s="302"/>
      <c r="BD621" s="302"/>
      <c r="BE621" s="302"/>
      <c r="BF621" s="302"/>
      <c r="BG621" s="302"/>
      <c r="BH621" s="302"/>
      <c r="BI621" s="302"/>
      <c r="BJ621" s="302"/>
      <c r="BK621" s="302"/>
      <c r="BL621" s="302"/>
      <c r="BM621" s="302"/>
      <c r="BN621" s="302"/>
      <c r="BO621" s="302"/>
      <c r="BP621" s="302"/>
      <c r="BQ621" s="302"/>
      <c r="BR621" s="302"/>
      <c r="BS621" s="302"/>
      <c r="BT621" s="302"/>
      <c r="BU621" s="302"/>
      <c r="BV621" s="302"/>
      <c r="BW621" s="302"/>
      <c r="BX621" s="302"/>
      <c r="BY621" s="302"/>
      <c r="BZ621" s="302"/>
      <c r="CA621" s="302"/>
      <c r="CB621" s="302"/>
      <c r="CC621" s="302"/>
      <c r="CD621" s="302"/>
      <c r="CE621" s="302"/>
      <c r="CF621" s="302"/>
      <c r="CG621" s="302"/>
      <c r="CH621" s="302"/>
      <c r="CI621" s="302"/>
      <c r="CJ621" s="302"/>
      <c r="CK621" s="302"/>
      <c r="CL621" s="302"/>
      <c r="CM621" s="302"/>
      <c r="CN621" s="302"/>
      <c r="CO621" s="302"/>
      <c r="CP621" s="302"/>
      <c r="CQ621" s="302"/>
      <c r="CR621" s="302"/>
      <c r="CS621" s="302"/>
      <c r="CT621" s="302"/>
      <c r="CU621" s="302"/>
      <c r="CV621" s="302"/>
      <c r="CW621" s="302"/>
      <c r="CX621" s="302"/>
      <c r="CY621" s="302"/>
      <c r="CZ621" s="302"/>
      <c r="DA621" s="302"/>
      <c r="DB621" s="302"/>
      <c r="DC621" s="302"/>
      <c r="DD621" s="302"/>
      <c r="DE621" s="302"/>
      <c r="DF621" s="302"/>
      <c r="DG621" s="302"/>
      <c r="DH621" s="302"/>
      <c r="DI621" s="302"/>
      <c r="DJ621" s="302"/>
      <c r="DK621" s="302"/>
      <c r="DL621" s="302"/>
      <c r="DM621" s="302"/>
      <c r="DN621" s="302"/>
      <c r="DO621" s="302"/>
    </row>
    <row r="622" spans="4:119">
      <c r="D622" s="301" t="s">
        <v>121</v>
      </c>
      <c r="E622" s="301"/>
      <c r="F622" s="301" t="s">
        <v>123</v>
      </c>
      <c r="G622" s="302">
        <v>57</v>
      </c>
      <c r="H622" s="277" t="str">
        <f t="shared" si="9"/>
        <v>0257</v>
      </c>
      <c r="I622" s="302"/>
      <c r="J622" s="302"/>
      <c r="K622" s="302"/>
      <c r="L622" s="302"/>
      <c r="M622" s="302"/>
      <c r="N622" s="302"/>
      <c r="O622" s="302"/>
      <c r="P622" s="302"/>
      <c r="Q622" s="302"/>
      <c r="R622" s="302"/>
      <c r="S622" s="302"/>
      <c r="T622" s="302"/>
      <c r="U622" s="302"/>
      <c r="V622" s="302"/>
      <c r="W622" s="302"/>
      <c r="X622" s="302"/>
      <c r="Y622" s="302"/>
      <c r="Z622" s="302"/>
      <c r="AA622" s="302"/>
      <c r="AB622" s="302"/>
      <c r="AC622" s="302"/>
      <c r="AD622" s="302"/>
      <c r="AE622" s="302"/>
      <c r="AF622" s="302"/>
      <c r="AG622" s="302"/>
      <c r="AH622" s="302"/>
      <c r="AI622" s="302"/>
      <c r="AJ622" s="302"/>
      <c r="AK622" s="302"/>
      <c r="AL622" s="302"/>
      <c r="AM622" s="302"/>
      <c r="AN622" s="302"/>
      <c r="AO622" s="302"/>
      <c r="AP622" s="302"/>
      <c r="AQ622" s="302"/>
      <c r="AR622" s="302"/>
      <c r="AS622" s="302"/>
      <c r="AT622" s="302"/>
      <c r="AU622" s="302"/>
      <c r="AV622" s="302"/>
      <c r="AW622" s="302"/>
      <c r="AX622" s="302"/>
      <c r="AY622" s="302"/>
      <c r="AZ622" s="302"/>
      <c r="BA622" s="302"/>
      <c r="BB622" s="302"/>
      <c r="BC622" s="302"/>
      <c r="BD622" s="302"/>
      <c r="BE622" s="302"/>
      <c r="BF622" s="302"/>
      <c r="BG622" s="302"/>
      <c r="BH622" s="302"/>
      <c r="BI622" s="302"/>
      <c r="BJ622" s="302"/>
      <c r="BK622" s="302"/>
      <c r="BL622" s="302"/>
      <c r="BM622" s="302"/>
      <c r="BN622" s="302"/>
      <c r="BO622" s="302"/>
      <c r="BP622" s="302"/>
      <c r="BQ622" s="302"/>
      <c r="BR622" s="302"/>
      <c r="BS622" s="302"/>
      <c r="BT622" s="302"/>
      <c r="BU622" s="302"/>
      <c r="BV622" s="302"/>
      <c r="BW622" s="302"/>
      <c r="BX622" s="302"/>
      <c r="BY622" s="302"/>
      <c r="BZ622" s="302"/>
      <c r="CA622" s="302"/>
      <c r="CB622" s="302"/>
      <c r="CC622" s="302"/>
      <c r="CD622" s="302"/>
      <c r="CE622" s="302"/>
      <c r="CF622" s="302"/>
      <c r="CG622" s="302"/>
      <c r="CH622" s="302"/>
      <c r="CI622" s="302"/>
      <c r="CJ622" s="302"/>
      <c r="CK622" s="302"/>
      <c r="CL622" s="302"/>
      <c r="CM622" s="302"/>
      <c r="CN622" s="302"/>
      <c r="CO622" s="302"/>
      <c r="CP622" s="302"/>
      <c r="CQ622" s="302"/>
      <c r="CR622" s="302"/>
      <c r="CS622" s="302"/>
      <c r="CT622" s="302"/>
      <c r="CU622" s="302"/>
      <c r="CV622" s="302"/>
      <c r="CW622" s="302"/>
      <c r="CX622" s="302"/>
      <c r="CY622" s="302"/>
      <c r="CZ622" s="302"/>
      <c r="DA622" s="302"/>
      <c r="DB622" s="302"/>
      <c r="DC622" s="302"/>
      <c r="DD622" s="302"/>
      <c r="DE622" s="302"/>
      <c r="DF622" s="302"/>
      <c r="DG622" s="302"/>
      <c r="DH622" s="302"/>
      <c r="DI622" s="302"/>
      <c r="DJ622" s="302"/>
      <c r="DK622" s="302"/>
      <c r="DL622" s="302"/>
      <c r="DM622" s="302"/>
      <c r="DN622" s="302"/>
      <c r="DO622" s="302"/>
    </row>
    <row r="623" spans="4:119">
      <c r="D623" s="301" t="s">
        <v>121</v>
      </c>
      <c r="E623" s="301"/>
      <c r="F623" s="301" t="s">
        <v>123</v>
      </c>
      <c r="G623" s="302">
        <v>58</v>
      </c>
      <c r="H623" s="277" t="str">
        <f t="shared" si="9"/>
        <v>0258</v>
      </c>
      <c r="I623" s="302"/>
      <c r="J623" s="302"/>
      <c r="K623" s="302"/>
      <c r="L623" s="302"/>
      <c r="M623" s="302"/>
      <c r="N623" s="302"/>
      <c r="O623" s="302"/>
      <c r="P623" s="302"/>
      <c r="Q623" s="302"/>
      <c r="R623" s="302"/>
      <c r="S623" s="302"/>
      <c r="T623" s="302"/>
      <c r="U623" s="302"/>
      <c r="V623" s="302"/>
      <c r="W623" s="302"/>
      <c r="X623" s="302"/>
      <c r="Y623" s="302"/>
      <c r="Z623" s="302"/>
      <c r="AA623" s="302"/>
      <c r="AB623" s="302"/>
      <c r="AC623" s="302"/>
      <c r="AD623" s="302"/>
      <c r="AE623" s="302"/>
      <c r="AF623" s="302"/>
      <c r="AG623" s="302"/>
      <c r="AH623" s="302"/>
      <c r="AI623" s="302"/>
      <c r="AJ623" s="302"/>
      <c r="AK623" s="302"/>
      <c r="AL623" s="302"/>
      <c r="AM623" s="302"/>
      <c r="AN623" s="302"/>
      <c r="AO623" s="302"/>
      <c r="AP623" s="302"/>
      <c r="AQ623" s="302"/>
      <c r="AR623" s="302"/>
      <c r="AS623" s="302"/>
      <c r="AT623" s="302"/>
      <c r="AU623" s="302"/>
      <c r="AV623" s="302"/>
      <c r="AW623" s="302"/>
      <c r="AX623" s="302"/>
      <c r="AY623" s="302"/>
      <c r="AZ623" s="302"/>
      <c r="BA623" s="302"/>
      <c r="BB623" s="302"/>
      <c r="BC623" s="302"/>
      <c r="BD623" s="302"/>
      <c r="BE623" s="302"/>
      <c r="BF623" s="302"/>
      <c r="BG623" s="302"/>
      <c r="BH623" s="302"/>
      <c r="BI623" s="302"/>
      <c r="BJ623" s="302"/>
      <c r="BK623" s="302"/>
      <c r="BL623" s="302"/>
      <c r="BM623" s="302"/>
      <c r="BN623" s="302"/>
      <c r="BO623" s="302"/>
      <c r="BP623" s="302"/>
      <c r="BQ623" s="302"/>
      <c r="BR623" s="302"/>
      <c r="BS623" s="302"/>
      <c r="BT623" s="302"/>
      <c r="BU623" s="302"/>
      <c r="BV623" s="302"/>
      <c r="BW623" s="302"/>
      <c r="BX623" s="302"/>
      <c r="BY623" s="302"/>
      <c r="BZ623" s="302"/>
      <c r="CA623" s="302"/>
      <c r="CB623" s="302"/>
      <c r="CC623" s="302"/>
      <c r="CD623" s="302"/>
      <c r="CE623" s="302"/>
      <c r="CF623" s="302"/>
      <c r="CG623" s="302"/>
      <c r="CH623" s="302"/>
      <c r="CI623" s="302"/>
      <c r="CJ623" s="302"/>
      <c r="CK623" s="302"/>
      <c r="CL623" s="302"/>
      <c r="CM623" s="302"/>
      <c r="CN623" s="302"/>
      <c r="CO623" s="302"/>
      <c r="CP623" s="302"/>
      <c r="CQ623" s="302"/>
      <c r="CR623" s="302"/>
      <c r="CS623" s="302"/>
      <c r="CT623" s="302"/>
      <c r="CU623" s="302"/>
      <c r="CV623" s="302"/>
      <c r="CW623" s="302"/>
      <c r="CX623" s="302"/>
      <c r="CY623" s="302"/>
      <c r="CZ623" s="302"/>
      <c r="DA623" s="302"/>
      <c r="DB623" s="302"/>
      <c r="DC623" s="302"/>
      <c r="DD623" s="302"/>
      <c r="DE623" s="302"/>
      <c r="DF623" s="302"/>
      <c r="DG623" s="302"/>
      <c r="DH623" s="302"/>
      <c r="DI623" s="302"/>
      <c r="DJ623" s="302"/>
      <c r="DK623" s="302"/>
      <c r="DL623" s="302"/>
      <c r="DM623" s="302"/>
      <c r="DN623" s="302"/>
      <c r="DO623" s="302"/>
    </row>
    <row r="624" spans="4:119">
      <c r="D624" s="301" t="s">
        <v>121</v>
      </c>
      <c r="E624" s="301"/>
      <c r="F624" s="301" t="s">
        <v>123</v>
      </c>
      <c r="G624" s="302">
        <v>59</v>
      </c>
      <c r="H624" s="277" t="str">
        <f t="shared" si="9"/>
        <v>0259</v>
      </c>
      <c r="I624" s="302"/>
      <c r="J624" s="302"/>
      <c r="K624" s="302"/>
      <c r="L624" s="302"/>
      <c r="M624" s="302"/>
      <c r="N624" s="302"/>
      <c r="O624" s="302"/>
      <c r="P624" s="302"/>
      <c r="Q624" s="302"/>
      <c r="R624" s="302"/>
      <c r="S624" s="302"/>
      <c r="T624" s="302"/>
      <c r="U624" s="302"/>
      <c r="V624" s="302"/>
      <c r="W624" s="302"/>
      <c r="X624" s="302"/>
      <c r="Y624" s="302"/>
      <c r="Z624" s="302"/>
      <c r="AA624" s="302"/>
      <c r="AB624" s="302"/>
      <c r="AC624" s="302"/>
      <c r="AD624" s="302"/>
      <c r="AE624" s="302"/>
      <c r="AF624" s="302"/>
      <c r="AG624" s="302"/>
      <c r="AH624" s="302"/>
      <c r="AI624" s="302"/>
      <c r="AJ624" s="302"/>
      <c r="AK624" s="302"/>
      <c r="AL624" s="302"/>
      <c r="AM624" s="302"/>
      <c r="AN624" s="302"/>
      <c r="AO624" s="302"/>
      <c r="AP624" s="302"/>
      <c r="AQ624" s="302"/>
      <c r="AR624" s="302"/>
      <c r="AS624" s="302"/>
      <c r="AT624" s="302"/>
      <c r="AU624" s="302"/>
      <c r="AV624" s="302"/>
      <c r="AW624" s="302"/>
      <c r="AX624" s="302"/>
      <c r="AY624" s="302"/>
      <c r="AZ624" s="302"/>
      <c r="BA624" s="302"/>
      <c r="BB624" s="302"/>
      <c r="BC624" s="302"/>
      <c r="BD624" s="302"/>
      <c r="BE624" s="302"/>
      <c r="BF624" s="302"/>
      <c r="BG624" s="302"/>
      <c r="BH624" s="302"/>
      <c r="BI624" s="302"/>
      <c r="BJ624" s="302"/>
      <c r="BK624" s="302"/>
      <c r="BL624" s="302"/>
      <c r="BM624" s="302"/>
      <c r="BN624" s="302"/>
      <c r="BO624" s="302"/>
      <c r="BP624" s="302"/>
      <c r="BQ624" s="302"/>
      <c r="BR624" s="302"/>
      <c r="BS624" s="302"/>
      <c r="BT624" s="302"/>
      <c r="BU624" s="302"/>
      <c r="BV624" s="302"/>
      <c r="BW624" s="302"/>
      <c r="BX624" s="302"/>
      <c r="BY624" s="302"/>
      <c r="BZ624" s="302"/>
      <c r="CA624" s="302"/>
      <c r="CB624" s="302"/>
      <c r="CC624" s="302"/>
      <c r="CD624" s="302"/>
      <c r="CE624" s="302"/>
      <c r="CF624" s="302"/>
      <c r="CG624" s="302"/>
      <c r="CH624" s="302"/>
      <c r="CI624" s="302"/>
      <c r="CJ624" s="302"/>
      <c r="CK624" s="302"/>
      <c r="CL624" s="302"/>
      <c r="CM624" s="302"/>
      <c r="CN624" s="302"/>
      <c r="CO624" s="302"/>
      <c r="CP624" s="302"/>
      <c r="CQ624" s="302"/>
      <c r="CR624" s="302"/>
      <c r="CS624" s="302"/>
      <c r="CT624" s="302"/>
      <c r="CU624" s="302"/>
      <c r="CV624" s="302"/>
      <c r="CW624" s="302"/>
      <c r="CX624" s="302"/>
      <c r="CY624" s="302"/>
      <c r="CZ624" s="302"/>
      <c r="DA624" s="302"/>
      <c r="DB624" s="302"/>
      <c r="DC624" s="302"/>
      <c r="DD624" s="302"/>
      <c r="DE624" s="302"/>
      <c r="DF624" s="302"/>
      <c r="DG624" s="302"/>
      <c r="DH624" s="302"/>
      <c r="DI624" s="302"/>
      <c r="DJ624" s="302"/>
      <c r="DK624" s="302"/>
      <c r="DL624" s="302"/>
      <c r="DM624" s="302"/>
      <c r="DN624" s="302"/>
      <c r="DO624" s="302"/>
    </row>
    <row r="625" spans="4:119">
      <c r="D625" s="301" t="s">
        <v>121</v>
      </c>
      <c r="E625" s="301"/>
      <c r="F625" s="301" t="s">
        <v>123</v>
      </c>
      <c r="G625" s="302">
        <v>60</v>
      </c>
      <c r="H625" s="277" t="str">
        <f t="shared" si="9"/>
        <v>0260</v>
      </c>
      <c r="I625" s="302"/>
      <c r="J625" s="302"/>
      <c r="K625" s="302"/>
      <c r="L625" s="302"/>
      <c r="M625" s="302"/>
      <c r="N625" s="302"/>
      <c r="O625" s="302"/>
      <c r="P625" s="302"/>
      <c r="Q625" s="302"/>
      <c r="R625" s="302"/>
      <c r="S625" s="302"/>
      <c r="T625" s="302"/>
      <c r="U625" s="302"/>
      <c r="V625" s="302"/>
      <c r="W625" s="302"/>
      <c r="X625" s="302"/>
      <c r="Y625" s="302"/>
      <c r="Z625" s="302"/>
      <c r="AA625" s="302"/>
      <c r="AB625" s="302"/>
      <c r="AC625" s="302"/>
      <c r="AD625" s="302"/>
      <c r="AE625" s="302"/>
      <c r="AF625" s="302"/>
      <c r="AG625" s="302"/>
      <c r="AH625" s="302"/>
      <c r="AI625" s="302"/>
      <c r="AJ625" s="302"/>
      <c r="AK625" s="302"/>
      <c r="AL625" s="302"/>
      <c r="AM625" s="302"/>
      <c r="AN625" s="302"/>
      <c r="AO625" s="302"/>
      <c r="AP625" s="302"/>
      <c r="AQ625" s="302"/>
      <c r="AR625" s="302"/>
      <c r="AS625" s="302"/>
      <c r="AT625" s="302"/>
      <c r="AU625" s="302"/>
      <c r="AV625" s="302"/>
      <c r="AW625" s="302"/>
      <c r="AX625" s="302"/>
      <c r="AY625" s="302"/>
      <c r="AZ625" s="302"/>
      <c r="BA625" s="302"/>
      <c r="BB625" s="302"/>
      <c r="BC625" s="302"/>
      <c r="BD625" s="302"/>
      <c r="BE625" s="302"/>
      <c r="BF625" s="302"/>
      <c r="BG625" s="302"/>
      <c r="BH625" s="302"/>
      <c r="BI625" s="302"/>
      <c r="BJ625" s="302"/>
      <c r="BK625" s="302"/>
      <c r="BL625" s="302"/>
      <c r="BM625" s="302"/>
      <c r="BN625" s="302"/>
      <c r="BO625" s="302"/>
      <c r="BP625" s="302"/>
      <c r="BQ625" s="302"/>
      <c r="BR625" s="302"/>
      <c r="BS625" s="302"/>
      <c r="BT625" s="302"/>
      <c r="BU625" s="302"/>
      <c r="BV625" s="302"/>
      <c r="BW625" s="302"/>
      <c r="BX625" s="302"/>
      <c r="BY625" s="302"/>
      <c r="BZ625" s="302"/>
      <c r="CA625" s="302"/>
      <c r="CB625" s="302"/>
      <c r="CC625" s="302"/>
      <c r="CD625" s="302"/>
      <c r="CE625" s="302"/>
      <c r="CF625" s="302"/>
      <c r="CG625" s="302"/>
      <c r="CH625" s="302"/>
      <c r="CI625" s="302"/>
      <c r="CJ625" s="302"/>
      <c r="CK625" s="302"/>
      <c r="CL625" s="302"/>
      <c r="CM625" s="302"/>
      <c r="CN625" s="302"/>
      <c r="CO625" s="302"/>
      <c r="CP625" s="302"/>
      <c r="CQ625" s="302"/>
      <c r="CR625" s="302"/>
      <c r="CS625" s="302"/>
      <c r="CT625" s="302"/>
      <c r="CU625" s="302"/>
      <c r="CV625" s="302"/>
      <c r="CW625" s="302"/>
      <c r="CX625" s="302"/>
      <c r="CY625" s="302"/>
      <c r="CZ625" s="302"/>
      <c r="DA625" s="302"/>
      <c r="DB625" s="302"/>
      <c r="DC625" s="302"/>
      <c r="DD625" s="302"/>
      <c r="DE625" s="302"/>
      <c r="DF625" s="302"/>
      <c r="DG625" s="302"/>
      <c r="DH625" s="302"/>
      <c r="DI625" s="302"/>
      <c r="DJ625" s="302"/>
      <c r="DK625" s="302"/>
      <c r="DL625" s="302"/>
      <c r="DM625" s="302"/>
      <c r="DN625" s="302"/>
      <c r="DO625" s="302"/>
    </row>
    <row r="626" spans="4:119">
      <c r="H626" s="277" t="str">
        <f t="shared" si="9"/>
        <v>0000</v>
      </c>
    </row>
    <row r="627" spans="4:119" ht="22.5">
      <c r="D627" s="348" t="s">
        <v>231</v>
      </c>
      <c r="H627" s="277" t="str">
        <f t="shared" si="9"/>
        <v>0000</v>
      </c>
    </row>
    <row r="628" spans="4:119">
      <c r="D628" s="300" t="s">
        <v>118</v>
      </c>
      <c r="E628" s="300"/>
      <c r="F628" s="300" t="s">
        <v>113</v>
      </c>
      <c r="G628" s="300" t="s">
        <v>120</v>
      </c>
      <c r="H628" s="277" t="str">
        <f t="shared" si="9"/>
        <v>性別年齡</v>
      </c>
      <c r="I628" s="300"/>
      <c r="J628" s="300"/>
      <c r="K628" s="300"/>
      <c r="L628" s="300"/>
      <c r="M628" s="300"/>
      <c r="N628" s="300"/>
      <c r="O628" s="300"/>
      <c r="P628" s="300"/>
      <c r="Q628" s="300"/>
      <c r="R628" s="300"/>
      <c r="S628" s="300"/>
      <c r="T628" s="300"/>
      <c r="U628" s="300"/>
      <c r="V628" s="300"/>
      <c r="W628" s="300"/>
      <c r="X628" s="300"/>
      <c r="Y628" s="300"/>
      <c r="Z628" s="300"/>
      <c r="AA628" s="300"/>
      <c r="AB628" s="300"/>
      <c r="AC628" s="300"/>
      <c r="AD628" s="300"/>
      <c r="AE628" s="300"/>
      <c r="AF628" s="300"/>
      <c r="AG628" s="300"/>
      <c r="AH628" s="300"/>
      <c r="AI628" s="300"/>
      <c r="AJ628" s="300"/>
      <c r="AK628" s="300"/>
      <c r="AL628" s="300"/>
      <c r="AM628" s="300"/>
      <c r="AN628" s="300"/>
      <c r="AO628" s="300"/>
      <c r="AP628" s="300"/>
      <c r="AQ628" s="300"/>
      <c r="AR628" s="300"/>
      <c r="AS628" s="300"/>
      <c r="AT628" s="300"/>
      <c r="AU628" s="300"/>
      <c r="AV628" s="300"/>
      <c r="AW628" s="300"/>
      <c r="AX628" s="300"/>
      <c r="AY628" s="300"/>
      <c r="AZ628" s="300"/>
      <c r="BA628" s="300"/>
      <c r="BB628" s="300"/>
      <c r="BC628" s="300"/>
      <c r="BD628" s="300"/>
      <c r="BE628" s="300"/>
      <c r="BF628" s="300"/>
      <c r="BG628" s="300"/>
      <c r="BH628" s="300"/>
      <c r="BI628" s="300"/>
      <c r="BJ628" s="300"/>
      <c r="BK628" s="300"/>
      <c r="BL628" s="300"/>
      <c r="BM628" s="300"/>
      <c r="BN628" s="300"/>
      <c r="BO628" s="300"/>
      <c r="BP628" s="300"/>
      <c r="BQ628" s="300"/>
      <c r="BR628" s="300"/>
      <c r="BS628" s="300"/>
      <c r="BT628" s="300"/>
      <c r="BU628" s="300"/>
      <c r="BV628" s="300"/>
      <c r="BW628" s="300"/>
      <c r="BX628" s="300"/>
      <c r="BY628" s="300"/>
      <c r="BZ628" s="300"/>
      <c r="CA628" s="300"/>
      <c r="CB628" s="300"/>
      <c r="CC628" s="300"/>
      <c r="CD628" s="300"/>
      <c r="CE628" s="300"/>
      <c r="CF628" s="300"/>
      <c r="CG628" s="300"/>
      <c r="CH628" s="300"/>
      <c r="CI628" s="300"/>
      <c r="CJ628" s="300"/>
      <c r="CK628" s="300"/>
      <c r="CL628" s="300"/>
      <c r="CM628" s="300"/>
      <c r="CN628" s="300"/>
      <c r="CO628" s="300"/>
      <c r="CP628" s="300"/>
      <c r="CQ628" s="300"/>
      <c r="CR628" s="300"/>
      <c r="CS628" s="300"/>
      <c r="CT628" s="300"/>
      <c r="CU628" s="300"/>
      <c r="CV628" s="300"/>
      <c r="CW628" s="300"/>
      <c r="CX628" s="300"/>
      <c r="CY628" s="300"/>
      <c r="CZ628" s="300"/>
      <c r="DA628" s="300"/>
      <c r="DB628" s="300"/>
      <c r="DC628" s="300"/>
      <c r="DD628" s="300"/>
      <c r="DE628" s="300"/>
      <c r="DF628" s="300"/>
      <c r="DG628" s="300"/>
      <c r="DH628" s="300"/>
      <c r="DI628" s="300"/>
      <c r="DJ628" s="300"/>
      <c r="DK628" s="300"/>
      <c r="DL628" s="300"/>
      <c r="DM628" s="300"/>
      <c r="DN628" s="300"/>
      <c r="DO628" s="300"/>
    </row>
    <row r="629" spans="4:119">
      <c r="D629" s="301" t="s">
        <v>121</v>
      </c>
      <c r="E629" s="301"/>
      <c r="F629" s="301" t="s">
        <v>122</v>
      </c>
      <c r="G629" s="302">
        <v>0</v>
      </c>
      <c r="H629" s="277" t="str">
        <f t="shared" si="9"/>
        <v>0100</v>
      </c>
      <c r="I629" s="302"/>
      <c r="J629" s="302"/>
      <c r="K629" s="302"/>
      <c r="L629" s="302"/>
      <c r="M629" s="302"/>
      <c r="N629" s="302"/>
      <c r="O629" s="302"/>
      <c r="P629" s="302"/>
      <c r="Q629" s="302"/>
      <c r="R629" s="302"/>
      <c r="S629" s="302"/>
      <c r="T629" s="302"/>
      <c r="U629" s="302"/>
      <c r="V629" s="302"/>
      <c r="W629" s="302"/>
      <c r="X629" s="302"/>
      <c r="Y629" s="302"/>
      <c r="Z629" s="302"/>
      <c r="AA629" s="302"/>
      <c r="AB629" s="302"/>
      <c r="AC629" s="302"/>
      <c r="AD629" s="302"/>
      <c r="AE629" s="302"/>
      <c r="AF629" s="302"/>
      <c r="AG629" s="302"/>
      <c r="AH629" s="302"/>
      <c r="AI629" s="302"/>
      <c r="AJ629" s="302"/>
      <c r="AK629" s="302"/>
      <c r="AL629" s="302"/>
      <c r="AM629" s="302"/>
      <c r="AN629" s="302"/>
      <c r="AO629" s="302"/>
      <c r="AP629" s="302"/>
      <c r="AQ629" s="302"/>
      <c r="AR629" s="302"/>
      <c r="AS629" s="302"/>
      <c r="AT629" s="302"/>
      <c r="AU629" s="302"/>
      <c r="AV629" s="302"/>
      <c r="AW629" s="302"/>
      <c r="AX629" s="302"/>
      <c r="AY629" s="302"/>
      <c r="AZ629" s="302"/>
      <c r="BA629" s="302"/>
      <c r="BB629" s="302"/>
      <c r="BC629" s="302"/>
      <c r="BD629" s="302"/>
      <c r="BE629" s="302"/>
      <c r="BF629" s="302"/>
      <c r="BG629" s="302"/>
      <c r="BH629" s="302"/>
      <c r="BI629" s="302"/>
      <c r="BJ629" s="302"/>
      <c r="BK629" s="302"/>
      <c r="BL629" s="302"/>
      <c r="BM629" s="302"/>
      <c r="BN629" s="302"/>
      <c r="BO629" s="302"/>
      <c r="BP629" s="302"/>
      <c r="BQ629" s="302"/>
      <c r="BR629" s="302"/>
      <c r="BS629" s="302"/>
      <c r="BT629" s="302"/>
      <c r="BU629" s="302"/>
      <c r="BV629" s="302"/>
      <c r="BW629" s="302"/>
      <c r="BX629" s="302"/>
      <c r="BY629" s="302"/>
      <c r="BZ629" s="302"/>
      <c r="CA629" s="302"/>
      <c r="CB629" s="302"/>
      <c r="CC629" s="302"/>
      <c r="CD629" s="302"/>
      <c r="CE629" s="302"/>
      <c r="CF629" s="302"/>
      <c r="CG629" s="302"/>
      <c r="CH629" s="302"/>
      <c r="CI629" s="302"/>
      <c r="CJ629" s="302"/>
      <c r="CK629" s="302"/>
      <c r="CL629" s="302"/>
      <c r="CM629" s="302"/>
      <c r="CN629" s="302"/>
      <c r="CO629" s="302"/>
      <c r="CP629" s="302"/>
      <c r="CQ629" s="302"/>
      <c r="CR629" s="302"/>
      <c r="CS629" s="302"/>
      <c r="CT629" s="302"/>
      <c r="CU629" s="302"/>
      <c r="CV629" s="302"/>
      <c r="CW629" s="302"/>
      <c r="CX629" s="302"/>
      <c r="CY629" s="302"/>
      <c r="CZ629" s="302"/>
      <c r="DA629" s="302"/>
      <c r="DB629" s="302"/>
      <c r="DC629" s="302"/>
      <c r="DD629" s="302"/>
      <c r="DE629" s="302"/>
      <c r="DF629" s="302"/>
      <c r="DG629" s="302"/>
      <c r="DH629" s="302"/>
      <c r="DI629" s="302"/>
      <c r="DJ629" s="302"/>
      <c r="DK629" s="302"/>
      <c r="DL629" s="302"/>
      <c r="DM629" s="302"/>
      <c r="DN629" s="302"/>
      <c r="DO629" s="302"/>
    </row>
    <row r="630" spans="4:119">
      <c r="D630" s="301" t="s">
        <v>121</v>
      </c>
      <c r="E630" s="301"/>
      <c r="F630" s="301" t="s">
        <v>122</v>
      </c>
      <c r="G630" s="302">
        <v>1</v>
      </c>
      <c r="H630" s="277" t="str">
        <f t="shared" si="9"/>
        <v>0101</v>
      </c>
      <c r="I630" s="302"/>
      <c r="J630" s="302"/>
      <c r="K630" s="302"/>
      <c r="L630" s="302"/>
      <c r="M630" s="302"/>
      <c r="N630" s="302"/>
      <c r="O630" s="302"/>
      <c r="P630" s="302"/>
      <c r="Q630" s="302"/>
      <c r="R630" s="302"/>
      <c r="S630" s="302"/>
      <c r="T630" s="302"/>
      <c r="U630" s="302"/>
      <c r="V630" s="302"/>
      <c r="W630" s="302"/>
      <c r="X630" s="302"/>
      <c r="Y630" s="302"/>
      <c r="Z630" s="302"/>
      <c r="AA630" s="302"/>
      <c r="AB630" s="302"/>
      <c r="AC630" s="302"/>
      <c r="AD630" s="302"/>
      <c r="AE630" s="302"/>
      <c r="AF630" s="302"/>
      <c r="AG630" s="302"/>
      <c r="AH630" s="302"/>
      <c r="AI630" s="302"/>
      <c r="AJ630" s="302"/>
      <c r="AK630" s="302"/>
      <c r="AL630" s="302"/>
      <c r="AM630" s="302"/>
      <c r="AN630" s="302"/>
      <c r="AO630" s="302"/>
      <c r="AP630" s="302"/>
      <c r="AQ630" s="302"/>
      <c r="AR630" s="302"/>
      <c r="AS630" s="302"/>
      <c r="AT630" s="302"/>
      <c r="AU630" s="302"/>
      <c r="AV630" s="302"/>
      <c r="AW630" s="302"/>
      <c r="AX630" s="302"/>
      <c r="AY630" s="302"/>
      <c r="AZ630" s="302"/>
      <c r="BA630" s="302"/>
      <c r="BB630" s="302"/>
      <c r="BC630" s="302"/>
      <c r="BD630" s="302"/>
      <c r="BE630" s="302"/>
      <c r="BF630" s="302"/>
      <c r="BG630" s="302"/>
      <c r="BH630" s="302"/>
      <c r="BI630" s="302"/>
      <c r="BJ630" s="302"/>
      <c r="BK630" s="302"/>
      <c r="BL630" s="302"/>
      <c r="BM630" s="302"/>
      <c r="BN630" s="302"/>
      <c r="BO630" s="302"/>
      <c r="BP630" s="302"/>
      <c r="BQ630" s="302"/>
      <c r="BR630" s="302"/>
      <c r="BS630" s="302"/>
      <c r="BT630" s="302"/>
      <c r="BU630" s="302"/>
      <c r="BV630" s="302"/>
      <c r="BW630" s="302"/>
      <c r="BX630" s="302"/>
      <c r="BY630" s="302"/>
      <c r="BZ630" s="302"/>
      <c r="CA630" s="302"/>
      <c r="CB630" s="302"/>
      <c r="CC630" s="302"/>
      <c r="CD630" s="302"/>
      <c r="CE630" s="302"/>
      <c r="CF630" s="302"/>
      <c r="CG630" s="302"/>
      <c r="CH630" s="302"/>
      <c r="CI630" s="302"/>
      <c r="CJ630" s="302"/>
      <c r="CK630" s="302"/>
      <c r="CL630" s="302"/>
      <c r="CM630" s="302"/>
      <c r="CN630" s="302"/>
      <c r="CO630" s="302"/>
      <c r="CP630" s="302"/>
      <c r="CQ630" s="302"/>
      <c r="CR630" s="302"/>
      <c r="CS630" s="302"/>
      <c r="CT630" s="302"/>
      <c r="CU630" s="302"/>
      <c r="CV630" s="302"/>
      <c r="CW630" s="302"/>
      <c r="CX630" s="302"/>
      <c r="CY630" s="302"/>
      <c r="CZ630" s="302"/>
      <c r="DA630" s="302"/>
      <c r="DB630" s="302"/>
      <c r="DC630" s="302"/>
      <c r="DD630" s="302"/>
      <c r="DE630" s="302"/>
      <c r="DF630" s="302"/>
      <c r="DG630" s="302"/>
      <c r="DH630" s="302"/>
      <c r="DI630" s="302"/>
      <c r="DJ630" s="302"/>
      <c r="DK630" s="302"/>
      <c r="DL630" s="302"/>
      <c r="DM630" s="302"/>
      <c r="DN630" s="302"/>
      <c r="DO630" s="302"/>
    </row>
    <row r="631" spans="4:119">
      <c r="D631" s="301" t="s">
        <v>121</v>
      </c>
      <c r="E631" s="301"/>
      <c r="F631" s="301" t="s">
        <v>122</v>
      </c>
      <c r="G631" s="302">
        <v>2</v>
      </c>
      <c r="H631" s="277" t="str">
        <f t="shared" si="9"/>
        <v>0102</v>
      </c>
      <c r="I631" s="302"/>
      <c r="J631" s="302"/>
      <c r="K631" s="302"/>
      <c r="L631" s="302"/>
      <c r="M631" s="302"/>
      <c r="N631" s="302"/>
      <c r="O631" s="302"/>
      <c r="P631" s="302"/>
      <c r="Q631" s="302"/>
      <c r="R631" s="302"/>
      <c r="S631" s="302"/>
      <c r="T631" s="302"/>
      <c r="U631" s="302"/>
      <c r="V631" s="302"/>
      <c r="W631" s="302"/>
      <c r="X631" s="302"/>
      <c r="Y631" s="302"/>
      <c r="Z631" s="302"/>
      <c r="AA631" s="302"/>
      <c r="AB631" s="302"/>
      <c r="AC631" s="302"/>
      <c r="AD631" s="302"/>
      <c r="AE631" s="302"/>
      <c r="AF631" s="302"/>
      <c r="AG631" s="302"/>
      <c r="AH631" s="302"/>
      <c r="AI631" s="302"/>
      <c r="AJ631" s="302"/>
      <c r="AK631" s="302"/>
      <c r="AL631" s="302"/>
      <c r="AM631" s="302"/>
      <c r="AN631" s="302"/>
      <c r="AO631" s="302"/>
      <c r="AP631" s="302"/>
      <c r="AQ631" s="302"/>
      <c r="AR631" s="302"/>
      <c r="AS631" s="302"/>
      <c r="AT631" s="302"/>
      <c r="AU631" s="302"/>
      <c r="AV631" s="302"/>
      <c r="AW631" s="302"/>
      <c r="AX631" s="302"/>
      <c r="AY631" s="302"/>
      <c r="AZ631" s="302"/>
      <c r="BA631" s="302"/>
      <c r="BB631" s="302"/>
      <c r="BC631" s="302"/>
      <c r="BD631" s="302"/>
      <c r="BE631" s="302"/>
      <c r="BF631" s="302"/>
      <c r="BG631" s="302"/>
      <c r="BH631" s="302"/>
      <c r="BI631" s="302"/>
      <c r="BJ631" s="302"/>
      <c r="BK631" s="302"/>
      <c r="BL631" s="302"/>
      <c r="BM631" s="302"/>
      <c r="BN631" s="302"/>
      <c r="BO631" s="302"/>
      <c r="BP631" s="302"/>
      <c r="BQ631" s="302"/>
      <c r="BR631" s="302"/>
      <c r="BS631" s="302"/>
      <c r="BT631" s="302"/>
      <c r="BU631" s="302"/>
      <c r="BV631" s="302"/>
      <c r="BW631" s="302"/>
      <c r="BX631" s="302"/>
      <c r="BY631" s="302"/>
      <c r="BZ631" s="302"/>
      <c r="CA631" s="302"/>
      <c r="CB631" s="302"/>
      <c r="CC631" s="302"/>
      <c r="CD631" s="302"/>
      <c r="CE631" s="302"/>
      <c r="CF631" s="302"/>
      <c r="CG631" s="302"/>
      <c r="CH631" s="302"/>
      <c r="CI631" s="302"/>
      <c r="CJ631" s="302"/>
      <c r="CK631" s="302"/>
      <c r="CL631" s="302"/>
      <c r="CM631" s="302"/>
      <c r="CN631" s="302"/>
      <c r="CO631" s="302"/>
      <c r="CP631" s="302"/>
      <c r="CQ631" s="302"/>
      <c r="CR631" s="302"/>
      <c r="CS631" s="302"/>
      <c r="CT631" s="302"/>
      <c r="CU631" s="302"/>
      <c r="CV631" s="302"/>
      <c r="CW631" s="302"/>
      <c r="CX631" s="302"/>
      <c r="CY631" s="302"/>
      <c r="CZ631" s="302"/>
      <c r="DA631" s="302"/>
      <c r="DB631" s="302"/>
      <c r="DC631" s="302"/>
      <c r="DD631" s="302"/>
      <c r="DE631" s="302"/>
      <c r="DF631" s="302"/>
      <c r="DG631" s="302"/>
      <c r="DH631" s="302"/>
      <c r="DI631" s="302"/>
      <c r="DJ631" s="302"/>
      <c r="DK631" s="302"/>
      <c r="DL631" s="302"/>
      <c r="DM631" s="302"/>
      <c r="DN631" s="302"/>
      <c r="DO631" s="302"/>
    </row>
    <row r="632" spans="4:119">
      <c r="D632" s="301" t="s">
        <v>121</v>
      </c>
      <c r="E632" s="301"/>
      <c r="F632" s="301" t="s">
        <v>122</v>
      </c>
      <c r="G632" s="302">
        <v>3</v>
      </c>
      <c r="H632" s="277" t="str">
        <f t="shared" si="9"/>
        <v>0103</v>
      </c>
      <c r="I632" s="302"/>
      <c r="J632" s="302"/>
      <c r="K632" s="302"/>
      <c r="L632" s="302"/>
      <c r="M632" s="302"/>
      <c r="N632" s="302"/>
      <c r="O632" s="302"/>
      <c r="P632" s="302"/>
      <c r="Q632" s="302"/>
      <c r="R632" s="302"/>
      <c r="S632" s="302"/>
      <c r="T632" s="302"/>
      <c r="U632" s="302"/>
      <c r="V632" s="302"/>
      <c r="W632" s="302"/>
      <c r="X632" s="302"/>
      <c r="Y632" s="302"/>
      <c r="Z632" s="302"/>
      <c r="AA632" s="302"/>
      <c r="AB632" s="302"/>
      <c r="AC632" s="302"/>
      <c r="AD632" s="302"/>
      <c r="AE632" s="302"/>
      <c r="AF632" s="302"/>
      <c r="AG632" s="302"/>
      <c r="AH632" s="302"/>
      <c r="AI632" s="302"/>
      <c r="AJ632" s="302"/>
      <c r="AK632" s="302"/>
      <c r="AL632" s="302"/>
      <c r="AM632" s="302"/>
      <c r="AN632" s="302"/>
      <c r="AO632" s="302"/>
      <c r="AP632" s="302"/>
      <c r="AQ632" s="302"/>
      <c r="AR632" s="302"/>
      <c r="AS632" s="302"/>
      <c r="AT632" s="302"/>
      <c r="AU632" s="302"/>
      <c r="AV632" s="302"/>
      <c r="AW632" s="302"/>
      <c r="AX632" s="302"/>
      <c r="AY632" s="302"/>
      <c r="AZ632" s="302"/>
      <c r="BA632" s="302"/>
      <c r="BB632" s="302"/>
      <c r="BC632" s="302"/>
      <c r="BD632" s="302"/>
      <c r="BE632" s="302"/>
      <c r="BF632" s="302"/>
      <c r="BG632" s="302"/>
      <c r="BH632" s="302"/>
      <c r="BI632" s="302"/>
      <c r="BJ632" s="302"/>
      <c r="BK632" s="302"/>
      <c r="BL632" s="302"/>
      <c r="BM632" s="302"/>
      <c r="BN632" s="302"/>
      <c r="BO632" s="302"/>
      <c r="BP632" s="302"/>
      <c r="BQ632" s="302"/>
      <c r="BR632" s="302"/>
      <c r="BS632" s="302"/>
      <c r="BT632" s="302"/>
      <c r="BU632" s="302"/>
      <c r="BV632" s="302"/>
      <c r="BW632" s="302"/>
      <c r="BX632" s="302"/>
      <c r="BY632" s="302"/>
      <c r="BZ632" s="302"/>
      <c r="CA632" s="302"/>
      <c r="CB632" s="302"/>
      <c r="CC632" s="302"/>
      <c r="CD632" s="302"/>
      <c r="CE632" s="302"/>
      <c r="CF632" s="302"/>
      <c r="CG632" s="302"/>
      <c r="CH632" s="302"/>
      <c r="CI632" s="302"/>
      <c r="CJ632" s="302"/>
      <c r="CK632" s="302"/>
      <c r="CL632" s="302"/>
      <c r="CM632" s="302"/>
      <c r="CN632" s="302"/>
      <c r="CO632" s="302"/>
      <c r="CP632" s="302"/>
      <c r="CQ632" s="302"/>
      <c r="CR632" s="302"/>
      <c r="CS632" s="302"/>
      <c r="CT632" s="302"/>
      <c r="CU632" s="302"/>
      <c r="CV632" s="302"/>
      <c r="CW632" s="302"/>
      <c r="CX632" s="302"/>
      <c r="CY632" s="302"/>
      <c r="CZ632" s="302"/>
      <c r="DA632" s="302"/>
      <c r="DB632" s="302"/>
      <c r="DC632" s="302"/>
      <c r="DD632" s="302"/>
      <c r="DE632" s="302"/>
      <c r="DF632" s="302"/>
      <c r="DG632" s="302"/>
      <c r="DH632" s="302"/>
      <c r="DI632" s="302"/>
      <c r="DJ632" s="302"/>
      <c r="DK632" s="302"/>
      <c r="DL632" s="302"/>
      <c r="DM632" s="302"/>
      <c r="DN632" s="302"/>
      <c r="DO632" s="302"/>
    </row>
    <row r="633" spans="4:119">
      <c r="D633" s="301" t="s">
        <v>121</v>
      </c>
      <c r="E633" s="301"/>
      <c r="F633" s="301" t="s">
        <v>122</v>
      </c>
      <c r="G633" s="302">
        <v>4</v>
      </c>
      <c r="H633" s="277" t="str">
        <f t="shared" si="9"/>
        <v>0104</v>
      </c>
      <c r="I633" s="302"/>
      <c r="J633" s="302"/>
      <c r="K633" s="302"/>
      <c r="L633" s="302"/>
      <c r="M633" s="302"/>
      <c r="N633" s="302"/>
      <c r="O633" s="302"/>
      <c r="P633" s="302"/>
      <c r="Q633" s="302"/>
      <c r="R633" s="302"/>
      <c r="S633" s="302"/>
      <c r="T633" s="302"/>
      <c r="U633" s="302"/>
      <c r="V633" s="302"/>
      <c r="W633" s="302"/>
      <c r="X633" s="302"/>
      <c r="Y633" s="302"/>
      <c r="Z633" s="302"/>
      <c r="AA633" s="302"/>
      <c r="AB633" s="302"/>
      <c r="AC633" s="302"/>
      <c r="AD633" s="302"/>
      <c r="AE633" s="302"/>
      <c r="AF633" s="302"/>
      <c r="AG633" s="302"/>
      <c r="AH633" s="302"/>
      <c r="AI633" s="302"/>
      <c r="AJ633" s="302"/>
      <c r="AK633" s="302"/>
      <c r="AL633" s="302"/>
      <c r="AM633" s="302"/>
      <c r="AN633" s="302"/>
      <c r="AO633" s="302"/>
      <c r="AP633" s="302"/>
      <c r="AQ633" s="302"/>
      <c r="AR633" s="302"/>
      <c r="AS633" s="302"/>
      <c r="AT633" s="302"/>
      <c r="AU633" s="302"/>
      <c r="AV633" s="302"/>
      <c r="AW633" s="302"/>
      <c r="AX633" s="302"/>
      <c r="AY633" s="302"/>
      <c r="AZ633" s="302"/>
      <c r="BA633" s="302"/>
      <c r="BB633" s="302"/>
      <c r="BC633" s="302"/>
      <c r="BD633" s="302"/>
      <c r="BE633" s="302"/>
      <c r="BF633" s="302"/>
      <c r="BG633" s="302"/>
      <c r="BH633" s="302"/>
      <c r="BI633" s="302"/>
      <c r="BJ633" s="302"/>
      <c r="BK633" s="302"/>
      <c r="BL633" s="302"/>
      <c r="BM633" s="302"/>
      <c r="BN633" s="302"/>
      <c r="BO633" s="302"/>
      <c r="BP633" s="302"/>
      <c r="BQ633" s="302"/>
      <c r="BR633" s="302"/>
      <c r="BS633" s="302"/>
      <c r="BT633" s="302"/>
      <c r="BU633" s="302"/>
      <c r="BV633" s="302"/>
      <c r="BW633" s="302"/>
      <c r="BX633" s="302"/>
      <c r="BY633" s="302"/>
      <c r="BZ633" s="302"/>
      <c r="CA633" s="302"/>
      <c r="CB633" s="302"/>
      <c r="CC633" s="302"/>
      <c r="CD633" s="302"/>
      <c r="CE633" s="302"/>
      <c r="CF633" s="302"/>
      <c r="CG633" s="302"/>
      <c r="CH633" s="302"/>
      <c r="CI633" s="302"/>
      <c r="CJ633" s="302"/>
      <c r="CK633" s="302"/>
      <c r="CL633" s="302"/>
      <c r="CM633" s="302"/>
      <c r="CN633" s="302"/>
      <c r="CO633" s="302"/>
      <c r="CP633" s="302"/>
      <c r="CQ633" s="302"/>
      <c r="CR633" s="302"/>
      <c r="CS633" s="302"/>
      <c r="CT633" s="302"/>
      <c r="CU633" s="302"/>
      <c r="CV633" s="302"/>
      <c r="CW633" s="302"/>
      <c r="CX633" s="302"/>
      <c r="CY633" s="302"/>
      <c r="CZ633" s="302"/>
      <c r="DA633" s="302"/>
      <c r="DB633" s="302"/>
      <c r="DC633" s="302"/>
      <c r="DD633" s="302"/>
      <c r="DE633" s="302"/>
      <c r="DF633" s="302"/>
      <c r="DG633" s="302"/>
      <c r="DH633" s="302"/>
      <c r="DI633" s="302"/>
      <c r="DJ633" s="302"/>
      <c r="DK633" s="302"/>
      <c r="DL633" s="302"/>
      <c r="DM633" s="302"/>
      <c r="DN633" s="302"/>
      <c r="DO633" s="302"/>
    </row>
    <row r="634" spans="4:119">
      <c r="D634" s="301" t="s">
        <v>121</v>
      </c>
      <c r="E634" s="301"/>
      <c r="F634" s="301" t="s">
        <v>122</v>
      </c>
      <c r="G634" s="302">
        <v>5</v>
      </c>
      <c r="H634" s="277" t="str">
        <f t="shared" si="9"/>
        <v>0105</v>
      </c>
      <c r="I634" s="302"/>
      <c r="J634" s="302"/>
      <c r="K634" s="302"/>
      <c r="L634" s="302"/>
      <c r="M634" s="302"/>
      <c r="N634" s="302"/>
      <c r="O634" s="302"/>
      <c r="P634" s="302"/>
      <c r="Q634" s="302"/>
      <c r="R634" s="302"/>
      <c r="S634" s="302"/>
      <c r="T634" s="302"/>
      <c r="U634" s="302"/>
      <c r="V634" s="302"/>
      <c r="W634" s="302"/>
      <c r="X634" s="302"/>
      <c r="Y634" s="302"/>
      <c r="Z634" s="302"/>
      <c r="AA634" s="302"/>
      <c r="AB634" s="302"/>
      <c r="AC634" s="302"/>
      <c r="AD634" s="302"/>
      <c r="AE634" s="302"/>
      <c r="AF634" s="302"/>
      <c r="AG634" s="302"/>
      <c r="AH634" s="302"/>
      <c r="AI634" s="302"/>
      <c r="AJ634" s="302"/>
      <c r="AK634" s="302"/>
      <c r="AL634" s="302"/>
      <c r="AM634" s="302"/>
      <c r="AN634" s="302"/>
      <c r="AO634" s="302"/>
      <c r="AP634" s="302"/>
      <c r="AQ634" s="302"/>
      <c r="AR634" s="302"/>
      <c r="AS634" s="302"/>
      <c r="AT634" s="302"/>
      <c r="AU634" s="302"/>
      <c r="AV634" s="302"/>
      <c r="AW634" s="302"/>
      <c r="AX634" s="302"/>
      <c r="AY634" s="302"/>
      <c r="AZ634" s="302"/>
      <c r="BA634" s="302"/>
      <c r="BB634" s="302"/>
      <c r="BC634" s="302"/>
      <c r="BD634" s="302"/>
      <c r="BE634" s="302"/>
      <c r="BF634" s="302"/>
      <c r="BG634" s="302"/>
      <c r="BH634" s="302"/>
      <c r="BI634" s="302"/>
      <c r="BJ634" s="302"/>
      <c r="BK634" s="302"/>
      <c r="BL634" s="302"/>
      <c r="BM634" s="302"/>
      <c r="BN634" s="302"/>
      <c r="BO634" s="302"/>
      <c r="BP634" s="302"/>
      <c r="BQ634" s="302"/>
      <c r="BR634" s="302"/>
      <c r="BS634" s="302"/>
      <c r="BT634" s="302"/>
      <c r="BU634" s="302"/>
      <c r="BV634" s="302"/>
      <c r="BW634" s="302"/>
      <c r="BX634" s="302"/>
      <c r="BY634" s="302"/>
      <c r="BZ634" s="302"/>
      <c r="CA634" s="302"/>
      <c r="CB634" s="302"/>
      <c r="CC634" s="302"/>
      <c r="CD634" s="302"/>
      <c r="CE634" s="302"/>
      <c r="CF634" s="302"/>
      <c r="CG634" s="302"/>
      <c r="CH634" s="302"/>
      <c r="CI634" s="302"/>
      <c r="CJ634" s="302"/>
      <c r="CK634" s="302"/>
      <c r="CL634" s="302"/>
      <c r="CM634" s="302"/>
      <c r="CN634" s="302"/>
      <c r="CO634" s="302"/>
      <c r="CP634" s="302"/>
      <c r="CQ634" s="302"/>
      <c r="CR634" s="302"/>
      <c r="CS634" s="302"/>
      <c r="CT634" s="302"/>
      <c r="CU634" s="302"/>
      <c r="CV634" s="302"/>
      <c r="CW634" s="302"/>
      <c r="CX634" s="302"/>
      <c r="CY634" s="302"/>
      <c r="CZ634" s="302"/>
      <c r="DA634" s="302"/>
      <c r="DB634" s="302"/>
      <c r="DC634" s="302"/>
      <c r="DD634" s="302"/>
      <c r="DE634" s="302"/>
      <c r="DF634" s="302"/>
      <c r="DG634" s="302"/>
      <c r="DH634" s="302"/>
      <c r="DI634" s="302"/>
      <c r="DJ634" s="302"/>
      <c r="DK634" s="302"/>
      <c r="DL634" s="302"/>
      <c r="DM634" s="302"/>
      <c r="DN634" s="302"/>
      <c r="DO634" s="302"/>
    </row>
    <row r="635" spans="4:119">
      <c r="D635" s="301" t="s">
        <v>121</v>
      </c>
      <c r="E635" s="301"/>
      <c r="F635" s="301" t="s">
        <v>122</v>
      </c>
      <c r="G635" s="302">
        <v>6</v>
      </c>
      <c r="H635" s="277" t="str">
        <f t="shared" si="9"/>
        <v>0106</v>
      </c>
      <c r="I635" s="302"/>
      <c r="J635" s="302"/>
      <c r="K635" s="302"/>
      <c r="L635" s="302"/>
      <c r="M635" s="302"/>
      <c r="N635" s="302"/>
      <c r="O635" s="302"/>
      <c r="P635" s="302"/>
      <c r="Q635" s="302"/>
      <c r="R635" s="302"/>
      <c r="S635" s="302"/>
      <c r="T635" s="302"/>
      <c r="U635" s="302"/>
      <c r="V635" s="302"/>
      <c r="W635" s="302"/>
      <c r="X635" s="302"/>
      <c r="Y635" s="302"/>
      <c r="Z635" s="302"/>
      <c r="AA635" s="302"/>
      <c r="AB635" s="302"/>
      <c r="AC635" s="302"/>
      <c r="AD635" s="302"/>
      <c r="AE635" s="302"/>
      <c r="AF635" s="302"/>
      <c r="AG635" s="302"/>
      <c r="AH635" s="302"/>
      <c r="AI635" s="302"/>
      <c r="AJ635" s="302"/>
      <c r="AK635" s="302"/>
      <c r="AL635" s="302"/>
      <c r="AM635" s="302"/>
      <c r="AN635" s="302"/>
      <c r="AO635" s="302"/>
      <c r="AP635" s="302"/>
      <c r="AQ635" s="302"/>
      <c r="AR635" s="302"/>
      <c r="AS635" s="302"/>
      <c r="AT635" s="302"/>
      <c r="AU635" s="302"/>
      <c r="AV635" s="302"/>
      <c r="AW635" s="302"/>
      <c r="AX635" s="302"/>
      <c r="AY635" s="302"/>
      <c r="AZ635" s="302"/>
      <c r="BA635" s="302"/>
      <c r="BB635" s="302"/>
      <c r="BC635" s="302"/>
      <c r="BD635" s="302"/>
      <c r="BE635" s="302"/>
      <c r="BF635" s="302"/>
      <c r="BG635" s="302"/>
      <c r="BH635" s="302"/>
      <c r="BI635" s="302"/>
      <c r="BJ635" s="302"/>
      <c r="BK635" s="302"/>
      <c r="BL635" s="302"/>
      <c r="BM635" s="302"/>
      <c r="BN635" s="302"/>
      <c r="BO635" s="302"/>
      <c r="BP635" s="302"/>
      <c r="BQ635" s="302"/>
      <c r="BR635" s="302"/>
      <c r="BS635" s="302"/>
      <c r="BT635" s="302"/>
      <c r="BU635" s="302"/>
      <c r="BV635" s="302"/>
      <c r="BW635" s="302"/>
      <c r="BX635" s="302"/>
      <c r="BY635" s="302"/>
      <c r="BZ635" s="302"/>
      <c r="CA635" s="302"/>
      <c r="CB635" s="302"/>
      <c r="CC635" s="302"/>
      <c r="CD635" s="302"/>
      <c r="CE635" s="302"/>
      <c r="CF635" s="302"/>
      <c r="CG635" s="302"/>
      <c r="CH635" s="302"/>
      <c r="CI635" s="302"/>
      <c r="CJ635" s="302"/>
      <c r="CK635" s="302"/>
      <c r="CL635" s="302"/>
      <c r="CM635" s="302"/>
      <c r="CN635" s="302"/>
      <c r="CO635" s="302"/>
      <c r="CP635" s="302"/>
      <c r="CQ635" s="302"/>
      <c r="CR635" s="302"/>
      <c r="CS635" s="302"/>
      <c r="CT635" s="302"/>
      <c r="CU635" s="302"/>
      <c r="CV635" s="302"/>
      <c r="CW635" s="302"/>
      <c r="CX635" s="302"/>
      <c r="CY635" s="302"/>
      <c r="CZ635" s="302"/>
      <c r="DA635" s="302"/>
      <c r="DB635" s="302"/>
      <c r="DC635" s="302"/>
      <c r="DD635" s="302"/>
      <c r="DE635" s="302"/>
      <c r="DF635" s="302"/>
      <c r="DG635" s="302"/>
      <c r="DH635" s="302"/>
      <c r="DI635" s="302"/>
      <c r="DJ635" s="302"/>
      <c r="DK635" s="302"/>
      <c r="DL635" s="302"/>
      <c r="DM635" s="302"/>
      <c r="DN635" s="302"/>
      <c r="DO635" s="302"/>
    </row>
    <row r="636" spans="4:119">
      <c r="D636" s="301" t="s">
        <v>121</v>
      </c>
      <c r="E636" s="301"/>
      <c r="F636" s="301" t="s">
        <v>122</v>
      </c>
      <c r="G636" s="302">
        <v>7</v>
      </c>
      <c r="H636" s="277" t="str">
        <f t="shared" si="9"/>
        <v>0107</v>
      </c>
      <c r="I636" s="302"/>
      <c r="J636" s="302"/>
      <c r="K636" s="302"/>
      <c r="L636" s="302"/>
      <c r="M636" s="302"/>
      <c r="N636" s="302"/>
      <c r="O636" s="302"/>
      <c r="P636" s="302"/>
      <c r="Q636" s="302"/>
      <c r="R636" s="302"/>
      <c r="S636" s="302"/>
      <c r="T636" s="302"/>
      <c r="U636" s="302"/>
      <c r="V636" s="302"/>
      <c r="W636" s="302"/>
      <c r="X636" s="302"/>
      <c r="Y636" s="302"/>
      <c r="Z636" s="302"/>
      <c r="AA636" s="302"/>
      <c r="AB636" s="302"/>
      <c r="AC636" s="302"/>
      <c r="AD636" s="302"/>
      <c r="AE636" s="302"/>
      <c r="AF636" s="302"/>
      <c r="AG636" s="302"/>
      <c r="AH636" s="302"/>
      <c r="AI636" s="302"/>
      <c r="AJ636" s="302"/>
      <c r="AK636" s="302"/>
      <c r="AL636" s="302"/>
      <c r="AM636" s="302"/>
      <c r="AN636" s="302"/>
      <c r="AO636" s="302"/>
      <c r="AP636" s="302"/>
      <c r="AQ636" s="302"/>
      <c r="AR636" s="302"/>
      <c r="AS636" s="302"/>
      <c r="AT636" s="302"/>
      <c r="AU636" s="302"/>
      <c r="AV636" s="302"/>
      <c r="AW636" s="302"/>
      <c r="AX636" s="302"/>
      <c r="AY636" s="302"/>
      <c r="AZ636" s="302"/>
      <c r="BA636" s="302"/>
      <c r="BB636" s="302"/>
      <c r="BC636" s="302"/>
      <c r="BD636" s="302"/>
      <c r="BE636" s="302"/>
      <c r="BF636" s="302"/>
      <c r="BG636" s="302"/>
      <c r="BH636" s="302"/>
      <c r="BI636" s="302"/>
      <c r="BJ636" s="302"/>
      <c r="BK636" s="302"/>
      <c r="BL636" s="302"/>
      <c r="BM636" s="302"/>
      <c r="BN636" s="302"/>
      <c r="BO636" s="302"/>
      <c r="BP636" s="302"/>
      <c r="BQ636" s="302"/>
      <c r="BR636" s="302"/>
      <c r="BS636" s="302"/>
      <c r="BT636" s="302"/>
      <c r="BU636" s="302"/>
      <c r="BV636" s="302"/>
      <c r="BW636" s="302"/>
      <c r="BX636" s="302"/>
      <c r="BY636" s="302"/>
      <c r="BZ636" s="302"/>
      <c r="CA636" s="302"/>
      <c r="CB636" s="302"/>
      <c r="CC636" s="302"/>
      <c r="CD636" s="302"/>
      <c r="CE636" s="302"/>
      <c r="CF636" s="302"/>
      <c r="CG636" s="302"/>
      <c r="CH636" s="302"/>
      <c r="CI636" s="302"/>
      <c r="CJ636" s="302"/>
      <c r="CK636" s="302"/>
      <c r="CL636" s="302"/>
      <c r="CM636" s="302"/>
      <c r="CN636" s="302"/>
      <c r="CO636" s="302"/>
      <c r="CP636" s="302"/>
      <c r="CQ636" s="302"/>
      <c r="CR636" s="302"/>
      <c r="CS636" s="302"/>
      <c r="CT636" s="302"/>
      <c r="CU636" s="302"/>
      <c r="CV636" s="302"/>
      <c r="CW636" s="302"/>
      <c r="CX636" s="302"/>
      <c r="CY636" s="302"/>
      <c r="CZ636" s="302"/>
      <c r="DA636" s="302"/>
      <c r="DB636" s="302"/>
      <c r="DC636" s="302"/>
      <c r="DD636" s="302"/>
      <c r="DE636" s="302"/>
      <c r="DF636" s="302"/>
      <c r="DG636" s="302"/>
      <c r="DH636" s="302"/>
      <c r="DI636" s="302"/>
      <c r="DJ636" s="302"/>
      <c r="DK636" s="302"/>
      <c r="DL636" s="302"/>
      <c r="DM636" s="302"/>
      <c r="DN636" s="302"/>
      <c r="DO636" s="302"/>
    </row>
    <row r="637" spans="4:119">
      <c r="D637" s="301" t="s">
        <v>121</v>
      </c>
      <c r="E637" s="301"/>
      <c r="F637" s="301" t="s">
        <v>122</v>
      </c>
      <c r="G637" s="302">
        <v>8</v>
      </c>
      <c r="H637" s="277" t="str">
        <f t="shared" si="9"/>
        <v>0108</v>
      </c>
      <c r="I637" s="302"/>
      <c r="J637" s="302"/>
      <c r="K637" s="302"/>
      <c r="L637" s="302"/>
      <c r="M637" s="302"/>
      <c r="N637" s="302"/>
      <c r="O637" s="302"/>
      <c r="P637" s="302"/>
      <c r="Q637" s="302"/>
      <c r="R637" s="302"/>
      <c r="S637" s="302"/>
      <c r="T637" s="302"/>
      <c r="U637" s="302"/>
      <c r="V637" s="302"/>
      <c r="W637" s="302"/>
      <c r="X637" s="302"/>
      <c r="Y637" s="302"/>
      <c r="Z637" s="302"/>
      <c r="AA637" s="302"/>
      <c r="AB637" s="302"/>
      <c r="AC637" s="302"/>
      <c r="AD637" s="302"/>
      <c r="AE637" s="302"/>
      <c r="AF637" s="302"/>
      <c r="AG637" s="302"/>
      <c r="AH637" s="302"/>
      <c r="AI637" s="302"/>
      <c r="AJ637" s="302"/>
      <c r="AK637" s="302"/>
      <c r="AL637" s="302"/>
      <c r="AM637" s="302"/>
      <c r="AN637" s="302"/>
      <c r="AO637" s="302"/>
      <c r="AP637" s="302"/>
      <c r="AQ637" s="302"/>
      <c r="AR637" s="302"/>
      <c r="AS637" s="302"/>
      <c r="AT637" s="302"/>
      <c r="AU637" s="302"/>
      <c r="AV637" s="302"/>
      <c r="AW637" s="302"/>
      <c r="AX637" s="302"/>
      <c r="AY637" s="302"/>
      <c r="AZ637" s="302"/>
      <c r="BA637" s="302"/>
      <c r="BB637" s="302"/>
      <c r="BC637" s="302"/>
      <c r="BD637" s="302"/>
      <c r="BE637" s="302"/>
      <c r="BF637" s="302"/>
      <c r="BG637" s="302"/>
      <c r="BH637" s="302"/>
      <c r="BI637" s="302"/>
      <c r="BJ637" s="302"/>
      <c r="BK637" s="302"/>
      <c r="BL637" s="302"/>
      <c r="BM637" s="302"/>
      <c r="BN637" s="302"/>
      <c r="BO637" s="302"/>
      <c r="BP637" s="302"/>
      <c r="BQ637" s="302"/>
      <c r="BR637" s="302"/>
      <c r="BS637" s="302"/>
      <c r="BT637" s="302"/>
      <c r="BU637" s="302"/>
      <c r="BV637" s="302"/>
      <c r="BW637" s="302"/>
      <c r="BX637" s="302"/>
      <c r="BY637" s="302"/>
      <c r="BZ637" s="302"/>
      <c r="CA637" s="302"/>
      <c r="CB637" s="302"/>
      <c r="CC637" s="302"/>
      <c r="CD637" s="302"/>
      <c r="CE637" s="302"/>
      <c r="CF637" s="302"/>
      <c r="CG637" s="302"/>
      <c r="CH637" s="302"/>
      <c r="CI637" s="302"/>
      <c r="CJ637" s="302"/>
      <c r="CK637" s="302"/>
      <c r="CL637" s="302"/>
      <c r="CM637" s="302"/>
      <c r="CN637" s="302"/>
      <c r="CO637" s="302"/>
      <c r="CP637" s="302"/>
      <c r="CQ637" s="302"/>
      <c r="CR637" s="302"/>
      <c r="CS637" s="302"/>
      <c r="CT637" s="302"/>
      <c r="CU637" s="302"/>
      <c r="CV637" s="302"/>
      <c r="CW637" s="302"/>
      <c r="CX637" s="302"/>
      <c r="CY637" s="302"/>
      <c r="CZ637" s="302"/>
      <c r="DA637" s="302"/>
      <c r="DB637" s="302"/>
      <c r="DC637" s="302"/>
      <c r="DD637" s="302"/>
      <c r="DE637" s="302"/>
      <c r="DF637" s="302"/>
      <c r="DG637" s="302"/>
      <c r="DH637" s="302"/>
      <c r="DI637" s="302"/>
      <c r="DJ637" s="302"/>
      <c r="DK637" s="302"/>
      <c r="DL637" s="302"/>
      <c r="DM637" s="302"/>
      <c r="DN637" s="302"/>
      <c r="DO637" s="302"/>
    </row>
    <row r="638" spans="4:119">
      <c r="D638" s="301" t="s">
        <v>121</v>
      </c>
      <c r="E638" s="301"/>
      <c r="F638" s="301" t="s">
        <v>122</v>
      </c>
      <c r="G638" s="302">
        <v>9</v>
      </c>
      <c r="H638" s="277" t="str">
        <f t="shared" si="9"/>
        <v>0109</v>
      </c>
      <c r="I638" s="302"/>
      <c r="J638" s="302"/>
      <c r="K638" s="302"/>
      <c r="L638" s="302"/>
      <c r="M638" s="302"/>
      <c r="N638" s="302"/>
      <c r="O638" s="302"/>
      <c r="P638" s="302"/>
      <c r="Q638" s="302"/>
      <c r="R638" s="302"/>
      <c r="S638" s="302"/>
      <c r="T638" s="302"/>
      <c r="U638" s="302"/>
      <c r="V638" s="302"/>
      <c r="W638" s="302"/>
      <c r="X638" s="302"/>
      <c r="Y638" s="302"/>
      <c r="Z638" s="302"/>
      <c r="AA638" s="302"/>
      <c r="AB638" s="302"/>
      <c r="AC638" s="302"/>
      <c r="AD638" s="302"/>
      <c r="AE638" s="302"/>
      <c r="AF638" s="302"/>
      <c r="AG638" s="302"/>
      <c r="AH638" s="302"/>
      <c r="AI638" s="302"/>
      <c r="AJ638" s="302"/>
      <c r="AK638" s="302"/>
      <c r="AL638" s="302"/>
      <c r="AM638" s="302"/>
      <c r="AN638" s="302"/>
      <c r="AO638" s="302"/>
      <c r="AP638" s="302"/>
      <c r="AQ638" s="302"/>
      <c r="AR638" s="302"/>
      <c r="AS638" s="302"/>
      <c r="AT638" s="302"/>
      <c r="AU638" s="302"/>
      <c r="AV638" s="302"/>
      <c r="AW638" s="302"/>
      <c r="AX638" s="302"/>
      <c r="AY638" s="302"/>
      <c r="AZ638" s="302"/>
      <c r="BA638" s="302"/>
      <c r="BB638" s="302"/>
      <c r="BC638" s="302"/>
      <c r="BD638" s="302"/>
      <c r="BE638" s="302"/>
      <c r="BF638" s="302"/>
      <c r="BG638" s="302"/>
      <c r="BH638" s="302"/>
      <c r="BI638" s="302"/>
      <c r="BJ638" s="302"/>
      <c r="BK638" s="302"/>
      <c r="BL638" s="302"/>
      <c r="BM638" s="302"/>
      <c r="BN638" s="302"/>
      <c r="BO638" s="302"/>
      <c r="BP638" s="302"/>
      <c r="BQ638" s="302"/>
      <c r="BR638" s="302"/>
      <c r="BS638" s="302"/>
      <c r="BT638" s="302"/>
      <c r="BU638" s="302"/>
      <c r="BV638" s="302"/>
      <c r="BW638" s="302"/>
      <c r="BX638" s="302"/>
      <c r="BY638" s="302"/>
      <c r="BZ638" s="302"/>
      <c r="CA638" s="302"/>
      <c r="CB638" s="302"/>
      <c r="CC638" s="302"/>
      <c r="CD638" s="302"/>
      <c r="CE638" s="302"/>
      <c r="CF638" s="302"/>
      <c r="CG638" s="302"/>
      <c r="CH638" s="302"/>
      <c r="CI638" s="302"/>
      <c r="CJ638" s="302"/>
      <c r="CK638" s="302"/>
      <c r="CL638" s="302"/>
      <c r="CM638" s="302"/>
      <c r="CN638" s="302"/>
      <c r="CO638" s="302"/>
      <c r="CP638" s="302"/>
      <c r="CQ638" s="302"/>
      <c r="CR638" s="302"/>
      <c r="CS638" s="302"/>
      <c r="CT638" s="302"/>
      <c r="CU638" s="302"/>
      <c r="CV638" s="302"/>
      <c r="CW638" s="302"/>
      <c r="CX638" s="302"/>
      <c r="CY638" s="302"/>
      <c r="CZ638" s="302"/>
      <c r="DA638" s="302"/>
      <c r="DB638" s="302"/>
      <c r="DC638" s="302"/>
      <c r="DD638" s="302"/>
      <c r="DE638" s="302"/>
      <c r="DF638" s="302"/>
      <c r="DG638" s="302"/>
      <c r="DH638" s="302"/>
      <c r="DI638" s="302"/>
      <c r="DJ638" s="302"/>
      <c r="DK638" s="302"/>
      <c r="DL638" s="302"/>
      <c r="DM638" s="302"/>
      <c r="DN638" s="302"/>
      <c r="DO638" s="302"/>
    </row>
    <row r="639" spans="4:119">
      <c r="D639" s="301" t="s">
        <v>121</v>
      </c>
      <c r="E639" s="301"/>
      <c r="F639" s="301" t="s">
        <v>122</v>
      </c>
      <c r="G639" s="302">
        <v>10</v>
      </c>
      <c r="H639" s="277" t="str">
        <f t="shared" si="9"/>
        <v>0110</v>
      </c>
      <c r="I639" s="302"/>
      <c r="J639" s="302"/>
      <c r="K639" s="302"/>
      <c r="L639" s="302"/>
      <c r="M639" s="302"/>
      <c r="N639" s="302"/>
      <c r="O639" s="302"/>
      <c r="P639" s="302"/>
      <c r="Q639" s="302"/>
      <c r="R639" s="302"/>
      <c r="S639" s="302"/>
      <c r="T639" s="302"/>
      <c r="U639" s="302"/>
      <c r="V639" s="302"/>
      <c r="W639" s="302"/>
      <c r="X639" s="302"/>
      <c r="Y639" s="302"/>
      <c r="Z639" s="302"/>
      <c r="AA639" s="302"/>
      <c r="AB639" s="302"/>
      <c r="AC639" s="302"/>
      <c r="AD639" s="302"/>
      <c r="AE639" s="302"/>
      <c r="AF639" s="302"/>
      <c r="AG639" s="302"/>
      <c r="AH639" s="302"/>
      <c r="AI639" s="302"/>
      <c r="AJ639" s="302"/>
      <c r="AK639" s="302"/>
      <c r="AL639" s="302"/>
      <c r="AM639" s="302"/>
      <c r="AN639" s="302"/>
      <c r="AO639" s="302"/>
      <c r="AP639" s="302"/>
      <c r="AQ639" s="302"/>
      <c r="AR639" s="302"/>
      <c r="AS639" s="302"/>
      <c r="AT639" s="302"/>
      <c r="AU639" s="302"/>
      <c r="AV639" s="302"/>
      <c r="AW639" s="302"/>
      <c r="AX639" s="302"/>
      <c r="AY639" s="302"/>
      <c r="AZ639" s="302"/>
      <c r="BA639" s="302"/>
      <c r="BB639" s="302"/>
      <c r="BC639" s="302"/>
      <c r="BD639" s="302"/>
      <c r="BE639" s="302"/>
      <c r="BF639" s="302"/>
      <c r="BG639" s="302"/>
      <c r="BH639" s="302"/>
      <c r="BI639" s="302"/>
      <c r="BJ639" s="302"/>
      <c r="BK639" s="302"/>
      <c r="BL639" s="302"/>
      <c r="BM639" s="302"/>
      <c r="BN639" s="302"/>
      <c r="BO639" s="302"/>
      <c r="BP639" s="302"/>
      <c r="BQ639" s="302"/>
      <c r="BR639" s="302"/>
      <c r="BS639" s="302"/>
      <c r="BT639" s="302"/>
      <c r="BU639" s="302"/>
      <c r="BV639" s="302"/>
      <c r="BW639" s="302"/>
      <c r="BX639" s="302"/>
      <c r="BY639" s="302"/>
      <c r="BZ639" s="302"/>
      <c r="CA639" s="302"/>
      <c r="CB639" s="302"/>
      <c r="CC639" s="302"/>
      <c r="CD639" s="302"/>
      <c r="CE639" s="302"/>
      <c r="CF639" s="302"/>
      <c r="CG639" s="302"/>
      <c r="CH639" s="302"/>
      <c r="CI639" s="302"/>
      <c r="CJ639" s="302"/>
      <c r="CK639" s="302"/>
      <c r="CL639" s="302"/>
      <c r="CM639" s="302"/>
      <c r="CN639" s="302"/>
      <c r="CO639" s="302"/>
      <c r="CP639" s="302"/>
      <c r="CQ639" s="302"/>
      <c r="CR639" s="302"/>
      <c r="CS639" s="302"/>
      <c r="CT639" s="302"/>
      <c r="CU639" s="302"/>
      <c r="CV639" s="302"/>
      <c r="CW639" s="302"/>
      <c r="CX639" s="302"/>
      <c r="CY639" s="302"/>
      <c r="CZ639" s="302"/>
      <c r="DA639" s="302"/>
      <c r="DB639" s="302"/>
      <c r="DC639" s="302"/>
      <c r="DD639" s="302"/>
      <c r="DE639" s="302"/>
      <c r="DF639" s="302"/>
      <c r="DG639" s="302"/>
      <c r="DH639" s="302"/>
      <c r="DI639" s="302"/>
      <c r="DJ639" s="302"/>
      <c r="DK639" s="302"/>
      <c r="DL639" s="302"/>
      <c r="DM639" s="302"/>
      <c r="DN639" s="302"/>
      <c r="DO639" s="302"/>
    </row>
    <row r="640" spans="4:119">
      <c r="D640" s="301" t="s">
        <v>121</v>
      </c>
      <c r="E640" s="301"/>
      <c r="F640" s="301" t="s">
        <v>122</v>
      </c>
      <c r="G640" s="302">
        <v>11</v>
      </c>
      <c r="H640" s="277" t="str">
        <f t="shared" ref="H640:H703" si="10">E640&amp;TEXT(F640,"00")&amp;TEXT(G640,"00")</f>
        <v>0111</v>
      </c>
      <c r="I640" s="302"/>
      <c r="J640" s="302"/>
      <c r="K640" s="302"/>
      <c r="L640" s="302"/>
      <c r="M640" s="302"/>
      <c r="N640" s="302"/>
      <c r="O640" s="302"/>
      <c r="P640" s="302"/>
      <c r="Q640" s="302"/>
      <c r="R640" s="302"/>
      <c r="S640" s="302"/>
      <c r="T640" s="302"/>
      <c r="U640" s="302"/>
      <c r="V640" s="302"/>
      <c r="W640" s="302"/>
      <c r="X640" s="302"/>
      <c r="Y640" s="302"/>
      <c r="Z640" s="302"/>
      <c r="AA640" s="302"/>
      <c r="AB640" s="302"/>
      <c r="AC640" s="302"/>
      <c r="AD640" s="302"/>
      <c r="AE640" s="302"/>
      <c r="AF640" s="302"/>
      <c r="AG640" s="302"/>
      <c r="AH640" s="302"/>
      <c r="AI640" s="302"/>
      <c r="AJ640" s="302"/>
      <c r="AK640" s="302"/>
      <c r="AL640" s="302"/>
      <c r="AM640" s="302"/>
      <c r="AN640" s="302"/>
      <c r="AO640" s="302"/>
      <c r="AP640" s="302"/>
      <c r="AQ640" s="302"/>
      <c r="AR640" s="302"/>
      <c r="AS640" s="302"/>
      <c r="AT640" s="302"/>
      <c r="AU640" s="302"/>
      <c r="AV640" s="302"/>
      <c r="AW640" s="302"/>
      <c r="AX640" s="302"/>
      <c r="AY640" s="302"/>
      <c r="AZ640" s="302"/>
      <c r="BA640" s="302"/>
      <c r="BB640" s="302"/>
      <c r="BC640" s="302"/>
      <c r="BD640" s="302"/>
      <c r="BE640" s="302"/>
      <c r="BF640" s="302"/>
      <c r="BG640" s="302"/>
      <c r="BH640" s="302"/>
      <c r="BI640" s="302"/>
      <c r="BJ640" s="302"/>
      <c r="BK640" s="302"/>
      <c r="BL640" s="302"/>
      <c r="BM640" s="302"/>
      <c r="BN640" s="302"/>
      <c r="BO640" s="302"/>
      <c r="BP640" s="302"/>
      <c r="BQ640" s="302"/>
      <c r="BR640" s="302"/>
      <c r="BS640" s="302"/>
      <c r="BT640" s="302"/>
      <c r="BU640" s="302"/>
      <c r="BV640" s="302"/>
      <c r="BW640" s="302"/>
      <c r="BX640" s="302"/>
      <c r="BY640" s="302"/>
      <c r="BZ640" s="302"/>
      <c r="CA640" s="302"/>
      <c r="CB640" s="302"/>
      <c r="CC640" s="302"/>
      <c r="CD640" s="302"/>
      <c r="CE640" s="302"/>
      <c r="CF640" s="302"/>
      <c r="CG640" s="302"/>
      <c r="CH640" s="302"/>
      <c r="CI640" s="302"/>
      <c r="CJ640" s="302"/>
      <c r="CK640" s="302"/>
      <c r="CL640" s="302"/>
      <c r="CM640" s="302"/>
      <c r="CN640" s="302"/>
      <c r="CO640" s="302"/>
      <c r="CP640" s="302"/>
      <c r="CQ640" s="302"/>
      <c r="CR640" s="302"/>
      <c r="CS640" s="302"/>
      <c r="CT640" s="302"/>
      <c r="CU640" s="302"/>
      <c r="CV640" s="302"/>
      <c r="CW640" s="302"/>
      <c r="CX640" s="302"/>
      <c r="CY640" s="302"/>
      <c r="CZ640" s="302"/>
      <c r="DA640" s="302"/>
      <c r="DB640" s="302"/>
      <c r="DC640" s="302"/>
      <c r="DD640" s="302"/>
      <c r="DE640" s="302"/>
      <c r="DF640" s="302"/>
      <c r="DG640" s="302"/>
      <c r="DH640" s="302"/>
      <c r="DI640" s="302"/>
      <c r="DJ640" s="302"/>
      <c r="DK640" s="302"/>
      <c r="DL640" s="302"/>
      <c r="DM640" s="302"/>
      <c r="DN640" s="302"/>
      <c r="DO640" s="302"/>
    </row>
    <row r="641" spans="4:119">
      <c r="D641" s="301" t="s">
        <v>121</v>
      </c>
      <c r="E641" s="301"/>
      <c r="F641" s="301" t="s">
        <v>122</v>
      </c>
      <c r="G641" s="302">
        <v>12</v>
      </c>
      <c r="H641" s="277" t="str">
        <f t="shared" si="10"/>
        <v>0112</v>
      </c>
      <c r="I641" s="302"/>
      <c r="J641" s="302"/>
      <c r="K641" s="302"/>
      <c r="L641" s="302"/>
      <c r="M641" s="302"/>
      <c r="N641" s="302"/>
      <c r="O641" s="302"/>
      <c r="P641" s="302"/>
      <c r="Q641" s="302"/>
      <c r="R641" s="302"/>
      <c r="S641" s="302"/>
      <c r="T641" s="302"/>
      <c r="U641" s="302"/>
      <c r="V641" s="302"/>
      <c r="W641" s="302"/>
      <c r="X641" s="302"/>
      <c r="Y641" s="302"/>
      <c r="Z641" s="302"/>
      <c r="AA641" s="302"/>
      <c r="AB641" s="302"/>
      <c r="AC641" s="302"/>
      <c r="AD641" s="302"/>
      <c r="AE641" s="302"/>
      <c r="AF641" s="302"/>
      <c r="AG641" s="302"/>
      <c r="AH641" s="302"/>
      <c r="AI641" s="302"/>
      <c r="AJ641" s="302"/>
      <c r="AK641" s="302"/>
      <c r="AL641" s="302"/>
      <c r="AM641" s="302"/>
      <c r="AN641" s="302"/>
      <c r="AO641" s="302"/>
      <c r="AP641" s="302"/>
      <c r="AQ641" s="302"/>
      <c r="AR641" s="302"/>
      <c r="AS641" s="302"/>
      <c r="AT641" s="302"/>
      <c r="AU641" s="302"/>
      <c r="AV641" s="302"/>
      <c r="AW641" s="302"/>
      <c r="AX641" s="302"/>
      <c r="AY641" s="302"/>
      <c r="AZ641" s="302"/>
      <c r="BA641" s="302"/>
      <c r="BB641" s="302"/>
      <c r="BC641" s="302"/>
      <c r="BD641" s="302"/>
      <c r="BE641" s="302"/>
      <c r="BF641" s="302"/>
      <c r="BG641" s="302"/>
      <c r="BH641" s="302"/>
      <c r="BI641" s="302"/>
      <c r="BJ641" s="302"/>
      <c r="BK641" s="302"/>
      <c r="BL641" s="302"/>
      <c r="BM641" s="302"/>
      <c r="BN641" s="302"/>
      <c r="BO641" s="302"/>
      <c r="BP641" s="302"/>
      <c r="BQ641" s="302"/>
      <c r="BR641" s="302"/>
      <c r="BS641" s="302"/>
      <c r="BT641" s="302"/>
      <c r="BU641" s="302"/>
      <c r="BV641" s="302"/>
      <c r="BW641" s="302"/>
      <c r="BX641" s="302"/>
      <c r="BY641" s="302"/>
      <c r="BZ641" s="302"/>
      <c r="CA641" s="302"/>
      <c r="CB641" s="302"/>
      <c r="CC641" s="302"/>
      <c r="CD641" s="302"/>
      <c r="CE641" s="302"/>
      <c r="CF641" s="302"/>
      <c r="CG641" s="302"/>
      <c r="CH641" s="302"/>
      <c r="CI641" s="302"/>
      <c r="CJ641" s="302"/>
      <c r="CK641" s="302"/>
      <c r="CL641" s="302"/>
      <c r="CM641" s="302"/>
      <c r="CN641" s="302"/>
      <c r="CO641" s="302"/>
      <c r="CP641" s="302"/>
      <c r="CQ641" s="302"/>
      <c r="CR641" s="302"/>
      <c r="CS641" s="302"/>
      <c r="CT641" s="302"/>
      <c r="CU641" s="302"/>
      <c r="CV641" s="302"/>
      <c r="CW641" s="302"/>
      <c r="CX641" s="302"/>
      <c r="CY641" s="302"/>
      <c r="CZ641" s="302"/>
      <c r="DA641" s="302"/>
      <c r="DB641" s="302"/>
      <c r="DC641" s="302"/>
      <c r="DD641" s="302"/>
      <c r="DE641" s="302"/>
      <c r="DF641" s="302"/>
      <c r="DG641" s="302"/>
      <c r="DH641" s="302"/>
      <c r="DI641" s="302"/>
      <c r="DJ641" s="302"/>
      <c r="DK641" s="302"/>
      <c r="DL641" s="302"/>
      <c r="DM641" s="302"/>
      <c r="DN641" s="302"/>
      <c r="DO641" s="302"/>
    </row>
    <row r="642" spans="4:119">
      <c r="D642" s="301" t="s">
        <v>121</v>
      </c>
      <c r="E642" s="301"/>
      <c r="F642" s="301" t="s">
        <v>122</v>
      </c>
      <c r="G642" s="302">
        <v>13</v>
      </c>
      <c r="H642" s="277" t="str">
        <f t="shared" si="10"/>
        <v>0113</v>
      </c>
      <c r="I642" s="302"/>
      <c r="J642" s="302"/>
      <c r="K642" s="302"/>
      <c r="L642" s="302"/>
      <c r="M642" s="302"/>
      <c r="N642" s="302"/>
      <c r="O642" s="302"/>
      <c r="P642" s="302"/>
      <c r="Q642" s="302"/>
      <c r="R642" s="302"/>
      <c r="S642" s="302"/>
      <c r="T642" s="302"/>
      <c r="U642" s="302"/>
      <c r="V642" s="302"/>
      <c r="W642" s="302"/>
      <c r="X642" s="302"/>
      <c r="Y642" s="302"/>
      <c r="Z642" s="302"/>
      <c r="AA642" s="302"/>
      <c r="AB642" s="302"/>
      <c r="AC642" s="302"/>
      <c r="AD642" s="302"/>
      <c r="AE642" s="302"/>
      <c r="AF642" s="302"/>
      <c r="AG642" s="302"/>
      <c r="AH642" s="302"/>
      <c r="AI642" s="302"/>
      <c r="AJ642" s="302"/>
      <c r="AK642" s="302"/>
      <c r="AL642" s="302"/>
      <c r="AM642" s="302"/>
      <c r="AN642" s="302"/>
      <c r="AO642" s="302"/>
      <c r="AP642" s="302"/>
      <c r="AQ642" s="302"/>
      <c r="AR642" s="302"/>
      <c r="AS642" s="302"/>
      <c r="AT642" s="302"/>
      <c r="AU642" s="302"/>
      <c r="AV642" s="302"/>
      <c r="AW642" s="302"/>
      <c r="AX642" s="302"/>
      <c r="AY642" s="302"/>
      <c r="AZ642" s="302"/>
      <c r="BA642" s="302"/>
      <c r="BB642" s="302"/>
      <c r="BC642" s="302"/>
      <c r="BD642" s="302"/>
      <c r="BE642" s="302"/>
      <c r="BF642" s="302"/>
      <c r="BG642" s="302"/>
      <c r="BH642" s="302"/>
      <c r="BI642" s="302"/>
      <c r="BJ642" s="302"/>
      <c r="BK642" s="302"/>
      <c r="BL642" s="302"/>
      <c r="BM642" s="302"/>
      <c r="BN642" s="302"/>
      <c r="BO642" s="302"/>
      <c r="BP642" s="302"/>
      <c r="BQ642" s="302"/>
      <c r="BR642" s="302"/>
      <c r="BS642" s="302"/>
      <c r="BT642" s="302"/>
      <c r="BU642" s="302"/>
      <c r="BV642" s="302"/>
      <c r="BW642" s="302"/>
      <c r="BX642" s="302"/>
      <c r="BY642" s="302"/>
      <c r="BZ642" s="302"/>
      <c r="CA642" s="302"/>
      <c r="CB642" s="302"/>
      <c r="CC642" s="302"/>
      <c r="CD642" s="302"/>
      <c r="CE642" s="302"/>
      <c r="CF642" s="302"/>
      <c r="CG642" s="302"/>
      <c r="CH642" s="302"/>
      <c r="CI642" s="302"/>
      <c r="CJ642" s="302"/>
      <c r="CK642" s="302"/>
      <c r="CL642" s="302"/>
      <c r="CM642" s="302"/>
      <c r="CN642" s="302"/>
      <c r="CO642" s="302"/>
      <c r="CP642" s="302"/>
      <c r="CQ642" s="302"/>
      <c r="CR642" s="302"/>
      <c r="CS642" s="302"/>
      <c r="CT642" s="302"/>
      <c r="CU642" s="302"/>
      <c r="CV642" s="302"/>
      <c r="CW642" s="302"/>
      <c r="CX642" s="302"/>
      <c r="CY642" s="302"/>
      <c r="CZ642" s="302"/>
      <c r="DA642" s="302"/>
      <c r="DB642" s="302"/>
      <c r="DC642" s="302"/>
      <c r="DD642" s="302"/>
      <c r="DE642" s="302"/>
      <c r="DF642" s="302"/>
      <c r="DG642" s="302"/>
      <c r="DH642" s="302"/>
      <c r="DI642" s="302"/>
      <c r="DJ642" s="302"/>
      <c r="DK642" s="302"/>
      <c r="DL642" s="302"/>
      <c r="DM642" s="302"/>
      <c r="DN642" s="302"/>
      <c r="DO642" s="302"/>
    </row>
    <row r="643" spans="4:119">
      <c r="D643" s="301" t="s">
        <v>121</v>
      </c>
      <c r="E643" s="301"/>
      <c r="F643" s="301" t="s">
        <v>122</v>
      </c>
      <c r="G643" s="302">
        <v>14</v>
      </c>
      <c r="H643" s="277" t="str">
        <f t="shared" si="10"/>
        <v>0114</v>
      </c>
      <c r="I643" s="302"/>
      <c r="J643" s="302"/>
      <c r="K643" s="302"/>
      <c r="L643" s="302"/>
      <c r="M643" s="302"/>
      <c r="N643" s="302"/>
      <c r="O643" s="302"/>
      <c r="P643" s="302"/>
      <c r="Q643" s="302"/>
      <c r="R643" s="302"/>
      <c r="S643" s="302"/>
      <c r="T643" s="302"/>
      <c r="U643" s="302"/>
      <c r="V643" s="302"/>
      <c r="W643" s="302"/>
      <c r="X643" s="302"/>
      <c r="Y643" s="302"/>
      <c r="Z643" s="302"/>
      <c r="AA643" s="302"/>
      <c r="AB643" s="302"/>
      <c r="AC643" s="302"/>
      <c r="AD643" s="302"/>
      <c r="AE643" s="302"/>
      <c r="AF643" s="302"/>
      <c r="AG643" s="302"/>
      <c r="AH643" s="302"/>
      <c r="AI643" s="302"/>
      <c r="AJ643" s="302"/>
      <c r="AK643" s="302"/>
      <c r="AL643" s="302"/>
      <c r="AM643" s="302"/>
      <c r="AN643" s="302"/>
      <c r="AO643" s="302"/>
      <c r="AP643" s="302"/>
      <c r="AQ643" s="302"/>
      <c r="AR643" s="302"/>
      <c r="AS643" s="302"/>
      <c r="AT643" s="302"/>
      <c r="AU643" s="302"/>
      <c r="AV643" s="302"/>
      <c r="AW643" s="302"/>
      <c r="AX643" s="302"/>
      <c r="AY643" s="302"/>
      <c r="AZ643" s="302"/>
      <c r="BA643" s="302"/>
      <c r="BB643" s="302"/>
      <c r="BC643" s="302"/>
      <c r="BD643" s="302"/>
      <c r="BE643" s="302"/>
      <c r="BF643" s="302"/>
      <c r="BG643" s="302"/>
      <c r="BH643" s="302"/>
      <c r="BI643" s="302"/>
      <c r="BJ643" s="302"/>
      <c r="BK643" s="302"/>
      <c r="BL643" s="302"/>
      <c r="BM643" s="302"/>
      <c r="BN643" s="302"/>
      <c r="BO643" s="302"/>
      <c r="BP643" s="302"/>
      <c r="BQ643" s="302"/>
      <c r="BR643" s="302"/>
      <c r="BS643" s="302"/>
      <c r="BT643" s="302"/>
      <c r="BU643" s="302"/>
      <c r="BV643" s="302"/>
      <c r="BW643" s="302"/>
      <c r="BX643" s="302"/>
      <c r="BY643" s="302"/>
      <c r="BZ643" s="302"/>
      <c r="CA643" s="302"/>
      <c r="CB643" s="302"/>
      <c r="CC643" s="302"/>
      <c r="CD643" s="302"/>
      <c r="CE643" s="302"/>
      <c r="CF643" s="302"/>
      <c r="CG643" s="302"/>
      <c r="CH643" s="302"/>
      <c r="CI643" s="302"/>
      <c r="CJ643" s="302"/>
      <c r="CK643" s="302"/>
      <c r="CL643" s="302"/>
      <c r="CM643" s="302"/>
      <c r="CN643" s="302"/>
      <c r="CO643" s="302"/>
      <c r="CP643" s="302"/>
      <c r="CQ643" s="302"/>
      <c r="CR643" s="302"/>
      <c r="CS643" s="302"/>
      <c r="CT643" s="302"/>
      <c r="CU643" s="302"/>
      <c r="CV643" s="302"/>
      <c r="CW643" s="302"/>
      <c r="CX643" s="302"/>
      <c r="CY643" s="302"/>
      <c r="CZ643" s="302"/>
      <c r="DA643" s="302"/>
      <c r="DB643" s="302"/>
      <c r="DC643" s="302"/>
      <c r="DD643" s="302"/>
      <c r="DE643" s="302"/>
      <c r="DF643" s="302"/>
      <c r="DG643" s="302"/>
      <c r="DH643" s="302"/>
      <c r="DI643" s="302"/>
      <c r="DJ643" s="302"/>
      <c r="DK643" s="302"/>
      <c r="DL643" s="302"/>
      <c r="DM643" s="302"/>
      <c r="DN643" s="302"/>
      <c r="DO643" s="302"/>
    </row>
    <row r="644" spans="4:119">
      <c r="D644" s="301" t="s">
        <v>121</v>
      </c>
      <c r="E644" s="301"/>
      <c r="F644" s="301" t="s">
        <v>122</v>
      </c>
      <c r="G644" s="302">
        <v>15</v>
      </c>
      <c r="H644" s="277" t="str">
        <f t="shared" si="10"/>
        <v>0115</v>
      </c>
      <c r="I644" s="302"/>
      <c r="J644" s="302"/>
      <c r="K644" s="302"/>
      <c r="L644" s="302"/>
      <c r="M644" s="302"/>
      <c r="N644" s="302"/>
      <c r="O644" s="302"/>
      <c r="P644" s="302"/>
      <c r="Q644" s="302"/>
      <c r="R644" s="302"/>
      <c r="S644" s="302"/>
      <c r="T644" s="302"/>
      <c r="U644" s="302"/>
      <c r="V644" s="302"/>
      <c r="W644" s="302"/>
      <c r="X644" s="302"/>
      <c r="Y644" s="302"/>
      <c r="Z644" s="302"/>
      <c r="AA644" s="302"/>
      <c r="AB644" s="302"/>
      <c r="AC644" s="302"/>
      <c r="AD644" s="302"/>
      <c r="AE644" s="302"/>
      <c r="AF644" s="302"/>
      <c r="AG644" s="302"/>
      <c r="AH644" s="302"/>
      <c r="AI644" s="302"/>
      <c r="AJ644" s="302"/>
      <c r="AK644" s="302"/>
      <c r="AL644" s="302"/>
      <c r="AM644" s="302"/>
      <c r="AN644" s="302"/>
      <c r="AO644" s="302"/>
      <c r="AP644" s="302"/>
      <c r="AQ644" s="302"/>
      <c r="AR644" s="302"/>
      <c r="AS644" s="302"/>
      <c r="AT644" s="302"/>
      <c r="AU644" s="302"/>
      <c r="AV644" s="302"/>
      <c r="AW644" s="302"/>
      <c r="AX644" s="302"/>
      <c r="AY644" s="302"/>
      <c r="AZ644" s="302"/>
      <c r="BA644" s="302"/>
      <c r="BB644" s="302"/>
      <c r="BC644" s="302"/>
      <c r="BD644" s="302"/>
      <c r="BE644" s="302"/>
      <c r="BF644" s="302"/>
      <c r="BG644" s="302"/>
      <c r="BH644" s="302"/>
      <c r="BI644" s="302"/>
      <c r="BJ644" s="302"/>
      <c r="BK644" s="302"/>
      <c r="BL644" s="302"/>
      <c r="BM644" s="302"/>
      <c r="BN644" s="302"/>
      <c r="BO644" s="302"/>
      <c r="BP644" s="302"/>
      <c r="BQ644" s="302"/>
      <c r="BR644" s="302"/>
      <c r="BS644" s="302"/>
      <c r="BT644" s="302"/>
      <c r="BU644" s="302"/>
      <c r="BV644" s="302"/>
      <c r="BW644" s="302"/>
      <c r="BX644" s="302"/>
      <c r="BY644" s="302"/>
      <c r="BZ644" s="302"/>
      <c r="CA644" s="302"/>
      <c r="CB644" s="302"/>
      <c r="CC644" s="302"/>
      <c r="CD644" s="302"/>
      <c r="CE644" s="302"/>
      <c r="CF644" s="302"/>
      <c r="CG644" s="302"/>
      <c r="CH644" s="302"/>
      <c r="CI644" s="302"/>
      <c r="CJ644" s="302"/>
      <c r="CK644" s="302"/>
      <c r="CL644" s="302"/>
      <c r="CM644" s="302"/>
      <c r="CN644" s="302"/>
      <c r="CO644" s="302"/>
      <c r="CP644" s="302"/>
      <c r="CQ644" s="302"/>
      <c r="CR644" s="302"/>
      <c r="CS644" s="302"/>
      <c r="CT644" s="302"/>
      <c r="CU644" s="302"/>
      <c r="CV644" s="302"/>
      <c r="CW644" s="302"/>
      <c r="CX644" s="302"/>
      <c r="CY644" s="302"/>
      <c r="CZ644" s="302"/>
      <c r="DA644" s="302"/>
      <c r="DB644" s="302"/>
      <c r="DC644" s="302"/>
      <c r="DD644" s="302"/>
      <c r="DE644" s="302"/>
      <c r="DF644" s="302"/>
      <c r="DG644" s="302"/>
      <c r="DH644" s="302"/>
      <c r="DI644" s="302"/>
      <c r="DJ644" s="302"/>
      <c r="DK644" s="302"/>
      <c r="DL644" s="302"/>
      <c r="DM644" s="302"/>
      <c r="DN644" s="302"/>
      <c r="DO644" s="302"/>
    </row>
    <row r="645" spans="4:119">
      <c r="D645" s="301" t="s">
        <v>121</v>
      </c>
      <c r="E645" s="301"/>
      <c r="F645" s="301" t="s">
        <v>122</v>
      </c>
      <c r="G645" s="302">
        <v>16</v>
      </c>
      <c r="H645" s="277" t="str">
        <f t="shared" si="10"/>
        <v>0116</v>
      </c>
      <c r="I645" s="302"/>
      <c r="J645" s="302"/>
      <c r="K645" s="302"/>
      <c r="L645" s="302"/>
      <c r="M645" s="302"/>
      <c r="N645" s="302"/>
      <c r="O645" s="302"/>
      <c r="P645" s="302"/>
      <c r="Q645" s="302"/>
      <c r="R645" s="302"/>
      <c r="S645" s="302"/>
      <c r="T645" s="302"/>
      <c r="U645" s="302"/>
      <c r="V645" s="302"/>
      <c r="W645" s="302"/>
      <c r="X645" s="302"/>
      <c r="Y645" s="302"/>
      <c r="Z645" s="302"/>
      <c r="AA645" s="302"/>
      <c r="AB645" s="302"/>
      <c r="AC645" s="302"/>
      <c r="AD645" s="302"/>
      <c r="AE645" s="302"/>
      <c r="AF645" s="302"/>
      <c r="AG645" s="302"/>
      <c r="AH645" s="302"/>
      <c r="AI645" s="302"/>
      <c r="AJ645" s="302"/>
      <c r="AK645" s="302"/>
      <c r="AL645" s="302"/>
      <c r="AM645" s="302"/>
      <c r="AN645" s="302"/>
      <c r="AO645" s="302"/>
      <c r="AP645" s="302"/>
      <c r="AQ645" s="302"/>
      <c r="AR645" s="302"/>
      <c r="AS645" s="302"/>
      <c r="AT645" s="302"/>
      <c r="AU645" s="302"/>
      <c r="AV645" s="302"/>
      <c r="AW645" s="302"/>
      <c r="AX645" s="302"/>
      <c r="AY645" s="302"/>
      <c r="AZ645" s="302"/>
      <c r="BA645" s="302"/>
      <c r="BB645" s="302"/>
      <c r="BC645" s="302"/>
      <c r="BD645" s="302"/>
      <c r="BE645" s="302"/>
      <c r="BF645" s="302"/>
      <c r="BG645" s="302"/>
      <c r="BH645" s="302"/>
      <c r="BI645" s="302"/>
      <c r="BJ645" s="302"/>
      <c r="BK645" s="302"/>
      <c r="BL645" s="302"/>
      <c r="BM645" s="302"/>
      <c r="BN645" s="302"/>
      <c r="BO645" s="302"/>
      <c r="BP645" s="302"/>
      <c r="BQ645" s="302"/>
      <c r="BR645" s="302"/>
      <c r="BS645" s="302"/>
      <c r="BT645" s="302"/>
      <c r="BU645" s="302"/>
      <c r="BV645" s="302"/>
      <c r="BW645" s="302"/>
      <c r="BX645" s="302"/>
      <c r="BY645" s="302"/>
      <c r="BZ645" s="302"/>
      <c r="CA645" s="302"/>
      <c r="CB645" s="302"/>
      <c r="CC645" s="302"/>
      <c r="CD645" s="302"/>
      <c r="CE645" s="302"/>
      <c r="CF645" s="302"/>
      <c r="CG645" s="302"/>
      <c r="CH645" s="302"/>
      <c r="CI645" s="302"/>
      <c r="CJ645" s="302"/>
      <c r="CK645" s="302"/>
      <c r="CL645" s="302"/>
      <c r="CM645" s="302"/>
      <c r="CN645" s="302"/>
      <c r="CO645" s="302"/>
      <c r="CP645" s="302"/>
      <c r="CQ645" s="302"/>
      <c r="CR645" s="302"/>
      <c r="CS645" s="302"/>
      <c r="CT645" s="302"/>
      <c r="CU645" s="302"/>
      <c r="CV645" s="302"/>
      <c r="CW645" s="302"/>
      <c r="CX645" s="302"/>
      <c r="CY645" s="302"/>
      <c r="CZ645" s="302"/>
      <c r="DA645" s="302"/>
      <c r="DB645" s="302"/>
      <c r="DC645" s="302"/>
      <c r="DD645" s="302"/>
      <c r="DE645" s="302"/>
      <c r="DF645" s="302"/>
      <c r="DG645" s="302"/>
      <c r="DH645" s="302"/>
      <c r="DI645" s="302"/>
      <c r="DJ645" s="302"/>
      <c r="DK645" s="302"/>
      <c r="DL645" s="302"/>
      <c r="DM645" s="302"/>
      <c r="DN645" s="302"/>
      <c r="DO645" s="302"/>
    </row>
    <row r="646" spans="4:119">
      <c r="D646" s="301" t="s">
        <v>121</v>
      </c>
      <c r="E646" s="301"/>
      <c r="F646" s="301" t="s">
        <v>122</v>
      </c>
      <c r="G646" s="302">
        <v>17</v>
      </c>
      <c r="H646" s="277" t="str">
        <f t="shared" si="10"/>
        <v>0117</v>
      </c>
      <c r="I646" s="302"/>
      <c r="J646" s="302"/>
      <c r="K646" s="302"/>
      <c r="L646" s="302"/>
      <c r="M646" s="302"/>
      <c r="N646" s="302"/>
      <c r="O646" s="302"/>
      <c r="P646" s="302"/>
      <c r="Q646" s="302"/>
      <c r="R646" s="302"/>
      <c r="S646" s="302"/>
      <c r="T646" s="302"/>
      <c r="U646" s="302"/>
      <c r="V646" s="302"/>
      <c r="W646" s="302"/>
      <c r="X646" s="302"/>
      <c r="Y646" s="302"/>
      <c r="Z646" s="302"/>
      <c r="AA646" s="302"/>
      <c r="AB646" s="302"/>
      <c r="AC646" s="302"/>
      <c r="AD646" s="302"/>
      <c r="AE646" s="302"/>
      <c r="AF646" s="302"/>
      <c r="AG646" s="302"/>
      <c r="AH646" s="302"/>
      <c r="AI646" s="302"/>
      <c r="AJ646" s="302"/>
      <c r="AK646" s="302"/>
      <c r="AL646" s="302"/>
      <c r="AM646" s="302"/>
      <c r="AN646" s="302"/>
      <c r="AO646" s="302"/>
      <c r="AP646" s="302"/>
      <c r="AQ646" s="302"/>
      <c r="AR646" s="302"/>
      <c r="AS646" s="302"/>
      <c r="AT646" s="302"/>
      <c r="AU646" s="302"/>
      <c r="AV646" s="302"/>
      <c r="AW646" s="302"/>
      <c r="AX646" s="302"/>
      <c r="AY646" s="302"/>
      <c r="AZ646" s="302"/>
      <c r="BA646" s="302"/>
      <c r="BB646" s="302"/>
      <c r="BC646" s="302"/>
      <c r="BD646" s="302"/>
      <c r="BE646" s="302"/>
      <c r="BF646" s="302"/>
      <c r="BG646" s="302"/>
      <c r="BH646" s="302"/>
      <c r="BI646" s="302"/>
      <c r="BJ646" s="302"/>
      <c r="BK646" s="302"/>
      <c r="BL646" s="302"/>
      <c r="BM646" s="302"/>
      <c r="BN646" s="302"/>
      <c r="BO646" s="302"/>
      <c r="BP646" s="302"/>
      <c r="BQ646" s="302"/>
      <c r="BR646" s="302"/>
      <c r="BS646" s="302"/>
      <c r="BT646" s="302"/>
      <c r="BU646" s="302"/>
      <c r="BV646" s="302"/>
      <c r="BW646" s="302"/>
      <c r="BX646" s="302"/>
      <c r="BY646" s="302"/>
      <c r="BZ646" s="302"/>
      <c r="CA646" s="302"/>
      <c r="CB646" s="302"/>
      <c r="CC646" s="302"/>
      <c r="CD646" s="302"/>
      <c r="CE646" s="302"/>
      <c r="CF646" s="302"/>
      <c r="CG646" s="302"/>
      <c r="CH646" s="302"/>
      <c r="CI646" s="302"/>
      <c r="CJ646" s="302"/>
      <c r="CK646" s="302"/>
      <c r="CL646" s="302"/>
      <c r="CM646" s="302"/>
      <c r="CN646" s="302"/>
      <c r="CO646" s="302"/>
      <c r="CP646" s="302"/>
      <c r="CQ646" s="302"/>
      <c r="CR646" s="302"/>
      <c r="CS646" s="302"/>
      <c r="CT646" s="302"/>
      <c r="CU646" s="302"/>
      <c r="CV646" s="302"/>
      <c r="CW646" s="302"/>
      <c r="CX646" s="302"/>
      <c r="CY646" s="302"/>
      <c r="CZ646" s="302"/>
      <c r="DA646" s="302"/>
      <c r="DB646" s="302"/>
      <c r="DC646" s="302"/>
      <c r="DD646" s="302"/>
      <c r="DE646" s="302"/>
      <c r="DF646" s="302"/>
      <c r="DG646" s="302"/>
      <c r="DH646" s="302"/>
      <c r="DI646" s="302"/>
      <c r="DJ646" s="302"/>
      <c r="DK646" s="302"/>
      <c r="DL646" s="302"/>
      <c r="DM646" s="302"/>
      <c r="DN646" s="302"/>
      <c r="DO646" s="302"/>
    </row>
    <row r="647" spans="4:119">
      <c r="D647" s="301" t="s">
        <v>121</v>
      </c>
      <c r="E647" s="301"/>
      <c r="F647" s="301" t="s">
        <v>122</v>
      </c>
      <c r="G647" s="302">
        <v>18</v>
      </c>
      <c r="H647" s="277" t="str">
        <f t="shared" si="10"/>
        <v>0118</v>
      </c>
      <c r="I647" s="302"/>
      <c r="J647" s="302"/>
      <c r="K647" s="302"/>
      <c r="L647" s="302"/>
      <c r="M647" s="302"/>
      <c r="N647" s="302"/>
      <c r="O647" s="302"/>
      <c r="P647" s="302"/>
      <c r="Q647" s="302"/>
      <c r="R647" s="302"/>
      <c r="S647" s="302"/>
      <c r="T647" s="302"/>
      <c r="U647" s="302"/>
      <c r="V647" s="302"/>
      <c r="W647" s="302"/>
      <c r="X647" s="302"/>
      <c r="Y647" s="302"/>
      <c r="Z647" s="302"/>
      <c r="AA647" s="302"/>
      <c r="AB647" s="302"/>
      <c r="AC647" s="302"/>
      <c r="AD647" s="302"/>
      <c r="AE647" s="302"/>
      <c r="AF647" s="302"/>
      <c r="AG647" s="302"/>
      <c r="AH647" s="302"/>
      <c r="AI647" s="302"/>
      <c r="AJ647" s="302"/>
      <c r="AK647" s="302"/>
      <c r="AL647" s="302"/>
      <c r="AM647" s="302"/>
      <c r="AN647" s="302"/>
      <c r="AO647" s="302"/>
      <c r="AP647" s="302"/>
      <c r="AQ647" s="302"/>
      <c r="AR647" s="302"/>
      <c r="AS647" s="302"/>
      <c r="AT647" s="302"/>
      <c r="AU647" s="302"/>
      <c r="AV647" s="302"/>
      <c r="AW647" s="302"/>
      <c r="AX647" s="302"/>
      <c r="AY647" s="302"/>
      <c r="AZ647" s="302"/>
      <c r="BA647" s="302"/>
      <c r="BB647" s="302"/>
      <c r="BC647" s="302"/>
      <c r="BD647" s="302"/>
      <c r="BE647" s="302"/>
      <c r="BF647" s="302"/>
      <c r="BG647" s="302"/>
      <c r="BH647" s="302"/>
      <c r="BI647" s="302"/>
      <c r="BJ647" s="302"/>
      <c r="BK647" s="302"/>
      <c r="BL647" s="302"/>
      <c r="BM647" s="302"/>
      <c r="BN647" s="302"/>
      <c r="BO647" s="302"/>
      <c r="BP647" s="302"/>
      <c r="BQ647" s="302"/>
      <c r="BR647" s="302"/>
      <c r="BS647" s="302"/>
      <c r="BT647" s="302"/>
      <c r="BU647" s="302"/>
      <c r="BV647" s="302"/>
      <c r="BW647" s="302"/>
      <c r="BX647" s="302"/>
      <c r="BY647" s="302"/>
      <c r="BZ647" s="302"/>
      <c r="CA647" s="302"/>
      <c r="CB647" s="302"/>
      <c r="CC647" s="302"/>
      <c r="CD647" s="302"/>
      <c r="CE647" s="302"/>
      <c r="CF647" s="302"/>
      <c r="CG647" s="302"/>
      <c r="CH647" s="302"/>
      <c r="CI647" s="302"/>
      <c r="CJ647" s="302"/>
      <c r="CK647" s="302"/>
      <c r="CL647" s="302"/>
      <c r="CM647" s="302"/>
      <c r="CN647" s="302"/>
      <c r="CO647" s="302"/>
      <c r="CP647" s="302"/>
      <c r="CQ647" s="302"/>
      <c r="CR647" s="302"/>
      <c r="CS647" s="302"/>
      <c r="CT647" s="302"/>
      <c r="CU647" s="302"/>
      <c r="CV647" s="302"/>
      <c r="CW647" s="302"/>
      <c r="CX647" s="302"/>
      <c r="CY647" s="302"/>
      <c r="CZ647" s="302"/>
      <c r="DA647" s="302"/>
      <c r="DB647" s="302"/>
      <c r="DC647" s="302"/>
      <c r="DD647" s="302"/>
      <c r="DE647" s="302"/>
      <c r="DF647" s="302"/>
      <c r="DG647" s="302"/>
      <c r="DH647" s="302"/>
      <c r="DI647" s="302"/>
      <c r="DJ647" s="302"/>
      <c r="DK647" s="302"/>
      <c r="DL647" s="302"/>
      <c r="DM647" s="302"/>
      <c r="DN647" s="302"/>
      <c r="DO647" s="302"/>
    </row>
    <row r="648" spans="4:119">
      <c r="D648" s="301" t="s">
        <v>121</v>
      </c>
      <c r="E648" s="301"/>
      <c r="F648" s="301" t="s">
        <v>122</v>
      </c>
      <c r="G648" s="302">
        <v>19</v>
      </c>
      <c r="H648" s="277" t="str">
        <f t="shared" si="10"/>
        <v>0119</v>
      </c>
      <c r="I648" s="302"/>
      <c r="J648" s="302"/>
      <c r="K648" s="302"/>
      <c r="L648" s="302"/>
      <c r="M648" s="302"/>
      <c r="N648" s="302"/>
      <c r="O648" s="302"/>
      <c r="P648" s="302"/>
      <c r="Q648" s="302"/>
      <c r="R648" s="302"/>
      <c r="S648" s="302"/>
      <c r="T648" s="302"/>
      <c r="U648" s="302"/>
      <c r="V648" s="302"/>
      <c r="W648" s="302"/>
      <c r="X648" s="302"/>
      <c r="Y648" s="302"/>
      <c r="Z648" s="302"/>
      <c r="AA648" s="302"/>
      <c r="AB648" s="302"/>
      <c r="AC648" s="302"/>
      <c r="AD648" s="302"/>
      <c r="AE648" s="302"/>
      <c r="AF648" s="302"/>
      <c r="AG648" s="302"/>
      <c r="AH648" s="302"/>
      <c r="AI648" s="302"/>
      <c r="AJ648" s="302"/>
      <c r="AK648" s="302"/>
      <c r="AL648" s="302"/>
      <c r="AM648" s="302"/>
      <c r="AN648" s="302"/>
      <c r="AO648" s="302"/>
      <c r="AP648" s="302"/>
      <c r="AQ648" s="302"/>
      <c r="AR648" s="302"/>
      <c r="AS648" s="302"/>
      <c r="AT648" s="302"/>
      <c r="AU648" s="302"/>
      <c r="AV648" s="302"/>
      <c r="AW648" s="302"/>
      <c r="AX648" s="302"/>
      <c r="AY648" s="302"/>
      <c r="AZ648" s="302"/>
      <c r="BA648" s="302"/>
      <c r="BB648" s="302"/>
      <c r="BC648" s="302"/>
      <c r="BD648" s="302"/>
      <c r="BE648" s="302"/>
      <c r="BF648" s="302"/>
      <c r="BG648" s="302"/>
      <c r="BH648" s="302"/>
      <c r="BI648" s="302"/>
      <c r="BJ648" s="302"/>
      <c r="BK648" s="302"/>
      <c r="BL648" s="302"/>
      <c r="BM648" s="302"/>
      <c r="BN648" s="302"/>
      <c r="BO648" s="302"/>
      <c r="BP648" s="302"/>
      <c r="BQ648" s="302"/>
      <c r="BR648" s="302"/>
      <c r="BS648" s="302"/>
      <c r="BT648" s="302"/>
      <c r="BU648" s="302"/>
      <c r="BV648" s="302"/>
      <c r="BW648" s="302"/>
      <c r="BX648" s="302"/>
      <c r="BY648" s="302"/>
      <c r="BZ648" s="302"/>
      <c r="CA648" s="302"/>
      <c r="CB648" s="302"/>
      <c r="CC648" s="302"/>
      <c r="CD648" s="302"/>
      <c r="CE648" s="302"/>
      <c r="CF648" s="302"/>
      <c r="CG648" s="302"/>
      <c r="CH648" s="302"/>
      <c r="CI648" s="302"/>
      <c r="CJ648" s="302"/>
      <c r="CK648" s="302"/>
      <c r="CL648" s="302"/>
      <c r="CM648" s="302"/>
      <c r="CN648" s="302"/>
      <c r="CO648" s="302"/>
      <c r="CP648" s="302"/>
      <c r="CQ648" s="302"/>
      <c r="CR648" s="302"/>
      <c r="CS648" s="302"/>
      <c r="CT648" s="302"/>
      <c r="CU648" s="302"/>
      <c r="CV648" s="302"/>
      <c r="CW648" s="302"/>
      <c r="CX648" s="302"/>
      <c r="CY648" s="302"/>
      <c r="CZ648" s="302"/>
      <c r="DA648" s="302"/>
      <c r="DB648" s="302"/>
      <c r="DC648" s="302"/>
      <c r="DD648" s="302"/>
      <c r="DE648" s="302"/>
      <c r="DF648" s="302"/>
      <c r="DG648" s="302"/>
      <c r="DH648" s="302"/>
      <c r="DI648" s="302"/>
      <c r="DJ648" s="302"/>
      <c r="DK648" s="302"/>
      <c r="DL648" s="302"/>
      <c r="DM648" s="302"/>
      <c r="DN648" s="302"/>
      <c r="DO648" s="302"/>
    </row>
    <row r="649" spans="4:119">
      <c r="D649" s="301" t="s">
        <v>121</v>
      </c>
      <c r="E649" s="301"/>
      <c r="F649" s="301" t="s">
        <v>122</v>
      </c>
      <c r="G649" s="302">
        <v>20</v>
      </c>
      <c r="H649" s="277" t="str">
        <f t="shared" si="10"/>
        <v>0120</v>
      </c>
      <c r="I649" s="302"/>
      <c r="J649" s="302"/>
      <c r="K649" s="302"/>
      <c r="L649" s="302"/>
      <c r="M649" s="302"/>
      <c r="N649" s="302"/>
      <c r="O649" s="302"/>
      <c r="P649" s="302"/>
      <c r="Q649" s="302"/>
      <c r="R649" s="302"/>
      <c r="S649" s="302"/>
      <c r="T649" s="302"/>
      <c r="U649" s="302"/>
      <c r="V649" s="302"/>
      <c r="W649" s="302"/>
      <c r="X649" s="302"/>
      <c r="Y649" s="302"/>
      <c r="Z649" s="302"/>
      <c r="AA649" s="302"/>
      <c r="AB649" s="302"/>
      <c r="AC649" s="302"/>
      <c r="AD649" s="302"/>
      <c r="AE649" s="302"/>
      <c r="AF649" s="302"/>
      <c r="AG649" s="302"/>
      <c r="AH649" s="302"/>
      <c r="AI649" s="302"/>
      <c r="AJ649" s="302"/>
      <c r="AK649" s="302"/>
      <c r="AL649" s="302"/>
      <c r="AM649" s="302"/>
      <c r="AN649" s="302"/>
      <c r="AO649" s="302"/>
      <c r="AP649" s="302"/>
      <c r="AQ649" s="302"/>
      <c r="AR649" s="302"/>
      <c r="AS649" s="302"/>
      <c r="AT649" s="302"/>
      <c r="AU649" s="302"/>
      <c r="AV649" s="302"/>
      <c r="AW649" s="302"/>
      <c r="AX649" s="302"/>
      <c r="AY649" s="302"/>
      <c r="AZ649" s="302"/>
      <c r="BA649" s="302"/>
      <c r="BB649" s="302"/>
      <c r="BC649" s="302"/>
      <c r="BD649" s="302"/>
      <c r="BE649" s="302"/>
      <c r="BF649" s="302"/>
      <c r="BG649" s="302"/>
      <c r="BH649" s="302"/>
      <c r="BI649" s="302"/>
      <c r="BJ649" s="302"/>
      <c r="BK649" s="302"/>
      <c r="BL649" s="302"/>
      <c r="BM649" s="302"/>
      <c r="BN649" s="302"/>
      <c r="BO649" s="302"/>
      <c r="BP649" s="302"/>
      <c r="BQ649" s="302"/>
      <c r="BR649" s="302"/>
      <c r="BS649" s="302"/>
      <c r="BT649" s="302"/>
      <c r="BU649" s="302"/>
      <c r="BV649" s="302"/>
      <c r="BW649" s="302"/>
      <c r="BX649" s="302"/>
      <c r="BY649" s="302"/>
      <c r="BZ649" s="302"/>
      <c r="CA649" s="302"/>
      <c r="CB649" s="302"/>
      <c r="CC649" s="302"/>
      <c r="CD649" s="302"/>
      <c r="CE649" s="302"/>
      <c r="CF649" s="302"/>
      <c r="CG649" s="302"/>
      <c r="CH649" s="302"/>
      <c r="CI649" s="302"/>
      <c r="CJ649" s="302"/>
      <c r="CK649" s="302"/>
      <c r="CL649" s="302"/>
      <c r="CM649" s="302"/>
      <c r="CN649" s="302"/>
      <c r="CO649" s="302"/>
      <c r="CP649" s="302"/>
      <c r="CQ649" s="302"/>
      <c r="CR649" s="302"/>
      <c r="CS649" s="302"/>
      <c r="CT649" s="302"/>
      <c r="CU649" s="302"/>
      <c r="CV649" s="302"/>
      <c r="CW649" s="302"/>
      <c r="CX649" s="302"/>
      <c r="CY649" s="302"/>
      <c r="CZ649" s="302"/>
      <c r="DA649" s="302"/>
      <c r="DB649" s="302"/>
      <c r="DC649" s="302"/>
      <c r="DD649" s="302"/>
      <c r="DE649" s="302"/>
      <c r="DF649" s="302"/>
      <c r="DG649" s="302"/>
      <c r="DH649" s="302"/>
      <c r="DI649" s="302"/>
      <c r="DJ649" s="302"/>
      <c r="DK649" s="302"/>
      <c r="DL649" s="302"/>
      <c r="DM649" s="302"/>
      <c r="DN649" s="302"/>
      <c r="DO649" s="302"/>
    </row>
    <row r="650" spans="4:119">
      <c r="D650" s="301" t="s">
        <v>121</v>
      </c>
      <c r="E650" s="301"/>
      <c r="F650" s="301" t="s">
        <v>122</v>
      </c>
      <c r="G650" s="302">
        <v>21</v>
      </c>
      <c r="H650" s="277" t="str">
        <f t="shared" si="10"/>
        <v>0121</v>
      </c>
      <c r="I650" s="302"/>
      <c r="J650" s="302"/>
      <c r="K650" s="302"/>
      <c r="L650" s="302"/>
      <c r="M650" s="302"/>
      <c r="N650" s="302"/>
      <c r="O650" s="302"/>
      <c r="P650" s="302"/>
      <c r="Q650" s="302"/>
      <c r="R650" s="302"/>
      <c r="S650" s="302"/>
      <c r="T650" s="302"/>
      <c r="U650" s="302"/>
      <c r="V650" s="302"/>
      <c r="W650" s="302"/>
      <c r="X650" s="302"/>
      <c r="Y650" s="302"/>
      <c r="Z650" s="302"/>
      <c r="AA650" s="302"/>
      <c r="AB650" s="302"/>
      <c r="AC650" s="302"/>
      <c r="AD650" s="302"/>
      <c r="AE650" s="302"/>
      <c r="AF650" s="302"/>
      <c r="AG650" s="302"/>
      <c r="AH650" s="302"/>
      <c r="AI650" s="302"/>
      <c r="AJ650" s="302"/>
      <c r="AK650" s="302"/>
      <c r="AL650" s="302"/>
      <c r="AM650" s="302"/>
      <c r="AN650" s="302"/>
      <c r="AO650" s="302"/>
      <c r="AP650" s="302"/>
      <c r="AQ650" s="302"/>
      <c r="AR650" s="302"/>
      <c r="AS650" s="302"/>
      <c r="AT650" s="302"/>
      <c r="AU650" s="302"/>
      <c r="AV650" s="302"/>
      <c r="AW650" s="302"/>
      <c r="AX650" s="302"/>
      <c r="AY650" s="302"/>
      <c r="AZ650" s="302"/>
      <c r="BA650" s="302"/>
      <c r="BB650" s="302"/>
      <c r="BC650" s="302"/>
      <c r="BD650" s="302"/>
      <c r="BE650" s="302"/>
      <c r="BF650" s="302"/>
      <c r="BG650" s="302"/>
      <c r="BH650" s="302"/>
      <c r="BI650" s="302"/>
      <c r="BJ650" s="302"/>
      <c r="BK650" s="302"/>
      <c r="BL650" s="302"/>
      <c r="BM650" s="302"/>
      <c r="BN650" s="302"/>
      <c r="BO650" s="302"/>
      <c r="BP650" s="302"/>
      <c r="BQ650" s="302"/>
      <c r="BR650" s="302"/>
      <c r="BS650" s="302"/>
      <c r="BT650" s="302"/>
      <c r="BU650" s="302"/>
      <c r="BV650" s="302"/>
      <c r="BW650" s="302"/>
      <c r="BX650" s="302"/>
      <c r="BY650" s="302"/>
      <c r="BZ650" s="302"/>
      <c r="CA650" s="302"/>
      <c r="CB650" s="302"/>
      <c r="CC650" s="302"/>
      <c r="CD650" s="302"/>
      <c r="CE650" s="302"/>
      <c r="CF650" s="302"/>
      <c r="CG650" s="302"/>
      <c r="CH650" s="302"/>
      <c r="CI650" s="302"/>
      <c r="CJ650" s="302"/>
      <c r="CK650" s="302"/>
      <c r="CL650" s="302"/>
      <c r="CM650" s="302"/>
      <c r="CN650" s="302"/>
      <c r="CO650" s="302"/>
      <c r="CP650" s="302"/>
      <c r="CQ650" s="302"/>
      <c r="CR650" s="302"/>
      <c r="CS650" s="302"/>
      <c r="CT650" s="302"/>
      <c r="CU650" s="302"/>
      <c r="CV650" s="302"/>
      <c r="CW650" s="302"/>
      <c r="CX650" s="302"/>
      <c r="CY650" s="302"/>
      <c r="CZ650" s="302"/>
      <c r="DA650" s="302"/>
      <c r="DB650" s="302"/>
      <c r="DC650" s="302"/>
      <c r="DD650" s="302"/>
      <c r="DE650" s="302"/>
      <c r="DF650" s="302"/>
      <c r="DG650" s="302"/>
      <c r="DH650" s="302"/>
      <c r="DI650" s="302"/>
      <c r="DJ650" s="302"/>
      <c r="DK650" s="302"/>
      <c r="DL650" s="302"/>
      <c r="DM650" s="302"/>
      <c r="DN650" s="302"/>
      <c r="DO650" s="302"/>
    </row>
    <row r="651" spans="4:119">
      <c r="D651" s="301" t="s">
        <v>121</v>
      </c>
      <c r="E651" s="301"/>
      <c r="F651" s="301" t="s">
        <v>122</v>
      </c>
      <c r="G651" s="302">
        <v>22</v>
      </c>
      <c r="H651" s="277" t="str">
        <f t="shared" si="10"/>
        <v>0122</v>
      </c>
      <c r="I651" s="302"/>
      <c r="J651" s="302"/>
      <c r="K651" s="302"/>
      <c r="L651" s="302"/>
      <c r="M651" s="302"/>
      <c r="N651" s="302"/>
      <c r="O651" s="302"/>
      <c r="P651" s="302"/>
      <c r="Q651" s="302"/>
      <c r="R651" s="302"/>
      <c r="S651" s="302"/>
      <c r="T651" s="302"/>
      <c r="U651" s="302"/>
      <c r="V651" s="302"/>
      <c r="W651" s="302"/>
      <c r="X651" s="302"/>
      <c r="Y651" s="302"/>
      <c r="Z651" s="302"/>
      <c r="AA651" s="302"/>
      <c r="AB651" s="302"/>
      <c r="AC651" s="302"/>
      <c r="AD651" s="302"/>
      <c r="AE651" s="302"/>
      <c r="AF651" s="302"/>
      <c r="AG651" s="302"/>
      <c r="AH651" s="302"/>
      <c r="AI651" s="302"/>
      <c r="AJ651" s="302"/>
      <c r="AK651" s="302"/>
      <c r="AL651" s="302"/>
      <c r="AM651" s="302"/>
      <c r="AN651" s="302"/>
      <c r="AO651" s="302"/>
      <c r="AP651" s="302"/>
      <c r="AQ651" s="302"/>
      <c r="AR651" s="302"/>
      <c r="AS651" s="302"/>
      <c r="AT651" s="302"/>
      <c r="AU651" s="302"/>
      <c r="AV651" s="302"/>
      <c r="AW651" s="302"/>
      <c r="AX651" s="302"/>
      <c r="AY651" s="302"/>
      <c r="AZ651" s="302"/>
      <c r="BA651" s="302"/>
      <c r="BB651" s="302"/>
      <c r="BC651" s="302"/>
      <c r="BD651" s="302"/>
      <c r="BE651" s="302"/>
      <c r="BF651" s="302"/>
      <c r="BG651" s="302"/>
      <c r="BH651" s="302"/>
      <c r="BI651" s="302"/>
      <c r="BJ651" s="302"/>
      <c r="BK651" s="302"/>
      <c r="BL651" s="302"/>
      <c r="BM651" s="302"/>
      <c r="BN651" s="302"/>
      <c r="BO651" s="302"/>
      <c r="BP651" s="302"/>
      <c r="BQ651" s="302"/>
      <c r="BR651" s="302"/>
      <c r="BS651" s="302"/>
      <c r="BT651" s="302"/>
      <c r="BU651" s="302"/>
      <c r="BV651" s="302"/>
      <c r="BW651" s="302"/>
      <c r="BX651" s="302"/>
      <c r="BY651" s="302"/>
      <c r="BZ651" s="302"/>
      <c r="CA651" s="302"/>
      <c r="CB651" s="302"/>
      <c r="CC651" s="302"/>
      <c r="CD651" s="302"/>
      <c r="CE651" s="302"/>
      <c r="CF651" s="302"/>
      <c r="CG651" s="302"/>
      <c r="CH651" s="302"/>
      <c r="CI651" s="302"/>
      <c r="CJ651" s="302"/>
      <c r="CK651" s="302"/>
      <c r="CL651" s="302"/>
      <c r="CM651" s="302"/>
      <c r="CN651" s="302"/>
      <c r="CO651" s="302"/>
      <c r="CP651" s="302"/>
      <c r="CQ651" s="302"/>
      <c r="CR651" s="302"/>
      <c r="CS651" s="302"/>
      <c r="CT651" s="302"/>
      <c r="CU651" s="302"/>
      <c r="CV651" s="302"/>
      <c r="CW651" s="302"/>
      <c r="CX651" s="302"/>
      <c r="CY651" s="302"/>
      <c r="CZ651" s="302"/>
      <c r="DA651" s="302"/>
      <c r="DB651" s="302"/>
      <c r="DC651" s="302"/>
      <c r="DD651" s="302"/>
      <c r="DE651" s="302"/>
      <c r="DF651" s="302"/>
      <c r="DG651" s="302"/>
      <c r="DH651" s="302"/>
      <c r="DI651" s="302"/>
      <c r="DJ651" s="302"/>
      <c r="DK651" s="302"/>
      <c r="DL651" s="302"/>
      <c r="DM651" s="302"/>
      <c r="DN651" s="302"/>
      <c r="DO651" s="302"/>
    </row>
    <row r="652" spans="4:119">
      <c r="D652" s="301" t="s">
        <v>121</v>
      </c>
      <c r="E652" s="301"/>
      <c r="F652" s="301" t="s">
        <v>122</v>
      </c>
      <c r="G652" s="302">
        <v>23</v>
      </c>
      <c r="H652" s="277" t="str">
        <f t="shared" si="10"/>
        <v>0123</v>
      </c>
      <c r="I652" s="302"/>
      <c r="J652" s="302"/>
      <c r="K652" s="302"/>
      <c r="L652" s="302"/>
      <c r="M652" s="302"/>
      <c r="N652" s="302"/>
      <c r="O652" s="302"/>
      <c r="P652" s="302"/>
      <c r="Q652" s="302"/>
      <c r="R652" s="302"/>
      <c r="S652" s="302"/>
      <c r="T652" s="302"/>
      <c r="U652" s="302"/>
      <c r="V652" s="302"/>
      <c r="W652" s="302"/>
      <c r="X652" s="302"/>
      <c r="Y652" s="302"/>
      <c r="Z652" s="302"/>
      <c r="AA652" s="302"/>
      <c r="AB652" s="302"/>
      <c r="AC652" s="302"/>
      <c r="AD652" s="302"/>
      <c r="AE652" s="302"/>
      <c r="AF652" s="302"/>
      <c r="AG652" s="302"/>
      <c r="AH652" s="302"/>
      <c r="AI652" s="302"/>
      <c r="AJ652" s="302"/>
      <c r="AK652" s="302"/>
      <c r="AL652" s="302"/>
      <c r="AM652" s="302"/>
      <c r="AN652" s="302"/>
      <c r="AO652" s="302"/>
      <c r="AP652" s="302"/>
      <c r="AQ652" s="302"/>
      <c r="AR652" s="302"/>
      <c r="AS652" s="302"/>
      <c r="AT652" s="302"/>
      <c r="AU652" s="302"/>
      <c r="AV652" s="302"/>
      <c r="AW652" s="302"/>
      <c r="AX652" s="302"/>
      <c r="AY652" s="302"/>
      <c r="AZ652" s="302"/>
      <c r="BA652" s="302"/>
      <c r="BB652" s="302"/>
      <c r="BC652" s="302"/>
      <c r="BD652" s="302"/>
      <c r="BE652" s="302"/>
      <c r="BF652" s="302"/>
      <c r="BG652" s="302"/>
      <c r="BH652" s="302"/>
      <c r="BI652" s="302"/>
      <c r="BJ652" s="302"/>
      <c r="BK652" s="302"/>
      <c r="BL652" s="302"/>
      <c r="BM652" s="302"/>
      <c r="BN652" s="302"/>
      <c r="BO652" s="302"/>
      <c r="BP652" s="302"/>
      <c r="BQ652" s="302"/>
      <c r="BR652" s="302"/>
      <c r="BS652" s="302"/>
      <c r="BT652" s="302"/>
      <c r="BU652" s="302"/>
      <c r="BV652" s="302"/>
      <c r="BW652" s="302"/>
      <c r="BX652" s="302"/>
      <c r="BY652" s="302"/>
      <c r="BZ652" s="302"/>
      <c r="CA652" s="302"/>
      <c r="CB652" s="302"/>
      <c r="CC652" s="302"/>
      <c r="CD652" s="302"/>
      <c r="CE652" s="302"/>
      <c r="CF652" s="302"/>
      <c r="CG652" s="302"/>
      <c r="CH652" s="302"/>
      <c r="CI652" s="302"/>
      <c r="CJ652" s="302"/>
      <c r="CK652" s="302"/>
      <c r="CL652" s="302"/>
      <c r="CM652" s="302"/>
      <c r="CN652" s="302"/>
      <c r="CO652" s="302"/>
      <c r="CP652" s="302"/>
      <c r="CQ652" s="302"/>
      <c r="CR652" s="302"/>
      <c r="CS652" s="302"/>
      <c r="CT652" s="302"/>
      <c r="CU652" s="302"/>
      <c r="CV652" s="302"/>
      <c r="CW652" s="302"/>
      <c r="CX652" s="302"/>
      <c r="CY652" s="302"/>
      <c r="CZ652" s="302"/>
      <c r="DA652" s="302"/>
      <c r="DB652" s="302"/>
      <c r="DC652" s="302"/>
      <c r="DD652" s="302"/>
      <c r="DE652" s="302"/>
      <c r="DF652" s="302"/>
      <c r="DG652" s="302"/>
      <c r="DH652" s="302"/>
      <c r="DI652" s="302"/>
      <c r="DJ652" s="302"/>
      <c r="DK652" s="302"/>
      <c r="DL652" s="302"/>
      <c r="DM652" s="302"/>
      <c r="DN652" s="302"/>
      <c r="DO652" s="302"/>
    </row>
    <row r="653" spans="4:119">
      <c r="D653" s="301" t="s">
        <v>121</v>
      </c>
      <c r="E653" s="301"/>
      <c r="F653" s="301" t="s">
        <v>122</v>
      </c>
      <c r="G653" s="302">
        <v>24</v>
      </c>
      <c r="H653" s="277" t="str">
        <f t="shared" si="10"/>
        <v>0124</v>
      </c>
      <c r="I653" s="302"/>
      <c r="J653" s="302"/>
      <c r="K653" s="302"/>
      <c r="L653" s="302"/>
      <c r="M653" s="302"/>
      <c r="N653" s="302"/>
      <c r="O653" s="302"/>
      <c r="P653" s="302"/>
      <c r="Q653" s="302"/>
      <c r="R653" s="302"/>
      <c r="S653" s="302"/>
      <c r="T653" s="302"/>
      <c r="U653" s="302"/>
      <c r="V653" s="302"/>
      <c r="W653" s="302"/>
      <c r="X653" s="302"/>
      <c r="Y653" s="302"/>
      <c r="Z653" s="302"/>
      <c r="AA653" s="302"/>
      <c r="AB653" s="302"/>
      <c r="AC653" s="302"/>
      <c r="AD653" s="302"/>
      <c r="AE653" s="302"/>
      <c r="AF653" s="302"/>
      <c r="AG653" s="302"/>
      <c r="AH653" s="302"/>
      <c r="AI653" s="302"/>
      <c r="AJ653" s="302"/>
      <c r="AK653" s="302"/>
      <c r="AL653" s="302"/>
      <c r="AM653" s="302"/>
      <c r="AN653" s="302"/>
      <c r="AO653" s="302"/>
      <c r="AP653" s="302"/>
      <c r="AQ653" s="302"/>
      <c r="AR653" s="302"/>
      <c r="AS653" s="302"/>
      <c r="AT653" s="302"/>
      <c r="AU653" s="302"/>
      <c r="AV653" s="302"/>
      <c r="AW653" s="302"/>
      <c r="AX653" s="302"/>
      <c r="AY653" s="302"/>
      <c r="AZ653" s="302"/>
      <c r="BA653" s="302"/>
      <c r="BB653" s="302"/>
      <c r="BC653" s="302"/>
      <c r="BD653" s="302"/>
      <c r="BE653" s="302"/>
      <c r="BF653" s="302"/>
      <c r="BG653" s="302"/>
      <c r="BH653" s="302"/>
      <c r="BI653" s="302"/>
      <c r="BJ653" s="302"/>
      <c r="BK653" s="302"/>
      <c r="BL653" s="302"/>
      <c r="BM653" s="302"/>
      <c r="BN653" s="302"/>
      <c r="BO653" s="302"/>
      <c r="BP653" s="302"/>
      <c r="BQ653" s="302"/>
      <c r="BR653" s="302"/>
      <c r="BS653" s="302"/>
      <c r="BT653" s="302"/>
      <c r="BU653" s="302"/>
      <c r="BV653" s="302"/>
      <c r="BW653" s="302"/>
      <c r="BX653" s="302"/>
      <c r="BY653" s="302"/>
      <c r="BZ653" s="302"/>
      <c r="CA653" s="302"/>
      <c r="CB653" s="302"/>
      <c r="CC653" s="302"/>
      <c r="CD653" s="302"/>
      <c r="CE653" s="302"/>
      <c r="CF653" s="302"/>
      <c r="CG653" s="302"/>
      <c r="CH653" s="302"/>
      <c r="CI653" s="302"/>
      <c r="CJ653" s="302"/>
      <c r="CK653" s="302"/>
      <c r="CL653" s="302"/>
      <c r="CM653" s="302"/>
      <c r="CN653" s="302"/>
      <c r="CO653" s="302"/>
      <c r="CP653" s="302"/>
      <c r="CQ653" s="302"/>
      <c r="CR653" s="302"/>
      <c r="CS653" s="302"/>
      <c r="CT653" s="302"/>
      <c r="CU653" s="302"/>
      <c r="CV653" s="302"/>
      <c r="CW653" s="302"/>
      <c r="CX653" s="302"/>
      <c r="CY653" s="302"/>
      <c r="CZ653" s="302"/>
      <c r="DA653" s="302"/>
      <c r="DB653" s="302"/>
      <c r="DC653" s="302"/>
      <c r="DD653" s="302"/>
      <c r="DE653" s="302"/>
      <c r="DF653" s="302"/>
      <c r="DG653" s="302"/>
      <c r="DH653" s="302"/>
      <c r="DI653" s="302"/>
      <c r="DJ653" s="302"/>
      <c r="DK653" s="302"/>
      <c r="DL653" s="302"/>
      <c r="DM653" s="302"/>
      <c r="DN653" s="302"/>
      <c r="DO653" s="302"/>
    </row>
    <row r="654" spans="4:119">
      <c r="D654" s="301" t="s">
        <v>121</v>
      </c>
      <c r="E654" s="301"/>
      <c r="F654" s="301" t="s">
        <v>122</v>
      </c>
      <c r="G654" s="302">
        <v>25</v>
      </c>
      <c r="H654" s="277" t="str">
        <f t="shared" si="10"/>
        <v>0125</v>
      </c>
      <c r="I654" s="302"/>
      <c r="J654" s="302"/>
      <c r="K654" s="302"/>
      <c r="L654" s="302"/>
      <c r="M654" s="302"/>
      <c r="N654" s="302"/>
      <c r="O654" s="302"/>
      <c r="P654" s="302"/>
      <c r="Q654" s="302"/>
      <c r="R654" s="302"/>
      <c r="S654" s="302"/>
      <c r="T654" s="302"/>
      <c r="U654" s="302"/>
      <c r="V654" s="302"/>
      <c r="W654" s="302"/>
      <c r="X654" s="302"/>
      <c r="Y654" s="302"/>
      <c r="Z654" s="302"/>
      <c r="AA654" s="302"/>
      <c r="AB654" s="302"/>
      <c r="AC654" s="302"/>
      <c r="AD654" s="302"/>
      <c r="AE654" s="302"/>
      <c r="AF654" s="302"/>
      <c r="AG654" s="302"/>
      <c r="AH654" s="302"/>
      <c r="AI654" s="302"/>
      <c r="AJ654" s="302"/>
      <c r="AK654" s="302"/>
      <c r="AL654" s="302"/>
      <c r="AM654" s="302"/>
      <c r="AN654" s="302"/>
      <c r="AO654" s="302"/>
      <c r="AP654" s="302"/>
      <c r="AQ654" s="302"/>
      <c r="AR654" s="302"/>
      <c r="AS654" s="302"/>
      <c r="AT654" s="302"/>
      <c r="AU654" s="302"/>
      <c r="AV654" s="302"/>
      <c r="AW654" s="302"/>
      <c r="AX654" s="302"/>
      <c r="AY654" s="302"/>
      <c r="AZ654" s="302"/>
      <c r="BA654" s="302"/>
      <c r="BB654" s="302"/>
      <c r="BC654" s="302"/>
      <c r="BD654" s="302"/>
      <c r="BE654" s="302"/>
      <c r="BF654" s="302"/>
      <c r="BG654" s="302"/>
      <c r="BH654" s="302"/>
      <c r="BI654" s="302"/>
      <c r="BJ654" s="302"/>
      <c r="BK654" s="302"/>
      <c r="BL654" s="302"/>
      <c r="BM654" s="302"/>
      <c r="BN654" s="302"/>
      <c r="BO654" s="302"/>
      <c r="BP654" s="302"/>
      <c r="BQ654" s="302"/>
      <c r="BR654" s="302"/>
      <c r="BS654" s="302"/>
      <c r="BT654" s="302"/>
      <c r="BU654" s="302"/>
      <c r="BV654" s="302"/>
      <c r="BW654" s="302"/>
      <c r="BX654" s="302"/>
      <c r="BY654" s="302"/>
      <c r="BZ654" s="302"/>
      <c r="CA654" s="302"/>
      <c r="CB654" s="302"/>
      <c r="CC654" s="302"/>
      <c r="CD654" s="302"/>
      <c r="CE654" s="302"/>
      <c r="CF654" s="302"/>
      <c r="CG654" s="302"/>
      <c r="CH654" s="302"/>
      <c r="CI654" s="302"/>
      <c r="CJ654" s="302"/>
      <c r="CK654" s="302"/>
      <c r="CL654" s="302"/>
      <c r="CM654" s="302"/>
      <c r="CN654" s="302"/>
      <c r="CO654" s="302"/>
      <c r="CP654" s="302"/>
      <c r="CQ654" s="302"/>
      <c r="CR654" s="302"/>
      <c r="CS654" s="302"/>
      <c r="CT654" s="302"/>
      <c r="CU654" s="302"/>
      <c r="CV654" s="302"/>
      <c r="CW654" s="302"/>
      <c r="CX654" s="302"/>
      <c r="CY654" s="302"/>
      <c r="CZ654" s="302"/>
      <c r="DA654" s="302"/>
      <c r="DB654" s="302"/>
      <c r="DC654" s="302"/>
      <c r="DD654" s="302"/>
      <c r="DE654" s="302"/>
      <c r="DF654" s="302"/>
      <c r="DG654" s="302"/>
      <c r="DH654" s="302"/>
      <c r="DI654" s="302"/>
      <c r="DJ654" s="302"/>
      <c r="DK654" s="302"/>
      <c r="DL654" s="302"/>
      <c r="DM654" s="302"/>
      <c r="DN654" s="302"/>
      <c r="DO654" s="302"/>
    </row>
    <row r="655" spans="4:119">
      <c r="D655" s="301" t="s">
        <v>121</v>
      </c>
      <c r="E655" s="301"/>
      <c r="F655" s="301" t="s">
        <v>122</v>
      </c>
      <c r="G655" s="302">
        <v>26</v>
      </c>
      <c r="H655" s="277" t="str">
        <f t="shared" si="10"/>
        <v>0126</v>
      </c>
      <c r="I655" s="302"/>
      <c r="J655" s="302"/>
      <c r="K655" s="302"/>
      <c r="L655" s="302"/>
      <c r="M655" s="302"/>
      <c r="N655" s="302"/>
      <c r="O655" s="302"/>
      <c r="P655" s="302"/>
      <c r="Q655" s="302"/>
      <c r="R655" s="302"/>
      <c r="S655" s="302"/>
      <c r="T655" s="302"/>
      <c r="U655" s="302"/>
      <c r="V655" s="302"/>
      <c r="W655" s="302"/>
      <c r="X655" s="302"/>
      <c r="Y655" s="302"/>
      <c r="Z655" s="302"/>
      <c r="AA655" s="302"/>
      <c r="AB655" s="302"/>
      <c r="AC655" s="302"/>
      <c r="AD655" s="302"/>
      <c r="AE655" s="302"/>
      <c r="AF655" s="302"/>
      <c r="AG655" s="302"/>
      <c r="AH655" s="302"/>
      <c r="AI655" s="302"/>
      <c r="AJ655" s="302"/>
      <c r="AK655" s="302"/>
      <c r="AL655" s="302"/>
      <c r="AM655" s="302"/>
      <c r="AN655" s="302"/>
      <c r="AO655" s="302"/>
      <c r="AP655" s="302"/>
      <c r="AQ655" s="302"/>
      <c r="AR655" s="302"/>
      <c r="AS655" s="302"/>
      <c r="AT655" s="302"/>
      <c r="AU655" s="302"/>
      <c r="AV655" s="302"/>
      <c r="AW655" s="302"/>
      <c r="AX655" s="302"/>
      <c r="AY655" s="302"/>
      <c r="AZ655" s="302"/>
      <c r="BA655" s="302"/>
      <c r="BB655" s="302"/>
      <c r="BC655" s="302"/>
      <c r="BD655" s="302"/>
      <c r="BE655" s="302"/>
      <c r="BF655" s="302"/>
      <c r="BG655" s="302"/>
      <c r="BH655" s="302"/>
      <c r="BI655" s="302"/>
      <c r="BJ655" s="302"/>
      <c r="BK655" s="302"/>
      <c r="BL655" s="302"/>
      <c r="BM655" s="302"/>
      <c r="BN655" s="302"/>
      <c r="BO655" s="302"/>
      <c r="BP655" s="302"/>
      <c r="BQ655" s="302"/>
      <c r="BR655" s="302"/>
      <c r="BS655" s="302"/>
      <c r="BT655" s="302"/>
      <c r="BU655" s="302"/>
      <c r="BV655" s="302"/>
      <c r="BW655" s="302"/>
      <c r="BX655" s="302"/>
      <c r="BY655" s="302"/>
      <c r="BZ655" s="302"/>
      <c r="CA655" s="302"/>
      <c r="CB655" s="302"/>
      <c r="CC655" s="302"/>
      <c r="CD655" s="302"/>
      <c r="CE655" s="302"/>
      <c r="CF655" s="302"/>
      <c r="CG655" s="302"/>
      <c r="CH655" s="302"/>
      <c r="CI655" s="302"/>
      <c r="CJ655" s="302"/>
      <c r="CK655" s="302"/>
      <c r="CL655" s="302"/>
      <c r="CM655" s="302"/>
      <c r="CN655" s="302"/>
      <c r="CO655" s="302"/>
      <c r="CP655" s="302"/>
      <c r="CQ655" s="302"/>
      <c r="CR655" s="302"/>
      <c r="CS655" s="302"/>
      <c r="CT655" s="302"/>
      <c r="CU655" s="302"/>
      <c r="CV655" s="302"/>
      <c r="CW655" s="302"/>
      <c r="CX655" s="302"/>
      <c r="CY655" s="302"/>
      <c r="CZ655" s="302"/>
      <c r="DA655" s="302"/>
      <c r="DB655" s="302"/>
      <c r="DC655" s="302"/>
      <c r="DD655" s="302"/>
      <c r="DE655" s="302"/>
      <c r="DF655" s="302"/>
      <c r="DG655" s="302"/>
      <c r="DH655" s="302"/>
      <c r="DI655" s="302"/>
      <c r="DJ655" s="302"/>
      <c r="DK655" s="302"/>
      <c r="DL655" s="302"/>
      <c r="DM655" s="302"/>
      <c r="DN655" s="302"/>
      <c r="DO655" s="302"/>
    </row>
    <row r="656" spans="4:119">
      <c r="D656" s="301" t="s">
        <v>121</v>
      </c>
      <c r="E656" s="301"/>
      <c r="F656" s="301" t="s">
        <v>122</v>
      </c>
      <c r="G656" s="302">
        <v>27</v>
      </c>
      <c r="H656" s="277" t="str">
        <f t="shared" si="10"/>
        <v>0127</v>
      </c>
      <c r="I656" s="302"/>
      <c r="J656" s="302"/>
      <c r="K656" s="302"/>
      <c r="L656" s="302"/>
      <c r="M656" s="302"/>
      <c r="N656" s="302"/>
      <c r="O656" s="302"/>
      <c r="P656" s="302"/>
      <c r="Q656" s="302"/>
      <c r="R656" s="302"/>
      <c r="S656" s="302"/>
      <c r="T656" s="302"/>
      <c r="U656" s="302"/>
      <c r="V656" s="302"/>
      <c r="W656" s="302"/>
      <c r="X656" s="302"/>
      <c r="Y656" s="302"/>
      <c r="Z656" s="302"/>
      <c r="AA656" s="302"/>
      <c r="AB656" s="302"/>
      <c r="AC656" s="302"/>
      <c r="AD656" s="302"/>
      <c r="AE656" s="302"/>
      <c r="AF656" s="302"/>
      <c r="AG656" s="302"/>
      <c r="AH656" s="302"/>
      <c r="AI656" s="302"/>
      <c r="AJ656" s="302"/>
      <c r="AK656" s="302"/>
      <c r="AL656" s="302"/>
      <c r="AM656" s="302"/>
      <c r="AN656" s="302"/>
      <c r="AO656" s="302"/>
      <c r="AP656" s="302"/>
      <c r="AQ656" s="302"/>
      <c r="AR656" s="302"/>
      <c r="AS656" s="302"/>
      <c r="AT656" s="302"/>
      <c r="AU656" s="302"/>
      <c r="AV656" s="302"/>
      <c r="AW656" s="302"/>
      <c r="AX656" s="302"/>
      <c r="AY656" s="302"/>
      <c r="AZ656" s="302"/>
      <c r="BA656" s="302"/>
      <c r="BB656" s="302"/>
      <c r="BC656" s="302"/>
      <c r="BD656" s="302"/>
      <c r="BE656" s="302"/>
      <c r="BF656" s="302"/>
      <c r="BG656" s="302"/>
      <c r="BH656" s="302"/>
      <c r="BI656" s="302"/>
      <c r="BJ656" s="302"/>
      <c r="BK656" s="302"/>
      <c r="BL656" s="302"/>
      <c r="BM656" s="302"/>
      <c r="BN656" s="302"/>
      <c r="BO656" s="302"/>
      <c r="BP656" s="302"/>
      <c r="BQ656" s="302"/>
      <c r="BR656" s="302"/>
      <c r="BS656" s="302"/>
      <c r="BT656" s="302"/>
      <c r="BU656" s="302"/>
      <c r="BV656" s="302"/>
      <c r="BW656" s="302"/>
      <c r="BX656" s="302"/>
      <c r="BY656" s="302"/>
      <c r="BZ656" s="302"/>
      <c r="CA656" s="302"/>
      <c r="CB656" s="302"/>
      <c r="CC656" s="302"/>
      <c r="CD656" s="302"/>
      <c r="CE656" s="302"/>
      <c r="CF656" s="302"/>
      <c r="CG656" s="302"/>
      <c r="CH656" s="302"/>
      <c r="CI656" s="302"/>
      <c r="CJ656" s="302"/>
      <c r="CK656" s="302"/>
      <c r="CL656" s="302"/>
      <c r="CM656" s="302"/>
      <c r="CN656" s="302"/>
      <c r="CO656" s="302"/>
      <c r="CP656" s="302"/>
      <c r="CQ656" s="302"/>
      <c r="CR656" s="302"/>
      <c r="CS656" s="302"/>
      <c r="CT656" s="302"/>
      <c r="CU656" s="302"/>
      <c r="CV656" s="302"/>
      <c r="CW656" s="302"/>
      <c r="CX656" s="302"/>
      <c r="CY656" s="302"/>
      <c r="CZ656" s="302"/>
      <c r="DA656" s="302"/>
      <c r="DB656" s="302"/>
      <c r="DC656" s="302"/>
      <c r="DD656" s="302"/>
      <c r="DE656" s="302"/>
      <c r="DF656" s="302"/>
      <c r="DG656" s="302"/>
      <c r="DH656" s="302"/>
      <c r="DI656" s="302"/>
      <c r="DJ656" s="302"/>
      <c r="DK656" s="302"/>
      <c r="DL656" s="302"/>
      <c r="DM656" s="302"/>
      <c r="DN656" s="302"/>
      <c r="DO656" s="302"/>
    </row>
    <row r="657" spans="4:119">
      <c r="D657" s="301" t="s">
        <v>121</v>
      </c>
      <c r="E657" s="301"/>
      <c r="F657" s="301" t="s">
        <v>122</v>
      </c>
      <c r="G657" s="302">
        <v>28</v>
      </c>
      <c r="H657" s="277" t="str">
        <f t="shared" si="10"/>
        <v>0128</v>
      </c>
      <c r="I657" s="302"/>
      <c r="J657" s="302"/>
      <c r="K657" s="302"/>
      <c r="L657" s="302"/>
      <c r="M657" s="302"/>
      <c r="N657" s="302"/>
      <c r="O657" s="302"/>
      <c r="P657" s="302"/>
      <c r="Q657" s="302"/>
      <c r="R657" s="302"/>
      <c r="S657" s="302"/>
      <c r="T657" s="302"/>
      <c r="U657" s="302"/>
      <c r="V657" s="302"/>
      <c r="W657" s="302"/>
      <c r="X657" s="302"/>
      <c r="Y657" s="302"/>
      <c r="Z657" s="302"/>
      <c r="AA657" s="302"/>
      <c r="AB657" s="302"/>
      <c r="AC657" s="302"/>
      <c r="AD657" s="302"/>
      <c r="AE657" s="302"/>
      <c r="AF657" s="302"/>
      <c r="AG657" s="302"/>
      <c r="AH657" s="302"/>
      <c r="AI657" s="302"/>
      <c r="AJ657" s="302"/>
      <c r="AK657" s="302"/>
      <c r="AL657" s="302"/>
      <c r="AM657" s="302"/>
      <c r="AN657" s="302"/>
      <c r="AO657" s="302"/>
      <c r="AP657" s="302"/>
      <c r="AQ657" s="302"/>
      <c r="AR657" s="302"/>
      <c r="AS657" s="302"/>
      <c r="AT657" s="302"/>
      <c r="AU657" s="302"/>
      <c r="AV657" s="302"/>
      <c r="AW657" s="302"/>
      <c r="AX657" s="302"/>
      <c r="AY657" s="302"/>
      <c r="AZ657" s="302"/>
      <c r="BA657" s="302"/>
      <c r="BB657" s="302"/>
      <c r="BC657" s="302"/>
      <c r="BD657" s="302"/>
      <c r="BE657" s="302"/>
      <c r="BF657" s="302"/>
      <c r="BG657" s="302"/>
      <c r="BH657" s="302"/>
      <c r="BI657" s="302"/>
      <c r="BJ657" s="302"/>
      <c r="BK657" s="302"/>
      <c r="BL657" s="302"/>
      <c r="BM657" s="302"/>
      <c r="BN657" s="302"/>
      <c r="BO657" s="302"/>
      <c r="BP657" s="302"/>
      <c r="BQ657" s="302"/>
      <c r="BR657" s="302"/>
      <c r="BS657" s="302"/>
      <c r="BT657" s="302"/>
      <c r="BU657" s="302"/>
      <c r="BV657" s="302"/>
      <c r="BW657" s="302"/>
      <c r="BX657" s="302"/>
      <c r="BY657" s="302"/>
      <c r="BZ657" s="302"/>
      <c r="CA657" s="302"/>
      <c r="CB657" s="302"/>
      <c r="CC657" s="302"/>
      <c r="CD657" s="302"/>
      <c r="CE657" s="302"/>
      <c r="CF657" s="302"/>
      <c r="CG657" s="302"/>
      <c r="CH657" s="302"/>
      <c r="CI657" s="302"/>
      <c r="CJ657" s="302"/>
      <c r="CK657" s="302"/>
      <c r="CL657" s="302"/>
      <c r="CM657" s="302"/>
      <c r="CN657" s="302"/>
      <c r="CO657" s="302"/>
      <c r="CP657" s="302"/>
      <c r="CQ657" s="302"/>
      <c r="CR657" s="302"/>
      <c r="CS657" s="302"/>
      <c r="CT657" s="302"/>
      <c r="CU657" s="302"/>
      <c r="CV657" s="302"/>
      <c r="CW657" s="302"/>
      <c r="CX657" s="302"/>
      <c r="CY657" s="302"/>
      <c r="CZ657" s="302"/>
      <c r="DA657" s="302"/>
      <c r="DB657" s="302"/>
      <c r="DC657" s="302"/>
      <c r="DD657" s="302"/>
      <c r="DE657" s="302"/>
      <c r="DF657" s="302"/>
      <c r="DG657" s="302"/>
      <c r="DH657" s="302"/>
      <c r="DI657" s="302"/>
      <c r="DJ657" s="302"/>
      <c r="DK657" s="302"/>
      <c r="DL657" s="302"/>
      <c r="DM657" s="302"/>
      <c r="DN657" s="302"/>
      <c r="DO657" s="302"/>
    </row>
    <row r="658" spans="4:119">
      <c r="D658" s="301" t="s">
        <v>121</v>
      </c>
      <c r="E658" s="301"/>
      <c r="F658" s="301" t="s">
        <v>122</v>
      </c>
      <c r="G658" s="302">
        <v>29</v>
      </c>
      <c r="H658" s="277" t="str">
        <f t="shared" si="10"/>
        <v>0129</v>
      </c>
      <c r="I658" s="302"/>
      <c r="J658" s="302"/>
      <c r="K658" s="302"/>
      <c r="L658" s="302"/>
      <c r="M658" s="302"/>
      <c r="N658" s="302"/>
      <c r="O658" s="302"/>
      <c r="P658" s="302"/>
      <c r="Q658" s="302"/>
      <c r="R658" s="302"/>
      <c r="S658" s="302"/>
      <c r="T658" s="302"/>
      <c r="U658" s="302"/>
      <c r="V658" s="302"/>
      <c r="W658" s="302"/>
      <c r="X658" s="302"/>
      <c r="Y658" s="302"/>
      <c r="Z658" s="302"/>
      <c r="AA658" s="302"/>
      <c r="AB658" s="302"/>
      <c r="AC658" s="302"/>
      <c r="AD658" s="302"/>
      <c r="AE658" s="302"/>
      <c r="AF658" s="302"/>
      <c r="AG658" s="302"/>
      <c r="AH658" s="302"/>
      <c r="AI658" s="302"/>
      <c r="AJ658" s="302"/>
      <c r="AK658" s="302"/>
      <c r="AL658" s="302"/>
      <c r="AM658" s="302"/>
      <c r="AN658" s="302"/>
      <c r="AO658" s="302"/>
      <c r="AP658" s="302"/>
      <c r="AQ658" s="302"/>
      <c r="AR658" s="302"/>
      <c r="AS658" s="302"/>
      <c r="AT658" s="302"/>
      <c r="AU658" s="302"/>
      <c r="AV658" s="302"/>
      <c r="AW658" s="302"/>
      <c r="AX658" s="302"/>
      <c r="AY658" s="302"/>
      <c r="AZ658" s="302"/>
      <c r="BA658" s="302"/>
      <c r="BB658" s="302"/>
      <c r="BC658" s="302"/>
      <c r="BD658" s="302"/>
      <c r="BE658" s="302"/>
      <c r="BF658" s="302"/>
      <c r="BG658" s="302"/>
      <c r="BH658" s="302"/>
      <c r="BI658" s="302"/>
      <c r="BJ658" s="302"/>
      <c r="BK658" s="302"/>
      <c r="BL658" s="302"/>
      <c r="BM658" s="302"/>
      <c r="BN658" s="302"/>
      <c r="BO658" s="302"/>
      <c r="BP658" s="302"/>
      <c r="BQ658" s="302"/>
      <c r="BR658" s="302"/>
      <c r="BS658" s="302"/>
      <c r="BT658" s="302"/>
      <c r="BU658" s="302"/>
      <c r="BV658" s="302"/>
      <c r="BW658" s="302"/>
      <c r="BX658" s="302"/>
      <c r="BY658" s="302"/>
      <c r="BZ658" s="302"/>
      <c r="CA658" s="302"/>
      <c r="CB658" s="302"/>
      <c r="CC658" s="302"/>
      <c r="CD658" s="302"/>
      <c r="CE658" s="302"/>
      <c r="CF658" s="302"/>
      <c r="CG658" s="302"/>
      <c r="CH658" s="302"/>
      <c r="CI658" s="302"/>
      <c r="CJ658" s="302"/>
      <c r="CK658" s="302"/>
      <c r="CL658" s="302"/>
      <c r="CM658" s="302"/>
      <c r="CN658" s="302"/>
      <c r="CO658" s="302"/>
      <c r="CP658" s="302"/>
      <c r="CQ658" s="302"/>
      <c r="CR658" s="302"/>
      <c r="CS658" s="302"/>
      <c r="CT658" s="302"/>
      <c r="CU658" s="302"/>
      <c r="CV658" s="302"/>
      <c r="CW658" s="302"/>
      <c r="CX658" s="302"/>
      <c r="CY658" s="302"/>
      <c r="CZ658" s="302"/>
      <c r="DA658" s="302"/>
      <c r="DB658" s="302"/>
      <c r="DC658" s="302"/>
      <c r="DD658" s="302"/>
      <c r="DE658" s="302"/>
      <c r="DF658" s="302"/>
      <c r="DG658" s="302"/>
      <c r="DH658" s="302"/>
      <c r="DI658" s="302"/>
      <c r="DJ658" s="302"/>
      <c r="DK658" s="302"/>
      <c r="DL658" s="302"/>
      <c r="DM658" s="302"/>
      <c r="DN658" s="302"/>
      <c r="DO658" s="302"/>
    </row>
    <row r="659" spans="4:119">
      <c r="D659" s="301" t="s">
        <v>121</v>
      </c>
      <c r="E659" s="301"/>
      <c r="F659" s="301" t="s">
        <v>122</v>
      </c>
      <c r="G659" s="302">
        <v>30</v>
      </c>
      <c r="H659" s="277" t="str">
        <f t="shared" si="10"/>
        <v>0130</v>
      </c>
      <c r="I659" s="302"/>
      <c r="J659" s="302"/>
      <c r="K659" s="302"/>
      <c r="L659" s="302"/>
      <c r="M659" s="302"/>
      <c r="N659" s="302"/>
      <c r="O659" s="302"/>
      <c r="P659" s="302"/>
      <c r="Q659" s="302"/>
      <c r="R659" s="302"/>
      <c r="S659" s="302"/>
      <c r="T659" s="302"/>
      <c r="U659" s="302"/>
      <c r="V659" s="302"/>
      <c r="W659" s="302"/>
      <c r="X659" s="302"/>
      <c r="Y659" s="302"/>
      <c r="Z659" s="302"/>
      <c r="AA659" s="302"/>
      <c r="AB659" s="302"/>
      <c r="AC659" s="302"/>
      <c r="AD659" s="302"/>
      <c r="AE659" s="302"/>
      <c r="AF659" s="302"/>
      <c r="AG659" s="302"/>
      <c r="AH659" s="302"/>
      <c r="AI659" s="302"/>
      <c r="AJ659" s="302"/>
      <c r="AK659" s="302"/>
      <c r="AL659" s="302"/>
      <c r="AM659" s="302"/>
      <c r="AN659" s="302"/>
      <c r="AO659" s="302"/>
      <c r="AP659" s="302"/>
      <c r="AQ659" s="302"/>
      <c r="AR659" s="302"/>
      <c r="AS659" s="302"/>
      <c r="AT659" s="302"/>
      <c r="AU659" s="302"/>
      <c r="AV659" s="302"/>
      <c r="AW659" s="302"/>
      <c r="AX659" s="302"/>
      <c r="AY659" s="302"/>
      <c r="AZ659" s="302"/>
      <c r="BA659" s="302"/>
      <c r="BB659" s="302"/>
      <c r="BC659" s="302"/>
      <c r="BD659" s="302"/>
      <c r="BE659" s="302"/>
      <c r="BF659" s="302"/>
      <c r="BG659" s="302"/>
      <c r="BH659" s="302"/>
      <c r="BI659" s="302"/>
      <c r="BJ659" s="302"/>
      <c r="BK659" s="302"/>
      <c r="BL659" s="302"/>
      <c r="BM659" s="302"/>
      <c r="BN659" s="302"/>
      <c r="BO659" s="302"/>
      <c r="BP659" s="302"/>
      <c r="BQ659" s="302"/>
      <c r="BR659" s="302"/>
      <c r="BS659" s="302"/>
      <c r="BT659" s="302"/>
      <c r="BU659" s="302"/>
      <c r="BV659" s="302"/>
      <c r="BW659" s="302"/>
      <c r="BX659" s="302"/>
      <c r="BY659" s="302"/>
      <c r="BZ659" s="302"/>
      <c r="CA659" s="302"/>
      <c r="CB659" s="302"/>
      <c r="CC659" s="302"/>
      <c r="CD659" s="302"/>
      <c r="CE659" s="302"/>
      <c r="CF659" s="302"/>
      <c r="CG659" s="302"/>
      <c r="CH659" s="302"/>
      <c r="CI659" s="302"/>
      <c r="CJ659" s="302"/>
      <c r="CK659" s="302"/>
      <c r="CL659" s="302"/>
      <c r="CM659" s="302"/>
      <c r="CN659" s="302"/>
      <c r="CO659" s="302"/>
      <c r="CP659" s="302"/>
      <c r="CQ659" s="302"/>
      <c r="CR659" s="302"/>
      <c r="CS659" s="302"/>
      <c r="CT659" s="302"/>
      <c r="CU659" s="302"/>
      <c r="CV659" s="302"/>
      <c r="CW659" s="302"/>
      <c r="CX659" s="302"/>
      <c r="CY659" s="302"/>
      <c r="CZ659" s="302"/>
      <c r="DA659" s="302"/>
      <c r="DB659" s="302"/>
      <c r="DC659" s="302"/>
      <c r="DD659" s="302"/>
      <c r="DE659" s="302"/>
      <c r="DF659" s="302"/>
      <c r="DG659" s="302"/>
      <c r="DH659" s="302"/>
      <c r="DI659" s="302"/>
      <c r="DJ659" s="302"/>
      <c r="DK659" s="302"/>
      <c r="DL659" s="302"/>
      <c r="DM659" s="302"/>
      <c r="DN659" s="302"/>
      <c r="DO659" s="302"/>
    </row>
    <row r="660" spans="4:119">
      <c r="D660" s="301" t="s">
        <v>121</v>
      </c>
      <c r="E660" s="301"/>
      <c r="F660" s="301" t="s">
        <v>122</v>
      </c>
      <c r="G660" s="302">
        <v>31</v>
      </c>
      <c r="H660" s="277" t="str">
        <f t="shared" si="10"/>
        <v>0131</v>
      </c>
      <c r="I660" s="302"/>
      <c r="J660" s="302"/>
      <c r="K660" s="302"/>
      <c r="L660" s="302"/>
      <c r="M660" s="302"/>
      <c r="N660" s="302"/>
      <c r="O660" s="302"/>
      <c r="P660" s="302"/>
      <c r="Q660" s="302"/>
      <c r="R660" s="302"/>
      <c r="S660" s="302"/>
      <c r="T660" s="302"/>
      <c r="U660" s="302"/>
      <c r="V660" s="302"/>
      <c r="W660" s="302"/>
      <c r="X660" s="302"/>
      <c r="Y660" s="302"/>
      <c r="Z660" s="302"/>
      <c r="AA660" s="302"/>
      <c r="AB660" s="302"/>
      <c r="AC660" s="302"/>
      <c r="AD660" s="302"/>
      <c r="AE660" s="302"/>
      <c r="AF660" s="302"/>
      <c r="AG660" s="302"/>
      <c r="AH660" s="302"/>
      <c r="AI660" s="302"/>
      <c r="AJ660" s="302"/>
      <c r="AK660" s="302"/>
      <c r="AL660" s="302"/>
      <c r="AM660" s="302"/>
      <c r="AN660" s="302"/>
      <c r="AO660" s="302"/>
      <c r="AP660" s="302"/>
      <c r="AQ660" s="302"/>
      <c r="AR660" s="302"/>
      <c r="AS660" s="302"/>
      <c r="AT660" s="302"/>
      <c r="AU660" s="302"/>
      <c r="AV660" s="302"/>
      <c r="AW660" s="302"/>
      <c r="AX660" s="302"/>
      <c r="AY660" s="302"/>
      <c r="AZ660" s="302"/>
      <c r="BA660" s="302"/>
      <c r="BB660" s="302"/>
      <c r="BC660" s="302"/>
      <c r="BD660" s="302"/>
      <c r="BE660" s="302"/>
      <c r="BF660" s="302"/>
      <c r="BG660" s="302"/>
      <c r="BH660" s="302"/>
      <c r="BI660" s="302"/>
      <c r="BJ660" s="302"/>
      <c r="BK660" s="302"/>
      <c r="BL660" s="302"/>
      <c r="BM660" s="302"/>
      <c r="BN660" s="302"/>
      <c r="BO660" s="302"/>
      <c r="BP660" s="302"/>
      <c r="BQ660" s="302"/>
      <c r="BR660" s="302"/>
      <c r="BS660" s="302"/>
      <c r="BT660" s="302"/>
      <c r="BU660" s="302"/>
      <c r="BV660" s="302"/>
      <c r="BW660" s="302"/>
      <c r="BX660" s="302"/>
      <c r="BY660" s="302"/>
      <c r="BZ660" s="302"/>
      <c r="CA660" s="302"/>
      <c r="CB660" s="302"/>
      <c r="CC660" s="302"/>
      <c r="CD660" s="302"/>
      <c r="CE660" s="302"/>
      <c r="CF660" s="302"/>
      <c r="CG660" s="302"/>
      <c r="CH660" s="302"/>
      <c r="CI660" s="302"/>
      <c r="CJ660" s="302"/>
      <c r="CK660" s="302"/>
      <c r="CL660" s="302"/>
      <c r="CM660" s="302"/>
      <c r="CN660" s="302"/>
      <c r="CO660" s="302"/>
      <c r="CP660" s="302"/>
      <c r="CQ660" s="302"/>
      <c r="CR660" s="302"/>
      <c r="CS660" s="302"/>
      <c r="CT660" s="302"/>
      <c r="CU660" s="302"/>
      <c r="CV660" s="302"/>
      <c r="CW660" s="302"/>
      <c r="CX660" s="302"/>
      <c r="CY660" s="302"/>
      <c r="CZ660" s="302"/>
      <c r="DA660" s="302"/>
      <c r="DB660" s="302"/>
      <c r="DC660" s="302"/>
      <c r="DD660" s="302"/>
      <c r="DE660" s="302"/>
      <c r="DF660" s="302"/>
      <c r="DG660" s="302"/>
      <c r="DH660" s="302"/>
      <c r="DI660" s="302"/>
      <c r="DJ660" s="302"/>
      <c r="DK660" s="302"/>
      <c r="DL660" s="302"/>
      <c r="DM660" s="302"/>
      <c r="DN660" s="302"/>
      <c r="DO660" s="302"/>
    </row>
    <row r="661" spans="4:119">
      <c r="D661" s="301" t="s">
        <v>121</v>
      </c>
      <c r="E661" s="301"/>
      <c r="F661" s="301" t="s">
        <v>122</v>
      </c>
      <c r="G661" s="302">
        <v>32</v>
      </c>
      <c r="H661" s="277" t="str">
        <f t="shared" si="10"/>
        <v>0132</v>
      </c>
      <c r="I661" s="302"/>
      <c r="J661" s="302"/>
      <c r="K661" s="302"/>
      <c r="L661" s="302"/>
      <c r="M661" s="302"/>
      <c r="N661" s="302"/>
      <c r="O661" s="302"/>
      <c r="P661" s="302"/>
      <c r="Q661" s="302"/>
      <c r="R661" s="302"/>
      <c r="S661" s="302"/>
      <c r="T661" s="302"/>
      <c r="U661" s="302"/>
      <c r="V661" s="302"/>
      <c r="W661" s="302"/>
      <c r="X661" s="302"/>
      <c r="Y661" s="302"/>
      <c r="Z661" s="302"/>
      <c r="AA661" s="302"/>
      <c r="AB661" s="302"/>
      <c r="AC661" s="302"/>
      <c r="AD661" s="302"/>
      <c r="AE661" s="302"/>
      <c r="AF661" s="302"/>
      <c r="AG661" s="302"/>
      <c r="AH661" s="302"/>
      <c r="AI661" s="302"/>
      <c r="AJ661" s="302"/>
      <c r="AK661" s="302"/>
      <c r="AL661" s="302"/>
      <c r="AM661" s="302"/>
      <c r="AN661" s="302"/>
      <c r="AO661" s="302"/>
      <c r="AP661" s="302"/>
      <c r="AQ661" s="302"/>
      <c r="AR661" s="302"/>
      <c r="AS661" s="302"/>
      <c r="AT661" s="302"/>
      <c r="AU661" s="302"/>
      <c r="AV661" s="302"/>
      <c r="AW661" s="302"/>
      <c r="AX661" s="302"/>
      <c r="AY661" s="302"/>
      <c r="AZ661" s="302"/>
      <c r="BA661" s="302"/>
      <c r="BB661" s="302"/>
      <c r="BC661" s="302"/>
      <c r="BD661" s="302"/>
      <c r="BE661" s="302"/>
      <c r="BF661" s="302"/>
      <c r="BG661" s="302"/>
      <c r="BH661" s="302"/>
      <c r="BI661" s="302"/>
      <c r="BJ661" s="302"/>
      <c r="BK661" s="302"/>
      <c r="BL661" s="302"/>
      <c r="BM661" s="302"/>
      <c r="BN661" s="302"/>
      <c r="BO661" s="302"/>
      <c r="BP661" s="302"/>
      <c r="BQ661" s="302"/>
      <c r="BR661" s="302"/>
      <c r="BS661" s="302"/>
      <c r="BT661" s="302"/>
      <c r="BU661" s="302"/>
      <c r="BV661" s="302"/>
      <c r="BW661" s="302"/>
      <c r="BX661" s="302"/>
      <c r="BY661" s="302"/>
      <c r="BZ661" s="302"/>
      <c r="CA661" s="302"/>
      <c r="CB661" s="302"/>
      <c r="CC661" s="302"/>
      <c r="CD661" s="302"/>
      <c r="CE661" s="302"/>
      <c r="CF661" s="302"/>
      <c r="CG661" s="302"/>
      <c r="CH661" s="302"/>
      <c r="CI661" s="302"/>
      <c r="CJ661" s="302"/>
      <c r="CK661" s="302"/>
      <c r="CL661" s="302"/>
      <c r="CM661" s="302"/>
      <c r="CN661" s="302"/>
      <c r="CO661" s="302"/>
      <c r="CP661" s="302"/>
      <c r="CQ661" s="302"/>
      <c r="CR661" s="302"/>
      <c r="CS661" s="302"/>
      <c r="CT661" s="302"/>
      <c r="CU661" s="302"/>
      <c r="CV661" s="302"/>
      <c r="CW661" s="302"/>
      <c r="CX661" s="302"/>
      <c r="CY661" s="302"/>
      <c r="CZ661" s="302"/>
      <c r="DA661" s="302"/>
      <c r="DB661" s="302"/>
      <c r="DC661" s="302"/>
      <c r="DD661" s="302"/>
      <c r="DE661" s="302"/>
      <c r="DF661" s="302"/>
      <c r="DG661" s="302"/>
      <c r="DH661" s="302"/>
      <c r="DI661" s="302"/>
      <c r="DJ661" s="302"/>
      <c r="DK661" s="302"/>
      <c r="DL661" s="302"/>
      <c r="DM661" s="302"/>
      <c r="DN661" s="302"/>
      <c r="DO661" s="302"/>
    </row>
    <row r="662" spans="4:119">
      <c r="D662" s="301" t="s">
        <v>121</v>
      </c>
      <c r="E662" s="301"/>
      <c r="F662" s="301" t="s">
        <v>122</v>
      </c>
      <c r="G662" s="302">
        <v>33</v>
      </c>
      <c r="H662" s="277" t="str">
        <f t="shared" si="10"/>
        <v>0133</v>
      </c>
      <c r="I662" s="302"/>
      <c r="J662" s="302"/>
      <c r="K662" s="302"/>
      <c r="L662" s="302"/>
      <c r="M662" s="302"/>
      <c r="N662" s="302"/>
      <c r="O662" s="302"/>
      <c r="P662" s="302"/>
      <c r="Q662" s="302"/>
      <c r="R662" s="302"/>
      <c r="S662" s="302"/>
      <c r="T662" s="302"/>
      <c r="U662" s="302"/>
      <c r="V662" s="302"/>
      <c r="W662" s="302"/>
      <c r="X662" s="302"/>
      <c r="Y662" s="302"/>
      <c r="Z662" s="302"/>
      <c r="AA662" s="302"/>
      <c r="AB662" s="302"/>
      <c r="AC662" s="302"/>
      <c r="AD662" s="302"/>
      <c r="AE662" s="302"/>
      <c r="AF662" s="302"/>
      <c r="AG662" s="302"/>
      <c r="AH662" s="302"/>
      <c r="AI662" s="302"/>
      <c r="AJ662" s="302"/>
      <c r="AK662" s="302"/>
      <c r="AL662" s="302"/>
      <c r="AM662" s="302"/>
      <c r="AN662" s="302"/>
      <c r="AO662" s="302"/>
      <c r="AP662" s="302"/>
      <c r="AQ662" s="302"/>
      <c r="AR662" s="302"/>
      <c r="AS662" s="302"/>
      <c r="AT662" s="302"/>
      <c r="AU662" s="302"/>
      <c r="AV662" s="302"/>
      <c r="AW662" s="302"/>
      <c r="AX662" s="302"/>
      <c r="AY662" s="302"/>
      <c r="AZ662" s="302"/>
      <c r="BA662" s="302"/>
      <c r="BB662" s="302"/>
      <c r="BC662" s="302"/>
      <c r="BD662" s="302"/>
      <c r="BE662" s="302"/>
      <c r="BF662" s="302"/>
      <c r="BG662" s="302"/>
      <c r="BH662" s="302"/>
      <c r="BI662" s="302"/>
      <c r="BJ662" s="302"/>
      <c r="BK662" s="302"/>
      <c r="BL662" s="302"/>
      <c r="BM662" s="302"/>
      <c r="BN662" s="302"/>
      <c r="BO662" s="302"/>
      <c r="BP662" s="302"/>
      <c r="BQ662" s="302"/>
      <c r="BR662" s="302"/>
      <c r="BS662" s="302"/>
      <c r="BT662" s="302"/>
      <c r="BU662" s="302"/>
      <c r="BV662" s="302"/>
      <c r="BW662" s="302"/>
      <c r="BX662" s="302"/>
      <c r="BY662" s="302"/>
      <c r="BZ662" s="302"/>
      <c r="CA662" s="302"/>
      <c r="CB662" s="302"/>
      <c r="CC662" s="302"/>
      <c r="CD662" s="302"/>
      <c r="CE662" s="302"/>
      <c r="CF662" s="302"/>
      <c r="CG662" s="302"/>
      <c r="CH662" s="302"/>
      <c r="CI662" s="302"/>
      <c r="CJ662" s="302"/>
      <c r="CK662" s="302"/>
      <c r="CL662" s="302"/>
      <c r="CM662" s="302"/>
      <c r="CN662" s="302"/>
      <c r="CO662" s="302"/>
      <c r="CP662" s="302"/>
      <c r="CQ662" s="302"/>
      <c r="CR662" s="302"/>
      <c r="CS662" s="302"/>
      <c r="CT662" s="302"/>
      <c r="CU662" s="302"/>
      <c r="CV662" s="302"/>
      <c r="CW662" s="302"/>
      <c r="CX662" s="302"/>
      <c r="CY662" s="302"/>
      <c r="CZ662" s="302"/>
      <c r="DA662" s="302"/>
      <c r="DB662" s="302"/>
      <c r="DC662" s="302"/>
      <c r="DD662" s="302"/>
      <c r="DE662" s="302"/>
      <c r="DF662" s="302"/>
      <c r="DG662" s="302"/>
      <c r="DH662" s="302"/>
      <c r="DI662" s="302"/>
      <c r="DJ662" s="302"/>
      <c r="DK662" s="302"/>
      <c r="DL662" s="302"/>
      <c r="DM662" s="302"/>
      <c r="DN662" s="302"/>
      <c r="DO662" s="302"/>
    </row>
    <row r="663" spans="4:119">
      <c r="D663" s="301" t="s">
        <v>121</v>
      </c>
      <c r="E663" s="301"/>
      <c r="F663" s="301" t="s">
        <v>122</v>
      </c>
      <c r="G663" s="302">
        <v>34</v>
      </c>
      <c r="H663" s="277" t="str">
        <f t="shared" si="10"/>
        <v>0134</v>
      </c>
      <c r="I663" s="302"/>
      <c r="J663" s="302"/>
      <c r="K663" s="302"/>
      <c r="L663" s="302"/>
      <c r="M663" s="302"/>
      <c r="N663" s="302"/>
      <c r="O663" s="302"/>
      <c r="P663" s="302"/>
      <c r="Q663" s="302"/>
      <c r="R663" s="302"/>
      <c r="S663" s="302"/>
      <c r="T663" s="302"/>
      <c r="U663" s="302"/>
      <c r="V663" s="302"/>
      <c r="W663" s="302"/>
      <c r="X663" s="302"/>
      <c r="Y663" s="302"/>
      <c r="Z663" s="302"/>
      <c r="AA663" s="302"/>
      <c r="AB663" s="302"/>
      <c r="AC663" s="302"/>
      <c r="AD663" s="302"/>
      <c r="AE663" s="302"/>
      <c r="AF663" s="302"/>
      <c r="AG663" s="302"/>
      <c r="AH663" s="302"/>
      <c r="AI663" s="302"/>
      <c r="AJ663" s="302"/>
      <c r="AK663" s="302"/>
      <c r="AL663" s="302"/>
      <c r="AM663" s="302"/>
      <c r="AN663" s="302"/>
      <c r="AO663" s="302"/>
      <c r="AP663" s="302"/>
      <c r="AQ663" s="302"/>
      <c r="AR663" s="302"/>
      <c r="AS663" s="302"/>
      <c r="AT663" s="302"/>
      <c r="AU663" s="302"/>
      <c r="AV663" s="302"/>
      <c r="AW663" s="302"/>
      <c r="AX663" s="302"/>
      <c r="AY663" s="302"/>
      <c r="AZ663" s="302"/>
      <c r="BA663" s="302"/>
      <c r="BB663" s="302"/>
      <c r="BC663" s="302"/>
      <c r="BD663" s="302"/>
      <c r="BE663" s="302"/>
      <c r="BF663" s="302"/>
      <c r="BG663" s="302"/>
      <c r="BH663" s="302"/>
      <c r="BI663" s="302"/>
      <c r="BJ663" s="302"/>
      <c r="BK663" s="302"/>
      <c r="BL663" s="302"/>
      <c r="BM663" s="302"/>
      <c r="BN663" s="302"/>
      <c r="BO663" s="302"/>
      <c r="BP663" s="302"/>
      <c r="BQ663" s="302"/>
      <c r="BR663" s="302"/>
      <c r="BS663" s="302"/>
      <c r="BT663" s="302"/>
      <c r="BU663" s="302"/>
      <c r="BV663" s="302"/>
      <c r="BW663" s="302"/>
      <c r="BX663" s="302"/>
      <c r="BY663" s="302"/>
      <c r="BZ663" s="302"/>
      <c r="CA663" s="302"/>
      <c r="CB663" s="302"/>
      <c r="CC663" s="302"/>
      <c r="CD663" s="302"/>
      <c r="CE663" s="302"/>
      <c r="CF663" s="302"/>
      <c r="CG663" s="302"/>
      <c r="CH663" s="302"/>
      <c r="CI663" s="302"/>
      <c r="CJ663" s="302"/>
      <c r="CK663" s="302"/>
      <c r="CL663" s="302"/>
      <c r="CM663" s="302"/>
      <c r="CN663" s="302"/>
      <c r="CO663" s="302"/>
      <c r="CP663" s="302"/>
      <c r="CQ663" s="302"/>
      <c r="CR663" s="302"/>
      <c r="CS663" s="302"/>
      <c r="CT663" s="302"/>
      <c r="CU663" s="302"/>
      <c r="CV663" s="302"/>
      <c r="CW663" s="302"/>
      <c r="CX663" s="302"/>
      <c r="CY663" s="302"/>
      <c r="CZ663" s="302"/>
      <c r="DA663" s="302"/>
      <c r="DB663" s="302"/>
      <c r="DC663" s="302"/>
      <c r="DD663" s="302"/>
      <c r="DE663" s="302"/>
      <c r="DF663" s="302"/>
      <c r="DG663" s="302"/>
      <c r="DH663" s="302"/>
      <c r="DI663" s="302"/>
      <c r="DJ663" s="302"/>
      <c r="DK663" s="302"/>
      <c r="DL663" s="302"/>
      <c r="DM663" s="302"/>
      <c r="DN663" s="302"/>
      <c r="DO663" s="302"/>
    </row>
    <row r="664" spans="4:119">
      <c r="D664" s="301" t="s">
        <v>121</v>
      </c>
      <c r="E664" s="301"/>
      <c r="F664" s="301" t="s">
        <v>122</v>
      </c>
      <c r="G664" s="302">
        <v>35</v>
      </c>
      <c r="H664" s="277" t="str">
        <f t="shared" si="10"/>
        <v>0135</v>
      </c>
      <c r="I664" s="302"/>
      <c r="J664" s="302"/>
      <c r="K664" s="302"/>
      <c r="L664" s="302"/>
      <c r="M664" s="302"/>
      <c r="N664" s="302"/>
      <c r="O664" s="302"/>
      <c r="P664" s="302"/>
      <c r="Q664" s="302"/>
      <c r="R664" s="302"/>
      <c r="S664" s="302"/>
      <c r="T664" s="302"/>
      <c r="U664" s="302"/>
      <c r="V664" s="302"/>
      <c r="W664" s="302"/>
      <c r="X664" s="302"/>
      <c r="Y664" s="302"/>
      <c r="Z664" s="302"/>
      <c r="AA664" s="302"/>
      <c r="AB664" s="302"/>
      <c r="AC664" s="302"/>
      <c r="AD664" s="302"/>
      <c r="AE664" s="302"/>
      <c r="AF664" s="302"/>
      <c r="AG664" s="302"/>
      <c r="AH664" s="302"/>
      <c r="AI664" s="302"/>
      <c r="AJ664" s="302"/>
      <c r="AK664" s="302"/>
      <c r="AL664" s="302"/>
      <c r="AM664" s="302"/>
      <c r="AN664" s="302"/>
      <c r="AO664" s="302"/>
      <c r="AP664" s="302"/>
      <c r="AQ664" s="302"/>
      <c r="AR664" s="302"/>
      <c r="AS664" s="302"/>
      <c r="AT664" s="302"/>
      <c r="AU664" s="302"/>
      <c r="AV664" s="302"/>
      <c r="AW664" s="302"/>
      <c r="AX664" s="302"/>
      <c r="AY664" s="302"/>
      <c r="AZ664" s="302"/>
      <c r="BA664" s="302"/>
      <c r="BB664" s="302"/>
      <c r="BC664" s="302"/>
      <c r="BD664" s="302"/>
      <c r="BE664" s="302"/>
      <c r="BF664" s="302"/>
      <c r="BG664" s="302"/>
      <c r="BH664" s="302"/>
      <c r="BI664" s="302"/>
      <c r="BJ664" s="302"/>
      <c r="BK664" s="302"/>
      <c r="BL664" s="302"/>
      <c r="BM664" s="302"/>
      <c r="BN664" s="302"/>
      <c r="BO664" s="302"/>
      <c r="BP664" s="302"/>
      <c r="BQ664" s="302"/>
      <c r="BR664" s="302"/>
      <c r="BS664" s="302"/>
      <c r="BT664" s="302"/>
      <c r="BU664" s="302"/>
      <c r="BV664" s="302"/>
      <c r="BW664" s="302"/>
      <c r="BX664" s="302"/>
      <c r="BY664" s="302"/>
      <c r="BZ664" s="302"/>
      <c r="CA664" s="302"/>
      <c r="CB664" s="302"/>
      <c r="CC664" s="302"/>
      <c r="CD664" s="302"/>
      <c r="CE664" s="302"/>
      <c r="CF664" s="302"/>
      <c r="CG664" s="302"/>
      <c r="CH664" s="302"/>
      <c r="CI664" s="302"/>
      <c r="CJ664" s="302"/>
      <c r="CK664" s="302"/>
      <c r="CL664" s="302"/>
      <c r="CM664" s="302"/>
      <c r="CN664" s="302"/>
      <c r="CO664" s="302"/>
      <c r="CP664" s="302"/>
      <c r="CQ664" s="302"/>
      <c r="CR664" s="302"/>
      <c r="CS664" s="302"/>
      <c r="CT664" s="302"/>
      <c r="CU664" s="302"/>
      <c r="CV664" s="302"/>
      <c r="CW664" s="302"/>
      <c r="CX664" s="302"/>
      <c r="CY664" s="302"/>
      <c r="CZ664" s="302"/>
      <c r="DA664" s="302"/>
      <c r="DB664" s="302"/>
      <c r="DC664" s="302"/>
      <c r="DD664" s="302"/>
      <c r="DE664" s="302"/>
      <c r="DF664" s="302"/>
      <c r="DG664" s="302"/>
      <c r="DH664" s="302"/>
      <c r="DI664" s="302"/>
      <c r="DJ664" s="302"/>
      <c r="DK664" s="302"/>
      <c r="DL664" s="302"/>
      <c r="DM664" s="302"/>
      <c r="DN664" s="302"/>
      <c r="DO664" s="302"/>
    </row>
    <row r="665" spans="4:119">
      <c r="D665" s="301" t="s">
        <v>121</v>
      </c>
      <c r="E665" s="301"/>
      <c r="F665" s="301" t="s">
        <v>122</v>
      </c>
      <c r="G665" s="302">
        <v>36</v>
      </c>
      <c r="H665" s="277" t="str">
        <f t="shared" si="10"/>
        <v>0136</v>
      </c>
      <c r="I665" s="302"/>
      <c r="J665" s="302"/>
      <c r="K665" s="302"/>
      <c r="L665" s="302"/>
      <c r="M665" s="302"/>
      <c r="N665" s="302"/>
      <c r="O665" s="302"/>
      <c r="P665" s="302"/>
      <c r="Q665" s="302"/>
      <c r="R665" s="302"/>
      <c r="S665" s="302"/>
      <c r="T665" s="302"/>
      <c r="U665" s="302"/>
      <c r="V665" s="302"/>
      <c r="W665" s="302"/>
      <c r="X665" s="302"/>
      <c r="Y665" s="302"/>
      <c r="Z665" s="302"/>
      <c r="AA665" s="302"/>
      <c r="AB665" s="302"/>
      <c r="AC665" s="302"/>
      <c r="AD665" s="302"/>
      <c r="AE665" s="302"/>
      <c r="AF665" s="302"/>
      <c r="AG665" s="302"/>
      <c r="AH665" s="302"/>
      <c r="AI665" s="302"/>
      <c r="AJ665" s="302"/>
      <c r="AK665" s="302"/>
      <c r="AL665" s="302"/>
      <c r="AM665" s="302"/>
      <c r="AN665" s="302"/>
      <c r="AO665" s="302"/>
      <c r="AP665" s="302"/>
      <c r="AQ665" s="302"/>
      <c r="AR665" s="302"/>
      <c r="AS665" s="302"/>
      <c r="AT665" s="302"/>
      <c r="AU665" s="302"/>
      <c r="AV665" s="302"/>
      <c r="AW665" s="302"/>
      <c r="AX665" s="302"/>
      <c r="AY665" s="302"/>
      <c r="AZ665" s="302"/>
      <c r="BA665" s="302"/>
      <c r="BB665" s="302"/>
      <c r="BC665" s="302"/>
      <c r="BD665" s="302"/>
      <c r="BE665" s="302"/>
      <c r="BF665" s="302"/>
      <c r="BG665" s="302"/>
      <c r="BH665" s="302"/>
      <c r="BI665" s="302"/>
      <c r="BJ665" s="302"/>
      <c r="BK665" s="302"/>
      <c r="BL665" s="302"/>
      <c r="BM665" s="302"/>
      <c r="BN665" s="302"/>
      <c r="BO665" s="302"/>
      <c r="BP665" s="302"/>
      <c r="BQ665" s="302"/>
      <c r="BR665" s="302"/>
      <c r="BS665" s="302"/>
      <c r="BT665" s="302"/>
      <c r="BU665" s="302"/>
      <c r="BV665" s="302"/>
      <c r="BW665" s="302"/>
      <c r="BX665" s="302"/>
      <c r="BY665" s="302"/>
      <c r="BZ665" s="302"/>
      <c r="CA665" s="302"/>
      <c r="CB665" s="302"/>
      <c r="CC665" s="302"/>
      <c r="CD665" s="302"/>
      <c r="CE665" s="302"/>
      <c r="CF665" s="302"/>
      <c r="CG665" s="302"/>
      <c r="CH665" s="302"/>
      <c r="CI665" s="302"/>
      <c r="CJ665" s="302"/>
      <c r="CK665" s="302"/>
      <c r="CL665" s="302"/>
      <c r="CM665" s="302"/>
      <c r="CN665" s="302"/>
      <c r="CO665" s="302"/>
      <c r="CP665" s="302"/>
      <c r="CQ665" s="302"/>
      <c r="CR665" s="302"/>
      <c r="CS665" s="302"/>
      <c r="CT665" s="302"/>
      <c r="CU665" s="302"/>
      <c r="CV665" s="302"/>
      <c r="CW665" s="302"/>
      <c r="CX665" s="302"/>
      <c r="CY665" s="302"/>
      <c r="CZ665" s="302"/>
      <c r="DA665" s="302"/>
      <c r="DB665" s="302"/>
      <c r="DC665" s="302"/>
      <c r="DD665" s="302"/>
      <c r="DE665" s="302"/>
      <c r="DF665" s="302"/>
      <c r="DG665" s="302"/>
      <c r="DH665" s="302"/>
      <c r="DI665" s="302"/>
      <c r="DJ665" s="302"/>
      <c r="DK665" s="302"/>
      <c r="DL665" s="302"/>
      <c r="DM665" s="302"/>
      <c r="DN665" s="302"/>
      <c r="DO665" s="302"/>
    </row>
    <row r="666" spans="4:119">
      <c r="D666" s="301" t="s">
        <v>121</v>
      </c>
      <c r="E666" s="301"/>
      <c r="F666" s="301" t="s">
        <v>122</v>
      </c>
      <c r="G666" s="302">
        <v>37</v>
      </c>
      <c r="H666" s="277" t="str">
        <f t="shared" si="10"/>
        <v>0137</v>
      </c>
      <c r="I666" s="302"/>
      <c r="J666" s="302"/>
      <c r="K666" s="302"/>
      <c r="L666" s="302"/>
      <c r="M666" s="302"/>
      <c r="N666" s="302"/>
      <c r="O666" s="302"/>
      <c r="P666" s="302"/>
      <c r="Q666" s="302"/>
      <c r="R666" s="302"/>
      <c r="S666" s="302"/>
      <c r="T666" s="302"/>
      <c r="U666" s="302"/>
      <c r="V666" s="302"/>
      <c r="W666" s="302"/>
      <c r="X666" s="302"/>
      <c r="Y666" s="302"/>
      <c r="Z666" s="302"/>
      <c r="AA666" s="302"/>
      <c r="AB666" s="302"/>
      <c r="AC666" s="302"/>
      <c r="AD666" s="302"/>
      <c r="AE666" s="302"/>
      <c r="AF666" s="302"/>
      <c r="AG666" s="302"/>
      <c r="AH666" s="302"/>
      <c r="AI666" s="302"/>
      <c r="AJ666" s="302"/>
      <c r="AK666" s="302"/>
      <c r="AL666" s="302"/>
      <c r="AM666" s="302"/>
      <c r="AN666" s="302"/>
      <c r="AO666" s="302"/>
      <c r="AP666" s="302"/>
      <c r="AQ666" s="302"/>
      <c r="AR666" s="302"/>
      <c r="AS666" s="302"/>
      <c r="AT666" s="302"/>
      <c r="AU666" s="302"/>
      <c r="AV666" s="302"/>
      <c r="AW666" s="302"/>
      <c r="AX666" s="302"/>
      <c r="AY666" s="302"/>
      <c r="AZ666" s="302"/>
      <c r="BA666" s="302"/>
      <c r="BB666" s="302"/>
      <c r="BC666" s="302"/>
      <c r="BD666" s="302"/>
      <c r="BE666" s="302"/>
      <c r="BF666" s="302"/>
      <c r="BG666" s="302"/>
      <c r="BH666" s="302"/>
      <c r="BI666" s="302"/>
      <c r="BJ666" s="302"/>
      <c r="BK666" s="302"/>
      <c r="BL666" s="302"/>
      <c r="BM666" s="302"/>
      <c r="BN666" s="302"/>
      <c r="BO666" s="302"/>
      <c r="BP666" s="302"/>
      <c r="BQ666" s="302"/>
      <c r="BR666" s="302"/>
      <c r="BS666" s="302"/>
      <c r="BT666" s="302"/>
      <c r="BU666" s="302"/>
      <c r="BV666" s="302"/>
      <c r="BW666" s="302"/>
      <c r="BX666" s="302"/>
      <c r="BY666" s="302"/>
      <c r="BZ666" s="302"/>
      <c r="CA666" s="302"/>
      <c r="CB666" s="302"/>
      <c r="CC666" s="302"/>
      <c r="CD666" s="302"/>
      <c r="CE666" s="302"/>
      <c r="CF666" s="302"/>
      <c r="CG666" s="302"/>
      <c r="CH666" s="302"/>
      <c r="CI666" s="302"/>
      <c r="CJ666" s="302"/>
      <c r="CK666" s="302"/>
      <c r="CL666" s="302"/>
      <c r="CM666" s="302"/>
      <c r="CN666" s="302"/>
      <c r="CO666" s="302"/>
      <c r="CP666" s="302"/>
      <c r="CQ666" s="302"/>
      <c r="CR666" s="302"/>
      <c r="CS666" s="302"/>
      <c r="CT666" s="302"/>
      <c r="CU666" s="302"/>
      <c r="CV666" s="302"/>
      <c r="CW666" s="302"/>
      <c r="CX666" s="302"/>
      <c r="CY666" s="302"/>
      <c r="CZ666" s="302"/>
      <c r="DA666" s="302"/>
      <c r="DB666" s="302"/>
      <c r="DC666" s="302"/>
      <c r="DD666" s="302"/>
      <c r="DE666" s="302"/>
      <c r="DF666" s="302"/>
      <c r="DG666" s="302"/>
      <c r="DH666" s="302"/>
      <c r="DI666" s="302"/>
      <c r="DJ666" s="302"/>
      <c r="DK666" s="302"/>
      <c r="DL666" s="302"/>
      <c r="DM666" s="302"/>
      <c r="DN666" s="302"/>
      <c r="DO666" s="302"/>
    </row>
    <row r="667" spans="4:119">
      <c r="D667" s="301" t="s">
        <v>121</v>
      </c>
      <c r="E667" s="301"/>
      <c r="F667" s="301" t="s">
        <v>122</v>
      </c>
      <c r="G667" s="302">
        <v>38</v>
      </c>
      <c r="H667" s="277" t="str">
        <f t="shared" si="10"/>
        <v>0138</v>
      </c>
      <c r="I667" s="302"/>
      <c r="J667" s="302"/>
      <c r="K667" s="302"/>
      <c r="L667" s="302"/>
      <c r="M667" s="302"/>
      <c r="N667" s="302"/>
      <c r="O667" s="302"/>
      <c r="P667" s="302"/>
      <c r="Q667" s="302"/>
      <c r="R667" s="302"/>
      <c r="S667" s="302"/>
      <c r="T667" s="302"/>
      <c r="U667" s="302"/>
      <c r="V667" s="302"/>
      <c r="W667" s="302"/>
      <c r="X667" s="302"/>
      <c r="Y667" s="302"/>
      <c r="Z667" s="302"/>
      <c r="AA667" s="302"/>
      <c r="AB667" s="302"/>
      <c r="AC667" s="302"/>
      <c r="AD667" s="302"/>
      <c r="AE667" s="302"/>
      <c r="AF667" s="302"/>
      <c r="AG667" s="302"/>
      <c r="AH667" s="302"/>
      <c r="AI667" s="302"/>
      <c r="AJ667" s="302"/>
      <c r="AK667" s="302"/>
      <c r="AL667" s="302"/>
      <c r="AM667" s="302"/>
      <c r="AN667" s="302"/>
      <c r="AO667" s="302"/>
      <c r="AP667" s="302"/>
      <c r="AQ667" s="302"/>
      <c r="AR667" s="302"/>
      <c r="AS667" s="302"/>
      <c r="AT667" s="302"/>
      <c r="AU667" s="302"/>
      <c r="AV667" s="302"/>
      <c r="AW667" s="302"/>
      <c r="AX667" s="302"/>
      <c r="AY667" s="302"/>
      <c r="AZ667" s="302"/>
      <c r="BA667" s="302"/>
      <c r="BB667" s="302"/>
      <c r="BC667" s="302"/>
      <c r="BD667" s="302"/>
      <c r="BE667" s="302"/>
      <c r="BF667" s="302"/>
      <c r="BG667" s="302"/>
      <c r="BH667" s="302"/>
      <c r="BI667" s="302"/>
      <c r="BJ667" s="302"/>
      <c r="BK667" s="302"/>
      <c r="BL667" s="302"/>
      <c r="BM667" s="302"/>
      <c r="BN667" s="302"/>
      <c r="BO667" s="302"/>
      <c r="BP667" s="302"/>
      <c r="BQ667" s="302"/>
      <c r="BR667" s="302"/>
      <c r="BS667" s="302"/>
      <c r="BT667" s="302"/>
      <c r="BU667" s="302"/>
      <c r="BV667" s="302"/>
      <c r="BW667" s="302"/>
      <c r="BX667" s="302"/>
      <c r="BY667" s="302"/>
      <c r="BZ667" s="302"/>
      <c r="CA667" s="302"/>
      <c r="CB667" s="302"/>
      <c r="CC667" s="302"/>
      <c r="CD667" s="302"/>
      <c r="CE667" s="302"/>
      <c r="CF667" s="302"/>
      <c r="CG667" s="302"/>
      <c r="CH667" s="302"/>
      <c r="CI667" s="302"/>
      <c r="CJ667" s="302"/>
      <c r="CK667" s="302"/>
      <c r="CL667" s="302"/>
      <c r="CM667" s="302"/>
      <c r="CN667" s="302"/>
      <c r="CO667" s="302"/>
      <c r="CP667" s="302"/>
      <c r="CQ667" s="302"/>
      <c r="CR667" s="302"/>
      <c r="CS667" s="302"/>
      <c r="CT667" s="302"/>
      <c r="CU667" s="302"/>
      <c r="CV667" s="302"/>
      <c r="CW667" s="302"/>
      <c r="CX667" s="302"/>
      <c r="CY667" s="302"/>
      <c r="CZ667" s="302"/>
      <c r="DA667" s="302"/>
      <c r="DB667" s="302"/>
      <c r="DC667" s="302"/>
      <c r="DD667" s="302"/>
      <c r="DE667" s="302"/>
      <c r="DF667" s="302"/>
      <c r="DG667" s="302"/>
      <c r="DH667" s="302"/>
      <c r="DI667" s="302"/>
      <c r="DJ667" s="302"/>
      <c r="DK667" s="302"/>
      <c r="DL667" s="302"/>
      <c r="DM667" s="302"/>
      <c r="DN667" s="302"/>
      <c r="DO667" s="302"/>
    </row>
    <row r="668" spans="4:119">
      <c r="D668" s="301" t="s">
        <v>121</v>
      </c>
      <c r="E668" s="301"/>
      <c r="F668" s="301" t="s">
        <v>122</v>
      </c>
      <c r="G668" s="302">
        <v>39</v>
      </c>
      <c r="H668" s="277" t="str">
        <f t="shared" si="10"/>
        <v>0139</v>
      </c>
      <c r="I668" s="302"/>
      <c r="J668" s="302"/>
      <c r="K668" s="302"/>
      <c r="L668" s="302"/>
      <c r="M668" s="302"/>
      <c r="N668" s="302"/>
      <c r="O668" s="302"/>
      <c r="P668" s="302"/>
      <c r="Q668" s="302"/>
      <c r="R668" s="302"/>
      <c r="S668" s="302"/>
      <c r="T668" s="302"/>
      <c r="U668" s="302"/>
      <c r="V668" s="302"/>
      <c r="W668" s="302"/>
      <c r="X668" s="302"/>
      <c r="Y668" s="302"/>
      <c r="Z668" s="302"/>
      <c r="AA668" s="302"/>
      <c r="AB668" s="302"/>
      <c r="AC668" s="302"/>
      <c r="AD668" s="302"/>
      <c r="AE668" s="302"/>
      <c r="AF668" s="302"/>
      <c r="AG668" s="302"/>
      <c r="AH668" s="302"/>
      <c r="AI668" s="302"/>
      <c r="AJ668" s="302"/>
      <c r="AK668" s="302"/>
      <c r="AL668" s="302"/>
      <c r="AM668" s="302"/>
      <c r="AN668" s="302"/>
      <c r="AO668" s="302"/>
      <c r="AP668" s="302"/>
      <c r="AQ668" s="302"/>
      <c r="AR668" s="302"/>
      <c r="AS668" s="302"/>
      <c r="AT668" s="302"/>
      <c r="AU668" s="302"/>
      <c r="AV668" s="302"/>
      <c r="AW668" s="302"/>
      <c r="AX668" s="302"/>
      <c r="AY668" s="302"/>
      <c r="AZ668" s="302"/>
      <c r="BA668" s="302"/>
      <c r="BB668" s="302"/>
      <c r="BC668" s="302"/>
      <c r="BD668" s="302"/>
      <c r="BE668" s="302"/>
      <c r="BF668" s="302"/>
      <c r="BG668" s="302"/>
      <c r="BH668" s="302"/>
      <c r="BI668" s="302"/>
      <c r="BJ668" s="302"/>
      <c r="BK668" s="302"/>
      <c r="BL668" s="302"/>
      <c r="BM668" s="302"/>
      <c r="BN668" s="302"/>
      <c r="BO668" s="302"/>
      <c r="BP668" s="302"/>
      <c r="BQ668" s="302"/>
      <c r="BR668" s="302"/>
      <c r="BS668" s="302"/>
      <c r="BT668" s="302"/>
      <c r="BU668" s="302"/>
      <c r="BV668" s="302"/>
      <c r="BW668" s="302"/>
      <c r="BX668" s="302"/>
      <c r="BY668" s="302"/>
      <c r="BZ668" s="302"/>
      <c r="CA668" s="302"/>
      <c r="CB668" s="302"/>
      <c r="CC668" s="302"/>
      <c r="CD668" s="302"/>
      <c r="CE668" s="302"/>
      <c r="CF668" s="302"/>
      <c r="CG668" s="302"/>
      <c r="CH668" s="302"/>
      <c r="CI668" s="302"/>
      <c r="CJ668" s="302"/>
      <c r="CK668" s="302"/>
      <c r="CL668" s="302"/>
      <c r="CM668" s="302"/>
      <c r="CN668" s="302"/>
      <c r="CO668" s="302"/>
      <c r="CP668" s="302"/>
      <c r="CQ668" s="302"/>
      <c r="CR668" s="302"/>
      <c r="CS668" s="302"/>
      <c r="CT668" s="302"/>
      <c r="CU668" s="302"/>
      <c r="CV668" s="302"/>
      <c r="CW668" s="302"/>
      <c r="CX668" s="302"/>
      <c r="CY668" s="302"/>
      <c r="CZ668" s="302"/>
      <c r="DA668" s="302"/>
      <c r="DB668" s="302"/>
      <c r="DC668" s="302"/>
      <c r="DD668" s="302"/>
      <c r="DE668" s="302"/>
      <c r="DF668" s="302"/>
      <c r="DG668" s="302"/>
      <c r="DH668" s="302"/>
      <c r="DI668" s="302"/>
      <c r="DJ668" s="302"/>
      <c r="DK668" s="302"/>
      <c r="DL668" s="302"/>
      <c r="DM668" s="302"/>
      <c r="DN668" s="302"/>
      <c r="DO668" s="302"/>
    </row>
    <row r="669" spans="4:119">
      <c r="D669" s="301" t="s">
        <v>121</v>
      </c>
      <c r="E669" s="301"/>
      <c r="F669" s="301" t="s">
        <v>122</v>
      </c>
      <c r="G669" s="302">
        <v>40</v>
      </c>
      <c r="H669" s="277" t="str">
        <f t="shared" si="10"/>
        <v>0140</v>
      </c>
      <c r="I669" s="302"/>
      <c r="J669" s="302"/>
      <c r="K669" s="302"/>
      <c r="L669" s="302"/>
      <c r="M669" s="302"/>
      <c r="N669" s="302"/>
      <c r="O669" s="302"/>
      <c r="P669" s="302"/>
      <c r="Q669" s="302"/>
      <c r="R669" s="302"/>
      <c r="S669" s="302"/>
      <c r="T669" s="302"/>
      <c r="U669" s="302"/>
      <c r="V669" s="302"/>
      <c r="W669" s="302"/>
      <c r="X669" s="302"/>
      <c r="Y669" s="302"/>
      <c r="Z669" s="302"/>
      <c r="AA669" s="302"/>
      <c r="AB669" s="302"/>
      <c r="AC669" s="302"/>
      <c r="AD669" s="302"/>
      <c r="AE669" s="302"/>
      <c r="AF669" s="302"/>
      <c r="AG669" s="302"/>
      <c r="AH669" s="302"/>
      <c r="AI669" s="302"/>
      <c r="AJ669" s="302"/>
      <c r="AK669" s="302"/>
      <c r="AL669" s="302"/>
      <c r="AM669" s="302"/>
      <c r="AN669" s="302"/>
      <c r="AO669" s="302"/>
      <c r="AP669" s="302"/>
      <c r="AQ669" s="302"/>
      <c r="AR669" s="302"/>
      <c r="AS669" s="302"/>
      <c r="AT669" s="302"/>
      <c r="AU669" s="302"/>
      <c r="AV669" s="302"/>
      <c r="AW669" s="302"/>
      <c r="AX669" s="302"/>
      <c r="AY669" s="302"/>
      <c r="AZ669" s="302"/>
      <c r="BA669" s="302"/>
      <c r="BB669" s="302"/>
      <c r="BC669" s="302"/>
      <c r="BD669" s="302"/>
      <c r="BE669" s="302"/>
      <c r="BF669" s="302"/>
      <c r="BG669" s="302"/>
      <c r="BH669" s="302"/>
      <c r="BI669" s="302"/>
      <c r="BJ669" s="302"/>
      <c r="BK669" s="302"/>
      <c r="BL669" s="302"/>
      <c r="BM669" s="302"/>
      <c r="BN669" s="302"/>
      <c r="BO669" s="302"/>
      <c r="BP669" s="302"/>
      <c r="BQ669" s="302"/>
      <c r="BR669" s="302"/>
      <c r="BS669" s="302"/>
      <c r="BT669" s="302"/>
      <c r="BU669" s="302"/>
      <c r="BV669" s="302"/>
      <c r="BW669" s="302"/>
      <c r="BX669" s="302"/>
      <c r="BY669" s="302"/>
      <c r="BZ669" s="302"/>
      <c r="CA669" s="302"/>
      <c r="CB669" s="302"/>
      <c r="CC669" s="302"/>
      <c r="CD669" s="302"/>
      <c r="CE669" s="302"/>
      <c r="CF669" s="302"/>
      <c r="CG669" s="302"/>
      <c r="CH669" s="302"/>
      <c r="CI669" s="302"/>
      <c r="CJ669" s="302"/>
      <c r="CK669" s="302"/>
      <c r="CL669" s="302"/>
      <c r="CM669" s="302"/>
      <c r="CN669" s="302"/>
      <c r="CO669" s="302"/>
      <c r="CP669" s="302"/>
      <c r="CQ669" s="302"/>
      <c r="CR669" s="302"/>
      <c r="CS669" s="302"/>
      <c r="CT669" s="302"/>
      <c r="CU669" s="302"/>
      <c r="CV669" s="302"/>
      <c r="CW669" s="302"/>
      <c r="CX669" s="302"/>
      <c r="CY669" s="302"/>
      <c r="CZ669" s="302"/>
      <c r="DA669" s="302"/>
      <c r="DB669" s="302"/>
      <c r="DC669" s="302"/>
      <c r="DD669" s="302"/>
      <c r="DE669" s="302"/>
      <c r="DF669" s="302"/>
      <c r="DG669" s="302"/>
      <c r="DH669" s="302"/>
      <c r="DI669" s="302"/>
      <c r="DJ669" s="302"/>
      <c r="DK669" s="302"/>
      <c r="DL669" s="302"/>
      <c r="DM669" s="302"/>
      <c r="DN669" s="302"/>
      <c r="DO669" s="302"/>
    </row>
    <row r="670" spans="4:119">
      <c r="D670" s="301" t="s">
        <v>121</v>
      </c>
      <c r="E670" s="301"/>
      <c r="F670" s="301" t="s">
        <v>122</v>
      </c>
      <c r="G670" s="302">
        <v>41</v>
      </c>
      <c r="H670" s="277" t="str">
        <f t="shared" si="10"/>
        <v>0141</v>
      </c>
      <c r="I670" s="302"/>
      <c r="J670" s="302"/>
      <c r="K670" s="302"/>
      <c r="L670" s="302"/>
      <c r="M670" s="302"/>
      <c r="N670" s="302"/>
      <c r="O670" s="302"/>
      <c r="P670" s="302"/>
      <c r="Q670" s="302"/>
      <c r="R670" s="302"/>
      <c r="S670" s="302"/>
      <c r="T670" s="302"/>
      <c r="U670" s="302"/>
      <c r="V670" s="302"/>
      <c r="W670" s="302"/>
      <c r="X670" s="302"/>
      <c r="Y670" s="302"/>
      <c r="Z670" s="302"/>
      <c r="AA670" s="302"/>
      <c r="AB670" s="302"/>
      <c r="AC670" s="302"/>
      <c r="AD670" s="302"/>
      <c r="AE670" s="302"/>
      <c r="AF670" s="302"/>
      <c r="AG670" s="302"/>
      <c r="AH670" s="302"/>
      <c r="AI670" s="302"/>
      <c r="AJ670" s="302"/>
      <c r="AK670" s="302"/>
      <c r="AL670" s="302"/>
      <c r="AM670" s="302"/>
      <c r="AN670" s="302"/>
      <c r="AO670" s="302"/>
      <c r="AP670" s="302"/>
      <c r="AQ670" s="302"/>
      <c r="AR670" s="302"/>
      <c r="AS670" s="302"/>
      <c r="AT670" s="302"/>
      <c r="AU670" s="302"/>
      <c r="AV670" s="302"/>
      <c r="AW670" s="302"/>
      <c r="AX670" s="302"/>
      <c r="AY670" s="302"/>
      <c r="AZ670" s="302"/>
      <c r="BA670" s="302"/>
      <c r="BB670" s="302"/>
      <c r="BC670" s="302"/>
      <c r="BD670" s="302"/>
      <c r="BE670" s="302"/>
      <c r="BF670" s="302"/>
      <c r="BG670" s="302"/>
      <c r="BH670" s="302"/>
      <c r="BI670" s="302"/>
      <c r="BJ670" s="302"/>
      <c r="BK670" s="302"/>
      <c r="BL670" s="302"/>
      <c r="BM670" s="302"/>
      <c r="BN670" s="302"/>
      <c r="BO670" s="302"/>
      <c r="BP670" s="302"/>
      <c r="BQ670" s="302"/>
      <c r="BR670" s="302"/>
      <c r="BS670" s="302"/>
      <c r="BT670" s="302"/>
      <c r="BU670" s="302"/>
      <c r="BV670" s="302"/>
      <c r="BW670" s="302"/>
      <c r="BX670" s="302"/>
      <c r="BY670" s="302"/>
      <c r="BZ670" s="302"/>
      <c r="CA670" s="302"/>
      <c r="CB670" s="302"/>
      <c r="CC670" s="302"/>
      <c r="CD670" s="302"/>
      <c r="CE670" s="302"/>
      <c r="CF670" s="302"/>
      <c r="CG670" s="302"/>
      <c r="CH670" s="302"/>
      <c r="CI670" s="302"/>
      <c r="CJ670" s="302"/>
      <c r="CK670" s="302"/>
      <c r="CL670" s="302"/>
      <c r="CM670" s="302"/>
      <c r="CN670" s="302"/>
      <c r="CO670" s="302"/>
      <c r="CP670" s="302"/>
      <c r="CQ670" s="302"/>
      <c r="CR670" s="302"/>
      <c r="CS670" s="302"/>
      <c r="CT670" s="302"/>
      <c r="CU670" s="302"/>
      <c r="CV670" s="302"/>
      <c r="CW670" s="302"/>
      <c r="CX670" s="302"/>
      <c r="CY670" s="302"/>
      <c r="CZ670" s="302"/>
      <c r="DA670" s="302"/>
      <c r="DB670" s="302"/>
      <c r="DC670" s="302"/>
      <c r="DD670" s="302"/>
      <c r="DE670" s="302"/>
      <c r="DF670" s="302"/>
      <c r="DG670" s="302"/>
      <c r="DH670" s="302"/>
      <c r="DI670" s="302"/>
      <c r="DJ670" s="302"/>
      <c r="DK670" s="302"/>
      <c r="DL670" s="302"/>
      <c r="DM670" s="302"/>
      <c r="DN670" s="302"/>
      <c r="DO670" s="302"/>
    </row>
    <row r="671" spans="4:119">
      <c r="D671" s="301" t="s">
        <v>121</v>
      </c>
      <c r="E671" s="301"/>
      <c r="F671" s="301" t="s">
        <v>122</v>
      </c>
      <c r="G671" s="302">
        <v>42</v>
      </c>
      <c r="H671" s="277" t="str">
        <f t="shared" si="10"/>
        <v>0142</v>
      </c>
      <c r="I671" s="302"/>
      <c r="J671" s="302"/>
      <c r="K671" s="302"/>
      <c r="L671" s="302"/>
      <c r="M671" s="302"/>
      <c r="N671" s="302"/>
      <c r="O671" s="302"/>
      <c r="P671" s="302"/>
      <c r="Q671" s="302"/>
      <c r="R671" s="302"/>
      <c r="S671" s="302"/>
      <c r="T671" s="302"/>
      <c r="U671" s="302"/>
      <c r="V671" s="302"/>
      <c r="W671" s="302"/>
      <c r="X671" s="302"/>
      <c r="Y671" s="302"/>
      <c r="Z671" s="302"/>
      <c r="AA671" s="302"/>
      <c r="AB671" s="302"/>
      <c r="AC671" s="302"/>
      <c r="AD671" s="302"/>
      <c r="AE671" s="302"/>
      <c r="AF671" s="302"/>
      <c r="AG671" s="302"/>
      <c r="AH671" s="302"/>
      <c r="AI671" s="302"/>
      <c r="AJ671" s="302"/>
      <c r="AK671" s="302"/>
      <c r="AL671" s="302"/>
      <c r="AM671" s="302"/>
      <c r="AN671" s="302"/>
      <c r="AO671" s="302"/>
      <c r="AP671" s="302"/>
      <c r="AQ671" s="302"/>
      <c r="AR671" s="302"/>
      <c r="AS671" s="302"/>
      <c r="AT671" s="302"/>
      <c r="AU671" s="302"/>
      <c r="AV671" s="302"/>
      <c r="AW671" s="302"/>
      <c r="AX671" s="302"/>
      <c r="AY671" s="302"/>
      <c r="AZ671" s="302"/>
      <c r="BA671" s="302"/>
      <c r="BB671" s="302"/>
      <c r="BC671" s="302"/>
      <c r="BD671" s="302"/>
      <c r="BE671" s="302"/>
      <c r="BF671" s="302"/>
      <c r="BG671" s="302"/>
      <c r="BH671" s="302"/>
      <c r="BI671" s="302"/>
      <c r="BJ671" s="302"/>
      <c r="BK671" s="302"/>
      <c r="BL671" s="302"/>
      <c r="BM671" s="302"/>
      <c r="BN671" s="302"/>
      <c r="BO671" s="302"/>
      <c r="BP671" s="302"/>
      <c r="BQ671" s="302"/>
      <c r="BR671" s="302"/>
      <c r="BS671" s="302"/>
      <c r="BT671" s="302"/>
      <c r="BU671" s="302"/>
      <c r="BV671" s="302"/>
      <c r="BW671" s="302"/>
      <c r="BX671" s="302"/>
      <c r="BY671" s="302"/>
      <c r="BZ671" s="302"/>
      <c r="CA671" s="302"/>
      <c r="CB671" s="302"/>
      <c r="CC671" s="302"/>
      <c r="CD671" s="302"/>
      <c r="CE671" s="302"/>
      <c r="CF671" s="302"/>
      <c r="CG671" s="302"/>
      <c r="CH671" s="302"/>
      <c r="CI671" s="302"/>
      <c r="CJ671" s="302"/>
      <c r="CK671" s="302"/>
      <c r="CL671" s="302"/>
      <c r="CM671" s="302"/>
      <c r="CN671" s="302"/>
      <c r="CO671" s="302"/>
      <c r="CP671" s="302"/>
      <c r="CQ671" s="302"/>
      <c r="CR671" s="302"/>
      <c r="CS671" s="302"/>
      <c r="CT671" s="302"/>
      <c r="CU671" s="302"/>
      <c r="CV671" s="302"/>
      <c r="CW671" s="302"/>
      <c r="CX671" s="302"/>
      <c r="CY671" s="302"/>
      <c r="CZ671" s="302"/>
      <c r="DA671" s="302"/>
      <c r="DB671" s="302"/>
      <c r="DC671" s="302"/>
      <c r="DD671" s="302"/>
      <c r="DE671" s="302"/>
      <c r="DF671" s="302"/>
      <c r="DG671" s="302"/>
      <c r="DH671" s="302"/>
      <c r="DI671" s="302"/>
      <c r="DJ671" s="302"/>
      <c r="DK671" s="302"/>
      <c r="DL671" s="302"/>
      <c r="DM671" s="302"/>
      <c r="DN671" s="302"/>
      <c r="DO671" s="302"/>
    </row>
    <row r="672" spans="4:119">
      <c r="D672" s="301" t="s">
        <v>121</v>
      </c>
      <c r="E672" s="301"/>
      <c r="F672" s="301" t="s">
        <v>122</v>
      </c>
      <c r="G672" s="302">
        <v>43</v>
      </c>
      <c r="H672" s="277" t="str">
        <f t="shared" si="10"/>
        <v>0143</v>
      </c>
      <c r="I672" s="302"/>
      <c r="J672" s="302"/>
      <c r="K672" s="302"/>
      <c r="L672" s="302"/>
      <c r="M672" s="302"/>
      <c r="N672" s="302"/>
      <c r="O672" s="302"/>
      <c r="P672" s="302"/>
      <c r="Q672" s="302"/>
      <c r="R672" s="302"/>
      <c r="S672" s="302"/>
      <c r="T672" s="302"/>
      <c r="U672" s="302"/>
      <c r="V672" s="302"/>
      <c r="W672" s="302"/>
      <c r="X672" s="302"/>
      <c r="Y672" s="302"/>
      <c r="Z672" s="302"/>
      <c r="AA672" s="302"/>
      <c r="AB672" s="302"/>
      <c r="AC672" s="302"/>
      <c r="AD672" s="302"/>
      <c r="AE672" s="302"/>
      <c r="AF672" s="302"/>
      <c r="AG672" s="302"/>
      <c r="AH672" s="302"/>
      <c r="AI672" s="302"/>
      <c r="AJ672" s="302"/>
      <c r="AK672" s="302"/>
      <c r="AL672" s="302"/>
      <c r="AM672" s="302"/>
      <c r="AN672" s="302"/>
      <c r="AO672" s="302"/>
      <c r="AP672" s="302"/>
      <c r="AQ672" s="302"/>
      <c r="AR672" s="302"/>
      <c r="AS672" s="302"/>
      <c r="AT672" s="302"/>
      <c r="AU672" s="302"/>
      <c r="AV672" s="302"/>
      <c r="AW672" s="302"/>
      <c r="AX672" s="302"/>
      <c r="AY672" s="302"/>
      <c r="AZ672" s="302"/>
      <c r="BA672" s="302"/>
      <c r="BB672" s="302"/>
      <c r="BC672" s="302"/>
      <c r="BD672" s="302"/>
      <c r="BE672" s="302"/>
      <c r="BF672" s="302"/>
      <c r="BG672" s="302"/>
      <c r="BH672" s="302"/>
      <c r="BI672" s="302"/>
      <c r="BJ672" s="302"/>
      <c r="BK672" s="302"/>
      <c r="BL672" s="302"/>
      <c r="BM672" s="302"/>
      <c r="BN672" s="302"/>
      <c r="BO672" s="302"/>
      <c r="BP672" s="302"/>
      <c r="BQ672" s="302"/>
      <c r="BR672" s="302"/>
      <c r="BS672" s="302"/>
      <c r="BT672" s="302"/>
      <c r="BU672" s="302"/>
      <c r="BV672" s="302"/>
      <c r="BW672" s="302"/>
      <c r="BX672" s="302"/>
      <c r="BY672" s="302"/>
      <c r="BZ672" s="302"/>
      <c r="CA672" s="302"/>
      <c r="CB672" s="302"/>
      <c r="CC672" s="302"/>
      <c r="CD672" s="302"/>
      <c r="CE672" s="302"/>
      <c r="CF672" s="302"/>
      <c r="CG672" s="302"/>
      <c r="CH672" s="302"/>
      <c r="CI672" s="302"/>
      <c r="CJ672" s="302"/>
      <c r="CK672" s="302"/>
      <c r="CL672" s="302"/>
      <c r="CM672" s="302"/>
      <c r="CN672" s="302"/>
      <c r="CO672" s="302"/>
      <c r="CP672" s="302"/>
      <c r="CQ672" s="302"/>
      <c r="CR672" s="302"/>
      <c r="CS672" s="302"/>
      <c r="CT672" s="302"/>
      <c r="CU672" s="302"/>
      <c r="CV672" s="302"/>
      <c r="CW672" s="302"/>
      <c r="CX672" s="302"/>
      <c r="CY672" s="302"/>
      <c r="CZ672" s="302"/>
      <c r="DA672" s="302"/>
      <c r="DB672" s="302"/>
      <c r="DC672" s="302"/>
      <c r="DD672" s="302"/>
      <c r="DE672" s="302"/>
      <c r="DF672" s="302"/>
      <c r="DG672" s="302"/>
      <c r="DH672" s="302"/>
      <c r="DI672" s="302"/>
      <c r="DJ672" s="302"/>
      <c r="DK672" s="302"/>
      <c r="DL672" s="302"/>
      <c r="DM672" s="302"/>
      <c r="DN672" s="302"/>
      <c r="DO672" s="302"/>
    </row>
    <row r="673" spans="4:119">
      <c r="D673" s="301" t="s">
        <v>121</v>
      </c>
      <c r="E673" s="301"/>
      <c r="F673" s="301" t="s">
        <v>122</v>
      </c>
      <c r="G673" s="302">
        <v>44</v>
      </c>
      <c r="H673" s="277" t="str">
        <f t="shared" si="10"/>
        <v>0144</v>
      </c>
      <c r="I673" s="302"/>
      <c r="J673" s="302"/>
      <c r="K673" s="302"/>
      <c r="L673" s="302"/>
      <c r="M673" s="302"/>
      <c r="N673" s="302"/>
      <c r="O673" s="302"/>
      <c r="P673" s="302"/>
      <c r="Q673" s="302"/>
      <c r="R673" s="302"/>
      <c r="S673" s="302"/>
      <c r="T673" s="302"/>
      <c r="U673" s="302"/>
      <c r="V673" s="302"/>
      <c r="W673" s="302"/>
      <c r="X673" s="302"/>
      <c r="Y673" s="302"/>
      <c r="Z673" s="302"/>
      <c r="AA673" s="302"/>
      <c r="AB673" s="302"/>
      <c r="AC673" s="302"/>
      <c r="AD673" s="302"/>
      <c r="AE673" s="302"/>
      <c r="AF673" s="302"/>
      <c r="AG673" s="302"/>
      <c r="AH673" s="302"/>
      <c r="AI673" s="302"/>
      <c r="AJ673" s="302"/>
      <c r="AK673" s="302"/>
      <c r="AL673" s="302"/>
      <c r="AM673" s="302"/>
      <c r="AN673" s="302"/>
      <c r="AO673" s="302"/>
      <c r="AP673" s="302"/>
      <c r="AQ673" s="302"/>
      <c r="AR673" s="302"/>
      <c r="AS673" s="302"/>
      <c r="AT673" s="302"/>
      <c r="AU673" s="302"/>
      <c r="AV673" s="302"/>
      <c r="AW673" s="302"/>
      <c r="AX673" s="302"/>
      <c r="AY673" s="302"/>
      <c r="AZ673" s="302"/>
      <c r="BA673" s="302"/>
      <c r="BB673" s="302"/>
      <c r="BC673" s="302"/>
      <c r="BD673" s="302"/>
      <c r="BE673" s="302"/>
      <c r="BF673" s="302"/>
      <c r="BG673" s="302"/>
      <c r="BH673" s="302"/>
      <c r="BI673" s="302"/>
      <c r="BJ673" s="302"/>
      <c r="BK673" s="302"/>
      <c r="BL673" s="302"/>
      <c r="BM673" s="302"/>
      <c r="BN673" s="302"/>
      <c r="BO673" s="302"/>
      <c r="BP673" s="302"/>
      <c r="BQ673" s="302"/>
      <c r="BR673" s="302"/>
      <c r="BS673" s="302"/>
      <c r="BT673" s="302"/>
      <c r="BU673" s="302"/>
      <c r="BV673" s="302"/>
      <c r="BW673" s="302"/>
      <c r="BX673" s="302"/>
      <c r="BY673" s="302"/>
      <c r="BZ673" s="302"/>
      <c r="CA673" s="302"/>
      <c r="CB673" s="302"/>
      <c r="CC673" s="302"/>
      <c r="CD673" s="302"/>
      <c r="CE673" s="302"/>
      <c r="CF673" s="302"/>
      <c r="CG673" s="302"/>
      <c r="CH673" s="302"/>
      <c r="CI673" s="302"/>
      <c r="CJ673" s="302"/>
      <c r="CK673" s="302"/>
      <c r="CL673" s="302"/>
      <c r="CM673" s="302"/>
      <c r="CN673" s="302"/>
      <c r="CO673" s="302"/>
      <c r="CP673" s="302"/>
      <c r="CQ673" s="302"/>
      <c r="CR673" s="302"/>
      <c r="CS673" s="302"/>
      <c r="CT673" s="302"/>
      <c r="CU673" s="302"/>
      <c r="CV673" s="302"/>
      <c r="CW673" s="302"/>
      <c r="CX673" s="302"/>
      <c r="CY673" s="302"/>
      <c r="CZ673" s="302"/>
      <c r="DA673" s="302"/>
      <c r="DB673" s="302"/>
      <c r="DC673" s="302"/>
      <c r="DD673" s="302"/>
      <c r="DE673" s="302"/>
      <c r="DF673" s="302"/>
      <c r="DG673" s="302"/>
      <c r="DH673" s="302"/>
      <c r="DI673" s="302"/>
      <c r="DJ673" s="302"/>
      <c r="DK673" s="302"/>
      <c r="DL673" s="302"/>
      <c r="DM673" s="302"/>
      <c r="DN673" s="302"/>
      <c r="DO673" s="302"/>
    </row>
    <row r="674" spans="4:119">
      <c r="D674" s="301" t="s">
        <v>121</v>
      </c>
      <c r="E674" s="301"/>
      <c r="F674" s="301" t="s">
        <v>122</v>
      </c>
      <c r="G674" s="302">
        <v>45</v>
      </c>
      <c r="H674" s="277" t="str">
        <f t="shared" si="10"/>
        <v>0145</v>
      </c>
      <c r="I674" s="302"/>
      <c r="J674" s="302"/>
      <c r="K674" s="302"/>
      <c r="L674" s="302"/>
      <c r="M674" s="302"/>
      <c r="N674" s="302"/>
      <c r="O674" s="302"/>
      <c r="P674" s="302"/>
      <c r="Q674" s="302"/>
      <c r="R674" s="302"/>
      <c r="S674" s="302"/>
      <c r="T674" s="302"/>
      <c r="U674" s="302"/>
      <c r="V674" s="302"/>
      <c r="W674" s="302"/>
      <c r="X674" s="302"/>
      <c r="Y674" s="302"/>
      <c r="Z674" s="302"/>
      <c r="AA674" s="302"/>
      <c r="AB674" s="302"/>
      <c r="AC674" s="302"/>
      <c r="AD674" s="302"/>
      <c r="AE674" s="302"/>
      <c r="AF674" s="302"/>
      <c r="AG674" s="302"/>
      <c r="AH674" s="302"/>
      <c r="AI674" s="302"/>
      <c r="AJ674" s="302"/>
      <c r="AK674" s="302"/>
      <c r="AL674" s="302"/>
      <c r="AM674" s="302"/>
      <c r="AN674" s="302"/>
      <c r="AO674" s="302"/>
      <c r="AP674" s="302"/>
      <c r="AQ674" s="302"/>
      <c r="AR674" s="302"/>
      <c r="AS674" s="302"/>
      <c r="AT674" s="302"/>
      <c r="AU674" s="302"/>
      <c r="AV674" s="302"/>
      <c r="AW674" s="302"/>
      <c r="AX674" s="302"/>
      <c r="AY674" s="302"/>
      <c r="AZ674" s="302"/>
      <c r="BA674" s="302"/>
      <c r="BB674" s="302"/>
      <c r="BC674" s="302"/>
      <c r="BD674" s="302"/>
      <c r="BE674" s="302"/>
      <c r="BF674" s="302"/>
      <c r="BG674" s="302"/>
      <c r="BH674" s="302"/>
      <c r="BI674" s="302"/>
      <c r="BJ674" s="302"/>
      <c r="BK674" s="302"/>
      <c r="BL674" s="302"/>
      <c r="BM674" s="302"/>
      <c r="BN674" s="302"/>
      <c r="BO674" s="302"/>
      <c r="BP674" s="302"/>
      <c r="BQ674" s="302"/>
      <c r="BR674" s="302"/>
      <c r="BS674" s="302"/>
      <c r="BT674" s="302"/>
      <c r="BU674" s="302"/>
      <c r="BV674" s="302"/>
      <c r="BW674" s="302"/>
      <c r="BX674" s="302"/>
      <c r="BY674" s="302"/>
      <c r="BZ674" s="302"/>
      <c r="CA674" s="302"/>
      <c r="CB674" s="302"/>
      <c r="CC674" s="302"/>
      <c r="CD674" s="302"/>
      <c r="CE674" s="302"/>
      <c r="CF674" s="302"/>
      <c r="CG674" s="302"/>
      <c r="CH674" s="302"/>
      <c r="CI674" s="302"/>
      <c r="CJ674" s="302"/>
      <c r="CK674" s="302"/>
      <c r="CL674" s="302"/>
      <c r="CM674" s="302"/>
      <c r="CN674" s="302"/>
      <c r="CO674" s="302"/>
      <c r="CP674" s="302"/>
      <c r="CQ674" s="302"/>
      <c r="CR674" s="302"/>
      <c r="CS674" s="302"/>
      <c r="CT674" s="302"/>
      <c r="CU674" s="302"/>
      <c r="CV674" s="302"/>
      <c r="CW674" s="302"/>
      <c r="CX674" s="302"/>
      <c r="CY674" s="302"/>
      <c r="CZ674" s="302"/>
      <c r="DA674" s="302"/>
      <c r="DB674" s="302"/>
      <c r="DC674" s="302"/>
      <c r="DD674" s="302"/>
      <c r="DE674" s="302"/>
      <c r="DF674" s="302"/>
      <c r="DG674" s="302"/>
      <c r="DH674" s="302"/>
      <c r="DI674" s="302"/>
      <c r="DJ674" s="302"/>
      <c r="DK674" s="302"/>
      <c r="DL674" s="302"/>
      <c r="DM674" s="302"/>
      <c r="DN674" s="302"/>
      <c r="DO674" s="302"/>
    </row>
    <row r="675" spans="4:119">
      <c r="D675" s="301" t="s">
        <v>121</v>
      </c>
      <c r="E675" s="301"/>
      <c r="F675" s="301" t="s">
        <v>122</v>
      </c>
      <c r="G675" s="302">
        <v>46</v>
      </c>
      <c r="H675" s="277" t="str">
        <f t="shared" si="10"/>
        <v>0146</v>
      </c>
      <c r="I675" s="302"/>
      <c r="J675" s="302"/>
      <c r="K675" s="302"/>
      <c r="L675" s="302"/>
      <c r="M675" s="302"/>
      <c r="N675" s="302"/>
      <c r="O675" s="302"/>
      <c r="P675" s="302"/>
      <c r="Q675" s="302"/>
      <c r="R675" s="302"/>
      <c r="S675" s="302"/>
      <c r="T675" s="302"/>
      <c r="U675" s="302"/>
      <c r="V675" s="302"/>
      <c r="W675" s="302"/>
      <c r="X675" s="302"/>
      <c r="Y675" s="302"/>
      <c r="Z675" s="302"/>
      <c r="AA675" s="302"/>
      <c r="AB675" s="302"/>
      <c r="AC675" s="302"/>
      <c r="AD675" s="302"/>
      <c r="AE675" s="302"/>
      <c r="AF675" s="302"/>
      <c r="AG675" s="302"/>
      <c r="AH675" s="302"/>
      <c r="AI675" s="302"/>
      <c r="AJ675" s="302"/>
      <c r="AK675" s="302"/>
      <c r="AL675" s="302"/>
      <c r="AM675" s="302"/>
      <c r="AN675" s="302"/>
      <c r="AO675" s="302"/>
      <c r="AP675" s="302"/>
      <c r="AQ675" s="302"/>
      <c r="AR675" s="302"/>
      <c r="AS675" s="302"/>
      <c r="AT675" s="302"/>
      <c r="AU675" s="302"/>
      <c r="AV675" s="302"/>
      <c r="AW675" s="302"/>
      <c r="AX675" s="302"/>
      <c r="AY675" s="302"/>
      <c r="AZ675" s="302"/>
      <c r="BA675" s="302"/>
      <c r="BB675" s="302"/>
      <c r="BC675" s="302"/>
      <c r="BD675" s="302"/>
      <c r="BE675" s="302"/>
      <c r="BF675" s="302"/>
      <c r="BG675" s="302"/>
      <c r="BH675" s="302"/>
      <c r="BI675" s="302"/>
      <c r="BJ675" s="302"/>
      <c r="BK675" s="302"/>
      <c r="BL675" s="302"/>
      <c r="BM675" s="302"/>
      <c r="BN675" s="302"/>
      <c r="BO675" s="302"/>
      <c r="BP675" s="302"/>
      <c r="BQ675" s="302"/>
      <c r="BR675" s="302"/>
      <c r="BS675" s="302"/>
      <c r="BT675" s="302"/>
      <c r="BU675" s="302"/>
      <c r="BV675" s="302"/>
      <c r="BW675" s="302"/>
      <c r="BX675" s="302"/>
      <c r="BY675" s="302"/>
      <c r="BZ675" s="302"/>
      <c r="CA675" s="302"/>
      <c r="CB675" s="302"/>
      <c r="CC675" s="302"/>
      <c r="CD675" s="302"/>
      <c r="CE675" s="302"/>
      <c r="CF675" s="302"/>
      <c r="CG675" s="302"/>
      <c r="CH675" s="302"/>
      <c r="CI675" s="302"/>
      <c r="CJ675" s="302"/>
      <c r="CK675" s="302"/>
      <c r="CL675" s="302"/>
      <c r="CM675" s="302"/>
      <c r="CN675" s="302"/>
      <c r="CO675" s="302"/>
      <c r="CP675" s="302"/>
      <c r="CQ675" s="302"/>
      <c r="CR675" s="302"/>
      <c r="CS675" s="302"/>
      <c r="CT675" s="302"/>
      <c r="CU675" s="302"/>
      <c r="CV675" s="302"/>
      <c r="CW675" s="302"/>
      <c r="CX675" s="302"/>
      <c r="CY675" s="302"/>
      <c r="CZ675" s="302"/>
      <c r="DA675" s="302"/>
      <c r="DB675" s="302"/>
      <c r="DC675" s="302"/>
      <c r="DD675" s="302"/>
      <c r="DE675" s="302"/>
      <c r="DF675" s="302"/>
      <c r="DG675" s="302"/>
      <c r="DH675" s="302"/>
      <c r="DI675" s="302"/>
      <c r="DJ675" s="302"/>
      <c r="DK675" s="302"/>
      <c r="DL675" s="302"/>
      <c r="DM675" s="302"/>
      <c r="DN675" s="302"/>
      <c r="DO675" s="302"/>
    </row>
    <row r="676" spans="4:119">
      <c r="D676" s="301" t="s">
        <v>121</v>
      </c>
      <c r="E676" s="301"/>
      <c r="F676" s="301" t="s">
        <v>122</v>
      </c>
      <c r="G676" s="302">
        <v>47</v>
      </c>
      <c r="H676" s="277" t="str">
        <f t="shared" si="10"/>
        <v>0147</v>
      </c>
      <c r="I676" s="302"/>
      <c r="J676" s="302"/>
      <c r="K676" s="302"/>
      <c r="L676" s="302"/>
      <c r="M676" s="302"/>
      <c r="N676" s="302"/>
      <c r="O676" s="302"/>
      <c r="P676" s="302"/>
      <c r="Q676" s="302"/>
      <c r="R676" s="302"/>
      <c r="S676" s="302"/>
      <c r="T676" s="302"/>
      <c r="U676" s="302"/>
      <c r="V676" s="302"/>
      <c r="W676" s="302"/>
      <c r="X676" s="302"/>
      <c r="Y676" s="302"/>
      <c r="Z676" s="302"/>
      <c r="AA676" s="302"/>
      <c r="AB676" s="302"/>
      <c r="AC676" s="302"/>
      <c r="AD676" s="302"/>
      <c r="AE676" s="302"/>
      <c r="AF676" s="302"/>
      <c r="AG676" s="302"/>
      <c r="AH676" s="302"/>
      <c r="AI676" s="302"/>
      <c r="AJ676" s="302"/>
      <c r="AK676" s="302"/>
      <c r="AL676" s="302"/>
      <c r="AM676" s="302"/>
      <c r="AN676" s="302"/>
      <c r="AO676" s="302"/>
      <c r="AP676" s="302"/>
      <c r="AQ676" s="302"/>
      <c r="AR676" s="302"/>
      <c r="AS676" s="302"/>
      <c r="AT676" s="302"/>
      <c r="AU676" s="302"/>
      <c r="AV676" s="302"/>
      <c r="AW676" s="302"/>
      <c r="AX676" s="302"/>
      <c r="AY676" s="302"/>
      <c r="AZ676" s="302"/>
      <c r="BA676" s="302"/>
      <c r="BB676" s="302"/>
      <c r="BC676" s="302"/>
      <c r="BD676" s="302"/>
      <c r="BE676" s="302"/>
      <c r="BF676" s="302"/>
      <c r="BG676" s="302"/>
      <c r="BH676" s="302"/>
      <c r="BI676" s="302"/>
      <c r="BJ676" s="302"/>
      <c r="BK676" s="302"/>
      <c r="BL676" s="302"/>
      <c r="BM676" s="302"/>
      <c r="BN676" s="302"/>
      <c r="BO676" s="302"/>
      <c r="BP676" s="302"/>
      <c r="BQ676" s="302"/>
      <c r="BR676" s="302"/>
      <c r="BS676" s="302"/>
      <c r="BT676" s="302"/>
      <c r="BU676" s="302"/>
      <c r="BV676" s="302"/>
      <c r="BW676" s="302"/>
      <c r="BX676" s="302"/>
      <c r="BY676" s="302"/>
      <c r="BZ676" s="302"/>
      <c r="CA676" s="302"/>
      <c r="CB676" s="302"/>
      <c r="CC676" s="302"/>
      <c r="CD676" s="302"/>
      <c r="CE676" s="302"/>
      <c r="CF676" s="302"/>
      <c r="CG676" s="302"/>
      <c r="CH676" s="302"/>
      <c r="CI676" s="302"/>
      <c r="CJ676" s="302"/>
      <c r="CK676" s="302"/>
      <c r="CL676" s="302"/>
      <c r="CM676" s="302"/>
      <c r="CN676" s="302"/>
      <c r="CO676" s="302"/>
      <c r="CP676" s="302"/>
      <c r="CQ676" s="302"/>
      <c r="CR676" s="302"/>
      <c r="CS676" s="302"/>
      <c r="CT676" s="302"/>
      <c r="CU676" s="302"/>
      <c r="CV676" s="302"/>
      <c r="CW676" s="302"/>
      <c r="CX676" s="302"/>
      <c r="CY676" s="302"/>
      <c r="CZ676" s="302"/>
      <c r="DA676" s="302"/>
      <c r="DB676" s="302"/>
      <c r="DC676" s="302"/>
      <c r="DD676" s="302"/>
      <c r="DE676" s="302"/>
      <c r="DF676" s="302"/>
      <c r="DG676" s="302"/>
      <c r="DH676" s="302"/>
      <c r="DI676" s="302"/>
      <c r="DJ676" s="302"/>
      <c r="DK676" s="302"/>
      <c r="DL676" s="302"/>
      <c r="DM676" s="302"/>
      <c r="DN676" s="302"/>
      <c r="DO676" s="302"/>
    </row>
    <row r="677" spans="4:119">
      <c r="D677" s="301" t="s">
        <v>121</v>
      </c>
      <c r="E677" s="301"/>
      <c r="F677" s="301" t="s">
        <v>122</v>
      </c>
      <c r="G677" s="302">
        <v>48</v>
      </c>
      <c r="H677" s="277" t="str">
        <f t="shared" si="10"/>
        <v>0148</v>
      </c>
      <c r="I677" s="302"/>
      <c r="J677" s="302"/>
      <c r="K677" s="302"/>
      <c r="L677" s="302"/>
      <c r="M677" s="302"/>
      <c r="N677" s="302"/>
      <c r="O677" s="302"/>
      <c r="P677" s="302"/>
      <c r="Q677" s="302"/>
      <c r="R677" s="302"/>
      <c r="S677" s="302"/>
      <c r="T677" s="302"/>
      <c r="U677" s="302"/>
      <c r="V677" s="302"/>
      <c r="W677" s="302"/>
      <c r="X677" s="302"/>
      <c r="Y677" s="302"/>
      <c r="Z677" s="302"/>
      <c r="AA677" s="302"/>
      <c r="AB677" s="302"/>
      <c r="AC677" s="302"/>
      <c r="AD677" s="302"/>
      <c r="AE677" s="302"/>
      <c r="AF677" s="302"/>
      <c r="AG677" s="302"/>
      <c r="AH677" s="302"/>
      <c r="AI677" s="302"/>
      <c r="AJ677" s="302"/>
      <c r="AK677" s="302"/>
      <c r="AL677" s="302"/>
      <c r="AM677" s="302"/>
      <c r="AN677" s="302"/>
      <c r="AO677" s="302"/>
      <c r="AP677" s="302"/>
      <c r="AQ677" s="302"/>
      <c r="AR677" s="302"/>
      <c r="AS677" s="302"/>
      <c r="AT677" s="302"/>
      <c r="AU677" s="302"/>
      <c r="AV677" s="302"/>
      <c r="AW677" s="302"/>
      <c r="AX677" s="302"/>
      <c r="AY677" s="302"/>
      <c r="AZ677" s="302"/>
      <c r="BA677" s="302"/>
      <c r="BB677" s="302"/>
      <c r="BC677" s="302"/>
      <c r="BD677" s="302"/>
      <c r="BE677" s="302"/>
      <c r="BF677" s="302"/>
      <c r="BG677" s="302"/>
      <c r="BH677" s="302"/>
      <c r="BI677" s="302"/>
      <c r="BJ677" s="302"/>
      <c r="BK677" s="302"/>
      <c r="BL677" s="302"/>
      <c r="BM677" s="302"/>
      <c r="BN677" s="302"/>
      <c r="BO677" s="302"/>
      <c r="BP677" s="302"/>
      <c r="BQ677" s="302"/>
      <c r="BR677" s="302"/>
      <c r="BS677" s="302"/>
      <c r="BT677" s="302"/>
      <c r="BU677" s="302"/>
      <c r="BV677" s="302"/>
      <c r="BW677" s="302"/>
      <c r="BX677" s="302"/>
      <c r="BY677" s="302"/>
      <c r="BZ677" s="302"/>
      <c r="CA677" s="302"/>
      <c r="CB677" s="302"/>
      <c r="CC677" s="302"/>
      <c r="CD677" s="302"/>
      <c r="CE677" s="302"/>
      <c r="CF677" s="302"/>
      <c r="CG677" s="302"/>
      <c r="CH677" s="302"/>
      <c r="CI677" s="302"/>
      <c r="CJ677" s="302"/>
      <c r="CK677" s="302"/>
      <c r="CL677" s="302"/>
      <c r="CM677" s="302"/>
      <c r="CN677" s="302"/>
      <c r="CO677" s="302"/>
      <c r="CP677" s="302"/>
      <c r="CQ677" s="302"/>
      <c r="CR677" s="302"/>
      <c r="CS677" s="302"/>
      <c r="CT677" s="302"/>
      <c r="CU677" s="302"/>
      <c r="CV677" s="302"/>
      <c r="CW677" s="302"/>
      <c r="CX677" s="302"/>
      <c r="CY677" s="302"/>
      <c r="CZ677" s="302"/>
      <c r="DA677" s="302"/>
      <c r="DB677" s="302"/>
      <c r="DC677" s="302"/>
      <c r="DD677" s="302"/>
      <c r="DE677" s="302"/>
      <c r="DF677" s="302"/>
      <c r="DG677" s="302"/>
      <c r="DH677" s="302"/>
      <c r="DI677" s="302"/>
      <c r="DJ677" s="302"/>
      <c r="DK677" s="302"/>
      <c r="DL677" s="302"/>
      <c r="DM677" s="302"/>
      <c r="DN677" s="302"/>
      <c r="DO677" s="302"/>
    </row>
    <row r="678" spans="4:119">
      <c r="D678" s="301" t="s">
        <v>121</v>
      </c>
      <c r="E678" s="301"/>
      <c r="F678" s="301" t="s">
        <v>122</v>
      </c>
      <c r="G678" s="302">
        <v>49</v>
      </c>
      <c r="H678" s="277" t="str">
        <f t="shared" si="10"/>
        <v>0149</v>
      </c>
      <c r="I678" s="302"/>
      <c r="J678" s="302"/>
      <c r="K678" s="302"/>
      <c r="L678" s="302"/>
      <c r="M678" s="302"/>
      <c r="N678" s="302"/>
      <c r="O678" s="302"/>
      <c r="P678" s="302"/>
      <c r="Q678" s="302"/>
      <c r="R678" s="302"/>
      <c r="S678" s="302"/>
      <c r="T678" s="302"/>
      <c r="U678" s="302"/>
      <c r="V678" s="302"/>
      <c r="W678" s="302"/>
      <c r="X678" s="302"/>
      <c r="Y678" s="302"/>
      <c r="Z678" s="302"/>
      <c r="AA678" s="302"/>
      <c r="AB678" s="302"/>
      <c r="AC678" s="302"/>
      <c r="AD678" s="302"/>
      <c r="AE678" s="302"/>
      <c r="AF678" s="302"/>
      <c r="AG678" s="302"/>
      <c r="AH678" s="302"/>
      <c r="AI678" s="302"/>
      <c r="AJ678" s="302"/>
      <c r="AK678" s="302"/>
      <c r="AL678" s="302"/>
      <c r="AM678" s="302"/>
      <c r="AN678" s="302"/>
      <c r="AO678" s="302"/>
      <c r="AP678" s="302"/>
      <c r="AQ678" s="302"/>
      <c r="AR678" s="302"/>
      <c r="AS678" s="302"/>
      <c r="AT678" s="302"/>
      <c r="AU678" s="302"/>
      <c r="AV678" s="302"/>
      <c r="AW678" s="302"/>
      <c r="AX678" s="302"/>
      <c r="AY678" s="302"/>
      <c r="AZ678" s="302"/>
      <c r="BA678" s="302"/>
      <c r="BB678" s="302"/>
      <c r="BC678" s="302"/>
      <c r="BD678" s="302"/>
      <c r="BE678" s="302"/>
      <c r="BF678" s="302"/>
      <c r="BG678" s="302"/>
      <c r="BH678" s="302"/>
      <c r="BI678" s="302"/>
      <c r="BJ678" s="302"/>
      <c r="BK678" s="302"/>
      <c r="BL678" s="302"/>
      <c r="BM678" s="302"/>
      <c r="BN678" s="302"/>
      <c r="BO678" s="302"/>
      <c r="BP678" s="302"/>
      <c r="BQ678" s="302"/>
      <c r="BR678" s="302"/>
      <c r="BS678" s="302"/>
      <c r="BT678" s="302"/>
      <c r="BU678" s="302"/>
      <c r="BV678" s="302"/>
      <c r="BW678" s="302"/>
      <c r="BX678" s="302"/>
      <c r="BY678" s="302"/>
      <c r="BZ678" s="302"/>
      <c r="CA678" s="302"/>
      <c r="CB678" s="302"/>
      <c r="CC678" s="302"/>
      <c r="CD678" s="302"/>
      <c r="CE678" s="302"/>
      <c r="CF678" s="302"/>
      <c r="CG678" s="302"/>
      <c r="CH678" s="302"/>
      <c r="CI678" s="302"/>
      <c r="CJ678" s="302"/>
      <c r="CK678" s="302"/>
      <c r="CL678" s="302"/>
      <c r="CM678" s="302"/>
      <c r="CN678" s="302"/>
      <c r="CO678" s="302"/>
      <c r="CP678" s="302"/>
      <c r="CQ678" s="302"/>
      <c r="CR678" s="302"/>
      <c r="CS678" s="302"/>
      <c r="CT678" s="302"/>
      <c r="CU678" s="302"/>
      <c r="CV678" s="302"/>
      <c r="CW678" s="302"/>
      <c r="CX678" s="302"/>
      <c r="CY678" s="302"/>
      <c r="CZ678" s="302"/>
      <c r="DA678" s="302"/>
      <c r="DB678" s="302"/>
      <c r="DC678" s="302"/>
      <c r="DD678" s="302"/>
      <c r="DE678" s="302"/>
      <c r="DF678" s="302"/>
      <c r="DG678" s="302"/>
      <c r="DH678" s="302"/>
      <c r="DI678" s="302"/>
      <c r="DJ678" s="302"/>
      <c r="DK678" s="302"/>
      <c r="DL678" s="302"/>
      <c r="DM678" s="302"/>
      <c r="DN678" s="302"/>
      <c r="DO678" s="302"/>
    </row>
    <row r="679" spans="4:119">
      <c r="D679" s="301" t="s">
        <v>121</v>
      </c>
      <c r="E679" s="301"/>
      <c r="F679" s="301" t="s">
        <v>122</v>
      </c>
      <c r="G679" s="302">
        <v>50</v>
      </c>
      <c r="H679" s="277" t="str">
        <f t="shared" si="10"/>
        <v>0150</v>
      </c>
      <c r="I679" s="302"/>
      <c r="J679" s="302"/>
      <c r="K679" s="302"/>
      <c r="L679" s="302"/>
      <c r="M679" s="302"/>
      <c r="N679" s="302"/>
      <c r="O679" s="302"/>
      <c r="P679" s="302"/>
      <c r="Q679" s="302"/>
      <c r="R679" s="302"/>
      <c r="S679" s="302"/>
      <c r="T679" s="302"/>
      <c r="U679" s="302"/>
      <c r="V679" s="302"/>
      <c r="W679" s="302"/>
      <c r="X679" s="302"/>
      <c r="Y679" s="302"/>
      <c r="Z679" s="302"/>
      <c r="AA679" s="302"/>
      <c r="AB679" s="302"/>
      <c r="AC679" s="302"/>
      <c r="AD679" s="302"/>
      <c r="AE679" s="302"/>
      <c r="AF679" s="302"/>
      <c r="AG679" s="302"/>
      <c r="AH679" s="302"/>
      <c r="AI679" s="302"/>
      <c r="AJ679" s="302"/>
      <c r="AK679" s="302"/>
      <c r="AL679" s="302"/>
      <c r="AM679" s="302"/>
      <c r="AN679" s="302"/>
      <c r="AO679" s="302"/>
      <c r="AP679" s="302"/>
      <c r="AQ679" s="302"/>
      <c r="AR679" s="302"/>
      <c r="AS679" s="302"/>
      <c r="AT679" s="302"/>
      <c r="AU679" s="302"/>
      <c r="AV679" s="302"/>
      <c r="AW679" s="302"/>
      <c r="AX679" s="302"/>
      <c r="AY679" s="302"/>
      <c r="AZ679" s="302"/>
      <c r="BA679" s="302"/>
      <c r="BB679" s="302"/>
      <c r="BC679" s="302"/>
      <c r="BD679" s="302"/>
      <c r="BE679" s="302"/>
      <c r="BF679" s="302"/>
      <c r="BG679" s="302"/>
      <c r="BH679" s="302"/>
      <c r="BI679" s="302"/>
      <c r="BJ679" s="302"/>
      <c r="BK679" s="302"/>
      <c r="BL679" s="302"/>
      <c r="BM679" s="302"/>
      <c r="BN679" s="302"/>
      <c r="BO679" s="302"/>
      <c r="BP679" s="302"/>
      <c r="BQ679" s="302"/>
      <c r="BR679" s="302"/>
      <c r="BS679" s="302"/>
      <c r="BT679" s="302"/>
      <c r="BU679" s="302"/>
      <c r="BV679" s="302"/>
      <c r="BW679" s="302"/>
      <c r="BX679" s="302"/>
      <c r="BY679" s="302"/>
      <c r="BZ679" s="302"/>
      <c r="CA679" s="302"/>
      <c r="CB679" s="302"/>
      <c r="CC679" s="302"/>
      <c r="CD679" s="302"/>
      <c r="CE679" s="302"/>
      <c r="CF679" s="302"/>
      <c r="CG679" s="302"/>
      <c r="CH679" s="302"/>
      <c r="CI679" s="302"/>
      <c r="CJ679" s="302"/>
      <c r="CK679" s="302"/>
      <c r="CL679" s="302"/>
      <c r="CM679" s="302"/>
      <c r="CN679" s="302"/>
      <c r="CO679" s="302"/>
      <c r="CP679" s="302"/>
      <c r="CQ679" s="302"/>
      <c r="CR679" s="302"/>
      <c r="CS679" s="302"/>
      <c r="CT679" s="302"/>
      <c r="CU679" s="302"/>
      <c r="CV679" s="302"/>
      <c r="CW679" s="302"/>
      <c r="CX679" s="302"/>
      <c r="CY679" s="302"/>
      <c r="CZ679" s="302"/>
      <c r="DA679" s="302"/>
      <c r="DB679" s="302"/>
      <c r="DC679" s="302"/>
      <c r="DD679" s="302"/>
      <c r="DE679" s="302"/>
      <c r="DF679" s="302"/>
      <c r="DG679" s="302"/>
      <c r="DH679" s="302"/>
      <c r="DI679" s="302"/>
      <c r="DJ679" s="302"/>
      <c r="DK679" s="302"/>
      <c r="DL679" s="302"/>
      <c r="DM679" s="302"/>
      <c r="DN679" s="302"/>
      <c r="DO679" s="302"/>
    </row>
    <row r="680" spans="4:119">
      <c r="D680" s="301" t="s">
        <v>121</v>
      </c>
      <c r="E680" s="301"/>
      <c r="F680" s="301" t="s">
        <v>122</v>
      </c>
      <c r="G680" s="302">
        <v>51</v>
      </c>
      <c r="H680" s="277" t="str">
        <f t="shared" si="10"/>
        <v>0151</v>
      </c>
      <c r="I680" s="302"/>
      <c r="J680" s="302"/>
      <c r="K680" s="302"/>
      <c r="L680" s="302"/>
      <c r="M680" s="302"/>
      <c r="N680" s="302"/>
      <c r="O680" s="302"/>
      <c r="P680" s="302"/>
      <c r="Q680" s="302"/>
      <c r="R680" s="302"/>
      <c r="S680" s="302"/>
      <c r="T680" s="302"/>
      <c r="U680" s="302"/>
      <c r="V680" s="302"/>
      <c r="W680" s="302"/>
      <c r="X680" s="302"/>
      <c r="Y680" s="302"/>
      <c r="Z680" s="302"/>
      <c r="AA680" s="302"/>
      <c r="AB680" s="302"/>
      <c r="AC680" s="302"/>
      <c r="AD680" s="302"/>
      <c r="AE680" s="302"/>
      <c r="AF680" s="302"/>
      <c r="AG680" s="302"/>
      <c r="AH680" s="302"/>
      <c r="AI680" s="302"/>
      <c r="AJ680" s="302"/>
      <c r="AK680" s="302"/>
      <c r="AL680" s="302"/>
      <c r="AM680" s="302"/>
      <c r="AN680" s="302"/>
      <c r="AO680" s="302"/>
      <c r="AP680" s="302"/>
      <c r="AQ680" s="302"/>
      <c r="AR680" s="302"/>
      <c r="AS680" s="302"/>
      <c r="AT680" s="302"/>
      <c r="AU680" s="302"/>
      <c r="AV680" s="302"/>
      <c r="AW680" s="302"/>
      <c r="AX680" s="302"/>
      <c r="AY680" s="302"/>
      <c r="AZ680" s="302"/>
      <c r="BA680" s="302"/>
      <c r="BB680" s="302"/>
      <c r="BC680" s="302"/>
      <c r="BD680" s="302"/>
      <c r="BE680" s="302"/>
      <c r="BF680" s="302"/>
      <c r="BG680" s="302"/>
      <c r="BH680" s="302"/>
      <c r="BI680" s="302"/>
      <c r="BJ680" s="302"/>
      <c r="BK680" s="302"/>
      <c r="BL680" s="302"/>
      <c r="BM680" s="302"/>
      <c r="BN680" s="302"/>
      <c r="BO680" s="302"/>
      <c r="BP680" s="302"/>
      <c r="BQ680" s="302"/>
      <c r="BR680" s="302"/>
      <c r="BS680" s="302"/>
      <c r="BT680" s="302"/>
      <c r="BU680" s="302"/>
      <c r="BV680" s="302"/>
      <c r="BW680" s="302"/>
      <c r="BX680" s="302"/>
      <c r="BY680" s="302"/>
      <c r="BZ680" s="302"/>
      <c r="CA680" s="302"/>
      <c r="CB680" s="302"/>
      <c r="CC680" s="302"/>
      <c r="CD680" s="302"/>
      <c r="CE680" s="302"/>
      <c r="CF680" s="302"/>
      <c r="CG680" s="302"/>
      <c r="CH680" s="302"/>
      <c r="CI680" s="302"/>
      <c r="CJ680" s="302"/>
      <c r="CK680" s="302"/>
      <c r="CL680" s="302"/>
      <c r="CM680" s="302"/>
      <c r="CN680" s="302"/>
      <c r="CO680" s="302"/>
      <c r="CP680" s="302"/>
      <c r="CQ680" s="302"/>
      <c r="CR680" s="302"/>
      <c r="CS680" s="302"/>
      <c r="CT680" s="302"/>
      <c r="CU680" s="302"/>
      <c r="CV680" s="302"/>
      <c r="CW680" s="302"/>
      <c r="CX680" s="302"/>
      <c r="CY680" s="302"/>
      <c r="CZ680" s="302"/>
      <c r="DA680" s="302"/>
      <c r="DB680" s="302"/>
      <c r="DC680" s="302"/>
      <c r="DD680" s="302"/>
      <c r="DE680" s="302"/>
      <c r="DF680" s="302"/>
      <c r="DG680" s="302"/>
      <c r="DH680" s="302"/>
      <c r="DI680" s="302"/>
      <c r="DJ680" s="302"/>
      <c r="DK680" s="302"/>
      <c r="DL680" s="302"/>
      <c r="DM680" s="302"/>
      <c r="DN680" s="302"/>
      <c r="DO680" s="302"/>
    </row>
    <row r="681" spans="4:119">
      <c r="D681" s="301" t="s">
        <v>121</v>
      </c>
      <c r="E681" s="301"/>
      <c r="F681" s="301" t="s">
        <v>122</v>
      </c>
      <c r="G681" s="302">
        <v>52</v>
      </c>
      <c r="H681" s="277" t="str">
        <f t="shared" si="10"/>
        <v>0152</v>
      </c>
      <c r="I681" s="302"/>
      <c r="J681" s="302"/>
      <c r="K681" s="302"/>
      <c r="L681" s="302"/>
      <c r="M681" s="302"/>
      <c r="N681" s="302"/>
      <c r="O681" s="302"/>
      <c r="P681" s="302"/>
      <c r="Q681" s="302"/>
      <c r="R681" s="302"/>
      <c r="S681" s="302"/>
      <c r="T681" s="302"/>
      <c r="U681" s="302"/>
      <c r="V681" s="302"/>
      <c r="W681" s="302"/>
      <c r="X681" s="302"/>
      <c r="Y681" s="302"/>
      <c r="Z681" s="302"/>
      <c r="AA681" s="302"/>
      <c r="AB681" s="302"/>
      <c r="AC681" s="302"/>
      <c r="AD681" s="302"/>
      <c r="AE681" s="302"/>
      <c r="AF681" s="302"/>
      <c r="AG681" s="302"/>
      <c r="AH681" s="302"/>
      <c r="AI681" s="302"/>
      <c r="AJ681" s="302"/>
      <c r="AK681" s="302"/>
      <c r="AL681" s="302"/>
      <c r="AM681" s="302"/>
      <c r="AN681" s="302"/>
      <c r="AO681" s="302"/>
      <c r="AP681" s="302"/>
      <c r="AQ681" s="302"/>
      <c r="AR681" s="302"/>
      <c r="AS681" s="302"/>
      <c r="AT681" s="302"/>
      <c r="AU681" s="302"/>
      <c r="AV681" s="302"/>
      <c r="AW681" s="302"/>
      <c r="AX681" s="302"/>
      <c r="AY681" s="302"/>
      <c r="AZ681" s="302"/>
      <c r="BA681" s="302"/>
      <c r="BB681" s="302"/>
      <c r="BC681" s="302"/>
      <c r="BD681" s="302"/>
      <c r="BE681" s="302"/>
      <c r="BF681" s="302"/>
      <c r="BG681" s="302"/>
      <c r="BH681" s="302"/>
      <c r="BI681" s="302"/>
      <c r="BJ681" s="302"/>
      <c r="BK681" s="302"/>
      <c r="BL681" s="302"/>
      <c r="BM681" s="302"/>
      <c r="BN681" s="302"/>
      <c r="BO681" s="302"/>
      <c r="BP681" s="302"/>
      <c r="BQ681" s="302"/>
      <c r="BR681" s="302"/>
      <c r="BS681" s="302"/>
      <c r="BT681" s="302"/>
      <c r="BU681" s="302"/>
      <c r="BV681" s="302"/>
      <c r="BW681" s="302"/>
      <c r="BX681" s="302"/>
      <c r="BY681" s="302"/>
      <c r="BZ681" s="302"/>
      <c r="CA681" s="302"/>
      <c r="CB681" s="302"/>
      <c r="CC681" s="302"/>
      <c r="CD681" s="302"/>
      <c r="CE681" s="302"/>
      <c r="CF681" s="302"/>
      <c r="CG681" s="302"/>
      <c r="CH681" s="302"/>
      <c r="CI681" s="302"/>
      <c r="CJ681" s="302"/>
      <c r="CK681" s="302"/>
      <c r="CL681" s="302"/>
      <c r="CM681" s="302"/>
      <c r="CN681" s="302"/>
      <c r="CO681" s="302"/>
      <c r="CP681" s="302"/>
      <c r="CQ681" s="302"/>
      <c r="CR681" s="302"/>
      <c r="CS681" s="302"/>
      <c r="CT681" s="302"/>
      <c r="CU681" s="302"/>
      <c r="CV681" s="302"/>
      <c r="CW681" s="302"/>
      <c r="CX681" s="302"/>
      <c r="CY681" s="302"/>
      <c r="CZ681" s="302"/>
      <c r="DA681" s="302"/>
      <c r="DB681" s="302"/>
      <c r="DC681" s="302"/>
      <c r="DD681" s="302"/>
      <c r="DE681" s="302"/>
      <c r="DF681" s="302"/>
      <c r="DG681" s="302"/>
      <c r="DH681" s="302"/>
      <c r="DI681" s="302"/>
      <c r="DJ681" s="302"/>
      <c r="DK681" s="302"/>
      <c r="DL681" s="302"/>
      <c r="DM681" s="302"/>
      <c r="DN681" s="302"/>
      <c r="DO681" s="302"/>
    </row>
    <row r="682" spans="4:119">
      <c r="D682" s="301" t="s">
        <v>121</v>
      </c>
      <c r="E682" s="301"/>
      <c r="F682" s="301" t="s">
        <v>122</v>
      </c>
      <c r="G682" s="302">
        <v>53</v>
      </c>
      <c r="H682" s="277" t="str">
        <f t="shared" si="10"/>
        <v>0153</v>
      </c>
      <c r="I682" s="302"/>
      <c r="J682" s="302"/>
      <c r="K682" s="302"/>
      <c r="L682" s="302"/>
      <c r="M682" s="302"/>
      <c r="N682" s="302"/>
      <c r="O682" s="302"/>
      <c r="P682" s="302"/>
      <c r="Q682" s="302"/>
      <c r="R682" s="302"/>
      <c r="S682" s="302"/>
      <c r="T682" s="302"/>
      <c r="U682" s="302"/>
      <c r="V682" s="302"/>
      <c r="W682" s="302"/>
      <c r="X682" s="302"/>
      <c r="Y682" s="302"/>
      <c r="Z682" s="302"/>
      <c r="AA682" s="302"/>
      <c r="AB682" s="302"/>
      <c r="AC682" s="302"/>
      <c r="AD682" s="302"/>
      <c r="AE682" s="302"/>
      <c r="AF682" s="302"/>
      <c r="AG682" s="302"/>
      <c r="AH682" s="302"/>
      <c r="AI682" s="302"/>
      <c r="AJ682" s="302"/>
      <c r="AK682" s="302"/>
      <c r="AL682" s="302"/>
      <c r="AM682" s="302"/>
      <c r="AN682" s="302"/>
      <c r="AO682" s="302"/>
      <c r="AP682" s="302"/>
      <c r="AQ682" s="302"/>
      <c r="AR682" s="302"/>
      <c r="AS682" s="302"/>
      <c r="AT682" s="302"/>
      <c r="AU682" s="302"/>
      <c r="AV682" s="302"/>
      <c r="AW682" s="302"/>
      <c r="AX682" s="302"/>
      <c r="AY682" s="302"/>
      <c r="AZ682" s="302"/>
      <c r="BA682" s="302"/>
      <c r="BB682" s="302"/>
      <c r="BC682" s="302"/>
      <c r="BD682" s="302"/>
      <c r="BE682" s="302"/>
      <c r="BF682" s="302"/>
      <c r="BG682" s="302"/>
      <c r="BH682" s="302"/>
      <c r="BI682" s="302"/>
      <c r="BJ682" s="302"/>
      <c r="BK682" s="302"/>
      <c r="BL682" s="302"/>
      <c r="BM682" s="302"/>
      <c r="BN682" s="302"/>
      <c r="BO682" s="302"/>
      <c r="BP682" s="302"/>
      <c r="BQ682" s="302"/>
      <c r="BR682" s="302"/>
      <c r="BS682" s="302"/>
      <c r="BT682" s="302"/>
      <c r="BU682" s="302"/>
      <c r="BV682" s="302"/>
      <c r="BW682" s="302"/>
      <c r="BX682" s="302"/>
      <c r="BY682" s="302"/>
      <c r="BZ682" s="302"/>
      <c r="CA682" s="302"/>
      <c r="CB682" s="302"/>
      <c r="CC682" s="302"/>
      <c r="CD682" s="302"/>
      <c r="CE682" s="302"/>
      <c r="CF682" s="302"/>
      <c r="CG682" s="302"/>
      <c r="CH682" s="302"/>
      <c r="CI682" s="302"/>
      <c r="CJ682" s="302"/>
      <c r="CK682" s="302"/>
      <c r="CL682" s="302"/>
      <c r="CM682" s="302"/>
      <c r="CN682" s="302"/>
      <c r="CO682" s="302"/>
      <c r="CP682" s="302"/>
      <c r="CQ682" s="302"/>
      <c r="CR682" s="302"/>
      <c r="CS682" s="302"/>
      <c r="CT682" s="302"/>
      <c r="CU682" s="302"/>
      <c r="CV682" s="302"/>
      <c r="CW682" s="302"/>
      <c r="CX682" s="302"/>
      <c r="CY682" s="302"/>
      <c r="CZ682" s="302"/>
      <c r="DA682" s="302"/>
      <c r="DB682" s="302"/>
      <c r="DC682" s="302"/>
      <c r="DD682" s="302"/>
      <c r="DE682" s="302"/>
      <c r="DF682" s="302"/>
      <c r="DG682" s="302"/>
      <c r="DH682" s="302"/>
      <c r="DI682" s="302"/>
      <c r="DJ682" s="302"/>
      <c r="DK682" s="302"/>
      <c r="DL682" s="302"/>
      <c r="DM682" s="302"/>
      <c r="DN682" s="302"/>
      <c r="DO682" s="302"/>
    </row>
    <row r="683" spans="4:119">
      <c r="D683" s="301" t="s">
        <v>121</v>
      </c>
      <c r="E683" s="301"/>
      <c r="F683" s="301" t="s">
        <v>122</v>
      </c>
      <c r="G683" s="302">
        <v>54</v>
      </c>
      <c r="H683" s="277" t="str">
        <f t="shared" si="10"/>
        <v>0154</v>
      </c>
      <c r="I683" s="302"/>
      <c r="J683" s="302"/>
      <c r="K683" s="302"/>
      <c r="L683" s="302"/>
      <c r="M683" s="302"/>
      <c r="N683" s="302"/>
      <c r="O683" s="302"/>
      <c r="P683" s="302"/>
      <c r="Q683" s="302"/>
      <c r="R683" s="302"/>
      <c r="S683" s="302"/>
      <c r="T683" s="302"/>
      <c r="U683" s="302"/>
      <c r="V683" s="302"/>
      <c r="W683" s="302"/>
      <c r="X683" s="302"/>
      <c r="Y683" s="302"/>
      <c r="Z683" s="302"/>
      <c r="AA683" s="302"/>
      <c r="AB683" s="302"/>
      <c r="AC683" s="302"/>
      <c r="AD683" s="302"/>
      <c r="AE683" s="302"/>
      <c r="AF683" s="302"/>
      <c r="AG683" s="302"/>
      <c r="AH683" s="302"/>
      <c r="AI683" s="302"/>
      <c r="AJ683" s="302"/>
      <c r="AK683" s="302"/>
      <c r="AL683" s="302"/>
      <c r="AM683" s="302"/>
      <c r="AN683" s="302"/>
      <c r="AO683" s="302"/>
      <c r="AP683" s="302"/>
      <c r="AQ683" s="302"/>
      <c r="AR683" s="302"/>
      <c r="AS683" s="302"/>
      <c r="AT683" s="302"/>
      <c r="AU683" s="302"/>
      <c r="AV683" s="302"/>
      <c r="AW683" s="302"/>
      <c r="AX683" s="302"/>
      <c r="AY683" s="302"/>
      <c r="AZ683" s="302"/>
      <c r="BA683" s="302"/>
      <c r="BB683" s="302"/>
      <c r="BC683" s="302"/>
      <c r="BD683" s="302"/>
      <c r="BE683" s="302"/>
      <c r="BF683" s="302"/>
      <c r="BG683" s="302"/>
      <c r="BH683" s="302"/>
      <c r="BI683" s="302"/>
      <c r="BJ683" s="302"/>
      <c r="BK683" s="302"/>
      <c r="BL683" s="302"/>
      <c r="BM683" s="302"/>
      <c r="BN683" s="302"/>
      <c r="BO683" s="302"/>
      <c r="BP683" s="302"/>
      <c r="BQ683" s="302"/>
      <c r="BR683" s="302"/>
      <c r="BS683" s="302"/>
      <c r="BT683" s="302"/>
      <c r="BU683" s="302"/>
      <c r="BV683" s="302"/>
      <c r="BW683" s="302"/>
      <c r="BX683" s="302"/>
      <c r="BY683" s="302"/>
      <c r="BZ683" s="302"/>
      <c r="CA683" s="302"/>
      <c r="CB683" s="302"/>
      <c r="CC683" s="302"/>
      <c r="CD683" s="302"/>
      <c r="CE683" s="302"/>
      <c r="CF683" s="302"/>
      <c r="CG683" s="302"/>
      <c r="CH683" s="302"/>
      <c r="CI683" s="302"/>
      <c r="CJ683" s="302"/>
      <c r="CK683" s="302"/>
      <c r="CL683" s="302"/>
      <c r="CM683" s="302"/>
      <c r="CN683" s="302"/>
      <c r="CO683" s="302"/>
      <c r="CP683" s="302"/>
      <c r="CQ683" s="302"/>
      <c r="CR683" s="302"/>
      <c r="CS683" s="302"/>
      <c r="CT683" s="302"/>
      <c r="CU683" s="302"/>
      <c r="CV683" s="302"/>
      <c r="CW683" s="302"/>
      <c r="CX683" s="302"/>
      <c r="CY683" s="302"/>
      <c r="CZ683" s="302"/>
      <c r="DA683" s="302"/>
      <c r="DB683" s="302"/>
      <c r="DC683" s="302"/>
      <c r="DD683" s="302"/>
      <c r="DE683" s="302"/>
      <c r="DF683" s="302"/>
      <c r="DG683" s="302"/>
      <c r="DH683" s="302"/>
      <c r="DI683" s="302"/>
      <c r="DJ683" s="302"/>
      <c r="DK683" s="302"/>
      <c r="DL683" s="302"/>
      <c r="DM683" s="302"/>
      <c r="DN683" s="302"/>
      <c r="DO683" s="302"/>
    </row>
    <row r="684" spans="4:119">
      <c r="D684" s="301" t="s">
        <v>121</v>
      </c>
      <c r="E684" s="301"/>
      <c r="F684" s="301" t="s">
        <v>122</v>
      </c>
      <c r="G684" s="302">
        <v>55</v>
      </c>
      <c r="H684" s="277" t="str">
        <f t="shared" si="10"/>
        <v>0155</v>
      </c>
      <c r="I684" s="302"/>
      <c r="J684" s="302"/>
      <c r="K684" s="302"/>
      <c r="L684" s="302"/>
      <c r="M684" s="302"/>
      <c r="N684" s="302"/>
      <c r="O684" s="302"/>
      <c r="P684" s="302"/>
      <c r="Q684" s="302"/>
      <c r="R684" s="302"/>
      <c r="S684" s="302"/>
      <c r="T684" s="302"/>
      <c r="U684" s="302"/>
      <c r="V684" s="302"/>
      <c r="W684" s="302"/>
      <c r="X684" s="302"/>
      <c r="Y684" s="302"/>
      <c r="Z684" s="302"/>
      <c r="AA684" s="302"/>
      <c r="AB684" s="302"/>
      <c r="AC684" s="302"/>
      <c r="AD684" s="302"/>
      <c r="AE684" s="302"/>
      <c r="AF684" s="302"/>
      <c r="AG684" s="302"/>
      <c r="AH684" s="302"/>
      <c r="AI684" s="302"/>
      <c r="AJ684" s="302"/>
      <c r="AK684" s="302"/>
      <c r="AL684" s="302"/>
      <c r="AM684" s="302"/>
      <c r="AN684" s="302"/>
      <c r="AO684" s="302"/>
      <c r="AP684" s="302"/>
      <c r="AQ684" s="302"/>
      <c r="AR684" s="302"/>
      <c r="AS684" s="302"/>
      <c r="AT684" s="302"/>
      <c r="AU684" s="302"/>
      <c r="AV684" s="302"/>
      <c r="AW684" s="302"/>
      <c r="AX684" s="302"/>
      <c r="AY684" s="302"/>
      <c r="AZ684" s="302"/>
      <c r="BA684" s="302"/>
      <c r="BB684" s="302"/>
      <c r="BC684" s="302"/>
      <c r="BD684" s="302"/>
      <c r="BE684" s="302"/>
      <c r="BF684" s="302"/>
      <c r="BG684" s="302"/>
      <c r="BH684" s="302"/>
      <c r="BI684" s="302"/>
      <c r="BJ684" s="302"/>
      <c r="BK684" s="302"/>
      <c r="BL684" s="302"/>
      <c r="BM684" s="302"/>
      <c r="BN684" s="302"/>
      <c r="BO684" s="302"/>
      <c r="BP684" s="302"/>
      <c r="BQ684" s="302"/>
      <c r="BR684" s="302"/>
      <c r="BS684" s="302"/>
      <c r="BT684" s="302"/>
      <c r="BU684" s="302"/>
      <c r="BV684" s="302"/>
      <c r="BW684" s="302"/>
      <c r="BX684" s="302"/>
      <c r="BY684" s="302"/>
      <c r="BZ684" s="302"/>
      <c r="CA684" s="302"/>
      <c r="CB684" s="302"/>
      <c r="CC684" s="302"/>
      <c r="CD684" s="302"/>
      <c r="CE684" s="302"/>
      <c r="CF684" s="302"/>
      <c r="CG684" s="302"/>
      <c r="CH684" s="302"/>
      <c r="CI684" s="302"/>
      <c r="CJ684" s="302"/>
      <c r="CK684" s="302"/>
      <c r="CL684" s="302"/>
      <c r="CM684" s="302"/>
      <c r="CN684" s="302"/>
      <c r="CO684" s="302"/>
      <c r="CP684" s="302"/>
      <c r="CQ684" s="302"/>
      <c r="CR684" s="302"/>
      <c r="CS684" s="302"/>
      <c r="CT684" s="302"/>
      <c r="CU684" s="302"/>
      <c r="CV684" s="302"/>
      <c r="CW684" s="302"/>
      <c r="CX684" s="302"/>
      <c r="CY684" s="302"/>
      <c r="CZ684" s="302"/>
      <c r="DA684" s="302"/>
      <c r="DB684" s="302"/>
      <c r="DC684" s="302"/>
      <c r="DD684" s="302"/>
      <c r="DE684" s="302"/>
      <c r="DF684" s="302"/>
      <c r="DG684" s="302"/>
      <c r="DH684" s="302"/>
      <c r="DI684" s="302"/>
      <c r="DJ684" s="302"/>
      <c r="DK684" s="302"/>
      <c r="DL684" s="302"/>
      <c r="DM684" s="302"/>
      <c r="DN684" s="302"/>
      <c r="DO684" s="302"/>
    </row>
    <row r="685" spans="4:119">
      <c r="D685" s="301" t="s">
        <v>121</v>
      </c>
      <c r="E685" s="301"/>
      <c r="F685" s="301" t="s">
        <v>122</v>
      </c>
      <c r="G685" s="302">
        <v>56</v>
      </c>
      <c r="H685" s="277" t="str">
        <f t="shared" si="10"/>
        <v>0156</v>
      </c>
      <c r="I685" s="302"/>
      <c r="J685" s="302"/>
      <c r="K685" s="302"/>
      <c r="L685" s="302"/>
      <c r="M685" s="302"/>
      <c r="N685" s="302"/>
      <c r="O685" s="302"/>
      <c r="P685" s="302"/>
      <c r="Q685" s="302"/>
      <c r="R685" s="302"/>
      <c r="S685" s="302"/>
      <c r="T685" s="302"/>
      <c r="U685" s="302"/>
      <c r="V685" s="302"/>
      <c r="W685" s="302"/>
      <c r="X685" s="302"/>
      <c r="Y685" s="302"/>
      <c r="Z685" s="302"/>
      <c r="AA685" s="302"/>
      <c r="AB685" s="302"/>
      <c r="AC685" s="302"/>
      <c r="AD685" s="302"/>
      <c r="AE685" s="302"/>
      <c r="AF685" s="302"/>
      <c r="AG685" s="302"/>
      <c r="AH685" s="302"/>
      <c r="AI685" s="302"/>
      <c r="AJ685" s="302"/>
      <c r="AK685" s="302"/>
      <c r="AL685" s="302"/>
      <c r="AM685" s="302"/>
      <c r="AN685" s="302"/>
      <c r="AO685" s="302"/>
      <c r="AP685" s="302"/>
      <c r="AQ685" s="302"/>
      <c r="AR685" s="302"/>
      <c r="AS685" s="302"/>
      <c r="AT685" s="302"/>
      <c r="AU685" s="302"/>
      <c r="AV685" s="302"/>
      <c r="AW685" s="302"/>
      <c r="AX685" s="302"/>
      <c r="AY685" s="302"/>
      <c r="AZ685" s="302"/>
      <c r="BA685" s="302"/>
      <c r="BB685" s="302"/>
      <c r="BC685" s="302"/>
      <c r="BD685" s="302"/>
      <c r="BE685" s="302"/>
      <c r="BF685" s="302"/>
      <c r="BG685" s="302"/>
      <c r="BH685" s="302"/>
      <c r="BI685" s="302"/>
      <c r="BJ685" s="302"/>
      <c r="BK685" s="302"/>
      <c r="BL685" s="302"/>
      <c r="BM685" s="302"/>
      <c r="BN685" s="302"/>
      <c r="BO685" s="302"/>
      <c r="BP685" s="302"/>
      <c r="BQ685" s="302"/>
      <c r="BR685" s="302"/>
      <c r="BS685" s="302"/>
      <c r="BT685" s="302"/>
      <c r="BU685" s="302"/>
      <c r="BV685" s="302"/>
      <c r="BW685" s="302"/>
      <c r="BX685" s="302"/>
      <c r="BY685" s="302"/>
      <c r="BZ685" s="302"/>
      <c r="CA685" s="302"/>
      <c r="CB685" s="302"/>
      <c r="CC685" s="302"/>
      <c r="CD685" s="302"/>
      <c r="CE685" s="302"/>
      <c r="CF685" s="302"/>
      <c r="CG685" s="302"/>
      <c r="CH685" s="302"/>
      <c r="CI685" s="302"/>
      <c r="CJ685" s="302"/>
      <c r="CK685" s="302"/>
      <c r="CL685" s="302"/>
      <c r="CM685" s="302"/>
      <c r="CN685" s="302"/>
      <c r="CO685" s="302"/>
      <c r="CP685" s="302"/>
      <c r="CQ685" s="302"/>
      <c r="CR685" s="302"/>
      <c r="CS685" s="302"/>
      <c r="CT685" s="302"/>
      <c r="CU685" s="302"/>
      <c r="CV685" s="302"/>
      <c r="CW685" s="302"/>
      <c r="CX685" s="302"/>
      <c r="CY685" s="302"/>
      <c r="CZ685" s="302"/>
      <c r="DA685" s="302"/>
      <c r="DB685" s="302"/>
      <c r="DC685" s="302"/>
      <c r="DD685" s="302"/>
      <c r="DE685" s="302"/>
      <c r="DF685" s="302"/>
      <c r="DG685" s="302"/>
      <c r="DH685" s="302"/>
      <c r="DI685" s="302"/>
      <c r="DJ685" s="302"/>
      <c r="DK685" s="302"/>
      <c r="DL685" s="302"/>
      <c r="DM685" s="302"/>
      <c r="DN685" s="302"/>
      <c r="DO685" s="302"/>
    </row>
    <row r="686" spans="4:119">
      <c r="D686" s="301" t="s">
        <v>121</v>
      </c>
      <c r="E686" s="301"/>
      <c r="F686" s="301" t="s">
        <v>122</v>
      </c>
      <c r="G686" s="302">
        <v>57</v>
      </c>
      <c r="H686" s="277" t="str">
        <f t="shared" si="10"/>
        <v>0157</v>
      </c>
      <c r="I686" s="302"/>
      <c r="J686" s="302"/>
      <c r="K686" s="302"/>
      <c r="L686" s="302"/>
      <c r="M686" s="302"/>
      <c r="N686" s="302"/>
      <c r="O686" s="302"/>
      <c r="P686" s="302"/>
      <c r="Q686" s="302"/>
      <c r="R686" s="302"/>
      <c r="S686" s="302"/>
      <c r="T686" s="302"/>
      <c r="U686" s="302"/>
      <c r="V686" s="302"/>
      <c r="W686" s="302"/>
      <c r="X686" s="302"/>
      <c r="Y686" s="302"/>
      <c r="Z686" s="302"/>
      <c r="AA686" s="302"/>
      <c r="AB686" s="302"/>
      <c r="AC686" s="302"/>
      <c r="AD686" s="302"/>
      <c r="AE686" s="302"/>
      <c r="AF686" s="302"/>
      <c r="AG686" s="302"/>
      <c r="AH686" s="302"/>
      <c r="AI686" s="302"/>
      <c r="AJ686" s="302"/>
      <c r="AK686" s="302"/>
      <c r="AL686" s="302"/>
      <c r="AM686" s="302"/>
      <c r="AN686" s="302"/>
      <c r="AO686" s="302"/>
      <c r="AP686" s="302"/>
      <c r="AQ686" s="302"/>
      <c r="AR686" s="302"/>
      <c r="AS686" s="302"/>
      <c r="AT686" s="302"/>
      <c r="AU686" s="302"/>
      <c r="AV686" s="302"/>
      <c r="AW686" s="302"/>
      <c r="AX686" s="302"/>
      <c r="AY686" s="302"/>
      <c r="AZ686" s="302"/>
      <c r="BA686" s="302"/>
      <c r="BB686" s="302"/>
      <c r="BC686" s="302"/>
      <c r="BD686" s="302"/>
      <c r="BE686" s="302"/>
      <c r="BF686" s="302"/>
      <c r="BG686" s="302"/>
      <c r="BH686" s="302"/>
      <c r="BI686" s="302"/>
      <c r="BJ686" s="302"/>
      <c r="BK686" s="302"/>
      <c r="BL686" s="302"/>
      <c r="BM686" s="302"/>
      <c r="BN686" s="302"/>
      <c r="BO686" s="302"/>
      <c r="BP686" s="302"/>
      <c r="BQ686" s="302"/>
      <c r="BR686" s="302"/>
      <c r="BS686" s="302"/>
      <c r="BT686" s="302"/>
      <c r="BU686" s="302"/>
      <c r="BV686" s="302"/>
      <c r="BW686" s="302"/>
      <c r="BX686" s="302"/>
      <c r="BY686" s="302"/>
      <c r="BZ686" s="302"/>
      <c r="CA686" s="302"/>
      <c r="CB686" s="302"/>
      <c r="CC686" s="302"/>
      <c r="CD686" s="302"/>
      <c r="CE686" s="302"/>
      <c r="CF686" s="302"/>
      <c r="CG686" s="302"/>
      <c r="CH686" s="302"/>
      <c r="CI686" s="302"/>
      <c r="CJ686" s="302"/>
      <c r="CK686" s="302"/>
      <c r="CL686" s="302"/>
      <c r="CM686" s="302"/>
      <c r="CN686" s="302"/>
      <c r="CO686" s="302"/>
      <c r="CP686" s="302"/>
      <c r="CQ686" s="302"/>
      <c r="CR686" s="302"/>
      <c r="CS686" s="302"/>
      <c r="CT686" s="302"/>
      <c r="CU686" s="302"/>
      <c r="CV686" s="302"/>
      <c r="CW686" s="302"/>
      <c r="CX686" s="302"/>
      <c r="CY686" s="302"/>
      <c r="CZ686" s="302"/>
      <c r="DA686" s="302"/>
      <c r="DB686" s="302"/>
      <c r="DC686" s="302"/>
      <c r="DD686" s="302"/>
      <c r="DE686" s="302"/>
      <c r="DF686" s="302"/>
      <c r="DG686" s="302"/>
      <c r="DH686" s="302"/>
      <c r="DI686" s="302"/>
      <c r="DJ686" s="302"/>
      <c r="DK686" s="302"/>
      <c r="DL686" s="302"/>
      <c r="DM686" s="302"/>
      <c r="DN686" s="302"/>
      <c r="DO686" s="302"/>
    </row>
    <row r="687" spans="4:119">
      <c r="D687" s="301" t="s">
        <v>121</v>
      </c>
      <c r="E687" s="301"/>
      <c r="F687" s="301" t="s">
        <v>122</v>
      </c>
      <c r="G687" s="302">
        <v>58</v>
      </c>
      <c r="H687" s="277" t="str">
        <f t="shared" si="10"/>
        <v>0158</v>
      </c>
      <c r="I687" s="302"/>
      <c r="J687" s="302"/>
      <c r="K687" s="302"/>
      <c r="L687" s="302"/>
      <c r="M687" s="302"/>
      <c r="N687" s="302"/>
      <c r="O687" s="302"/>
      <c r="P687" s="302"/>
      <c r="Q687" s="302"/>
      <c r="R687" s="302"/>
      <c r="S687" s="302"/>
      <c r="T687" s="302"/>
      <c r="U687" s="302"/>
      <c r="V687" s="302"/>
      <c r="W687" s="302"/>
      <c r="X687" s="302"/>
      <c r="Y687" s="302"/>
      <c r="Z687" s="302"/>
      <c r="AA687" s="302"/>
      <c r="AB687" s="302"/>
      <c r="AC687" s="302"/>
      <c r="AD687" s="302"/>
      <c r="AE687" s="302"/>
      <c r="AF687" s="302"/>
      <c r="AG687" s="302"/>
      <c r="AH687" s="302"/>
      <c r="AI687" s="302"/>
      <c r="AJ687" s="302"/>
      <c r="AK687" s="302"/>
      <c r="AL687" s="302"/>
      <c r="AM687" s="302"/>
      <c r="AN687" s="302"/>
      <c r="AO687" s="302"/>
      <c r="AP687" s="302"/>
      <c r="AQ687" s="302"/>
      <c r="AR687" s="302"/>
      <c r="AS687" s="302"/>
      <c r="AT687" s="302"/>
      <c r="AU687" s="302"/>
      <c r="AV687" s="302"/>
      <c r="AW687" s="302"/>
      <c r="AX687" s="302"/>
      <c r="AY687" s="302"/>
      <c r="AZ687" s="302"/>
      <c r="BA687" s="302"/>
      <c r="BB687" s="302"/>
      <c r="BC687" s="302"/>
      <c r="BD687" s="302"/>
      <c r="BE687" s="302"/>
      <c r="BF687" s="302"/>
      <c r="BG687" s="302"/>
      <c r="BH687" s="302"/>
      <c r="BI687" s="302"/>
      <c r="BJ687" s="302"/>
      <c r="BK687" s="302"/>
      <c r="BL687" s="302"/>
      <c r="BM687" s="302"/>
      <c r="BN687" s="302"/>
      <c r="BO687" s="302"/>
      <c r="BP687" s="302"/>
      <c r="BQ687" s="302"/>
      <c r="BR687" s="302"/>
      <c r="BS687" s="302"/>
      <c r="BT687" s="302"/>
      <c r="BU687" s="302"/>
      <c r="BV687" s="302"/>
      <c r="BW687" s="302"/>
      <c r="BX687" s="302"/>
      <c r="BY687" s="302"/>
      <c r="BZ687" s="302"/>
      <c r="CA687" s="302"/>
      <c r="CB687" s="302"/>
      <c r="CC687" s="302"/>
      <c r="CD687" s="302"/>
      <c r="CE687" s="302"/>
      <c r="CF687" s="302"/>
      <c r="CG687" s="302"/>
      <c r="CH687" s="302"/>
      <c r="CI687" s="302"/>
      <c r="CJ687" s="302"/>
      <c r="CK687" s="302"/>
      <c r="CL687" s="302"/>
      <c r="CM687" s="302"/>
      <c r="CN687" s="302"/>
      <c r="CO687" s="302"/>
      <c r="CP687" s="302"/>
      <c r="CQ687" s="302"/>
      <c r="CR687" s="302"/>
      <c r="CS687" s="302"/>
      <c r="CT687" s="302"/>
      <c r="CU687" s="302"/>
      <c r="CV687" s="302"/>
      <c r="CW687" s="302"/>
      <c r="CX687" s="302"/>
      <c r="CY687" s="302"/>
      <c r="CZ687" s="302"/>
      <c r="DA687" s="302"/>
      <c r="DB687" s="302"/>
      <c r="DC687" s="302"/>
      <c r="DD687" s="302"/>
      <c r="DE687" s="302"/>
      <c r="DF687" s="302"/>
      <c r="DG687" s="302"/>
      <c r="DH687" s="302"/>
      <c r="DI687" s="302"/>
      <c r="DJ687" s="302"/>
      <c r="DK687" s="302"/>
      <c r="DL687" s="302"/>
      <c r="DM687" s="302"/>
      <c r="DN687" s="302"/>
      <c r="DO687" s="302"/>
    </row>
    <row r="688" spans="4:119">
      <c r="D688" s="301" t="s">
        <v>121</v>
      </c>
      <c r="E688" s="301"/>
      <c r="F688" s="301" t="s">
        <v>122</v>
      </c>
      <c r="G688" s="302">
        <v>59</v>
      </c>
      <c r="H688" s="277" t="str">
        <f t="shared" si="10"/>
        <v>0159</v>
      </c>
      <c r="I688" s="302"/>
      <c r="J688" s="302"/>
      <c r="K688" s="302"/>
      <c r="L688" s="302"/>
      <c r="M688" s="302"/>
      <c r="N688" s="302"/>
      <c r="O688" s="302"/>
      <c r="P688" s="302"/>
      <c r="Q688" s="302"/>
      <c r="R688" s="302"/>
      <c r="S688" s="302"/>
      <c r="T688" s="302"/>
      <c r="U688" s="302"/>
      <c r="V688" s="302"/>
      <c r="W688" s="302"/>
      <c r="X688" s="302"/>
      <c r="Y688" s="302"/>
      <c r="Z688" s="302"/>
      <c r="AA688" s="302"/>
      <c r="AB688" s="302"/>
      <c r="AC688" s="302"/>
      <c r="AD688" s="302"/>
      <c r="AE688" s="302"/>
      <c r="AF688" s="302"/>
      <c r="AG688" s="302"/>
      <c r="AH688" s="302"/>
      <c r="AI688" s="302"/>
      <c r="AJ688" s="302"/>
      <c r="AK688" s="302"/>
      <c r="AL688" s="302"/>
      <c r="AM688" s="302"/>
      <c r="AN688" s="302"/>
      <c r="AO688" s="302"/>
      <c r="AP688" s="302"/>
      <c r="AQ688" s="302"/>
      <c r="AR688" s="302"/>
      <c r="AS688" s="302"/>
      <c r="AT688" s="302"/>
      <c r="AU688" s="302"/>
      <c r="AV688" s="302"/>
      <c r="AW688" s="302"/>
      <c r="AX688" s="302"/>
      <c r="AY688" s="302"/>
      <c r="AZ688" s="302"/>
      <c r="BA688" s="302"/>
      <c r="BB688" s="302"/>
      <c r="BC688" s="302"/>
      <c r="BD688" s="302"/>
      <c r="BE688" s="302"/>
      <c r="BF688" s="302"/>
      <c r="BG688" s="302"/>
      <c r="BH688" s="302"/>
      <c r="BI688" s="302"/>
      <c r="BJ688" s="302"/>
      <c r="BK688" s="302"/>
      <c r="BL688" s="302"/>
      <c r="BM688" s="302"/>
      <c r="BN688" s="302"/>
      <c r="BO688" s="302"/>
      <c r="BP688" s="302"/>
      <c r="BQ688" s="302"/>
      <c r="BR688" s="302"/>
      <c r="BS688" s="302"/>
      <c r="BT688" s="302"/>
      <c r="BU688" s="302"/>
      <c r="BV688" s="302"/>
      <c r="BW688" s="302"/>
      <c r="BX688" s="302"/>
      <c r="BY688" s="302"/>
      <c r="BZ688" s="302"/>
      <c r="CA688" s="302"/>
      <c r="CB688" s="302"/>
      <c r="CC688" s="302"/>
      <c r="CD688" s="302"/>
      <c r="CE688" s="302"/>
      <c r="CF688" s="302"/>
      <c r="CG688" s="302"/>
      <c r="CH688" s="302"/>
      <c r="CI688" s="302"/>
      <c r="CJ688" s="302"/>
      <c r="CK688" s="302"/>
      <c r="CL688" s="302"/>
      <c r="CM688" s="302"/>
      <c r="CN688" s="302"/>
      <c r="CO688" s="302"/>
      <c r="CP688" s="302"/>
      <c r="CQ688" s="302"/>
      <c r="CR688" s="302"/>
      <c r="CS688" s="302"/>
      <c r="CT688" s="302"/>
      <c r="CU688" s="302"/>
      <c r="CV688" s="302"/>
      <c r="CW688" s="302"/>
      <c r="CX688" s="302"/>
      <c r="CY688" s="302"/>
      <c r="CZ688" s="302"/>
      <c r="DA688" s="302"/>
      <c r="DB688" s="302"/>
      <c r="DC688" s="302"/>
      <c r="DD688" s="302"/>
      <c r="DE688" s="302"/>
      <c r="DF688" s="302"/>
      <c r="DG688" s="302"/>
      <c r="DH688" s="302"/>
      <c r="DI688" s="302"/>
      <c r="DJ688" s="302"/>
      <c r="DK688" s="302"/>
      <c r="DL688" s="302"/>
      <c r="DM688" s="302"/>
      <c r="DN688" s="302"/>
      <c r="DO688" s="302"/>
    </row>
    <row r="689" spans="4:119">
      <c r="D689" s="301" t="s">
        <v>121</v>
      </c>
      <c r="E689" s="301"/>
      <c r="F689" s="301" t="s">
        <v>122</v>
      </c>
      <c r="G689" s="302">
        <v>60</v>
      </c>
      <c r="H689" s="277" t="str">
        <f t="shared" si="10"/>
        <v>0160</v>
      </c>
      <c r="I689" s="302"/>
      <c r="J689" s="302"/>
      <c r="K689" s="302"/>
      <c r="L689" s="302"/>
      <c r="M689" s="302"/>
      <c r="N689" s="302"/>
      <c r="O689" s="302"/>
      <c r="P689" s="302"/>
      <c r="Q689" s="302"/>
      <c r="R689" s="302"/>
      <c r="S689" s="302"/>
      <c r="T689" s="302"/>
      <c r="U689" s="302"/>
      <c r="V689" s="302"/>
      <c r="W689" s="302"/>
      <c r="X689" s="302"/>
      <c r="Y689" s="302"/>
      <c r="Z689" s="302"/>
      <c r="AA689" s="302"/>
      <c r="AB689" s="302"/>
      <c r="AC689" s="302"/>
      <c r="AD689" s="302"/>
      <c r="AE689" s="302"/>
      <c r="AF689" s="302"/>
      <c r="AG689" s="302"/>
      <c r="AH689" s="302"/>
      <c r="AI689" s="302"/>
      <c r="AJ689" s="302"/>
      <c r="AK689" s="302"/>
      <c r="AL689" s="302"/>
      <c r="AM689" s="302"/>
      <c r="AN689" s="302"/>
      <c r="AO689" s="302"/>
      <c r="AP689" s="302"/>
      <c r="AQ689" s="302"/>
      <c r="AR689" s="302"/>
      <c r="AS689" s="302"/>
      <c r="AT689" s="302"/>
      <c r="AU689" s="302"/>
      <c r="AV689" s="302"/>
      <c r="AW689" s="302"/>
      <c r="AX689" s="302"/>
      <c r="AY689" s="302"/>
      <c r="AZ689" s="302"/>
      <c r="BA689" s="302"/>
      <c r="BB689" s="302"/>
      <c r="BC689" s="302"/>
      <c r="BD689" s="302"/>
      <c r="BE689" s="302"/>
      <c r="BF689" s="302"/>
      <c r="BG689" s="302"/>
      <c r="BH689" s="302"/>
      <c r="BI689" s="302"/>
      <c r="BJ689" s="302"/>
      <c r="BK689" s="302"/>
      <c r="BL689" s="302"/>
      <c r="BM689" s="302"/>
      <c r="BN689" s="302"/>
      <c r="BO689" s="302"/>
      <c r="BP689" s="302"/>
      <c r="BQ689" s="302"/>
      <c r="BR689" s="302"/>
      <c r="BS689" s="302"/>
      <c r="BT689" s="302"/>
      <c r="BU689" s="302"/>
      <c r="BV689" s="302"/>
      <c r="BW689" s="302"/>
      <c r="BX689" s="302"/>
      <c r="BY689" s="302"/>
      <c r="BZ689" s="302"/>
      <c r="CA689" s="302"/>
      <c r="CB689" s="302"/>
      <c r="CC689" s="302"/>
      <c r="CD689" s="302"/>
      <c r="CE689" s="302"/>
      <c r="CF689" s="302"/>
      <c r="CG689" s="302"/>
      <c r="CH689" s="302"/>
      <c r="CI689" s="302"/>
      <c r="CJ689" s="302"/>
      <c r="CK689" s="302"/>
      <c r="CL689" s="302"/>
      <c r="CM689" s="302"/>
      <c r="CN689" s="302"/>
      <c r="CO689" s="302"/>
      <c r="CP689" s="302"/>
      <c r="CQ689" s="302"/>
      <c r="CR689" s="302"/>
      <c r="CS689" s="302"/>
      <c r="CT689" s="302"/>
      <c r="CU689" s="302"/>
      <c r="CV689" s="302"/>
      <c r="CW689" s="302"/>
      <c r="CX689" s="302"/>
      <c r="CY689" s="302"/>
      <c r="CZ689" s="302"/>
      <c r="DA689" s="302"/>
      <c r="DB689" s="302"/>
      <c r="DC689" s="302"/>
      <c r="DD689" s="302"/>
      <c r="DE689" s="302"/>
      <c r="DF689" s="302"/>
      <c r="DG689" s="302"/>
      <c r="DH689" s="302"/>
      <c r="DI689" s="302"/>
      <c r="DJ689" s="302"/>
      <c r="DK689" s="302"/>
      <c r="DL689" s="302"/>
      <c r="DM689" s="302"/>
      <c r="DN689" s="302"/>
      <c r="DO689" s="302"/>
    </row>
    <row r="690" spans="4:119">
      <c r="D690" s="301" t="s">
        <v>121</v>
      </c>
      <c r="E690" s="301"/>
      <c r="F690" s="301" t="s">
        <v>123</v>
      </c>
      <c r="G690" s="302">
        <v>0</v>
      </c>
      <c r="H690" s="277" t="str">
        <f t="shared" si="10"/>
        <v>0200</v>
      </c>
      <c r="I690" s="302"/>
      <c r="J690" s="302"/>
      <c r="K690" s="302"/>
      <c r="L690" s="302"/>
      <c r="M690" s="302"/>
      <c r="N690" s="302"/>
      <c r="O690" s="302"/>
      <c r="P690" s="302"/>
      <c r="Q690" s="302"/>
      <c r="R690" s="302"/>
      <c r="S690" s="302"/>
      <c r="T690" s="302"/>
      <c r="U690" s="302"/>
      <c r="V690" s="302"/>
      <c r="W690" s="302"/>
      <c r="X690" s="302"/>
      <c r="Y690" s="302"/>
      <c r="Z690" s="302"/>
      <c r="AA690" s="302"/>
      <c r="AB690" s="302"/>
      <c r="AC690" s="302"/>
      <c r="AD690" s="302"/>
      <c r="AE690" s="302"/>
      <c r="AF690" s="302"/>
      <c r="AG690" s="302"/>
      <c r="AH690" s="302"/>
      <c r="AI690" s="302"/>
      <c r="AJ690" s="302"/>
      <c r="AK690" s="302"/>
      <c r="AL690" s="302"/>
      <c r="AM690" s="302"/>
      <c r="AN690" s="302"/>
      <c r="AO690" s="302"/>
      <c r="AP690" s="302"/>
      <c r="AQ690" s="302"/>
      <c r="AR690" s="302"/>
      <c r="AS690" s="302"/>
      <c r="AT690" s="302"/>
      <c r="AU690" s="302"/>
      <c r="AV690" s="302"/>
      <c r="AW690" s="302"/>
      <c r="AX690" s="302"/>
      <c r="AY690" s="302"/>
      <c r="AZ690" s="302"/>
      <c r="BA690" s="302"/>
      <c r="BB690" s="302"/>
      <c r="BC690" s="302"/>
      <c r="BD690" s="302"/>
      <c r="BE690" s="302"/>
      <c r="BF690" s="302"/>
      <c r="BG690" s="302"/>
      <c r="BH690" s="302"/>
      <c r="BI690" s="302"/>
      <c r="BJ690" s="302"/>
      <c r="BK690" s="302"/>
      <c r="BL690" s="302"/>
      <c r="BM690" s="302"/>
      <c r="BN690" s="302"/>
      <c r="BO690" s="302"/>
      <c r="BP690" s="302"/>
      <c r="BQ690" s="302"/>
      <c r="BR690" s="302"/>
      <c r="BS690" s="302"/>
      <c r="BT690" s="302"/>
      <c r="BU690" s="302"/>
      <c r="BV690" s="302"/>
      <c r="BW690" s="302"/>
      <c r="BX690" s="302"/>
      <c r="BY690" s="302"/>
      <c r="BZ690" s="302"/>
      <c r="CA690" s="302"/>
      <c r="CB690" s="302"/>
      <c r="CC690" s="302"/>
      <c r="CD690" s="302"/>
      <c r="CE690" s="302"/>
      <c r="CF690" s="302"/>
      <c r="CG690" s="302"/>
      <c r="CH690" s="302"/>
      <c r="CI690" s="302"/>
      <c r="CJ690" s="302"/>
      <c r="CK690" s="302"/>
      <c r="CL690" s="302"/>
      <c r="CM690" s="302"/>
      <c r="CN690" s="302"/>
      <c r="CO690" s="302"/>
      <c r="CP690" s="302"/>
      <c r="CQ690" s="302"/>
      <c r="CR690" s="302"/>
      <c r="CS690" s="302"/>
      <c r="CT690" s="302"/>
      <c r="CU690" s="302"/>
      <c r="CV690" s="302"/>
      <c r="CW690" s="302"/>
      <c r="CX690" s="302"/>
      <c r="CY690" s="302"/>
      <c r="CZ690" s="302"/>
      <c r="DA690" s="302"/>
      <c r="DB690" s="302"/>
      <c r="DC690" s="302"/>
      <c r="DD690" s="302"/>
      <c r="DE690" s="302"/>
      <c r="DF690" s="302"/>
      <c r="DG690" s="302"/>
      <c r="DH690" s="302"/>
      <c r="DI690" s="302"/>
      <c r="DJ690" s="302"/>
      <c r="DK690" s="302"/>
      <c r="DL690" s="302"/>
      <c r="DM690" s="302"/>
      <c r="DN690" s="302"/>
      <c r="DO690" s="302"/>
    </row>
    <row r="691" spans="4:119">
      <c r="D691" s="301" t="s">
        <v>121</v>
      </c>
      <c r="E691" s="301"/>
      <c r="F691" s="301" t="s">
        <v>123</v>
      </c>
      <c r="G691" s="302">
        <v>1</v>
      </c>
      <c r="H691" s="277" t="str">
        <f t="shared" si="10"/>
        <v>0201</v>
      </c>
      <c r="I691" s="302"/>
      <c r="J691" s="302"/>
      <c r="K691" s="302"/>
      <c r="L691" s="302"/>
      <c r="M691" s="302"/>
      <c r="N691" s="302"/>
      <c r="O691" s="302"/>
      <c r="P691" s="302"/>
      <c r="Q691" s="302"/>
      <c r="R691" s="302"/>
      <c r="S691" s="302"/>
      <c r="T691" s="302"/>
      <c r="U691" s="302"/>
      <c r="V691" s="302"/>
      <c r="W691" s="302"/>
      <c r="X691" s="302"/>
      <c r="Y691" s="302"/>
      <c r="Z691" s="302"/>
      <c r="AA691" s="302"/>
      <c r="AB691" s="302"/>
      <c r="AC691" s="302"/>
      <c r="AD691" s="302"/>
      <c r="AE691" s="302"/>
      <c r="AF691" s="302"/>
      <c r="AG691" s="302"/>
      <c r="AH691" s="302"/>
      <c r="AI691" s="302"/>
      <c r="AJ691" s="302"/>
      <c r="AK691" s="302"/>
      <c r="AL691" s="302"/>
      <c r="AM691" s="302"/>
      <c r="AN691" s="302"/>
      <c r="AO691" s="302"/>
      <c r="AP691" s="302"/>
      <c r="AQ691" s="302"/>
      <c r="AR691" s="302"/>
      <c r="AS691" s="302"/>
      <c r="AT691" s="302"/>
      <c r="AU691" s="302"/>
      <c r="AV691" s="302"/>
      <c r="AW691" s="302"/>
      <c r="AX691" s="302"/>
      <c r="AY691" s="302"/>
      <c r="AZ691" s="302"/>
      <c r="BA691" s="302"/>
      <c r="BB691" s="302"/>
      <c r="BC691" s="302"/>
      <c r="BD691" s="302"/>
      <c r="BE691" s="302"/>
      <c r="BF691" s="302"/>
      <c r="BG691" s="302"/>
      <c r="BH691" s="302"/>
      <c r="BI691" s="302"/>
      <c r="BJ691" s="302"/>
      <c r="BK691" s="302"/>
      <c r="BL691" s="302"/>
      <c r="BM691" s="302"/>
      <c r="BN691" s="302"/>
      <c r="BO691" s="302"/>
      <c r="BP691" s="302"/>
      <c r="BQ691" s="302"/>
      <c r="BR691" s="302"/>
      <c r="BS691" s="302"/>
      <c r="BT691" s="302"/>
      <c r="BU691" s="302"/>
      <c r="BV691" s="302"/>
      <c r="BW691" s="302"/>
      <c r="BX691" s="302"/>
      <c r="BY691" s="302"/>
      <c r="BZ691" s="302"/>
      <c r="CA691" s="302"/>
      <c r="CB691" s="302"/>
      <c r="CC691" s="302"/>
      <c r="CD691" s="302"/>
      <c r="CE691" s="302"/>
      <c r="CF691" s="302"/>
      <c r="CG691" s="302"/>
      <c r="CH691" s="302"/>
      <c r="CI691" s="302"/>
      <c r="CJ691" s="302"/>
      <c r="CK691" s="302"/>
      <c r="CL691" s="302"/>
      <c r="CM691" s="302"/>
      <c r="CN691" s="302"/>
      <c r="CO691" s="302"/>
      <c r="CP691" s="302"/>
      <c r="CQ691" s="302"/>
      <c r="CR691" s="302"/>
      <c r="CS691" s="302"/>
      <c r="CT691" s="302"/>
      <c r="CU691" s="302"/>
      <c r="CV691" s="302"/>
      <c r="CW691" s="302"/>
      <c r="CX691" s="302"/>
      <c r="CY691" s="302"/>
      <c r="CZ691" s="302"/>
      <c r="DA691" s="302"/>
      <c r="DB691" s="302"/>
      <c r="DC691" s="302"/>
      <c r="DD691" s="302"/>
      <c r="DE691" s="302"/>
      <c r="DF691" s="302"/>
      <c r="DG691" s="302"/>
      <c r="DH691" s="302"/>
      <c r="DI691" s="302"/>
      <c r="DJ691" s="302"/>
      <c r="DK691" s="302"/>
      <c r="DL691" s="302"/>
      <c r="DM691" s="302"/>
      <c r="DN691" s="302"/>
      <c r="DO691" s="302"/>
    </row>
    <row r="692" spans="4:119">
      <c r="D692" s="301" t="s">
        <v>121</v>
      </c>
      <c r="E692" s="301"/>
      <c r="F692" s="301" t="s">
        <v>123</v>
      </c>
      <c r="G692" s="302">
        <v>2</v>
      </c>
      <c r="H692" s="277" t="str">
        <f t="shared" si="10"/>
        <v>0202</v>
      </c>
      <c r="I692" s="302"/>
      <c r="J692" s="302"/>
      <c r="K692" s="302"/>
      <c r="L692" s="302"/>
      <c r="M692" s="302"/>
      <c r="N692" s="302"/>
      <c r="O692" s="302"/>
      <c r="P692" s="302"/>
      <c r="Q692" s="302"/>
      <c r="R692" s="302"/>
      <c r="S692" s="302"/>
      <c r="T692" s="302"/>
      <c r="U692" s="302"/>
      <c r="V692" s="302"/>
      <c r="W692" s="302"/>
      <c r="X692" s="302"/>
      <c r="Y692" s="302"/>
      <c r="Z692" s="302"/>
      <c r="AA692" s="302"/>
      <c r="AB692" s="302"/>
      <c r="AC692" s="302"/>
      <c r="AD692" s="302"/>
      <c r="AE692" s="302"/>
      <c r="AF692" s="302"/>
      <c r="AG692" s="302"/>
      <c r="AH692" s="302"/>
      <c r="AI692" s="302"/>
      <c r="AJ692" s="302"/>
      <c r="AK692" s="302"/>
      <c r="AL692" s="302"/>
      <c r="AM692" s="302"/>
      <c r="AN692" s="302"/>
      <c r="AO692" s="302"/>
      <c r="AP692" s="302"/>
      <c r="AQ692" s="302"/>
      <c r="AR692" s="302"/>
      <c r="AS692" s="302"/>
      <c r="AT692" s="302"/>
      <c r="AU692" s="302"/>
      <c r="AV692" s="302"/>
      <c r="AW692" s="302"/>
      <c r="AX692" s="302"/>
      <c r="AY692" s="302"/>
      <c r="AZ692" s="302"/>
      <c r="BA692" s="302"/>
      <c r="BB692" s="302"/>
      <c r="BC692" s="302"/>
      <c r="BD692" s="302"/>
      <c r="BE692" s="302"/>
      <c r="BF692" s="302"/>
      <c r="BG692" s="302"/>
      <c r="BH692" s="302"/>
      <c r="BI692" s="302"/>
      <c r="BJ692" s="302"/>
      <c r="BK692" s="302"/>
      <c r="BL692" s="302"/>
      <c r="BM692" s="302"/>
      <c r="BN692" s="302"/>
      <c r="BO692" s="302"/>
      <c r="BP692" s="302"/>
      <c r="BQ692" s="302"/>
      <c r="BR692" s="302"/>
      <c r="BS692" s="302"/>
      <c r="BT692" s="302"/>
      <c r="BU692" s="302"/>
      <c r="BV692" s="302"/>
      <c r="BW692" s="302"/>
      <c r="BX692" s="302"/>
      <c r="BY692" s="302"/>
      <c r="BZ692" s="302"/>
      <c r="CA692" s="302"/>
      <c r="CB692" s="302"/>
      <c r="CC692" s="302"/>
      <c r="CD692" s="302"/>
      <c r="CE692" s="302"/>
      <c r="CF692" s="302"/>
      <c r="CG692" s="302"/>
      <c r="CH692" s="302"/>
      <c r="CI692" s="302"/>
      <c r="CJ692" s="302"/>
      <c r="CK692" s="302"/>
      <c r="CL692" s="302"/>
      <c r="CM692" s="302"/>
      <c r="CN692" s="302"/>
      <c r="CO692" s="302"/>
      <c r="CP692" s="302"/>
      <c r="CQ692" s="302"/>
      <c r="CR692" s="302"/>
      <c r="CS692" s="302"/>
      <c r="CT692" s="302"/>
      <c r="CU692" s="302"/>
      <c r="CV692" s="302"/>
      <c r="CW692" s="302"/>
      <c r="CX692" s="302"/>
      <c r="CY692" s="302"/>
      <c r="CZ692" s="302"/>
      <c r="DA692" s="302"/>
      <c r="DB692" s="302"/>
      <c r="DC692" s="302"/>
      <c r="DD692" s="302"/>
      <c r="DE692" s="302"/>
      <c r="DF692" s="302"/>
      <c r="DG692" s="302"/>
      <c r="DH692" s="302"/>
      <c r="DI692" s="302"/>
      <c r="DJ692" s="302"/>
      <c r="DK692" s="302"/>
      <c r="DL692" s="302"/>
      <c r="DM692" s="302"/>
      <c r="DN692" s="302"/>
      <c r="DO692" s="302"/>
    </row>
    <row r="693" spans="4:119">
      <c r="D693" s="301" t="s">
        <v>121</v>
      </c>
      <c r="E693" s="301"/>
      <c r="F693" s="301" t="s">
        <v>123</v>
      </c>
      <c r="G693" s="302">
        <v>3</v>
      </c>
      <c r="H693" s="277" t="str">
        <f t="shared" si="10"/>
        <v>0203</v>
      </c>
      <c r="I693" s="302"/>
      <c r="J693" s="302"/>
      <c r="K693" s="302"/>
      <c r="L693" s="302"/>
      <c r="M693" s="302"/>
      <c r="N693" s="302"/>
      <c r="O693" s="302"/>
      <c r="P693" s="302"/>
      <c r="Q693" s="302"/>
      <c r="R693" s="302"/>
      <c r="S693" s="302"/>
      <c r="T693" s="302"/>
      <c r="U693" s="302"/>
      <c r="V693" s="302"/>
      <c r="W693" s="302"/>
      <c r="X693" s="302"/>
      <c r="Y693" s="302"/>
      <c r="Z693" s="302"/>
      <c r="AA693" s="302"/>
      <c r="AB693" s="302"/>
      <c r="AC693" s="302"/>
      <c r="AD693" s="302"/>
      <c r="AE693" s="302"/>
      <c r="AF693" s="302"/>
      <c r="AG693" s="302"/>
      <c r="AH693" s="302"/>
      <c r="AI693" s="302"/>
      <c r="AJ693" s="302"/>
      <c r="AK693" s="302"/>
      <c r="AL693" s="302"/>
      <c r="AM693" s="302"/>
      <c r="AN693" s="302"/>
      <c r="AO693" s="302"/>
      <c r="AP693" s="302"/>
      <c r="AQ693" s="302"/>
      <c r="AR693" s="302"/>
      <c r="AS693" s="302"/>
      <c r="AT693" s="302"/>
      <c r="AU693" s="302"/>
      <c r="AV693" s="302"/>
      <c r="AW693" s="302"/>
      <c r="AX693" s="302"/>
      <c r="AY693" s="302"/>
      <c r="AZ693" s="302"/>
      <c r="BA693" s="302"/>
      <c r="BB693" s="302"/>
      <c r="BC693" s="302"/>
      <c r="BD693" s="302"/>
      <c r="BE693" s="302"/>
      <c r="BF693" s="302"/>
      <c r="BG693" s="302"/>
      <c r="BH693" s="302"/>
      <c r="BI693" s="302"/>
      <c r="BJ693" s="302"/>
      <c r="BK693" s="302"/>
      <c r="BL693" s="302"/>
      <c r="BM693" s="302"/>
      <c r="BN693" s="302"/>
      <c r="BO693" s="302"/>
      <c r="BP693" s="302"/>
      <c r="BQ693" s="302"/>
      <c r="BR693" s="302"/>
      <c r="BS693" s="302"/>
      <c r="BT693" s="302"/>
      <c r="BU693" s="302"/>
      <c r="BV693" s="302"/>
      <c r="BW693" s="302"/>
      <c r="BX693" s="302"/>
      <c r="BY693" s="302"/>
      <c r="BZ693" s="302"/>
      <c r="CA693" s="302"/>
      <c r="CB693" s="302"/>
      <c r="CC693" s="302"/>
      <c r="CD693" s="302"/>
      <c r="CE693" s="302"/>
      <c r="CF693" s="302"/>
      <c r="CG693" s="302"/>
      <c r="CH693" s="302"/>
      <c r="CI693" s="302"/>
      <c r="CJ693" s="302"/>
      <c r="CK693" s="302"/>
      <c r="CL693" s="302"/>
      <c r="CM693" s="302"/>
      <c r="CN693" s="302"/>
      <c r="CO693" s="302"/>
      <c r="CP693" s="302"/>
      <c r="CQ693" s="302"/>
      <c r="CR693" s="302"/>
      <c r="CS693" s="302"/>
      <c r="CT693" s="302"/>
      <c r="CU693" s="302"/>
      <c r="CV693" s="302"/>
      <c r="CW693" s="302"/>
      <c r="CX693" s="302"/>
      <c r="CY693" s="302"/>
      <c r="CZ693" s="302"/>
      <c r="DA693" s="302"/>
      <c r="DB693" s="302"/>
      <c r="DC693" s="302"/>
      <c r="DD693" s="302"/>
      <c r="DE693" s="302"/>
      <c r="DF693" s="302"/>
      <c r="DG693" s="302"/>
      <c r="DH693" s="302"/>
      <c r="DI693" s="302"/>
      <c r="DJ693" s="302"/>
      <c r="DK693" s="302"/>
      <c r="DL693" s="302"/>
      <c r="DM693" s="302"/>
      <c r="DN693" s="302"/>
      <c r="DO693" s="302"/>
    </row>
    <row r="694" spans="4:119">
      <c r="D694" s="301" t="s">
        <v>121</v>
      </c>
      <c r="E694" s="301"/>
      <c r="F694" s="301" t="s">
        <v>123</v>
      </c>
      <c r="G694" s="302">
        <v>4</v>
      </c>
      <c r="H694" s="277" t="str">
        <f t="shared" si="10"/>
        <v>0204</v>
      </c>
      <c r="I694" s="302"/>
      <c r="J694" s="302"/>
      <c r="K694" s="302"/>
      <c r="L694" s="302"/>
      <c r="M694" s="302"/>
      <c r="N694" s="302"/>
      <c r="O694" s="302"/>
      <c r="P694" s="302"/>
      <c r="Q694" s="302"/>
      <c r="R694" s="302"/>
      <c r="S694" s="302"/>
      <c r="T694" s="302"/>
      <c r="U694" s="302"/>
      <c r="V694" s="302"/>
      <c r="W694" s="302"/>
      <c r="X694" s="302"/>
      <c r="Y694" s="302"/>
      <c r="Z694" s="302"/>
      <c r="AA694" s="302"/>
      <c r="AB694" s="302"/>
      <c r="AC694" s="302"/>
      <c r="AD694" s="302"/>
      <c r="AE694" s="302"/>
      <c r="AF694" s="302"/>
      <c r="AG694" s="302"/>
      <c r="AH694" s="302"/>
      <c r="AI694" s="302"/>
      <c r="AJ694" s="302"/>
      <c r="AK694" s="302"/>
      <c r="AL694" s="302"/>
      <c r="AM694" s="302"/>
      <c r="AN694" s="302"/>
      <c r="AO694" s="302"/>
      <c r="AP694" s="302"/>
      <c r="AQ694" s="302"/>
      <c r="AR694" s="302"/>
      <c r="AS694" s="302"/>
      <c r="AT694" s="302"/>
      <c r="AU694" s="302"/>
      <c r="AV694" s="302"/>
      <c r="AW694" s="302"/>
      <c r="AX694" s="302"/>
      <c r="AY694" s="302"/>
      <c r="AZ694" s="302"/>
      <c r="BA694" s="302"/>
      <c r="BB694" s="302"/>
      <c r="BC694" s="302"/>
      <c r="BD694" s="302"/>
      <c r="BE694" s="302"/>
      <c r="BF694" s="302"/>
      <c r="BG694" s="302"/>
      <c r="BH694" s="302"/>
      <c r="BI694" s="302"/>
      <c r="BJ694" s="302"/>
      <c r="BK694" s="302"/>
      <c r="BL694" s="302"/>
      <c r="BM694" s="302"/>
      <c r="BN694" s="302"/>
      <c r="BO694" s="302"/>
      <c r="BP694" s="302"/>
      <c r="BQ694" s="302"/>
      <c r="BR694" s="302"/>
      <c r="BS694" s="302"/>
      <c r="BT694" s="302"/>
      <c r="BU694" s="302"/>
      <c r="BV694" s="302"/>
      <c r="BW694" s="302"/>
      <c r="BX694" s="302"/>
      <c r="BY694" s="302"/>
      <c r="BZ694" s="302"/>
      <c r="CA694" s="302"/>
      <c r="CB694" s="302"/>
      <c r="CC694" s="302"/>
      <c r="CD694" s="302"/>
      <c r="CE694" s="302"/>
      <c r="CF694" s="302"/>
      <c r="CG694" s="302"/>
      <c r="CH694" s="302"/>
      <c r="CI694" s="302"/>
      <c r="CJ694" s="302"/>
      <c r="CK694" s="302"/>
      <c r="CL694" s="302"/>
      <c r="CM694" s="302"/>
      <c r="CN694" s="302"/>
      <c r="CO694" s="302"/>
      <c r="CP694" s="302"/>
      <c r="CQ694" s="302"/>
      <c r="CR694" s="302"/>
      <c r="CS694" s="302"/>
      <c r="CT694" s="302"/>
      <c r="CU694" s="302"/>
      <c r="CV694" s="302"/>
      <c r="CW694" s="302"/>
      <c r="CX694" s="302"/>
      <c r="CY694" s="302"/>
      <c r="CZ694" s="302"/>
      <c r="DA694" s="302"/>
      <c r="DB694" s="302"/>
      <c r="DC694" s="302"/>
      <c r="DD694" s="302"/>
      <c r="DE694" s="302"/>
      <c r="DF694" s="302"/>
      <c r="DG694" s="302"/>
      <c r="DH694" s="302"/>
      <c r="DI694" s="302"/>
      <c r="DJ694" s="302"/>
      <c r="DK694" s="302"/>
      <c r="DL694" s="302"/>
      <c r="DM694" s="302"/>
      <c r="DN694" s="302"/>
      <c r="DO694" s="302"/>
    </row>
    <row r="695" spans="4:119">
      <c r="D695" s="301" t="s">
        <v>121</v>
      </c>
      <c r="E695" s="301"/>
      <c r="F695" s="301" t="s">
        <v>123</v>
      </c>
      <c r="G695" s="302">
        <v>5</v>
      </c>
      <c r="H695" s="277" t="str">
        <f t="shared" si="10"/>
        <v>0205</v>
      </c>
      <c r="I695" s="302"/>
      <c r="J695" s="302"/>
      <c r="K695" s="302"/>
      <c r="L695" s="302"/>
      <c r="M695" s="302"/>
      <c r="N695" s="302"/>
      <c r="O695" s="302"/>
      <c r="P695" s="302"/>
      <c r="Q695" s="302"/>
      <c r="R695" s="302"/>
      <c r="S695" s="302"/>
      <c r="T695" s="302"/>
      <c r="U695" s="302"/>
      <c r="V695" s="302"/>
      <c r="W695" s="302"/>
      <c r="X695" s="302"/>
      <c r="Y695" s="302"/>
      <c r="Z695" s="302"/>
      <c r="AA695" s="302"/>
      <c r="AB695" s="302"/>
      <c r="AC695" s="302"/>
      <c r="AD695" s="302"/>
      <c r="AE695" s="302"/>
      <c r="AF695" s="302"/>
      <c r="AG695" s="302"/>
      <c r="AH695" s="302"/>
      <c r="AI695" s="302"/>
      <c r="AJ695" s="302"/>
      <c r="AK695" s="302"/>
      <c r="AL695" s="302"/>
      <c r="AM695" s="302"/>
      <c r="AN695" s="302"/>
      <c r="AO695" s="302"/>
      <c r="AP695" s="302"/>
      <c r="AQ695" s="302"/>
      <c r="AR695" s="302"/>
      <c r="AS695" s="302"/>
      <c r="AT695" s="302"/>
      <c r="AU695" s="302"/>
      <c r="AV695" s="302"/>
      <c r="AW695" s="302"/>
      <c r="AX695" s="302"/>
      <c r="AY695" s="302"/>
      <c r="AZ695" s="302"/>
      <c r="BA695" s="302"/>
      <c r="BB695" s="302"/>
      <c r="BC695" s="302"/>
      <c r="BD695" s="302"/>
      <c r="BE695" s="302"/>
      <c r="BF695" s="302"/>
      <c r="BG695" s="302"/>
      <c r="BH695" s="302"/>
      <c r="BI695" s="302"/>
      <c r="BJ695" s="302"/>
      <c r="BK695" s="302"/>
      <c r="BL695" s="302"/>
      <c r="BM695" s="302"/>
      <c r="BN695" s="302"/>
      <c r="BO695" s="302"/>
      <c r="BP695" s="302"/>
      <c r="BQ695" s="302"/>
      <c r="BR695" s="302"/>
      <c r="BS695" s="302"/>
      <c r="BT695" s="302"/>
      <c r="BU695" s="302"/>
      <c r="BV695" s="302"/>
      <c r="BW695" s="302"/>
      <c r="BX695" s="302"/>
      <c r="BY695" s="302"/>
      <c r="BZ695" s="302"/>
      <c r="CA695" s="302"/>
      <c r="CB695" s="302"/>
      <c r="CC695" s="302"/>
      <c r="CD695" s="302"/>
      <c r="CE695" s="302"/>
      <c r="CF695" s="302"/>
      <c r="CG695" s="302"/>
      <c r="CH695" s="302"/>
      <c r="CI695" s="302"/>
      <c r="CJ695" s="302"/>
      <c r="CK695" s="302"/>
      <c r="CL695" s="302"/>
      <c r="CM695" s="302"/>
      <c r="CN695" s="302"/>
      <c r="CO695" s="302"/>
      <c r="CP695" s="302"/>
      <c r="CQ695" s="302"/>
      <c r="CR695" s="302"/>
      <c r="CS695" s="302"/>
      <c r="CT695" s="302"/>
      <c r="CU695" s="302"/>
      <c r="CV695" s="302"/>
      <c r="CW695" s="302"/>
      <c r="CX695" s="302"/>
      <c r="CY695" s="302"/>
      <c r="CZ695" s="302"/>
      <c r="DA695" s="302"/>
      <c r="DB695" s="302"/>
      <c r="DC695" s="302"/>
      <c r="DD695" s="302"/>
      <c r="DE695" s="302"/>
      <c r="DF695" s="302"/>
      <c r="DG695" s="302"/>
      <c r="DH695" s="302"/>
      <c r="DI695" s="302"/>
      <c r="DJ695" s="302"/>
      <c r="DK695" s="302"/>
      <c r="DL695" s="302"/>
      <c r="DM695" s="302"/>
      <c r="DN695" s="302"/>
      <c r="DO695" s="302"/>
    </row>
    <row r="696" spans="4:119">
      <c r="D696" s="301" t="s">
        <v>121</v>
      </c>
      <c r="E696" s="301"/>
      <c r="F696" s="301" t="s">
        <v>123</v>
      </c>
      <c r="G696" s="302">
        <v>6</v>
      </c>
      <c r="H696" s="277" t="str">
        <f t="shared" si="10"/>
        <v>0206</v>
      </c>
      <c r="I696" s="302"/>
      <c r="J696" s="302"/>
      <c r="K696" s="302"/>
      <c r="L696" s="302"/>
      <c r="M696" s="302"/>
      <c r="N696" s="302"/>
      <c r="O696" s="302"/>
      <c r="P696" s="302"/>
      <c r="Q696" s="302"/>
      <c r="R696" s="302"/>
      <c r="S696" s="302"/>
      <c r="T696" s="302"/>
      <c r="U696" s="302"/>
      <c r="V696" s="302"/>
      <c r="W696" s="302"/>
      <c r="X696" s="302"/>
      <c r="Y696" s="302"/>
      <c r="Z696" s="302"/>
      <c r="AA696" s="302"/>
      <c r="AB696" s="302"/>
      <c r="AC696" s="302"/>
      <c r="AD696" s="302"/>
      <c r="AE696" s="302"/>
      <c r="AF696" s="302"/>
      <c r="AG696" s="302"/>
      <c r="AH696" s="302"/>
      <c r="AI696" s="302"/>
      <c r="AJ696" s="302"/>
      <c r="AK696" s="302"/>
      <c r="AL696" s="302"/>
      <c r="AM696" s="302"/>
      <c r="AN696" s="302"/>
      <c r="AO696" s="302"/>
      <c r="AP696" s="302"/>
      <c r="AQ696" s="302"/>
      <c r="AR696" s="302"/>
      <c r="AS696" s="302"/>
      <c r="AT696" s="302"/>
      <c r="AU696" s="302"/>
      <c r="AV696" s="302"/>
      <c r="AW696" s="302"/>
      <c r="AX696" s="302"/>
      <c r="AY696" s="302"/>
      <c r="AZ696" s="302"/>
      <c r="BA696" s="302"/>
      <c r="BB696" s="302"/>
      <c r="BC696" s="302"/>
      <c r="BD696" s="302"/>
      <c r="BE696" s="302"/>
      <c r="BF696" s="302"/>
      <c r="BG696" s="302"/>
      <c r="BH696" s="302"/>
      <c r="BI696" s="302"/>
      <c r="BJ696" s="302"/>
      <c r="BK696" s="302"/>
      <c r="BL696" s="302"/>
      <c r="BM696" s="302"/>
      <c r="BN696" s="302"/>
      <c r="BO696" s="302"/>
      <c r="BP696" s="302"/>
      <c r="BQ696" s="302"/>
      <c r="BR696" s="302"/>
      <c r="BS696" s="302"/>
      <c r="BT696" s="302"/>
      <c r="BU696" s="302"/>
      <c r="BV696" s="302"/>
      <c r="BW696" s="302"/>
      <c r="BX696" s="302"/>
      <c r="BY696" s="302"/>
      <c r="BZ696" s="302"/>
      <c r="CA696" s="302"/>
      <c r="CB696" s="302"/>
      <c r="CC696" s="302"/>
      <c r="CD696" s="302"/>
      <c r="CE696" s="302"/>
      <c r="CF696" s="302"/>
      <c r="CG696" s="302"/>
      <c r="CH696" s="302"/>
      <c r="CI696" s="302"/>
      <c r="CJ696" s="302"/>
      <c r="CK696" s="302"/>
      <c r="CL696" s="302"/>
      <c r="CM696" s="302"/>
      <c r="CN696" s="302"/>
      <c r="CO696" s="302"/>
      <c r="CP696" s="302"/>
      <c r="CQ696" s="302"/>
      <c r="CR696" s="302"/>
      <c r="CS696" s="302"/>
      <c r="CT696" s="302"/>
      <c r="CU696" s="302"/>
      <c r="CV696" s="302"/>
      <c r="CW696" s="302"/>
      <c r="CX696" s="302"/>
      <c r="CY696" s="302"/>
      <c r="CZ696" s="302"/>
      <c r="DA696" s="302"/>
      <c r="DB696" s="302"/>
      <c r="DC696" s="302"/>
      <c r="DD696" s="302"/>
      <c r="DE696" s="302"/>
      <c r="DF696" s="302"/>
      <c r="DG696" s="302"/>
      <c r="DH696" s="302"/>
      <c r="DI696" s="302"/>
      <c r="DJ696" s="302"/>
      <c r="DK696" s="302"/>
      <c r="DL696" s="302"/>
      <c r="DM696" s="302"/>
      <c r="DN696" s="302"/>
      <c r="DO696" s="302"/>
    </row>
    <row r="697" spans="4:119">
      <c r="D697" s="301" t="s">
        <v>121</v>
      </c>
      <c r="E697" s="301"/>
      <c r="F697" s="301" t="s">
        <v>123</v>
      </c>
      <c r="G697" s="302">
        <v>7</v>
      </c>
      <c r="H697" s="277" t="str">
        <f t="shared" si="10"/>
        <v>0207</v>
      </c>
      <c r="I697" s="302"/>
      <c r="J697" s="302"/>
      <c r="K697" s="302"/>
      <c r="L697" s="302"/>
      <c r="M697" s="302"/>
      <c r="N697" s="302"/>
      <c r="O697" s="302"/>
      <c r="P697" s="302"/>
      <c r="Q697" s="302"/>
      <c r="R697" s="302"/>
      <c r="S697" s="302"/>
      <c r="T697" s="302"/>
      <c r="U697" s="302"/>
      <c r="V697" s="302"/>
      <c r="W697" s="302"/>
      <c r="X697" s="302"/>
      <c r="Y697" s="302"/>
      <c r="Z697" s="302"/>
      <c r="AA697" s="302"/>
      <c r="AB697" s="302"/>
      <c r="AC697" s="302"/>
      <c r="AD697" s="302"/>
      <c r="AE697" s="302"/>
      <c r="AF697" s="302"/>
      <c r="AG697" s="302"/>
      <c r="AH697" s="302"/>
      <c r="AI697" s="302"/>
      <c r="AJ697" s="302"/>
      <c r="AK697" s="302"/>
      <c r="AL697" s="302"/>
      <c r="AM697" s="302"/>
      <c r="AN697" s="302"/>
      <c r="AO697" s="302"/>
      <c r="AP697" s="302"/>
      <c r="AQ697" s="302"/>
      <c r="AR697" s="302"/>
      <c r="AS697" s="302"/>
      <c r="AT697" s="302"/>
      <c r="AU697" s="302"/>
      <c r="AV697" s="302"/>
      <c r="AW697" s="302"/>
      <c r="AX697" s="302"/>
      <c r="AY697" s="302"/>
      <c r="AZ697" s="302"/>
      <c r="BA697" s="302"/>
      <c r="BB697" s="302"/>
      <c r="BC697" s="302"/>
      <c r="BD697" s="302"/>
      <c r="BE697" s="302"/>
      <c r="BF697" s="302"/>
      <c r="BG697" s="302"/>
      <c r="BH697" s="302"/>
      <c r="BI697" s="302"/>
      <c r="BJ697" s="302"/>
      <c r="BK697" s="302"/>
      <c r="BL697" s="302"/>
      <c r="BM697" s="302"/>
      <c r="BN697" s="302"/>
      <c r="BO697" s="302"/>
      <c r="BP697" s="302"/>
      <c r="BQ697" s="302"/>
      <c r="BR697" s="302"/>
      <c r="BS697" s="302"/>
      <c r="BT697" s="302"/>
      <c r="BU697" s="302"/>
      <c r="BV697" s="302"/>
      <c r="BW697" s="302"/>
      <c r="BX697" s="302"/>
      <c r="BY697" s="302"/>
      <c r="BZ697" s="302"/>
      <c r="CA697" s="302"/>
      <c r="CB697" s="302"/>
      <c r="CC697" s="302"/>
      <c r="CD697" s="302"/>
      <c r="CE697" s="302"/>
      <c r="CF697" s="302"/>
      <c r="CG697" s="302"/>
      <c r="CH697" s="302"/>
      <c r="CI697" s="302"/>
      <c r="CJ697" s="302"/>
      <c r="CK697" s="302"/>
      <c r="CL697" s="302"/>
      <c r="CM697" s="302"/>
      <c r="CN697" s="302"/>
      <c r="CO697" s="302"/>
      <c r="CP697" s="302"/>
      <c r="CQ697" s="302"/>
      <c r="CR697" s="302"/>
      <c r="CS697" s="302"/>
      <c r="CT697" s="302"/>
      <c r="CU697" s="302"/>
      <c r="CV697" s="302"/>
      <c r="CW697" s="302"/>
      <c r="CX697" s="302"/>
      <c r="CY697" s="302"/>
      <c r="CZ697" s="302"/>
      <c r="DA697" s="302"/>
      <c r="DB697" s="302"/>
      <c r="DC697" s="302"/>
      <c r="DD697" s="302"/>
      <c r="DE697" s="302"/>
      <c r="DF697" s="302"/>
      <c r="DG697" s="302"/>
      <c r="DH697" s="302"/>
      <c r="DI697" s="302"/>
      <c r="DJ697" s="302"/>
      <c r="DK697" s="302"/>
      <c r="DL697" s="302"/>
      <c r="DM697" s="302"/>
      <c r="DN697" s="302"/>
      <c r="DO697" s="302"/>
    </row>
    <row r="698" spans="4:119">
      <c r="D698" s="301" t="s">
        <v>121</v>
      </c>
      <c r="E698" s="301"/>
      <c r="F698" s="301" t="s">
        <v>123</v>
      </c>
      <c r="G698" s="302">
        <v>8</v>
      </c>
      <c r="H698" s="277" t="str">
        <f t="shared" si="10"/>
        <v>0208</v>
      </c>
      <c r="I698" s="302"/>
      <c r="J698" s="302"/>
      <c r="K698" s="302"/>
      <c r="L698" s="302"/>
      <c r="M698" s="302"/>
      <c r="N698" s="302"/>
      <c r="O698" s="302"/>
      <c r="P698" s="302"/>
      <c r="Q698" s="302"/>
      <c r="R698" s="302"/>
      <c r="S698" s="302"/>
      <c r="T698" s="302"/>
      <c r="U698" s="302"/>
      <c r="V698" s="302"/>
      <c r="W698" s="302"/>
      <c r="X698" s="302"/>
      <c r="Y698" s="302"/>
      <c r="Z698" s="302"/>
      <c r="AA698" s="302"/>
      <c r="AB698" s="302"/>
      <c r="AC698" s="302"/>
      <c r="AD698" s="302"/>
      <c r="AE698" s="302"/>
      <c r="AF698" s="302"/>
      <c r="AG698" s="302"/>
      <c r="AH698" s="302"/>
      <c r="AI698" s="302"/>
      <c r="AJ698" s="302"/>
      <c r="AK698" s="302"/>
      <c r="AL698" s="302"/>
      <c r="AM698" s="302"/>
      <c r="AN698" s="302"/>
      <c r="AO698" s="302"/>
      <c r="AP698" s="302"/>
      <c r="AQ698" s="302"/>
      <c r="AR698" s="302"/>
      <c r="AS698" s="302"/>
      <c r="AT698" s="302"/>
      <c r="AU698" s="302"/>
      <c r="AV698" s="302"/>
      <c r="AW698" s="302"/>
      <c r="AX698" s="302"/>
      <c r="AY698" s="302"/>
      <c r="AZ698" s="302"/>
      <c r="BA698" s="302"/>
      <c r="BB698" s="302"/>
      <c r="BC698" s="302"/>
      <c r="BD698" s="302"/>
      <c r="BE698" s="302"/>
      <c r="BF698" s="302"/>
      <c r="BG698" s="302"/>
      <c r="BH698" s="302"/>
      <c r="BI698" s="302"/>
      <c r="BJ698" s="302"/>
      <c r="BK698" s="302"/>
      <c r="BL698" s="302"/>
      <c r="BM698" s="302"/>
      <c r="BN698" s="302"/>
      <c r="BO698" s="302"/>
      <c r="BP698" s="302"/>
      <c r="BQ698" s="302"/>
      <c r="BR698" s="302"/>
      <c r="BS698" s="302"/>
      <c r="BT698" s="302"/>
      <c r="BU698" s="302"/>
      <c r="BV698" s="302"/>
      <c r="BW698" s="302"/>
      <c r="BX698" s="302"/>
      <c r="BY698" s="302"/>
      <c r="BZ698" s="302"/>
      <c r="CA698" s="302"/>
      <c r="CB698" s="302"/>
      <c r="CC698" s="302"/>
      <c r="CD698" s="302"/>
      <c r="CE698" s="302"/>
      <c r="CF698" s="302"/>
      <c r="CG698" s="302"/>
      <c r="CH698" s="302"/>
      <c r="CI698" s="302"/>
      <c r="CJ698" s="302"/>
      <c r="CK698" s="302"/>
      <c r="CL698" s="302"/>
      <c r="CM698" s="302"/>
      <c r="CN698" s="302"/>
      <c r="CO698" s="302"/>
      <c r="CP698" s="302"/>
      <c r="CQ698" s="302"/>
      <c r="CR698" s="302"/>
      <c r="CS698" s="302"/>
      <c r="CT698" s="302"/>
      <c r="CU698" s="302"/>
      <c r="CV698" s="302"/>
      <c r="CW698" s="302"/>
      <c r="CX698" s="302"/>
      <c r="CY698" s="302"/>
      <c r="CZ698" s="302"/>
      <c r="DA698" s="302"/>
      <c r="DB698" s="302"/>
      <c r="DC698" s="302"/>
      <c r="DD698" s="302"/>
      <c r="DE698" s="302"/>
      <c r="DF698" s="302"/>
      <c r="DG698" s="302"/>
      <c r="DH698" s="302"/>
      <c r="DI698" s="302"/>
      <c r="DJ698" s="302"/>
      <c r="DK698" s="302"/>
      <c r="DL698" s="302"/>
      <c r="DM698" s="302"/>
      <c r="DN698" s="302"/>
      <c r="DO698" s="302"/>
    </row>
    <row r="699" spans="4:119">
      <c r="D699" s="301" t="s">
        <v>121</v>
      </c>
      <c r="E699" s="301"/>
      <c r="F699" s="301" t="s">
        <v>123</v>
      </c>
      <c r="G699" s="302">
        <v>9</v>
      </c>
      <c r="H699" s="277" t="str">
        <f t="shared" si="10"/>
        <v>0209</v>
      </c>
      <c r="I699" s="302"/>
      <c r="J699" s="302"/>
      <c r="K699" s="302"/>
      <c r="L699" s="302"/>
      <c r="M699" s="302"/>
      <c r="N699" s="302"/>
      <c r="O699" s="302"/>
      <c r="P699" s="302"/>
      <c r="Q699" s="302"/>
      <c r="R699" s="302"/>
      <c r="S699" s="302"/>
      <c r="T699" s="302"/>
      <c r="U699" s="302"/>
      <c r="V699" s="302"/>
      <c r="W699" s="302"/>
      <c r="X699" s="302"/>
      <c r="Y699" s="302"/>
      <c r="Z699" s="302"/>
      <c r="AA699" s="302"/>
      <c r="AB699" s="302"/>
      <c r="AC699" s="302"/>
      <c r="AD699" s="302"/>
      <c r="AE699" s="302"/>
      <c r="AF699" s="302"/>
      <c r="AG699" s="302"/>
      <c r="AH699" s="302"/>
      <c r="AI699" s="302"/>
      <c r="AJ699" s="302"/>
      <c r="AK699" s="302"/>
      <c r="AL699" s="302"/>
      <c r="AM699" s="302"/>
      <c r="AN699" s="302"/>
      <c r="AO699" s="302"/>
      <c r="AP699" s="302"/>
      <c r="AQ699" s="302"/>
      <c r="AR699" s="302"/>
      <c r="AS699" s="302"/>
      <c r="AT699" s="302"/>
      <c r="AU699" s="302"/>
      <c r="AV699" s="302"/>
      <c r="AW699" s="302"/>
      <c r="AX699" s="302"/>
      <c r="AY699" s="302"/>
      <c r="AZ699" s="302"/>
      <c r="BA699" s="302"/>
      <c r="BB699" s="302"/>
      <c r="BC699" s="302"/>
      <c r="BD699" s="302"/>
      <c r="BE699" s="302"/>
      <c r="BF699" s="302"/>
      <c r="BG699" s="302"/>
      <c r="BH699" s="302"/>
      <c r="BI699" s="302"/>
      <c r="BJ699" s="302"/>
      <c r="BK699" s="302"/>
      <c r="BL699" s="302"/>
      <c r="BM699" s="302"/>
      <c r="BN699" s="302"/>
      <c r="BO699" s="302"/>
      <c r="BP699" s="302"/>
      <c r="BQ699" s="302"/>
      <c r="BR699" s="302"/>
      <c r="BS699" s="302"/>
      <c r="BT699" s="302"/>
      <c r="BU699" s="302"/>
      <c r="BV699" s="302"/>
      <c r="BW699" s="302"/>
      <c r="BX699" s="302"/>
      <c r="BY699" s="302"/>
      <c r="BZ699" s="302"/>
      <c r="CA699" s="302"/>
      <c r="CB699" s="302"/>
      <c r="CC699" s="302"/>
      <c r="CD699" s="302"/>
      <c r="CE699" s="302"/>
      <c r="CF699" s="302"/>
      <c r="CG699" s="302"/>
      <c r="CH699" s="302"/>
      <c r="CI699" s="302"/>
      <c r="CJ699" s="302"/>
      <c r="CK699" s="302"/>
      <c r="CL699" s="302"/>
      <c r="CM699" s="302"/>
      <c r="CN699" s="302"/>
      <c r="CO699" s="302"/>
      <c r="CP699" s="302"/>
      <c r="CQ699" s="302"/>
      <c r="CR699" s="302"/>
      <c r="CS699" s="302"/>
      <c r="CT699" s="302"/>
      <c r="CU699" s="302"/>
      <c r="CV699" s="302"/>
      <c r="CW699" s="302"/>
      <c r="CX699" s="302"/>
      <c r="CY699" s="302"/>
      <c r="CZ699" s="302"/>
      <c r="DA699" s="302"/>
      <c r="DB699" s="302"/>
      <c r="DC699" s="302"/>
      <c r="DD699" s="302"/>
      <c r="DE699" s="302"/>
      <c r="DF699" s="302"/>
      <c r="DG699" s="302"/>
      <c r="DH699" s="302"/>
      <c r="DI699" s="302"/>
      <c r="DJ699" s="302"/>
      <c r="DK699" s="302"/>
      <c r="DL699" s="302"/>
      <c r="DM699" s="302"/>
      <c r="DN699" s="302"/>
      <c r="DO699" s="302"/>
    </row>
    <row r="700" spans="4:119">
      <c r="D700" s="301" t="s">
        <v>121</v>
      </c>
      <c r="E700" s="301"/>
      <c r="F700" s="301" t="s">
        <v>123</v>
      </c>
      <c r="G700" s="302">
        <v>10</v>
      </c>
      <c r="H700" s="277" t="str">
        <f t="shared" si="10"/>
        <v>0210</v>
      </c>
      <c r="I700" s="302"/>
      <c r="J700" s="302"/>
      <c r="K700" s="302"/>
      <c r="L700" s="302"/>
      <c r="M700" s="302"/>
      <c r="N700" s="302"/>
      <c r="O700" s="302"/>
      <c r="P700" s="302"/>
      <c r="Q700" s="302"/>
      <c r="R700" s="302"/>
      <c r="S700" s="302"/>
      <c r="T700" s="302"/>
      <c r="U700" s="302"/>
      <c r="V700" s="302"/>
      <c r="W700" s="302"/>
      <c r="X700" s="302"/>
      <c r="Y700" s="302"/>
      <c r="Z700" s="302"/>
      <c r="AA700" s="302"/>
      <c r="AB700" s="302"/>
      <c r="AC700" s="302"/>
      <c r="AD700" s="302"/>
      <c r="AE700" s="302"/>
      <c r="AF700" s="302"/>
      <c r="AG700" s="302"/>
      <c r="AH700" s="302"/>
      <c r="AI700" s="302"/>
      <c r="AJ700" s="302"/>
      <c r="AK700" s="302"/>
      <c r="AL700" s="302"/>
      <c r="AM700" s="302"/>
      <c r="AN700" s="302"/>
      <c r="AO700" s="302"/>
      <c r="AP700" s="302"/>
      <c r="AQ700" s="302"/>
      <c r="AR700" s="302"/>
      <c r="AS700" s="302"/>
      <c r="AT700" s="302"/>
      <c r="AU700" s="302"/>
      <c r="AV700" s="302"/>
      <c r="AW700" s="302"/>
      <c r="AX700" s="302"/>
      <c r="AY700" s="302"/>
      <c r="AZ700" s="302"/>
      <c r="BA700" s="302"/>
      <c r="BB700" s="302"/>
      <c r="BC700" s="302"/>
      <c r="BD700" s="302"/>
      <c r="BE700" s="302"/>
      <c r="BF700" s="302"/>
      <c r="BG700" s="302"/>
      <c r="BH700" s="302"/>
      <c r="BI700" s="302"/>
      <c r="BJ700" s="302"/>
      <c r="BK700" s="302"/>
      <c r="BL700" s="302"/>
      <c r="BM700" s="302"/>
      <c r="BN700" s="302"/>
      <c r="BO700" s="302"/>
      <c r="BP700" s="302"/>
      <c r="BQ700" s="302"/>
      <c r="BR700" s="302"/>
      <c r="BS700" s="302"/>
      <c r="BT700" s="302"/>
      <c r="BU700" s="302"/>
      <c r="BV700" s="302"/>
      <c r="BW700" s="302"/>
      <c r="BX700" s="302"/>
      <c r="BY700" s="302"/>
      <c r="BZ700" s="302"/>
      <c r="CA700" s="302"/>
      <c r="CB700" s="302"/>
      <c r="CC700" s="302"/>
      <c r="CD700" s="302"/>
      <c r="CE700" s="302"/>
      <c r="CF700" s="302"/>
      <c r="CG700" s="302"/>
      <c r="CH700" s="302"/>
      <c r="CI700" s="302"/>
      <c r="CJ700" s="302"/>
      <c r="CK700" s="302"/>
      <c r="CL700" s="302"/>
      <c r="CM700" s="302"/>
      <c r="CN700" s="302"/>
      <c r="CO700" s="302"/>
      <c r="CP700" s="302"/>
      <c r="CQ700" s="302"/>
      <c r="CR700" s="302"/>
      <c r="CS700" s="302"/>
      <c r="CT700" s="302"/>
      <c r="CU700" s="302"/>
      <c r="CV700" s="302"/>
      <c r="CW700" s="302"/>
      <c r="CX700" s="302"/>
      <c r="CY700" s="302"/>
      <c r="CZ700" s="302"/>
      <c r="DA700" s="302"/>
      <c r="DB700" s="302"/>
      <c r="DC700" s="302"/>
      <c r="DD700" s="302"/>
      <c r="DE700" s="302"/>
      <c r="DF700" s="302"/>
      <c r="DG700" s="302"/>
      <c r="DH700" s="302"/>
      <c r="DI700" s="302"/>
      <c r="DJ700" s="302"/>
      <c r="DK700" s="302"/>
      <c r="DL700" s="302"/>
      <c r="DM700" s="302"/>
      <c r="DN700" s="302"/>
      <c r="DO700" s="302"/>
    </row>
    <row r="701" spans="4:119">
      <c r="D701" s="301" t="s">
        <v>121</v>
      </c>
      <c r="E701" s="301"/>
      <c r="F701" s="301" t="s">
        <v>123</v>
      </c>
      <c r="G701" s="302">
        <v>11</v>
      </c>
      <c r="H701" s="277" t="str">
        <f t="shared" si="10"/>
        <v>0211</v>
      </c>
      <c r="I701" s="302"/>
      <c r="J701" s="302"/>
      <c r="K701" s="302"/>
      <c r="L701" s="302"/>
      <c r="M701" s="302"/>
      <c r="N701" s="302"/>
      <c r="O701" s="302"/>
      <c r="P701" s="302"/>
      <c r="Q701" s="302"/>
      <c r="R701" s="302"/>
      <c r="S701" s="302"/>
      <c r="T701" s="302"/>
      <c r="U701" s="302"/>
      <c r="V701" s="302"/>
      <c r="W701" s="302"/>
      <c r="X701" s="302"/>
      <c r="Y701" s="302"/>
      <c r="Z701" s="302"/>
      <c r="AA701" s="302"/>
      <c r="AB701" s="302"/>
      <c r="AC701" s="302"/>
      <c r="AD701" s="302"/>
      <c r="AE701" s="302"/>
      <c r="AF701" s="302"/>
      <c r="AG701" s="302"/>
      <c r="AH701" s="302"/>
      <c r="AI701" s="302"/>
      <c r="AJ701" s="302"/>
      <c r="AK701" s="302"/>
      <c r="AL701" s="302"/>
      <c r="AM701" s="302"/>
      <c r="AN701" s="302"/>
      <c r="AO701" s="302"/>
      <c r="AP701" s="302"/>
      <c r="AQ701" s="302"/>
      <c r="AR701" s="302"/>
      <c r="AS701" s="302"/>
      <c r="AT701" s="302"/>
      <c r="AU701" s="302"/>
      <c r="AV701" s="302"/>
      <c r="AW701" s="302"/>
      <c r="AX701" s="302"/>
      <c r="AY701" s="302"/>
      <c r="AZ701" s="302"/>
      <c r="BA701" s="302"/>
      <c r="BB701" s="302"/>
      <c r="BC701" s="302"/>
      <c r="BD701" s="302"/>
      <c r="BE701" s="302"/>
      <c r="BF701" s="302"/>
      <c r="BG701" s="302"/>
      <c r="BH701" s="302"/>
      <c r="BI701" s="302"/>
      <c r="BJ701" s="302"/>
      <c r="BK701" s="302"/>
      <c r="BL701" s="302"/>
      <c r="BM701" s="302"/>
      <c r="BN701" s="302"/>
      <c r="BO701" s="302"/>
      <c r="BP701" s="302"/>
      <c r="BQ701" s="302"/>
      <c r="BR701" s="302"/>
      <c r="BS701" s="302"/>
      <c r="BT701" s="302"/>
      <c r="BU701" s="302"/>
      <c r="BV701" s="302"/>
      <c r="BW701" s="302"/>
      <c r="BX701" s="302"/>
      <c r="BY701" s="302"/>
      <c r="BZ701" s="302"/>
      <c r="CA701" s="302"/>
      <c r="CB701" s="302"/>
      <c r="CC701" s="302"/>
      <c r="CD701" s="302"/>
      <c r="CE701" s="302"/>
      <c r="CF701" s="302"/>
      <c r="CG701" s="302"/>
      <c r="CH701" s="302"/>
      <c r="CI701" s="302"/>
      <c r="CJ701" s="302"/>
      <c r="CK701" s="302"/>
      <c r="CL701" s="302"/>
      <c r="CM701" s="302"/>
      <c r="CN701" s="302"/>
      <c r="CO701" s="302"/>
      <c r="CP701" s="302"/>
      <c r="CQ701" s="302"/>
      <c r="CR701" s="302"/>
      <c r="CS701" s="302"/>
      <c r="CT701" s="302"/>
      <c r="CU701" s="302"/>
      <c r="CV701" s="302"/>
      <c r="CW701" s="302"/>
      <c r="CX701" s="302"/>
      <c r="CY701" s="302"/>
      <c r="CZ701" s="302"/>
      <c r="DA701" s="302"/>
      <c r="DB701" s="302"/>
      <c r="DC701" s="302"/>
      <c r="DD701" s="302"/>
      <c r="DE701" s="302"/>
      <c r="DF701" s="302"/>
      <c r="DG701" s="302"/>
      <c r="DH701" s="302"/>
      <c r="DI701" s="302"/>
      <c r="DJ701" s="302"/>
      <c r="DK701" s="302"/>
      <c r="DL701" s="302"/>
      <c r="DM701" s="302"/>
      <c r="DN701" s="302"/>
      <c r="DO701" s="302"/>
    </row>
    <row r="702" spans="4:119">
      <c r="D702" s="301" t="s">
        <v>121</v>
      </c>
      <c r="E702" s="301"/>
      <c r="F702" s="301" t="s">
        <v>123</v>
      </c>
      <c r="G702" s="302">
        <v>12</v>
      </c>
      <c r="H702" s="277" t="str">
        <f t="shared" si="10"/>
        <v>0212</v>
      </c>
      <c r="I702" s="302"/>
      <c r="J702" s="302"/>
      <c r="K702" s="302"/>
      <c r="L702" s="302"/>
      <c r="M702" s="302"/>
      <c r="N702" s="302"/>
      <c r="O702" s="302"/>
      <c r="P702" s="302"/>
      <c r="Q702" s="302"/>
      <c r="R702" s="302"/>
      <c r="S702" s="302"/>
      <c r="T702" s="302"/>
      <c r="U702" s="302"/>
      <c r="V702" s="302"/>
      <c r="W702" s="302"/>
      <c r="X702" s="302"/>
      <c r="Y702" s="302"/>
      <c r="Z702" s="302"/>
      <c r="AA702" s="302"/>
      <c r="AB702" s="302"/>
      <c r="AC702" s="302"/>
      <c r="AD702" s="302"/>
      <c r="AE702" s="302"/>
      <c r="AF702" s="302"/>
      <c r="AG702" s="302"/>
      <c r="AH702" s="302"/>
      <c r="AI702" s="302"/>
      <c r="AJ702" s="302"/>
      <c r="AK702" s="302"/>
      <c r="AL702" s="302"/>
      <c r="AM702" s="302"/>
      <c r="AN702" s="302"/>
      <c r="AO702" s="302"/>
      <c r="AP702" s="302"/>
      <c r="AQ702" s="302"/>
      <c r="AR702" s="302"/>
      <c r="AS702" s="302"/>
      <c r="AT702" s="302"/>
      <c r="AU702" s="302"/>
      <c r="AV702" s="302"/>
      <c r="AW702" s="302"/>
      <c r="AX702" s="302"/>
      <c r="AY702" s="302"/>
      <c r="AZ702" s="302"/>
      <c r="BA702" s="302"/>
      <c r="BB702" s="302"/>
      <c r="BC702" s="302"/>
      <c r="BD702" s="302"/>
      <c r="BE702" s="302"/>
      <c r="BF702" s="302"/>
      <c r="BG702" s="302"/>
      <c r="BH702" s="302"/>
      <c r="BI702" s="302"/>
      <c r="BJ702" s="302"/>
      <c r="BK702" s="302"/>
      <c r="BL702" s="302"/>
      <c r="BM702" s="302"/>
      <c r="BN702" s="302"/>
      <c r="BO702" s="302"/>
      <c r="BP702" s="302"/>
      <c r="BQ702" s="302"/>
      <c r="BR702" s="302"/>
      <c r="BS702" s="302"/>
      <c r="BT702" s="302"/>
      <c r="BU702" s="302"/>
      <c r="BV702" s="302"/>
      <c r="BW702" s="302"/>
      <c r="BX702" s="302"/>
      <c r="BY702" s="302"/>
      <c r="BZ702" s="302"/>
      <c r="CA702" s="302"/>
      <c r="CB702" s="302"/>
      <c r="CC702" s="302"/>
      <c r="CD702" s="302"/>
      <c r="CE702" s="302"/>
      <c r="CF702" s="302"/>
      <c r="CG702" s="302"/>
      <c r="CH702" s="302"/>
      <c r="CI702" s="302"/>
      <c r="CJ702" s="302"/>
      <c r="CK702" s="302"/>
      <c r="CL702" s="302"/>
      <c r="CM702" s="302"/>
      <c r="CN702" s="302"/>
      <c r="CO702" s="302"/>
      <c r="CP702" s="302"/>
      <c r="CQ702" s="302"/>
      <c r="CR702" s="302"/>
      <c r="CS702" s="302"/>
      <c r="CT702" s="302"/>
      <c r="CU702" s="302"/>
      <c r="CV702" s="302"/>
      <c r="CW702" s="302"/>
      <c r="CX702" s="302"/>
      <c r="CY702" s="302"/>
      <c r="CZ702" s="302"/>
      <c r="DA702" s="302"/>
      <c r="DB702" s="302"/>
      <c r="DC702" s="302"/>
      <c r="DD702" s="302"/>
      <c r="DE702" s="302"/>
      <c r="DF702" s="302"/>
      <c r="DG702" s="302"/>
      <c r="DH702" s="302"/>
      <c r="DI702" s="302"/>
      <c r="DJ702" s="302"/>
      <c r="DK702" s="302"/>
      <c r="DL702" s="302"/>
      <c r="DM702" s="302"/>
      <c r="DN702" s="302"/>
      <c r="DO702" s="302"/>
    </row>
    <row r="703" spans="4:119">
      <c r="D703" s="301" t="s">
        <v>121</v>
      </c>
      <c r="E703" s="301"/>
      <c r="F703" s="301" t="s">
        <v>123</v>
      </c>
      <c r="G703" s="302">
        <v>13</v>
      </c>
      <c r="H703" s="277" t="str">
        <f t="shared" si="10"/>
        <v>0213</v>
      </c>
      <c r="I703" s="302"/>
      <c r="J703" s="302"/>
      <c r="K703" s="302"/>
      <c r="L703" s="302"/>
      <c r="M703" s="302"/>
      <c r="N703" s="302"/>
      <c r="O703" s="302"/>
      <c r="P703" s="302"/>
      <c r="Q703" s="302"/>
      <c r="R703" s="302"/>
      <c r="S703" s="302"/>
      <c r="T703" s="302"/>
      <c r="U703" s="302"/>
      <c r="V703" s="302"/>
      <c r="W703" s="302"/>
      <c r="X703" s="302"/>
      <c r="Y703" s="302"/>
      <c r="Z703" s="302"/>
      <c r="AA703" s="302"/>
      <c r="AB703" s="302"/>
      <c r="AC703" s="302"/>
      <c r="AD703" s="302"/>
      <c r="AE703" s="302"/>
      <c r="AF703" s="302"/>
      <c r="AG703" s="302"/>
      <c r="AH703" s="302"/>
      <c r="AI703" s="302"/>
      <c r="AJ703" s="302"/>
      <c r="AK703" s="302"/>
      <c r="AL703" s="302"/>
      <c r="AM703" s="302"/>
      <c r="AN703" s="302"/>
      <c r="AO703" s="302"/>
      <c r="AP703" s="302"/>
      <c r="AQ703" s="302"/>
      <c r="AR703" s="302"/>
      <c r="AS703" s="302"/>
      <c r="AT703" s="302"/>
      <c r="AU703" s="302"/>
      <c r="AV703" s="302"/>
      <c r="AW703" s="302"/>
      <c r="AX703" s="302"/>
      <c r="AY703" s="302"/>
      <c r="AZ703" s="302"/>
      <c r="BA703" s="302"/>
      <c r="BB703" s="302"/>
      <c r="BC703" s="302"/>
      <c r="BD703" s="302"/>
      <c r="BE703" s="302"/>
      <c r="BF703" s="302"/>
      <c r="BG703" s="302"/>
      <c r="BH703" s="302"/>
      <c r="BI703" s="302"/>
      <c r="BJ703" s="302"/>
      <c r="BK703" s="302"/>
      <c r="BL703" s="302"/>
      <c r="BM703" s="302"/>
      <c r="BN703" s="302"/>
      <c r="BO703" s="302"/>
      <c r="BP703" s="302"/>
      <c r="BQ703" s="302"/>
      <c r="BR703" s="302"/>
      <c r="BS703" s="302"/>
      <c r="BT703" s="302"/>
      <c r="BU703" s="302"/>
      <c r="BV703" s="302"/>
      <c r="BW703" s="302"/>
      <c r="BX703" s="302"/>
      <c r="BY703" s="302"/>
      <c r="BZ703" s="302"/>
      <c r="CA703" s="302"/>
      <c r="CB703" s="302"/>
      <c r="CC703" s="302"/>
      <c r="CD703" s="302"/>
      <c r="CE703" s="302"/>
      <c r="CF703" s="302"/>
      <c r="CG703" s="302"/>
      <c r="CH703" s="302"/>
      <c r="CI703" s="302"/>
      <c r="CJ703" s="302"/>
      <c r="CK703" s="302"/>
      <c r="CL703" s="302"/>
      <c r="CM703" s="302"/>
      <c r="CN703" s="302"/>
      <c r="CO703" s="302"/>
      <c r="CP703" s="302"/>
      <c r="CQ703" s="302"/>
      <c r="CR703" s="302"/>
      <c r="CS703" s="302"/>
      <c r="CT703" s="302"/>
      <c r="CU703" s="302"/>
      <c r="CV703" s="302"/>
      <c r="CW703" s="302"/>
      <c r="CX703" s="302"/>
      <c r="CY703" s="302"/>
      <c r="CZ703" s="302"/>
      <c r="DA703" s="302"/>
      <c r="DB703" s="302"/>
      <c r="DC703" s="302"/>
      <c r="DD703" s="302"/>
      <c r="DE703" s="302"/>
      <c r="DF703" s="302"/>
      <c r="DG703" s="302"/>
      <c r="DH703" s="302"/>
      <c r="DI703" s="302"/>
      <c r="DJ703" s="302"/>
      <c r="DK703" s="302"/>
      <c r="DL703" s="302"/>
      <c r="DM703" s="302"/>
      <c r="DN703" s="302"/>
      <c r="DO703" s="302"/>
    </row>
    <row r="704" spans="4:119">
      <c r="D704" s="301" t="s">
        <v>121</v>
      </c>
      <c r="E704" s="301"/>
      <c r="F704" s="301" t="s">
        <v>123</v>
      </c>
      <c r="G704" s="302">
        <v>14</v>
      </c>
      <c r="H704" s="277" t="str">
        <f t="shared" ref="H704:H750" si="11">E704&amp;TEXT(F704,"00")&amp;TEXT(G704,"00")</f>
        <v>0214</v>
      </c>
      <c r="I704" s="302"/>
      <c r="J704" s="302"/>
      <c r="K704" s="302"/>
      <c r="L704" s="302"/>
      <c r="M704" s="302"/>
      <c r="N704" s="302"/>
      <c r="O704" s="302"/>
      <c r="P704" s="302"/>
      <c r="Q704" s="302"/>
      <c r="R704" s="302"/>
      <c r="S704" s="302"/>
      <c r="T704" s="302"/>
      <c r="U704" s="302"/>
      <c r="V704" s="302"/>
      <c r="W704" s="302"/>
      <c r="X704" s="302"/>
      <c r="Y704" s="302"/>
      <c r="Z704" s="302"/>
      <c r="AA704" s="302"/>
      <c r="AB704" s="302"/>
      <c r="AC704" s="302"/>
      <c r="AD704" s="302"/>
      <c r="AE704" s="302"/>
      <c r="AF704" s="302"/>
      <c r="AG704" s="302"/>
      <c r="AH704" s="302"/>
      <c r="AI704" s="302"/>
      <c r="AJ704" s="302"/>
      <c r="AK704" s="302"/>
      <c r="AL704" s="302"/>
      <c r="AM704" s="302"/>
      <c r="AN704" s="302"/>
      <c r="AO704" s="302"/>
      <c r="AP704" s="302"/>
      <c r="AQ704" s="302"/>
      <c r="AR704" s="302"/>
      <c r="AS704" s="302"/>
      <c r="AT704" s="302"/>
      <c r="AU704" s="302"/>
      <c r="AV704" s="302"/>
      <c r="AW704" s="302"/>
      <c r="AX704" s="302"/>
      <c r="AY704" s="302"/>
      <c r="AZ704" s="302"/>
      <c r="BA704" s="302"/>
      <c r="BB704" s="302"/>
      <c r="BC704" s="302"/>
      <c r="BD704" s="302"/>
      <c r="BE704" s="302"/>
      <c r="BF704" s="302"/>
      <c r="BG704" s="302"/>
      <c r="BH704" s="302"/>
      <c r="BI704" s="302"/>
      <c r="BJ704" s="302"/>
      <c r="BK704" s="302"/>
      <c r="BL704" s="302"/>
      <c r="BM704" s="302"/>
      <c r="BN704" s="302"/>
      <c r="BO704" s="302"/>
      <c r="BP704" s="302"/>
      <c r="BQ704" s="302"/>
      <c r="BR704" s="302"/>
      <c r="BS704" s="302"/>
      <c r="BT704" s="302"/>
      <c r="BU704" s="302"/>
      <c r="BV704" s="302"/>
      <c r="BW704" s="302"/>
      <c r="BX704" s="302"/>
      <c r="BY704" s="302"/>
      <c r="BZ704" s="302"/>
      <c r="CA704" s="302"/>
      <c r="CB704" s="302"/>
      <c r="CC704" s="302"/>
      <c r="CD704" s="302"/>
      <c r="CE704" s="302"/>
      <c r="CF704" s="302"/>
      <c r="CG704" s="302"/>
      <c r="CH704" s="302"/>
      <c r="CI704" s="302"/>
      <c r="CJ704" s="302"/>
      <c r="CK704" s="302"/>
      <c r="CL704" s="302"/>
      <c r="CM704" s="302"/>
      <c r="CN704" s="302"/>
      <c r="CO704" s="302"/>
      <c r="CP704" s="302"/>
      <c r="CQ704" s="302"/>
      <c r="CR704" s="302"/>
      <c r="CS704" s="302"/>
      <c r="CT704" s="302"/>
      <c r="CU704" s="302"/>
      <c r="CV704" s="302"/>
      <c r="CW704" s="302"/>
      <c r="CX704" s="302"/>
      <c r="CY704" s="302"/>
      <c r="CZ704" s="302"/>
      <c r="DA704" s="302"/>
      <c r="DB704" s="302"/>
      <c r="DC704" s="302"/>
      <c r="DD704" s="302"/>
      <c r="DE704" s="302"/>
      <c r="DF704" s="302"/>
      <c r="DG704" s="302"/>
      <c r="DH704" s="302"/>
      <c r="DI704" s="302"/>
      <c r="DJ704" s="302"/>
      <c r="DK704" s="302"/>
      <c r="DL704" s="302"/>
      <c r="DM704" s="302"/>
      <c r="DN704" s="302"/>
      <c r="DO704" s="302"/>
    </row>
    <row r="705" spans="4:119">
      <c r="D705" s="301" t="s">
        <v>121</v>
      </c>
      <c r="E705" s="301"/>
      <c r="F705" s="301" t="s">
        <v>123</v>
      </c>
      <c r="G705" s="302">
        <v>15</v>
      </c>
      <c r="H705" s="277" t="str">
        <f t="shared" si="11"/>
        <v>0215</v>
      </c>
      <c r="I705" s="302"/>
      <c r="J705" s="302"/>
      <c r="K705" s="302"/>
      <c r="L705" s="302"/>
      <c r="M705" s="302"/>
      <c r="N705" s="302"/>
      <c r="O705" s="302"/>
      <c r="P705" s="302"/>
      <c r="Q705" s="302"/>
      <c r="R705" s="302"/>
      <c r="S705" s="302"/>
      <c r="T705" s="302"/>
      <c r="U705" s="302"/>
      <c r="V705" s="302"/>
      <c r="W705" s="302"/>
      <c r="X705" s="302"/>
      <c r="Y705" s="302"/>
      <c r="Z705" s="302"/>
      <c r="AA705" s="302"/>
      <c r="AB705" s="302"/>
      <c r="AC705" s="302"/>
      <c r="AD705" s="302"/>
      <c r="AE705" s="302"/>
      <c r="AF705" s="302"/>
      <c r="AG705" s="302"/>
      <c r="AH705" s="302"/>
      <c r="AI705" s="302"/>
      <c r="AJ705" s="302"/>
      <c r="AK705" s="302"/>
      <c r="AL705" s="302"/>
      <c r="AM705" s="302"/>
      <c r="AN705" s="302"/>
      <c r="AO705" s="302"/>
      <c r="AP705" s="302"/>
      <c r="AQ705" s="302"/>
      <c r="AR705" s="302"/>
      <c r="AS705" s="302"/>
      <c r="AT705" s="302"/>
      <c r="AU705" s="302"/>
      <c r="AV705" s="302"/>
      <c r="AW705" s="302"/>
      <c r="AX705" s="302"/>
      <c r="AY705" s="302"/>
      <c r="AZ705" s="302"/>
      <c r="BA705" s="302"/>
      <c r="BB705" s="302"/>
      <c r="BC705" s="302"/>
      <c r="BD705" s="302"/>
      <c r="BE705" s="302"/>
      <c r="BF705" s="302"/>
      <c r="BG705" s="302"/>
      <c r="BH705" s="302"/>
      <c r="BI705" s="302"/>
      <c r="BJ705" s="302"/>
      <c r="BK705" s="302"/>
      <c r="BL705" s="302"/>
      <c r="BM705" s="302"/>
      <c r="BN705" s="302"/>
      <c r="BO705" s="302"/>
      <c r="BP705" s="302"/>
      <c r="BQ705" s="302"/>
      <c r="BR705" s="302"/>
      <c r="BS705" s="302"/>
      <c r="BT705" s="302"/>
      <c r="BU705" s="302"/>
      <c r="BV705" s="302"/>
      <c r="BW705" s="302"/>
      <c r="BX705" s="302"/>
      <c r="BY705" s="302"/>
      <c r="BZ705" s="302"/>
      <c r="CA705" s="302"/>
      <c r="CB705" s="302"/>
      <c r="CC705" s="302"/>
      <c r="CD705" s="302"/>
      <c r="CE705" s="302"/>
      <c r="CF705" s="302"/>
      <c r="CG705" s="302"/>
      <c r="CH705" s="302"/>
      <c r="CI705" s="302"/>
      <c r="CJ705" s="302"/>
      <c r="CK705" s="302"/>
      <c r="CL705" s="302"/>
      <c r="CM705" s="302"/>
      <c r="CN705" s="302"/>
      <c r="CO705" s="302"/>
      <c r="CP705" s="302"/>
      <c r="CQ705" s="302"/>
      <c r="CR705" s="302"/>
      <c r="CS705" s="302"/>
      <c r="CT705" s="302"/>
      <c r="CU705" s="302"/>
      <c r="CV705" s="302"/>
      <c r="CW705" s="302"/>
      <c r="CX705" s="302"/>
      <c r="CY705" s="302"/>
      <c r="CZ705" s="302"/>
      <c r="DA705" s="302"/>
      <c r="DB705" s="302"/>
      <c r="DC705" s="302"/>
      <c r="DD705" s="302"/>
      <c r="DE705" s="302"/>
      <c r="DF705" s="302"/>
      <c r="DG705" s="302"/>
      <c r="DH705" s="302"/>
      <c r="DI705" s="302"/>
      <c r="DJ705" s="302"/>
      <c r="DK705" s="302"/>
      <c r="DL705" s="302"/>
      <c r="DM705" s="302"/>
      <c r="DN705" s="302"/>
      <c r="DO705" s="302"/>
    </row>
    <row r="706" spans="4:119">
      <c r="D706" s="301" t="s">
        <v>121</v>
      </c>
      <c r="E706" s="301"/>
      <c r="F706" s="301" t="s">
        <v>123</v>
      </c>
      <c r="G706" s="302">
        <v>16</v>
      </c>
      <c r="H706" s="277" t="str">
        <f t="shared" si="11"/>
        <v>0216</v>
      </c>
      <c r="I706" s="302"/>
      <c r="J706" s="302"/>
      <c r="K706" s="302"/>
      <c r="L706" s="302"/>
      <c r="M706" s="302"/>
      <c r="N706" s="302"/>
      <c r="O706" s="302"/>
      <c r="P706" s="302"/>
      <c r="Q706" s="302"/>
      <c r="R706" s="302"/>
      <c r="S706" s="302"/>
      <c r="T706" s="302"/>
      <c r="U706" s="302"/>
      <c r="V706" s="302"/>
      <c r="W706" s="302"/>
      <c r="X706" s="302"/>
      <c r="Y706" s="302"/>
      <c r="Z706" s="302"/>
      <c r="AA706" s="302"/>
      <c r="AB706" s="302"/>
      <c r="AC706" s="302"/>
      <c r="AD706" s="302"/>
      <c r="AE706" s="302"/>
      <c r="AF706" s="302"/>
      <c r="AG706" s="302"/>
      <c r="AH706" s="302"/>
      <c r="AI706" s="302"/>
      <c r="AJ706" s="302"/>
      <c r="AK706" s="302"/>
      <c r="AL706" s="302"/>
      <c r="AM706" s="302"/>
      <c r="AN706" s="302"/>
      <c r="AO706" s="302"/>
      <c r="AP706" s="302"/>
      <c r="AQ706" s="302"/>
      <c r="AR706" s="302"/>
      <c r="AS706" s="302"/>
      <c r="AT706" s="302"/>
      <c r="AU706" s="302"/>
      <c r="AV706" s="302"/>
      <c r="AW706" s="302"/>
      <c r="AX706" s="302"/>
      <c r="AY706" s="302"/>
      <c r="AZ706" s="302"/>
      <c r="BA706" s="302"/>
      <c r="BB706" s="302"/>
      <c r="BC706" s="302"/>
      <c r="BD706" s="302"/>
      <c r="BE706" s="302"/>
      <c r="BF706" s="302"/>
      <c r="BG706" s="302"/>
      <c r="BH706" s="302"/>
      <c r="BI706" s="302"/>
      <c r="BJ706" s="302"/>
      <c r="BK706" s="302"/>
      <c r="BL706" s="302"/>
      <c r="BM706" s="302"/>
      <c r="BN706" s="302"/>
      <c r="BO706" s="302"/>
      <c r="BP706" s="302"/>
      <c r="BQ706" s="302"/>
      <c r="BR706" s="302"/>
      <c r="BS706" s="302"/>
      <c r="BT706" s="302"/>
      <c r="BU706" s="302"/>
      <c r="BV706" s="302"/>
      <c r="BW706" s="302"/>
      <c r="BX706" s="302"/>
      <c r="BY706" s="302"/>
      <c r="BZ706" s="302"/>
      <c r="CA706" s="302"/>
      <c r="CB706" s="302"/>
      <c r="CC706" s="302"/>
      <c r="CD706" s="302"/>
      <c r="CE706" s="302"/>
      <c r="CF706" s="302"/>
      <c r="CG706" s="302"/>
      <c r="CH706" s="302"/>
      <c r="CI706" s="302"/>
      <c r="CJ706" s="302"/>
      <c r="CK706" s="302"/>
      <c r="CL706" s="302"/>
      <c r="CM706" s="302"/>
      <c r="CN706" s="302"/>
      <c r="CO706" s="302"/>
      <c r="CP706" s="302"/>
      <c r="CQ706" s="302"/>
      <c r="CR706" s="302"/>
      <c r="CS706" s="302"/>
      <c r="CT706" s="302"/>
      <c r="CU706" s="302"/>
      <c r="CV706" s="302"/>
      <c r="CW706" s="302"/>
      <c r="CX706" s="302"/>
      <c r="CY706" s="302"/>
      <c r="CZ706" s="302"/>
      <c r="DA706" s="302"/>
      <c r="DB706" s="302"/>
      <c r="DC706" s="302"/>
      <c r="DD706" s="302"/>
      <c r="DE706" s="302"/>
      <c r="DF706" s="302"/>
      <c r="DG706" s="302"/>
      <c r="DH706" s="302"/>
      <c r="DI706" s="302"/>
      <c r="DJ706" s="302"/>
      <c r="DK706" s="302"/>
      <c r="DL706" s="302"/>
      <c r="DM706" s="302"/>
      <c r="DN706" s="302"/>
      <c r="DO706" s="302"/>
    </row>
    <row r="707" spans="4:119">
      <c r="D707" s="301" t="s">
        <v>121</v>
      </c>
      <c r="E707" s="301"/>
      <c r="F707" s="301" t="s">
        <v>123</v>
      </c>
      <c r="G707" s="302">
        <v>17</v>
      </c>
      <c r="H707" s="277" t="str">
        <f t="shared" si="11"/>
        <v>0217</v>
      </c>
      <c r="I707" s="302"/>
      <c r="J707" s="302"/>
      <c r="K707" s="302"/>
      <c r="L707" s="302"/>
      <c r="M707" s="302"/>
      <c r="N707" s="302"/>
      <c r="O707" s="302"/>
      <c r="P707" s="302"/>
      <c r="Q707" s="302"/>
      <c r="R707" s="302"/>
      <c r="S707" s="302"/>
      <c r="T707" s="302"/>
      <c r="U707" s="302"/>
      <c r="V707" s="302"/>
      <c r="W707" s="302"/>
      <c r="X707" s="302"/>
      <c r="Y707" s="302"/>
      <c r="Z707" s="302"/>
      <c r="AA707" s="302"/>
      <c r="AB707" s="302"/>
      <c r="AC707" s="302"/>
      <c r="AD707" s="302"/>
      <c r="AE707" s="302"/>
      <c r="AF707" s="302"/>
      <c r="AG707" s="302"/>
      <c r="AH707" s="302"/>
      <c r="AI707" s="302"/>
      <c r="AJ707" s="302"/>
      <c r="AK707" s="302"/>
      <c r="AL707" s="302"/>
      <c r="AM707" s="302"/>
      <c r="AN707" s="302"/>
      <c r="AO707" s="302"/>
      <c r="AP707" s="302"/>
      <c r="AQ707" s="302"/>
      <c r="AR707" s="302"/>
      <c r="AS707" s="302"/>
      <c r="AT707" s="302"/>
      <c r="AU707" s="302"/>
      <c r="AV707" s="302"/>
      <c r="AW707" s="302"/>
      <c r="AX707" s="302"/>
      <c r="AY707" s="302"/>
      <c r="AZ707" s="302"/>
      <c r="BA707" s="302"/>
      <c r="BB707" s="302"/>
      <c r="BC707" s="302"/>
      <c r="BD707" s="302"/>
      <c r="BE707" s="302"/>
      <c r="BF707" s="302"/>
      <c r="BG707" s="302"/>
      <c r="BH707" s="302"/>
      <c r="BI707" s="302"/>
      <c r="BJ707" s="302"/>
      <c r="BK707" s="302"/>
      <c r="BL707" s="302"/>
      <c r="BM707" s="302"/>
      <c r="BN707" s="302"/>
      <c r="BO707" s="302"/>
      <c r="BP707" s="302"/>
      <c r="BQ707" s="302"/>
      <c r="BR707" s="302"/>
      <c r="BS707" s="302"/>
      <c r="BT707" s="302"/>
      <c r="BU707" s="302"/>
      <c r="BV707" s="302"/>
      <c r="BW707" s="302"/>
      <c r="BX707" s="302"/>
      <c r="BY707" s="302"/>
      <c r="BZ707" s="302"/>
      <c r="CA707" s="302"/>
      <c r="CB707" s="302"/>
      <c r="CC707" s="302"/>
      <c r="CD707" s="302"/>
      <c r="CE707" s="302"/>
      <c r="CF707" s="302"/>
      <c r="CG707" s="302"/>
      <c r="CH707" s="302"/>
      <c r="CI707" s="302"/>
      <c r="CJ707" s="302"/>
      <c r="CK707" s="302"/>
      <c r="CL707" s="302"/>
      <c r="CM707" s="302"/>
      <c r="CN707" s="302"/>
      <c r="CO707" s="302"/>
      <c r="CP707" s="302"/>
      <c r="CQ707" s="302"/>
      <c r="CR707" s="302"/>
      <c r="CS707" s="302"/>
      <c r="CT707" s="302"/>
      <c r="CU707" s="302"/>
      <c r="CV707" s="302"/>
      <c r="CW707" s="302"/>
      <c r="CX707" s="302"/>
      <c r="CY707" s="302"/>
      <c r="CZ707" s="302"/>
      <c r="DA707" s="302"/>
      <c r="DB707" s="302"/>
      <c r="DC707" s="302"/>
      <c r="DD707" s="302"/>
      <c r="DE707" s="302"/>
      <c r="DF707" s="302"/>
      <c r="DG707" s="302"/>
      <c r="DH707" s="302"/>
      <c r="DI707" s="302"/>
      <c r="DJ707" s="302"/>
      <c r="DK707" s="302"/>
      <c r="DL707" s="302"/>
      <c r="DM707" s="302"/>
      <c r="DN707" s="302"/>
      <c r="DO707" s="302"/>
    </row>
    <row r="708" spans="4:119">
      <c r="D708" s="301" t="s">
        <v>121</v>
      </c>
      <c r="E708" s="301"/>
      <c r="F708" s="301" t="s">
        <v>123</v>
      </c>
      <c r="G708" s="302">
        <v>18</v>
      </c>
      <c r="H708" s="277" t="str">
        <f t="shared" si="11"/>
        <v>0218</v>
      </c>
      <c r="I708" s="302"/>
      <c r="J708" s="302"/>
      <c r="K708" s="302"/>
      <c r="L708" s="302"/>
      <c r="M708" s="302"/>
      <c r="N708" s="302"/>
      <c r="O708" s="302"/>
      <c r="P708" s="302"/>
      <c r="Q708" s="302"/>
      <c r="R708" s="302"/>
      <c r="S708" s="302"/>
      <c r="T708" s="302"/>
      <c r="U708" s="302"/>
      <c r="V708" s="302"/>
      <c r="W708" s="302"/>
      <c r="X708" s="302"/>
      <c r="Y708" s="302"/>
      <c r="Z708" s="302"/>
      <c r="AA708" s="302"/>
      <c r="AB708" s="302"/>
      <c r="AC708" s="302"/>
      <c r="AD708" s="302"/>
      <c r="AE708" s="302"/>
      <c r="AF708" s="302"/>
      <c r="AG708" s="302"/>
      <c r="AH708" s="302"/>
      <c r="AI708" s="302"/>
      <c r="AJ708" s="302"/>
      <c r="AK708" s="302"/>
      <c r="AL708" s="302"/>
      <c r="AM708" s="302"/>
      <c r="AN708" s="302"/>
      <c r="AO708" s="302"/>
      <c r="AP708" s="302"/>
      <c r="AQ708" s="302"/>
      <c r="AR708" s="302"/>
      <c r="AS708" s="302"/>
      <c r="AT708" s="302"/>
      <c r="AU708" s="302"/>
      <c r="AV708" s="302"/>
      <c r="AW708" s="302"/>
      <c r="AX708" s="302"/>
      <c r="AY708" s="302"/>
      <c r="AZ708" s="302"/>
      <c r="BA708" s="302"/>
      <c r="BB708" s="302"/>
      <c r="BC708" s="302"/>
      <c r="BD708" s="302"/>
      <c r="BE708" s="302"/>
      <c r="BF708" s="302"/>
      <c r="BG708" s="302"/>
      <c r="BH708" s="302"/>
      <c r="BI708" s="302"/>
      <c r="BJ708" s="302"/>
      <c r="BK708" s="302"/>
      <c r="BL708" s="302"/>
      <c r="BM708" s="302"/>
      <c r="BN708" s="302"/>
      <c r="BO708" s="302"/>
      <c r="BP708" s="302"/>
      <c r="BQ708" s="302"/>
      <c r="BR708" s="302"/>
      <c r="BS708" s="302"/>
      <c r="BT708" s="302"/>
      <c r="BU708" s="302"/>
      <c r="BV708" s="302"/>
      <c r="BW708" s="302"/>
      <c r="BX708" s="302"/>
      <c r="BY708" s="302"/>
      <c r="BZ708" s="302"/>
      <c r="CA708" s="302"/>
      <c r="CB708" s="302"/>
      <c r="CC708" s="302"/>
      <c r="CD708" s="302"/>
      <c r="CE708" s="302"/>
      <c r="CF708" s="302"/>
      <c r="CG708" s="302"/>
      <c r="CH708" s="302"/>
      <c r="CI708" s="302"/>
      <c r="CJ708" s="302"/>
      <c r="CK708" s="302"/>
      <c r="CL708" s="302"/>
      <c r="CM708" s="302"/>
      <c r="CN708" s="302"/>
      <c r="CO708" s="302"/>
      <c r="CP708" s="302"/>
      <c r="CQ708" s="302"/>
      <c r="CR708" s="302"/>
      <c r="CS708" s="302"/>
      <c r="CT708" s="302"/>
      <c r="CU708" s="302"/>
      <c r="CV708" s="302"/>
      <c r="CW708" s="302"/>
      <c r="CX708" s="302"/>
      <c r="CY708" s="302"/>
      <c r="CZ708" s="302"/>
      <c r="DA708" s="302"/>
      <c r="DB708" s="302"/>
      <c r="DC708" s="302"/>
      <c r="DD708" s="302"/>
      <c r="DE708" s="302"/>
      <c r="DF708" s="302"/>
      <c r="DG708" s="302"/>
      <c r="DH708" s="302"/>
      <c r="DI708" s="302"/>
      <c r="DJ708" s="302"/>
      <c r="DK708" s="302"/>
      <c r="DL708" s="302"/>
      <c r="DM708" s="302"/>
      <c r="DN708" s="302"/>
      <c r="DO708" s="302"/>
    </row>
    <row r="709" spans="4:119">
      <c r="D709" s="301" t="s">
        <v>121</v>
      </c>
      <c r="E709" s="301"/>
      <c r="F709" s="301" t="s">
        <v>123</v>
      </c>
      <c r="G709" s="302">
        <v>19</v>
      </c>
      <c r="H709" s="277" t="str">
        <f t="shared" si="11"/>
        <v>0219</v>
      </c>
      <c r="I709" s="302"/>
      <c r="J709" s="302"/>
      <c r="K709" s="302"/>
      <c r="L709" s="302"/>
      <c r="M709" s="302"/>
      <c r="N709" s="302"/>
      <c r="O709" s="302"/>
      <c r="P709" s="302"/>
      <c r="Q709" s="302"/>
      <c r="R709" s="302"/>
      <c r="S709" s="302"/>
      <c r="T709" s="302"/>
      <c r="U709" s="302"/>
      <c r="V709" s="302"/>
      <c r="W709" s="302"/>
      <c r="X709" s="302"/>
      <c r="Y709" s="302"/>
      <c r="Z709" s="302"/>
      <c r="AA709" s="302"/>
      <c r="AB709" s="302"/>
      <c r="AC709" s="302"/>
      <c r="AD709" s="302"/>
      <c r="AE709" s="302"/>
      <c r="AF709" s="302"/>
      <c r="AG709" s="302"/>
      <c r="AH709" s="302"/>
      <c r="AI709" s="302"/>
      <c r="AJ709" s="302"/>
      <c r="AK709" s="302"/>
      <c r="AL709" s="302"/>
      <c r="AM709" s="302"/>
      <c r="AN709" s="302"/>
      <c r="AO709" s="302"/>
      <c r="AP709" s="302"/>
      <c r="AQ709" s="302"/>
      <c r="AR709" s="302"/>
      <c r="AS709" s="302"/>
      <c r="AT709" s="302"/>
      <c r="AU709" s="302"/>
      <c r="AV709" s="302"/>
      <c r="AW709" s="302"/>
      <c r="AX709" s="302"/>
      <c r="AY709" s="302"/>
      <c r="AZ709" s="302"/>
      <c r="BA709" s="302"/>
      <c r="BB709" s="302"/>
      <c r="BC709" s="302"/>
      <c r="BD709" s="302"/>
      <c r="BE709" s="302"/>
      <c r="BF709" s="302"/>
      <c r="BG709" s="302"/>
      <c r="BH709" s="302"/>
      <c r="BI709" s="302"/>
      <c r="BJ709" s="302"/>
      <c r="BK709" s="302"/>
      <c r="BL709" s="302"/>
      <c r="BM709" s="302"/>
      <c r="BN709" s="302"/>
      <c r="BO709" s="302"/>
      <c r="BP709" s="302"/>
      <c r="BQ709" s="302"/>
      <c r="BR709" s="302"/>
      <c r="BS709" s="302"/>
      <c r="BT709" s="302"/>
      <c r="BU709" s="302"/>
      <c r="BV709" s="302"/>
      <c r="BW709" s="302"/>
      <c r="BX709" s="302"/>
      <c r="BY709" s="302"/>
      <c r="BZ709" s="302"/>
      <c r="CA709" s="302"/>
      <c r="CB709" s="302"/>
      <c r="CC709" s="302"/>
      <c r="CD709" s="302"/>
      <c r="CE709" s="302"/>
      <c r="CF709" s="302"/>
      <c r="CG709" s="302"/>
      <c r="CH709" s="302"/>
      <c r="CI709" s="302"/>
      <c r="CJ709" s="302"/>
      <c r="CK709" s="302"/>
      <c r="CL709" s="302"/>
      <c r="CM709" s="302"/>
      <c r="CN709" s="302"/>
      <c r="CO709" s="302"/>
      <c r="CP709" s="302"/>
      <c r="CQ709" s="302"/>
      <c r="CR709" s="302"/>
      <c r="CS709" s="302"/>
      <c r="CT709" s="302"/>
      <c r="CU709" s="302"/>
      <c r="CV709" s="302"/>
      <c r="CW709" s="302"/>
      <c r="CX709" s="302"/>
      <c r="CY709" s="302"/>
      <c r="CZ709" s="302"/>
      <c r="DA709" s="302"/>
      <c r="DB709" s="302"/>
      <c r="DC709" s="302"/>
      <c r="DD709" s="302"/>
      <c r="DE709" s="302"/>
      <c r="DF709" s="302"/>
      <c r="DG709" s="302"/>
      <c r="DH709" s="302"/>
      <c r="DI709" s="302"/>
      <c r="DJ709" s="302"/>
      <c r="DK709" s="302"/>
      <c r="DL709" s="302"/>
      <c r="DM709" s="302"/>
      <c r="DN709" s="302"/>
      <c r="DO709" s="302"/>
    </row>
    <row r="710" spans="4:119">
      <c r="D710" s="301" t="s">
        <v>121</v>
      </c>
      <c r="E710" s="301"/>
      <c r="F710" s="301" t="s">
        <v>123</v>
      </c>
      <c r="G710" s="302">
        <v>20</v>
      </c>
      <c r="H710" s="277" t="str">
        <f t="shared" si="11"/>
        <v>0220</v>
      </c>
      <c r="I710" s="302"/>
      <c r="J710" s="302"/>
      <c r="K710" s="302"/>
      <c r="L710" s="302"/>
      <c r="M710" s="302"/>
      <c r="N710" s="302"/>
      <c r="O710" s="302"/>
      <c r="P710" s="302"/>
      <c r="Q710" s="302"/>
      <c r="R710" s="302"/>
      <c r="S710" s="302"/>
      <c r="T710" s="302"/>
      <c r="U710" s="302"/>
      <c r="V710" s="302"/>
      <c r="W710" s="302"/>
      <c r="X710" s="302"/>
      <c r="Y710" s="302"/>
      <c r="Z710" s="302"/>
      <c r="AA710" s="302"/>
      <c r="AB710" s="302"/>
      <c r="AC710" s="302"/>
      <c r="AD710" s="302"/>
      <c r="AE710" s="302"/>
      <c r="AF710" s="302"/>
      <c r="AG710" s="302"/>
      <c r="AH710" s="302"/>
      <c r="AI710" s="302"/>
      <c r="AJ710" s="302"/>
      <c r="AK710" s="302"/>
      <c r="AL710" s="302"/>
      <c r="AM710" s="302"/>
      <c r="AN710" s="302"/>
      <c r="AO710" s="302"/>
      <c r="AP710" s="302"/>
      <c r="AQ710" s="302"/>
      <c r="AR710" s="302"/>
      <c r="AS710" s="302"/>
      <c r="AT710" s="302"/>
      <c r="AU710" s="302"/>
      <c r="AV710" s="302"/>
      <c r="AW710" s="302"/>
      <c r="AX710" s="302"/>
      <c r="AY710" s="302"/>
      <c r="AZ710" s="302"/>
      <c r="BA710" s="302"/>
      <c r="BB710" s="302"/>
      <c r="BC710" s="302"/>
      <c r="BD710" s="302"/>
      <c r="BE710" s="302"/>
      <c r="BF710" s="302"/>
      <c r="BG710" s="302"/>
      <c r="BH710" s="302"/>
      <c r="BI710" s="302"/>
      <c r="BJ710" s="302"/>
      <c r="BK710" s="302"/>
      <c r="BL710" s="302"/>
      <c r="BM710" s="302"/>
      <c r="BN710" s="302"/>
      <c r="BO710" s="302"/>
      <c r="BP710" s="302"/>
      <c r="BQ710" s="302"/>
      <c r="BR710" s="302"/>
      <c r="BS710" s="302"/>
      <c r="BT710" s="302"/>
      <c r="BU710" s="302"/>
      <c r="BV710" s="302"/>
      <c r="BW710" s="302"/>
      <c r="BX710" s="302"/>
      <c r="BY710" s="302"/>
      <c r="BZ710" s="302"/>
      <c r="CA710" s="302"/>
      <c r="CB710" s="302"/>
      <c r="CC710" s="302"/>
      <c r="CD710" s="302"/>
      <c r="CE710" s="302"/>
      <c r="CF710" s="302"/>
      <c r="CG710" s="302"/>
      <c r="CH710" s="302"/>
      <c r="CI710" s="302"/>
      <c r="CJ710" s="302"/>
      <c r="CK710" s="302"/>
      <c r="CL710" s="302"/>
      <c r="CM710" s="302"/>
      <c r="CN710" s="302"/>
      <c r="CO710" s="302"/>
      <c r="CP710" s="302"/>
      <c r="CQ710" s="302"/>
      <c r="CR710" s="302"/>
      <c r="CS710" s="302"/>
      <c r="CT710" s="302"/>
      <c r="CU710" s="302"/>
      <c r="CV710" s="302"/>
      <c r="CW710" s="302"/>
      <c r="CX710" s="302"/>
      <c r="CY710" s="302"/>
      <c r="CZ710" s="302"/>
      <c r="DA710" s="302"/>
      <c r="DB710" s="302"/>
      <c r="DC710" s="302"/>
      <c r="DD710" s="302"/>
      <c r="DE710" s="302"/>
      <c r="DF710" s="302"/>
      <c r="DG710" s="302"/>
      <c r="DH710" s="302"/>
      <c r="DI710" s="302"/>
      <c r="DJ710" s="302"/>
      <c r="DK710" s="302"/>
      <c r="DL710" s="302"/>
      <c r="DM710" s="302"/>
      <c r="DN710" s="302"/>
      <c r="DO710" s="302"/>
    </row>
    <row r="711" spans="4:119">
      <c r="D711" s="301" t="s">
        <v>121</v>
      </c>
      <c r="E711" s="301"/>
      <c r="F711" s="301" t="s">
        <v>123</v>
      </c>
      <c r="G711" s="302">
        <v>21</v>
      </c>
      <c r="H711" s="277" t="str">
        <f t="shared" si="11"/>
        <v>0221</v>
      </c>
      <c r="I711" s="302"/>
      <c r="J711" s="302"/>
      <c r="K711" s="302"/>
      <c r="L711" s="302"/>
      <c r="M711" s="302"/>
      <c r="N711" s="302"/>
      <c r="O711" s="302"/>
      <c r="P711" s="302"/>
      <c r="Q711" s="302"/>
      <c r="R711" s="302"/>
      <c r="S711" s="302"/>
      <c r="T711" s="302"/>
      <c r="U711" s="302"/>
      <c r="V711" s="302"/>
      <c r="W711" s="302"/>
      <c r="X711" s="302"/>
      <c r="Y711" s="302"/>
      <c r="Z711" s="302"/>
      <c r="AA711" s="302"/>
      <c r="AB711" s="302"/>
      <c r="AC711" s="302"/>
      <c r="AD711" s="302"/>
      <c r="AE711" s="302"/>
      <c r="AF711" s="302"/>
      <c r="AG711" s="302"/>
      <c r="AH711" s="302"/>
      <c r="AI711" s="302"/>
      <c r="AJ711" s="302"/>
      <c r="AK711" s="302"/>
      <c r="AL711" s="302"/>
      <c r="AM711" s="302"/>
      <c r="AN711" s="302"/>
      <c r="AO711" s="302"/>
      <c r="AP711" s="302"/>
      <c r="AQ711" s="302"/>
      <c r="AR711" s="302"/>
      <c r="AS711" s="302"/>
      <c r="AT711" s="302"/>
      <c r="AU711" s="302"/>
      <c r="AV711" s="302"/>
      <c r="AW711" s="302"/>
      <c r="AX711" s="302"/>
      <c r="AY711" s="302"/>
      <c r="AZ711" s="302"/>
      <c r="BA711" s="302"/>
      <c r="BB711" s="302"/>
      <c r="BC711" s="302"/>
      <c r="BD711" s="302"/>
      <c r="BE711" s="302"/>
      <c r="BF711" s="302"/>
      <c r="BG711" s="302"/>
      <c r="BH711" s="302"/>
      <c r="BI711" s="302"/>
      <c r="BJ711" s="302"/>
      <c r="BK711" s="302"/>
      <c r="BL711" s="302"/>
      <c r="BM711" s="302"/>
      <c r="BN711" s="302"/>
      <c r="BO711" s="302"/>
      <c r="BP711" s="302"/>
      <c r="BQ711" s="302"/>
      <c r="BR711" s="302"/>
      <c r="BS711" s="302"/>
      <c r="BT711" s="302"/>
      <c r="BU711" s="302"/>
      <c r="BV711" s="302"/>
      <c r="BW711" s="302"/>
      <c r="BX711" s="302"/>
      <c r="BY711" s="302"/>
      <c r="BZ711" s="302"/>
      <c r="CA711" s="302"/>
      <c r="CB711" s="302"/>
      <c r="CC711" s="302"/>
      <c r="CD711" s="302"/>
      <c r="CE711" s="302"/>
      <c r="CF711" s="302"/>
      <c r="CG711" s="302"/>
      <c r="CH711" s="302"/>
      <c r="CI711" s="302"/>
      <c r="CJ711" s="302"/>
      <c r="CK711" s="302"/>
      <c r="CL711" s="302"/>
      <c r="CM711" s="302"/>
      <c r="CN711" s="302"/>
      <c r="CO711" s="302"/>
      <c r="CP711" s="302"/>
      <c r="CQ711" s="302"/>
      <c r="CR711" s="302"/>
      <c r="CS711" s="302"/>
      <c r="CT711" s="302"/>
      <c r="CU711" s="302"/>
      <c r="CV711" s="302"/>
      <c r="CW711" s="302"/>
      <c r="CX711" s="302"/>
      <c r="CY711" s="302"/>
      <c r="CZ711" s="302"/>
      <c r="DA711" s="302"/>
      <c r="DB711" s="302"/>
      <c r="DC711" s="302"/>
      <c r="DD711" s="302"/>
      <c r="DE711" s="302"/>
      <c r="DF711" s="302"/>
      <c r="DG711" s="302"/>
      <c r="DH711" s="302"/>
      <c r="DI711" s="302"/>
      <c r="DJ711" s="302"/>
      <c r="DK711" s="302"/>
      <c r="DL711" s="302"/>
      <c r="DM711" s="302"/>
      <c r="DN711" s="302"/>
      <c r="DO711" s="302"/>
    </row>
    <row r="712" spans="4:119">
      <c r="D712" s="301" t="s">
        <v>121</v>
      </c>
      <c r="E712" s="301"/>
      <c r="F712" s="301" t="s">
        <v>123</v>
      </c>
      <c r="G712" s="302">
        <v>22</v>
      </c>
      <c r="H712" s="277" t="str">
        <f t="shared" si="11"/>
        <v>0222</v>
      </c>
      <c r="I712" s="302"/>
      <c r="J712" s="302"/>
      <c r="K712" s="302"/>
      <c r="L712" s="302"/>
      <c r="M712" s="302"/>
      <c r="N712" s="302"/>
      <c r="O712" s="302"/>
      <c r="P712" s="302"/>
      <c r="Q712" s="302"/>
      <c r="R712" s="302"/>
      <c r="S712" s="302"/>
      <c r="T712" s="302"/>
      <c r="U712" s="302"/>
      <c r="V712" s="302"/>
      <c r="W712" s="302"/>
      <c r="X712" s="302"/>
      <c r="Y712" s="302"/>
      <c r="Z712" s="302"/>
      <c r="AA712" s="302"/>
      <c r="AB712" s="302"/>
      <c r="AC712" s="302"/>
      <c r="AD712" s="302"/>
      <c r="AE712" s="302"/>
      <c r="AF712" s="302"/>
      <c r="AG712" s="302"/>
      <c r="AH712" s="302"/>
      <c r="AI712" s="302"/>
      <c r="AJ712" s="302"/>
      <c r="AK712" s="302"/>
      <c r="AL712" s="302"/>
      <c r="AM712" s="302"/>
      <c r="AN712" s="302"/>
      <c r="AO712" s="302"/>
      <c r="AP712" s="302"/>
      <c r="AQ712" s="302"/>
      <c r="AR712" s="302"/>
      <c r="AS712" s="302"/>
      <c r="AT712" s="302"/>
      <c r="AU712" s="302"/>
      <c r="AV712" s="302"/>
      <c r="AW712" s="302"/>
      <c r="AX712" s="302"/>
      <c r="AY712" s="302"/>
      <c r="AZ712" s="302"/>
      <c r="BA712" s="302"/>
      <c r="BB712" s="302"/>
      <c r="BC712" s="302"/>
      <c r="BD712" s="302"/>
      <c r="BE712" s="302"/>
      <c r="BF712" s="302"/>
      <c r="BG712" s="302"/>
      <c r="BH712" s="302"/>
      <c r="BI712" s="302"/>
      <c r="BJ712" s="302"/>
      <c r="BK712" s="302"/>
      <c r="BL712" s="302"/>
      <c r="BM712" s="302"/>
      <c r="BN712" s="302"/>
      <c r="BO712" s="302"/>
      <c r="BP712" s="302"/>
      <c r="BQ712" s="302"/>
      <c r="BR712" s="302"/>
      <c r="BS712" s="302"/>
      <c r="BT712" s="302"/>
      <c r="BU712" s="302"/>
      <c r="BV712" s="302"/>
      <c r="BW712" s="302"/>
      <c r="BX712" s="302"/>
      <c r="BY712" s="302"/>
      <c r="BZ712" s="302"/>
      <c r="CA712" s="302"/>
      <c r="CB712" s="302"/>
      <c r="CC712" s="302"/>
      <c r="CD712" s="302"/>
      <c r="CE712" s="302"/>
      <c r="CF712" s="302"/>
      <c r="CG712" s="302"/>
      <c r="CH712" s="302"/>
      <c r="CI712" s="302"/>
      <c r="CJ712" s="302"/>
      <c r="CK712" s="302"/>
      <c r="CL712" s="302"/>
      <c r="CM712" s="302"/>
      <c r="CN712" s="302"/>
      <c r="CO712" s="302"/>
      <c r="CP712" s="302"/>
      <c r="CQ712" s="302"/>
      <c r="CR712" s="302"/>
      <c r="CS712" s="302"/>
      <c r="CT712" s="302"/>
      <c r="CU712" s="302"/>
      <c r="CV712" s="302"/>
      <c r="CW712" s="302"/>
      <c r="CX712" s="302"/>
      <c r="CY712" s="302"/>
      <c r="CZ712" s="302"/>
      <c r="DA712" s="302"/>
      <c r="DB712" s="302"/>
      <c r="DC712" s="302"/>
      <c r="DD712" s="302"/>
      <c r="DE712" s="302"/>
      <c r="DF712" s="302"/>
      <c r="DG712" s="302"/>
      <c r="DH712" s="302"/>
      <c r="DI712" s="302"/>
      <c r="DJ712" s="302"/>
      <c r="DK712" s="302"/>
      <c r="DL712" s="302"/>
      <c r="DM712" s="302"/>
      <c r="DN712" s="302"/>
      <c r="DO712" s="302"/>
    </row>
    <row r="713" spans="4:119">
      <c r="D713" s="301" t="s">
        <v>121</v>
      </c>
      <c r="E713" s="301"/>
      <c r="F713" s="301" t="s">
        <v>123</v>
      </c>
      <c r="G713" s="302">
        <v>23</v>
      </c>
      <c r="H713" s="277" t="str">
        <f t="shared" si="11"/>
        <v>0223</v>
      </c>
      <c r="I713" s="302"/>
      <c r="J713" s="302"/>
      <c r="K713" s="302"/>
      <c r="L713" s="302"/>
      <c r="M713" s="302"/>
      <c r="N713" s="302"/>
      <c r="O713" s="302"/>
      <c r="P713" s="302"/>
      <c r="Q713" s="302"/>
      <c r="R713" s="302"/>
      <c r="S713" s="302"/>
      <c r="T713" s="302"/>
      <c r="U713" s="302"/>
      <c r="V713" s="302"/>
      <c r="W713" s="302"/>
      <c r="X713" s="302"/>
      <c r="Y713" s="302"/>
      <c r="Z713" s="302"/>
      <c r="AA713" s="302"/>
      <c r="AB713" s="302"/>
      <c r="AC713" s="302"/>
      <c r="AD713" s="302"/>
      <c r="AE713" s="302"/>
      <c r="AF713" s="302"/>
      <c r="AG713" s="302"/>
      <c r="AH713" s="302"/>
      <c r="AI713" s="302"/>
      <c r="AJ713" s="302"/>
      <c r="AK713" s="302"/>
      <c r="AL713" s="302"/>
      <c r="AM713" s="302"/>
      <c r="AN713" s="302"/>
      <c r="AO713" s="302"/>
      <c r="AP713" s="302"/>
      <c r="AQ713" s="302"/>
      <c r="AR713" s="302"/>
      <c r="AS713" s="302"/>
      <c r="AT713" s="302"/>
      <c r="AU713" s="302"/>
      <c r="AV713" s="302"/>
      <c r="AW713" s="302"/>
      <c r="AX713" s="302"/>
      <c r="AY713" s="302"/>
      <c r="AZ713" s="302"/>
      <c r="BA713" s="302"/>
      <c r="BB713" s="302"/>
      <c r="BC713" s="302"/>
      <c r="BD713" s="302"/>
      <c r="BE713" s="302"/>
      <c r="BF713" s="302"/>
      <c r="BG713" s="302"/>
      <c r="BH713" s="302"/>
      <c r="BI713" s="302"/>
      <c r="BJ713" s="302"/>
      <c r="BK713" s="302"/>
      <c r="BL713" s="302"/>
      <c r="BM713" s="302"/>
      <c r="BN713" s="302"/>
      <c r="BO713" s="302"/>
      <c r="BP713" s="302"/>
      <c r="BQ713" s="302"/>
      <c r="BR713" s="302"/>
      <c r="BS713" s="302"/>
      <c r="BT713" s="302"/>
      <c r="BU713" s="302"/>
      <c r="BV713" s="302"/>
      <c r="BW713" s="302"/>
      <c r="BX713" s="302"/>
      <c r="BY713" s="302"/>
      <c r="BZ713" s="302"/>
      <c r="CA713" s="302"/>
      <c r="CB713" s="302"/>
      <c r="CC713" s="302"/>
      <c r="CD713" s="302"/>
      <c r="CE713" s="302"/>
      <c r="CF713" s="302"/>
      <c r="CG713" s="302"/>
      <c r="CH713" s="302"/>
      <c r="CI713" s="302"/>
      <c r="CJ713" s="302"/>
      <c r="CK713" s="302"/>
      <c r="CL713" s="302"/>
      <c r="CM713" s="302"/>
      <c r="CN713" s="302"/>
      <c r="CO713" s="302"/>
      <c r="CP713" s="302"/>
      <c r="CQ713" s="302"/>
      <c r="CR713" s="302"/>
      <c r="CS713" s="302"/>
      <c r="CT713" s="302"/>
      <c r="CU713" s="302"/>
      <c r="CV713" s="302"/>
      <c r="CW713" s="302"/>
      <c r="CX713" s="302"/>
      <c r="CY713" s="302"/>
      <c r="CZ713" s="302"/>
      <c r="DA713" s="302"/>
      <c r="DB713" s="302"/>
      <c r="DC713" s="302"/>
      <c r="DD713" s="302"/>
      <c r="DE713" s="302"/>
      <c r="DF713" s="302"/>
      <c r="DG713" s="302"/>
      <c r="DH713" s="302"/>
      <c r="DI713" s="302"/>
      <c r="DJ713" s="302"/>
      <c r="DK713" s="302"/>
      <c r="DL713" s="302"/>
      <c r="DM713" s="302"/>
      <c r="DN713" s="302"/>
      <c r="DO713" s="302"/>
    </row>
    <row r="714" spans="4:119">
      <c r="D714" s="301" t="s">
        <v>121</v>
      </c>
      <c r="E714" s="301"/>
      <c r="F714" s="301" t="s">
        <v>123</v>
      </c>
      <c r="G714" s="302">
        <v>24</v>
      </c>
      <c r="H714" s="277" t="str">
        <f t="shared" si="11"/>
        <v>0224</v>
      </c>
      <c r="I714" s="302"/>
      <c r="J714" s="302"/>
      <c r="K714" s="302"/>
      <c r="L714" s="302"/>
      <c r="M714" s="302"/>
      <c r="N714" s="302"/>
      <c r="O714" s="302"/>
      <c r="P714" s="302"/>
      <c r="Q714" s="302"/>
      <c r="R714" s="302"/>
      <c r="S714" s="302"/>
      <c r="T714" s="302"/>
      <c r="U714" s="302"/>
      <c r="V714" s="302"/>
      <c r="W714" s="302"/>
      <c r="X714" s="302"/>
      <c r="Y714" s="302"/>
      <c r="Z714" s="302"/>
      <c r="AA714" s="302"/>
      <c r="AB714" s="302"/>
      <c r="AC714" s="302"/>
      <c r="AD714" s="302"/>
      <c r="AE714" s="302"/>
      <c r="AF714" s="302"/>
      <c r="AG714" s="302"/>
      <c r="AH714" s="302"/>
      <c r="AI714" s="302"/>
      <c r="AJ714" s="302"/>
      <c r="AK714" s="302"/>
      <c r="AL714" s="302"/>
      <c r="AM714" s="302"/>
      <c r="AN714" s="302"/>
      <c r="AO714" s="302"/>
      <c r="AP714" s="302"/>
      <c r="AQ714" s="302"/>
      <c r="AR714" s="302"/>
      <c r="AS714" s="302"/>
      <c r="AT714" s="302"/>
      <c r="AU714" s="302"/>
      <c r="AV714" s="302"/>
      <c r="AW714" s="302"/>
      <c r="AX714" s="302"/>
      <c r="AY714" s="302"/>
      <c r="AZ714" s="302"/>
      <c r="BA714" s="302"/>
      <c r="BB714" s="302"/>
      <c r="BC714" s="302"/>
      <c r="BD714" s="302"/>
      <c r="BE714" s="302"/>
      <c r="BF714" s="302"/>
      <c r="BG714" s="302"/>
      <c r="BH714" s="302"/>
      <c r="BI714" s="302"/>
      <c r="BJ714" s="302"/>
      <c r="BK714" s="302"/>
      <c r="BL714" s="302"/>
      <c r="BM714" s="302"/>
      <c r="BN714" s="302"/>
      <c r="BO714" s="302"/>
      <c r="BP714" s="302"/>
      <c r="BQ714" s="302"/>
      <c r="BR714" s="302"/>
      <c r="BS714" s="302"/>
      <c r="BT714" s="302"/>
      <c r="BU714" s="302"/>
      <c r="BV714" s="302"/>
      <c r="BW714" s="302"/>
      <c r="BX714" s="302"/>
      <c r="BY714" s="302"/>
      <c r="BZ714" s="302"/>
      <c r="CA714" s="302"/>
      <c r="CB714" s="302"/>
      <c r="CC714" s="302"/>
      <c r="CD714" s="302"/>
      <c r="CE714" s="302"/>
      <c r="CF714" s="302"/>
      <c r="CG714" s="302"/>
      <c r="CH714" s="302"/>
      <c r="CI714" s="302"/>
      <c r="CJ714" s="302"/>
      <c r="CK714" s="302"/>
      <c r="CL714" s="302"/>
      <c r="CM714" s="302"/>
      <c r="CN714" s="302"/>
      <c r="CO714" s="302"/>
      <c r="CP714" s="302"/>
      <c r="CQ714" s="302"/>
      <c r="CR714" s="302"/>
      <c r="CS714" s="302"/>
      <c r="CT714" s="302"/>
      <c r="CU714" s="302"/>
      <c r="CV714" s="302"/>
      <c r="CW714" s="302"/>
      <c r="CX714" s="302"/>
      <c r="CY714" s="302"/>
      <c r="CZ714" s="302"/>
      <c r="DA714" s="302"/>
      <c r="DB714" s="302"/>
      <c r="DC714" s="302"/>
      <c r="DD714" s="302"/>
      <c r="DE714" s="302"/>
      <c r="DF714" s="302"/>
      <c r="DG714" s="302"/>
      <c r="DH714" s="302"/>
      <c r="DI714" s="302"/>
      <c r="DJ714" s="302"/>
      <c r="DK714" s="302"/>
      <c r="DL714" s="302"/>
      <c r="DM714" s="302"/>
      <c r="DN714" s="302"/>
      <c r="DO714" s="302"/>
    </row>
    <row r="715" spans="4:119">
      <c r="D715" s="301" t="s">
        <v>121</v>
      </c>
      <c r="E715" s="301"/>
      <c r="F715" s="301" t="s">
        <v>123</v>
      </c>
      <c r="G715" s="302">
        <v>25</v>
      </c>
      <c r="H715" s="277" t="str">
        <f t="shared" si="11"/>
        <v>0225</v>
      </c>
      <c r="I715" s="302"/>
      <c r="J715" s="302"/>
      <c r="K715" s="302"/>
      <c r="L715" s="302"/>
      <c r="M715" s="302"/>
      <c r="N715" s="302"/>
      <c r="O715" s="302"/>
      <c r="P715" s="302"/>
      <c r="Q715" s="302"/>
      <c r="R715" s="302"/>
      <c r="S715" s="302"/>
      <c r="T715" s="302"/>
      <c r="U715" s="302"/>
      <c r="V715" s="302"/>
      <c r="W715" s="302"/>
      <c r="X715" s="302"/>
      <c r="Y715" s="302"/>
      <c r="Z715" s="302"/>
      <c r="AA715" s="302"/>
      <c r="AB715" s="302"/>
      <c r="AC715" s="302"/>
      <c r="AD715" s="302"/>
      <c r="AE715" s="302"/>
      <c r="AF715" s="302"/>
      <c r="AG715" s="302"/>
      <c r="AH715" s="302"/>
      <c r="AI715" s="302"/>
      <c r="AJ715" s="302"/>
      <c r="AK715" s="302"/>
      <c r="AL715" s="302"/>
      <c r="AM715" s="302"/>
      <c r="AN715" s="302"/>
      <c r="AO715" s="302"/>
      <c r="AP715" s="302"/>
      <c r="AQ715" s="302"/>
      <c r="AR715" s="302"/>
      <c r="AS715" s="302"/>
      <c r="AT715" s="302"/>
      <c r="AU715" s="302"/>
      <c r="AV715" s="302"/>
      <c r="AW715" s="302"/>
      <c r="AX715" s="302"/>
      <c r="AY715" s="302"/>
      <c r="AZ715" s="302"/>
      <c r="BA715" s="302"/>
      <c r="BB715" s="302"/>
      <c r="BC715" s="302"/>
      <c r="BD715" s="302"/>
      <c r="BE715" s="302"/>
      <c r="BF715" s="302"/>
      <c r="BG715" s="302"/>
      <c r="BH715" s="302"/>
      <c r="BI715" s="302"/>
      <c r="BJ715" s="302"/>
      <c r="BK715" s="302"/>
      <c r="BL715" s="302"/>
      <c r="BM715" s="302"/>
      <c r="BN715" s="302"/>
      <c r="BO715" s="302"/>
      <c r="BP715" s="302"/>
      <c r="BQ715" s="302"/>
      <c r="BR715" s="302"/>
      <c r="BS715" s="302"/>
      <c r="BT715" s="302"/>
      <c r="BU715" s="302"/>
      <c r="BV715" s="302"/>
      <c r="BW715" s="302"/>
      <c r="BX715" s="302"/>
      <c r="BY715" s="302"/>
      <c r="BZ715" s="302"/>
      <c r="CA715" s="302"/>
      <c r="CB715" s="302"/>
      <c r="CC715" s="302"/>
      <c r="CD715" s="302"/>
      <c r="CE715" s="302"/>
      <c r="CF715" s="302"/>
      <c r="CG715" s="302"/>
      <c r="CH715" s="302"/>
      <c r="CI715" s="302"/>
      <c r="CJ715" s="302"/>
      <c r="CK715" s="302"/>
      <c r="CL715" s="302"/>
      <c r="CM715" s="302"/>
      <c r="CN715" s="302"/>
      <c r="CO715" s="302"/>
      <c r="CP715" s="302"/>
      <c r="CQ715" s="302"/>
      <c r="CR715" s="302"/>
      <c r="CS715" s="302"/>
      <c r="CT715" s="302"/>
      <c r="CU715" s="302"/>
      <c r="CV715" s="302"/>
      <c r="CW715" s="302"/>
      <c r="CX715" s="302"/>
      <c r="CY715" s="302"/>
      <c r="CZ715" s="302"/>
      <c r="DA715" s="302"/>
      <c r="DB715" s="302"/>
      <c r="DC715" s="302"/>
      <c r="DD715" s="302"/>
      <c r="DE715" s="302"/>
      <c r="DF715" s="302"/>
      <c r="DG715" s="302"/>
      <c r="DH715" s="302"/>
      <c r="DI715" s="302"/>
      <c r="DJ715" s="302"/>
      <c r="DK715" s="302"/>
      <c r="DL715" s="302"/>
      <c r="DM715" s="302"/>
      <c r="DN715" s="302"/>
      <c r="DO715" s="302"/>
    </row>
    <row r="716" spans="4:119">
      <c r="D716" s="301" t="s">
        <v>121</v>
      </c>
      <c r="E716" s="301"/>
      <c r="F716" s="301" t="s">
        <v>123</v>
      </c>
      <c r="G716" s="302">
        <v>26</v>
      </c>
      <c r="H716" s="277" t="str">
        <f t="shared" si="11"/>
        <v>0226</v>
      </c>
      <c r="I716" s="302"/>
      <c r="J716" s="302"/>
      <c r="K716" s="302"/>
      <c r="L716" s="302"/>
      <c r="M716" s="302"/>
      <c r="N716" s="302"/>
      <c r="O716" s="302"/>
      <c r="P716" s="302"/>
      <c r="Q716" s="302"/>
      <c r="R716" s="302"/>
      <c r="S716" s="302"/>
      <c r="T716" s="302"/>
      <c r="U716" s="302"/>
      <c r="V716" s="302"/>
      <c r="W716" s="302"/>
      <c r="X716" s="302"/>
      <c r="Y716" s="302"/>
      <c r="Z716" s="302"/>
      <c r="AA716" s="302"/>
      <c r="AB716" s="302"/>
      <c r="AC716" s="302"/>
      <c r="AD716" s="302"/>
      <c r="AE716" s="302"/>
      <c r="AF716" s="302"/>
      <c r="AG716" s="302"/>
      <c r="AH716" s="302"/>
      <c r="AI716" s="302"/>
      <c r="AJ716" s="302"/>
      <c r="AK716" s="302"/>
      <c r="AL716" s="302"/>
      <c r="AM716" s="302"/>
      <c r="AN716" s="302"/>
      <c r="AO716" s="302"/>
      <c r="AP716" s="302"/>
      <c r="AQ716" s="302"/>
      <c r="AR716" s="302"/>
      <c r="AS716" s="302"/>
      <c r="AT716" s="302"/>
      <c r="AU716" s="302"/>
      <c r="AV716" s="302"/>
      <c r="AW716" s="302"/>
      <c r="AX716" s="302"/>
      <c r="AY716" s="302"/>
      <c r="AZ716" s="302"/>
      <c r="BA716" s="302"/>
      <c r="BB716" s="302"/>
      <c r="BC716" s="302"/>
      <c r="BD716" s="302"/>
      <c r="BE716" s="302"/>
      <c r="BF716" s="302"/>
      <c r="BG716" s="302"/>
      <c r="BH716" s="302"/>
      <c r="BI716" s="302"/>
      <c r="BJ716" s="302"/>
      <c r="BK716" s="302"/>
      <c r="BL716" s="302"/>
      <c r="BM716" s="302"/>
      <c r="BN716" s="302"/>
      <c r="BO716" s="302"/>
      <c r="BP716" s="302"/>
      <c r="BQ716" s="302"/>
      <c r="BR716" s="302"/>
      <c r="BS716" s="302"/>
      <c r="BT716" s="302"/>
      <c r="BU716" s="302"/>
      <c r="BV716" s="302"/>
      <c r="BW716" s="302"/>
      <c r="BX716" s="302"/>
      <c r="BY716" s="302"/>
      <c r="BZ716" s="302"/>
      <c r="CA716" s="302"/>
      <c r="CB716" s="302"/>
      <c r="CC716" s="302"/>
      <c r="CD716" s="302"/>
      <c r="CE716" s="302"/>
      <c r="CF716" s="302"/>
      <c r="CG716" s="302"/>
      <c r="CH716" s="302"/>
      <c r="CI716" s="302"/>
      <c r="CJ716" s="302"/>
      <c r="CK716" s="302"/>
      <c r="CL716" s="302"/>
      <c r="CM716" s="302"/>
      <c r="CN716" s="302"/>
      <c r="CO716" s="302"/>
      <c r="CP716" s="302"/>
      <c r="CQ716" s="302"/>
      <c r="CR716" s="302"/>
      <c r="CS716" s="302"/>
      <c r="CT716" s="302"/>
      <c r="CU716" s="302"/>
      <c r="CV716" s="302"/>
      <c r="CW716" s="302"/>
      <c r="CX716" s="302"/>
      <c r="CY716" s="302"/>
      <c r="CZ716" s="302"/>
      <c r="DA716" s="302"/>
      <c r="DB716" s="302"/>
      <c r="DC716" s="302"/>
      <c r="DD716" s="302"/>
      <c r="DE716" s="302"/>
      <c r="DF716" s="302"/>
      <c r="DG716" s="302"/>
      <c r="DH716" s="302"/>
      <c r="DI716" s="302"/>
      <c r="DJ716" s="302"/>
      <c r="DK716" s="302"/>
      <c r="DL716" s="302"/>
      <c r="DM716" s="302"/>
      <c r="DN716" s="302"/>
      <c r="DO716" s="302"/>
    </row>
    <row r="717" spans="4:119">
      <c r="D717" s="301" t="s">
        <v>121</v>
      </c>
      <c r="E717" s="301"/>
      <c r="F717" s="301" t="s">
        <v>123</v>
      </c>
      <c r="G717" s="302">
        <v>27</v>
      </c>
      <c r="H717" s="277" t="str">
        <f t="shared" si="11"/>
        <v>0227</v>
      </c>
      <c r="I717" s="302"/>
      <c r="J717" s="302"/>
      <c r="K717" s="302"/>
      <c r="L717" s="302"/>
      <c r="M717" s="302"/>
      <c r="N717" s="302"/>
      <c r="O717" s="302"/>
      <c r="P717" s="302"/>
      <c r="Q717" s="302"/>
      <c r="R717" s="302"/>
      <c r="S717" s="302"/>
      <c r="T717" s="302"/>
      <c r="U717" s="302"/>
      <c r="V717" s="302"/>
      <c r="W717" s="302"/>
      <c r="X717" s="302"/>
      <c r="Y717" s="302"/>
      <c r="Z717" s="302"/>
      <c r="AA717" s="302"/>
      <c r="AB717" s="302"/>
      <c r="AC717" s="302"/>
      <c r="AD717" s="302"/>
      <c r="AE717" s="302"/>
      <c r="AF717" s="302"/>
      <c r="AG717" s="302"/>
      <c r="AH717" s="302"/>
      <c r="AI717" s="302"/>
      <c r="AJ717" s="302"/>
      <c r="AK717" s="302"/>
      <c r="AL717" s="302"/>
      <c r="AM717" s="302"/>
      <c r="AN717" s="302"/>
      <c r="AO717" s="302"/>
      <c r="AP717" s="302"/>
      <c r="AQ717" s="302"/>
      <c r="AR717" s="302"/>
      <c r="AS717" s="302"/>
      <c r="AT717" s="302"/>
      <c r="AU717" s="302"/>
      <c r="AV717" s="302"/>
      <c r="AW717" s="302"/>
      <c r="AX717" s="302"/>
      <c r="AY717" s="302"/>
      <c r="AZ717" s="302"/>
      <c r="BA717" s="302"/>
      <c r="BB717" s="302"/>
      <c r="BC717" s="302"/>
      <c r="BD717" s="302"/>
      <c r="BE717" s="302"/>
      <c r="BF717" s="302"/>
      <c r="BG717" s="302"/>
      <c r="BH717" s="302"/>
      <c r="BI717" s="302"/>
      <c r="BJ717" s="302"/>
      <c r="BK717" s="302"/>
      <c r="BL717" s="302"/>
      <c r="BM717" s="302"/>
      <c r="BN717" s="302"/>
      <c r="BO717" s="302"/>
      <c r="BP717" s="302"/>
      <c r="BQ717" s="302"/>
      <c r="BR717" s="302"/>
      <c r="BS717" s="302"/>
      <c r="BT717" s="302"/>
      <c r="BU717" s="302"/>
      <c r="BV717" s="302"/>
      <c r="BW717" s="302"/>
      <c r="BX717" s="302"/>
      <c r="BY717" s="302"/>
      <c r="BZ717" s="302"/>
      <c r="CA717" s="302"/>
      <c r="CB717" s="302"/>
      <c r="CC717" s="302"/>
      <c r="CD717" s="302"/>
      <c r="CE717" s="302"/>
      <c r="CF717" s="302"/>
      <c r="CG717" s="302"/>
      <c r="CH717" s="302"/>
      <c r="CI717" s="302"/>
      <c r="CJ717" s="302"/>
      <c r="CK717" s="302"/>
      <c r="CL717" s="302"/>
      <c r="CM717" s="302"/>
      <c r="CN717" s="302"/>
      <c r="CO717" s="302"/>
      <c r="CP717" s="302"/>
      <c r="CQ717" s="302"/>
      <c r="CR717" s="302"/>
      <c r="CS717" s="302"/>
      <c r="CT717" s="302"/>
      <c r="CU717" s="302"/>
      <c r="CV717" s="302"/>
      <c r="CW717" s="302"/>
      <c r="CX717" s="302"/>
      <c r="CY717" s="302"/>
      <c r="CZ717" s="302"/>
      <c r="DA717" s="302"/>
      <c r="DB717" s="302"/>
      <c r="DC717" s="302"/>
      <c r="DD717" s="302"/>
      <c r="DE717" s="302"/>
      <c r="DF717" s="302"/>
      <c r="DG717" s="302"/>
      <c r="DH717" s="302"/>
      <c r="DI717" s="302"/>
      <c r="DJ717" s="302"/>
      <c r="DK717" s="302"/>
      <c r="DL717" s="302"/>
      <c r="DM717" s="302"/>
      <c r="DN717" s="302"/>
      <c r="DO717" s="302"/>
    </row>
    <row r="718" spans="4:119">
      <c r="D718" s="301" t="s">
        <v>121</v>
      </c>
      <c r="E718" s="301"/>
      <c r="F718" s="301" t="s">
        <v>123</v>
      </c>
      <c r="G718" s="302">
        <v>28</v>
      </c>
      <c r="H718" s="277" t="str">
        <f t="shared" si="11"/>
        <v>0228</v>
      </c>
      <c r="I718" s="302"/>
      <c r="J718" s="302"/>
      <c r="K718" s="302"/>
      <c r="L718" s="302"/>
      <c r="M718" s="302"/>
      <c r="N718" s="302"/>
      <c r="O718" s="302"/>
      <c r="P718" s="302"/>
      <c r="Q718" s="302"/>
      <c r="R718" s="302"/>
      <c r="S718" s="302"/>
      <c r="T718" s="302"/>
      <c r="U718" s="302"/>
      <c r="V718" s="302"/>
      <c r="W718" s="302"/>
      <c r="X718" s="302"/>
      <c r="Y718" s="302"/>
      <c r="Z718" s="302"/>
      <c r="AA718" s="302"/>
      <c r="AB718" s="302"/>
      <c r="AC718" s="302"/>
      <c r="AD718" s="302"/>
      <c r="AE718" s="302"/>
      <c r="AF718" s="302"/>
      <c r="AG718" s="302"/>
      <c r="AH718" s="302"/>
      <c r="AI718" s="302"/>
      <c r="AJ718" s="302"/>
      <c r="AK718" s="302"/>
      <c r="AL718" s="302"/>
      <c r="AM718" s="302"/>
      <c r="AN718" s="302"/>
      <c r="AO718" s="302"/>
      <c r="AP718" s="302"/>
      <c r="AQ718" s="302"/>
      <c r="AR718" s="302"/>
      <c r="AS718" s="302"/>
      <c r="AT718" s="302"/>
      <c r="AU718" s="302"/>
      <c r="AV718" s="302"/>
      <c r="AW718" s="302"/>
      <c r="AX718" s="302"/>
      <c r="AY718" s="302"/>
      <c r="AZ718" s="302"/>
      <c r="BA718" s="302"/>
      <c r="BB718" s="302"/>
      <c r="BC718" s="302"/>
      <c r="BD718" s="302"/>
      <c r="BE718" s="302"/>
      <c r="BF718" s="302"/>
      <c r="BG718" s="302"/>
      <c r="BH718" s="302"/>
      <c r="BI718" s="302"/>
      <c r="BJ718" s="302"/>
      <c r="BK718" s="302"/>
      <c r="BL718" s="302"/>
      <c r="BM718" s="302"/>
      <c r="BN718" s="302"/>
      <c r="BO718" s="302"/>
      <c r="BP718" s="302"/>
      <c r="BQ718" s="302"/>
      <c r="BR718" s="302"/>
      <c r="BS718" s="302"/>
      <c r="BT718" s="302"/>
      <c r="BU718" s="302"/>
      <c r="BV718" s="302"/>
      <c r="BW718" s="302"/>
      <c r="BX718" s="302"/>
      <c r="BY718" s="302"/>
      <c r="BZ718" s="302"/>
      <c r="CA718" s="302"/>
      <c r="CB718" s="302"/>
      <c r="CC718" s="302"/>
      <c r="CD718" s="302"/>
      <c r="CE718" s="302"/>
      <c r="CF718" s="302"/>
      <c r="CG718" s="302"/>
      <c r="CH718" s="302"/>
      <c r="CI718" s="302"/>
      <c r="CJ718" s="302"/>
      <c r="CK718" s="302"/>
      <c r="CL718" s="302"/>
      <c r="CM718" s="302"/>
      <c r="CN718" s="302"/>
      <c r="CO718" s="302"/>
      <c r="CP718" s="302"/>
      <c r="CQ718" s="302"/>
      <c r="CR718" s="302"/>
      <c r="CS718" s="302"/>
      <c r="CT718" s="302"/>
      <c r="CU718" s="302"/>
      <c r="CV718" s="302"/>
      <c r="CW718" s="302"/>
      <c r="CX718" s="302"/>
      <c r="CY718" s="302"/>
      <c r="CZ718" s="302"/>
      <c r="DA718" s="302"/>
      <c r="DB718" s="302"/>
      <c r="DC718" s="302"/>
      <c r="DD718" s="302"/>
      <c r="DE718" s="302"/>
      <c r="DF718" s="302"/>
      <c r="DG718" s="302"/>
      <c r="DH718" s="302"/>
      <c r="DI718" s="302"/>
      <c r="DJ718" s="302"/>
      <c r="DK718" s="302"/>
      <c r="DL718" s="302"/>
      <c r="DM718" s="302"/>
      <c r="DN718" s="302"/>
      <c r="DO718" s="302"/>
    </row>
    <row r="719" spans="4:119">
      <c r="D719" s="301" t="s">
        <v>121</v>
      </c>
      <c r="E719" s="301"/>
      <c r="F719" s="301" t="s">
        <v>123</v>
      </c>
      <c r="G719" s="302">
        <v>29</v>
      </c>
      <c r="H719" s="277" t="str">
        <f t="shared" si="11"/>
        <v>0229</v>
      </c>
      <c r="I719" s="302"/>
      <c r="J719" s="302"/>
      <c r="K719" s="302"/>
      <c r="L719" s="302"/>
      <c r="M719" s="302"/>
      <c r="N719" s="302"/>
      <c r="O719" s="302"/>
      <c r="P719" s="302"/>
      <c r="Q719" s="302"/>
      <c r="R719" s="302"/>
      <c r="S719" s="302"/>
      <c r="T719" s="302"/>
      <c r="U719" s="302"/>
      <c r="V719" s="302"/>
      <c r="W719" s="302"/>
      <c r="X719" s="302"/>
      <c r="Y719" s="302"/>
      <c r="Z719" s="302"/>
      <c r="AA719" s="302"/>
      <c r="AB719" s="302"/>
      <c r="AC719" s="302"/>
      <c r="AD719" s="302"/>
      <c r="AE719" s="302"/>
      <c r="AF719" s="302"/>
      <c r="AG719" s="302"/>
      <c r="AH719" s="302"/>
      <c r="AI719" s="302"/>
      <c r="AJ719" s="302"/>
      <c r="AK719" s="302"/>
      <c r="AL719" s="302"/>
      <c r="AM719" s="302"/>
      <c r="AN719" s="302"/>
      <c r="AO719" s="302"/>
      <c r="AP719" s="302"/>
      <c r="AQ719" s="302"/>
      <c r="AR719" s="302"/>
      <c r="AS719" s="302"/>
      <c r="AT719" s="302"/>
      <c r="AU719" s="302"/>
      <c r="AV719" s="302"/>
      <c r="AW719" s="302"/>
      <c r="AX719" s="302"/>
      <c r="AY719" s="302"/>
      <c r="AZ719" s="302"/>
      <c r="BA719" s="302"/>
      <c r="BB719" s="302"/>
      <c r="BC719" s="302"/>
      <c r="BD719" s="302"/>
      <c r="BE719" s="302"/>
      <c r="BF719" s="302"/>
      <c r="BG719" s="302"/>
      <c r="BH719" s="302"/>
      <c r="BI719" s="302"/>
      <c r="BJ719" s="302"/>
      <c r="BK719" s="302"/>
      <c r="BL719" s="302"/>
      <c r="BM719" s="302"/>
      <c r="BN719" s="302"/>
      <c r="BO719" s="302"/>
      <c r="BP719" s="302"/>
      <c r="BQ719" s="302"/>
      <c r="BR719" s="302"/>
      <c r="BS719" s="302"/>
      <c r="BT719" s="302"/>
      <c r="BU719" s="302"/>
      <c r="BV719" s="302"/>
      <c r="BW719" s="302"/>
      <c r="BX719" s="302"/>
      <c r="BY719" s="302"/>
      <c r="BZ719" s="302"/>
      <c r="CA719" s="302"/>
      <c r="CB719" s="302"/>
      <c r="CC719" s="302"/>
      <c r="CD719" s="302"/>
      <c r="CE719" s="302"/>
      <c r="CF719" s="302"/>
      <c r="CG719" s="302"/>
      <c r="CH719" s="302"/>
      <c r="CI719" s="302"/>
      <c r="CJ719" s="302"/>
      <c r="CK719" s="302"/>
      <c r="CL719" s="302"/>
      <c r="CM719" s="302"/>
      <c r="CN719" s="302"/>
      <c r="CO719" s="302"/>
      <c r="CP719" s="302"/>
      <c r="CQ719" s="302"/>
      <c r="CR719" s="302"/>
      <c r="CS719" s="302"/>
      <c r="CT719" s="302"/>
      <c r="CU719" s="302"/>
      <c r="CV719" s="302"/>
      <c r="CW719" s="302"/>
      <c r="CX719" s="302"/>
      <c r="CY719" s="302"/>
      <c r="CZ719" s="302"/>
      <c r="DA719" s="302"/>
      <c r="DB719" s="302"/>
      <c r="DC719" s="302"/>
      <c r="DD719" s="302"/>
      <c r="DE719" s="302"/>
      <c r="DF719" s="302"/>
      <c r="DG719" s="302"/>
      <c r="DH719" s="302"/>
      <c r="DI719" s="302"/>
      <c r="DJ719" s="302"/>
      <c r="DK719" s="302"/>
      <c r="DL719" s="302"/>
      <c r="DM719" s="302"/>
      <c r="DN719" s="302"/>
      <c r="DO719" s="302"/>
    </row>
    <row r="720" spans="4:119">
      <c r="D720" s="301" t="s">
        <v>121</v>
      </c>
      <c r="E720" s="301"/>
      <c r="F720" s="301" t="s">
        <v>123</v>
      </c>
      <c r="G720" s="302">
        <v>30</v>
      </c>
      <c r="H720" s="277" t="str">
        <f t="shared" si="11"/>
        <v>0230</v>
      </c>
      <c r="I720" s="302"/>
      <c r="J720" s="302"/>
      <c r="K720" s="302"/>
      <c r="L720" s="302"/>
      <c r="M720" s="302"/>
      <c r="N720" s="302"/>
      <c r="O720" s="302"/>
      <c r="P720" s="302"/>
      <c r="Q720" s="302"/>
      <c r="R720" s="302"/>
      <c r="S720" s="302"/>
      <c r="T720" s="302"/>
      <c r="U720" s="302"/>
      <c r="V720" s="302"/>
      <c r="W720" s="302"/>
      <c r="X720" s="302"/>
      <c r="Y720" s="302"/>
      <c r="Z720" s="302"/>
      <c r="AA720" s="302"/>
      <c r="AB720" s="302"/>
      <c r="AC720" s="302"/>
      <c r="AD720" s="302"/>
      <c r="AE720" s="302"/>
      <c r="AF720" s="302"/>
      <c r="AG720" s="302"/>
      <c r="AH720" s="302"/>
      <c r="AI720" s="302"/>
      <c r="AJ720" s="302"/>
      <c r="AK720" s="302"/>
      <c r="AL720" s="302"/>
      <c r="AM720" s="302"/>
      <c r="AN720" s="302"/>
      <c r="AO720" s="302"/>
      <c r="AP720" s="302"/>
      <c r="AQ720" s="302"/>
      <c r="AR720" s="302"/>
      <c r="AS720" s="302"/>
      <c r="AT720" s="302"/>
      <c r="AU720" s="302"/>
      <c r="AV720" s="302"/>
      <c r="AW720" s="302"/>
      <c r="AX720" s="302"/>
      <c r="AY720" s="302"/>
      <c r="AZ720" s="302"/>
      <c r="BA720" s="302"/>
      <c r="BB720" s="302"/>
      <c r="BC720" s="302"/>
      <c r="BD720" s="302"/>
      <c r="BE720" s="302"/>
      <c r="BF720" s="302"/>
      <c r="BG720" s="302"/>
      <c r="BH720" s="302"/>
      <c r="BI720" s="302"/>
      <c r="BJ720" s="302"/>
      <c r="BK720" s="302"/>
      <c r="BL720" s="302"/>
      <c r="BM720" s="302"/>
      <c r="BN720" s="302"/>
      <c r="BO720" s="302"/>
      <c r="BP720" s="302"/>
      <c r="BQ720" s="302"/>
      <c r="BR720" s="302"/>
      <c r="BS720" s="302"/>
      <c r="BT720" s="302"/>
      <c r="BU720" s="302"/>
      <c r="BV720" s="302"/>
      <c r="BW720" s="302"/>
      <c r="BX720" s="302"/>
      <c r="BY720" s="302"/>
      <c r="BZ720" s="302"/>
      <c r="CA720" s="302"/>
      <c r="CB720" s="302"/>
      <c r="CC720" s="302"/>
      <c r="CD720" s="302"/>
      <c r="CE720" s="302"/>
      <c r="CF720" s="302"/>
      <c r="CG720" s="302"/>
      <c r="CH720" s="302"/>
      <c r="CI720" s="302"/>
      <c r="CJ720" s="302"/>
      <c r="CK720" s="302"/>
      <c r="CL720" s="302"/>
      <c r="CM720" s="302"/>
      <c r="CN720" s="302"/>
      <c r="CO720" s="302"/>
      <c r="CP720" s="302"/>
      <c r="CQ720" s="302"/>
      <c r="CR720" s="302"/>
      <c r="CS720" s="302"/>
      <c r="CT720" s="302"/>
      <c r="CU720" s="302"/>
      <c r="CV720" s="302"/>
      <c r="CW720" s="302"/>
      <c r="CX720" s="302"/>
      <c r="CY720" s="302"/>
      <c r="CZ720" s="302"/>
      <c r="DA720" s="302"/>
      <c r="DB720" s="302"/>
      <c r="DC720" s="302"/>
      <c r="DD720" s="302"/>
      <c r="DE720" s="302"/>
      <c r="DF720" s="302"/>
      <c r="DG720" s="302"/>
      <c r="DH720" s="302"/>
      <c r="DI720" s="302"/>
      <c r="DJ720" s="302"/>
      <c r="DK720" s="302"/>
      <c r="DL720" s="302"/>
      <c r="DM720" s="302"/>
      <c r="DN720" s="302"/>
      <c r="DO720" s="302"/>
    </row>
    <row r="721" spans="4:119">
      <c r="D721" s="301" t="s">
        <v>121</v>
      </c>
      <c r="E721" s="301"/>
      <c r="F721" s="301" t="s">
        <v>123</v>
      </c>
      <c r="G721" s="302">
        <v>31</v>
      </c>
      <c r="H721" s="277" t="str">
        <f t="shared" si="11"/>
        <v>0231</v>
      </c>
      <c r="I721" s="302"/>
      <c r="J721" s="302"/>
      <c r="K721" s="302"/>
      <c r="L721" s="302"/>
      <c r="M721" s="302"/>
      <c r="N721" s="302"/>
      <c r="O721" s="302"/>
      <c r="P721" s="302"/>
      <c r="Q721" s="302"/>
      <c r="R721" s="302"/>
      <c r="S721" s="302"/>
      <c r="T721" s="302"/>
      <c r="U721" s="302"/>
      <c r="V721" s="302"/>
      <c r="W721" s="302"/>
      <c r="X721" s="302"/>
      <c r="Y721" s="302"/>
      <c r="Z721" s="302"/>
      <c r="AA721" s="302"/>
      <c r="AB721" s="302"/>
      <c r="AC721" s="302"/>
      <c r="AD721" s="302"/>
      <c r="AE721" s="302"/>
      <c r="AF721" s="302"/>
      <c r="AG721" s="302"/>
      <c r="AH721" s="302"/>
      <c r="AI721" s="302"/>
      <c r="AJ721" s="302"/>
      <c r="AK721" s="302"/>
      <c r="AL721" s="302"/>
      <c r="AM721" s="302"/>
      <c r="AN721" s="302"/>
      <c r="AO721" s="302"/>
      <c r="AP721" s="302"/>
      <c r="AQ721" s="302"/>
      <c r="AR721" s="302"/>
      <c r="AS721" s="302"/>
      <c r="AT721" s="302"/>
      <c r="AU721" s="302"/>
      <c r="AV721" s="302"/>
      <c r="AW721" s="302"/>
      <c r="AX721" s="302"/>
      <c r="AY721" s="302"/>
      <c r="AZ721" s="302"/>
      <c r="BA721" s="302"/>
      <c r="BB721" s="302"/>
      <c r="BC721" s="302"/>
      <c r="BD721" s="302"/>
      <c r="BE721" s="302"/>
      <c r="BF721" s="302"/>
      <c r="BG721" s="302"/>
      <c r="BH721" s="302"/>
      <c r="BI721" s="302"/>
      <c r="BJ721" s="302"/>
      <c r="BK721" s="302"/>
      <c r="BL721" s="302"/>
      <c r="BM721" s="302"/>
      <c r="BN721" s="302"/>
      <c r="BO721" s="302"/>
      <c r="BP721" s="302"/>
      <c r="BQ721" s="302"/>
      <c r="BR721" s="302"/>
      <c r="BS721" s="302"/>
      <c r="BT721" s="302"/>
      <c r="BU721" s="302"/>
      <c r="BV721" s="302"/>
      <c r="BW721" s="302"/>
      <c r="BX721" s="302"/>
      <c r="BY721" s="302"/>
      <c r="BZ721" s="302"/>
      <c r="CA721" s="302"/>
      <c r="CB721" s="302"/>
      <c r="CC721" s="302"/>
      <c r="CD721" s="302"/>
      <c r="CE721" s="302"/>
      <c r="CF721" s="302"/>
      <c r="CG721" s="302"/>
      <c r="CH721" s="302"/>
      <c r="CI721" s="302"/>
      <c r="CJ721" s="302"/>
      <c r="CK721" s="302"/>
      <c r="CL721" s="302"/>
      <c r="CM721" s="302"/>
      <c r="CN721" s="302"/>
      <c r="CO721" s="302"/>
      <c r="CP721" s="302"/>
      <c r="CQ721" s="302"/>
      <c r="CR721" s="302"/>
      <c r="CS721" s="302"/>
      <c r="CT721" s="302"/>
      <c r="CU721" s="302"/>
      <c r="CV721" s="302"/>
      <c r="CW721" s="302"/>
      <c r="CX721" s="302"/>
      <c r="CY721" s="302"/>
      <c r="CZ721" s="302"/>
      <c r="DA721" s="302"/>
      <c r="DB721" s="302"/>
      <c r="DC721" s="302"/>
      <c r="DD721" s="302"/>
      <c r="DE721" s="302"/>
      <c r="DF721" s="302"/>
      <c r="DG721" s="302"/>
      <c r="DH721" s="302"/>
      <c r="DI721" s="302"/>
      <c r="DJ721" s="302"/>
      <c r="DK721" s="302"/>
      <c r="DL721" s="302"/>
      <c r="DM721" s="302"/>
      <c r="DN721" s="302"/>
      <c r="DO721" s="302"/>
    </row>
    <row r="722" spans="4:119">
      <c r="D722" s="301" t="s">
        <v>121</v>
      </c>
      <c r="E722" s="301"/>
      <c r="F722" s="301" t="s">
        <v>123</v>
      </c>
      <c r="G722" s="302">
        <v>32</v>
      </c>
      <c r="H722" s="277" t="str">
        <f t="shared" si="11"/>
        <v>0232</v>
      </c>
      <c r="I722" s="302"/>
      <c r="J722" s="302"/>
      <c r="K722" s="302"/>
      <c r="L722" s="302"/>
      <c r="M722" s="302"/>
      <c r="N722" s="302"/>
      <c r="O722" s="302"/>
      <c r="P722" s="302"/>
      <c r="Q722" s="302"/>
      <c r="R722" s="302"/>
      <c r="S722" s="302"/>
      <c r="T722" s="302"/>
      <c r="U722" s="302"/>
      <c r="V722" s="302"/>
      <c r="W722" s="302"/>
      <c r="X722" s="302"/>
      <c r="Y722" s="302"/>
      <c r="Z722" s="302"/>
      <c r="AA722" s="302"/>
      <c r="AB722" s="302"/>
      <c r="AC722" s="302"/>
      <c r="AD722" s="302"/>
      <c r="AE722" s="302"/>
      <c r="AF722" s="302"/>
      <c r="AG722" s="302"/>
      <c r="AH722" s="302"/>
      <c r="AI722" s="302"/>
      <c r="AJ722" s="302"/>
      <c r="AK722" s="302"/>
      <c r="AL722" s="302"/>
      <c r="AM722" s="302"/>
      <c r="AN722" s="302"/>
      <c r="AO722" s="302"/>
      <c r="AP722" s="302"/>
      <c r="AQ722" s="302"/>
      <c r="AR722" s="302"/>
      <c r="AS722" s="302"/>
      <c r="AT722" s="302"/>
      <c r="AU722" s="302"/>
      <c r="AV722" s="302"/>
      <c r="AW722" s="302"/>
      <c r="AX722" s="302"/>
      <c r="AY722" s="302"/>
      <c r="AZ722" s="302"/>
      <c r="BA722" s="302"/>
      <c r="BB722" s="302"/>
      <c r="BC722" s="302"/>
      <c r="BD722" s="302"/>
      <c r="BE722" s="302"/>
      <c r="BF722" s="302"/>
      <c r="BG722" s="302"/>
      <c r="BH722" s="302"/>
      <c r="BI722" s="302"/>
      <c r="BJ722" s="302"/>
      <c r="BK722" s="302"/>
      <c r="BL722" s="302"/>
      <c r="BM722" s="302"/>
      <c r="BN722" s="302"/>
      <c r="BO722" s="302"/>
      <c r="BP722" s="302"/>
      <c r="BQ722" s="302"/>
      <c r="BR722" s="302"/>
      <c r="BS722" s="302"/>
      <c r="BT722" s="302"/>
      <c r="BU722" s="302"/>
      <c r="BV722" s="302"/>
      <c r="BW722" s="302"/>
      <c r="BX722" s="302"/>
      <c r="BY722" s="302"/>
      <c r="BZ722" s="302"/>
      <c r="CA722" s="302"/>
      <c r="CB722" s="302"/>
      <c r="CC722" s="302"/>
      <c r="CD722" s="302"/>
      <c r="CE722" s="302"/>
      <c r="CF722" s="302"/>
      <c r="CG722" s="302"/>
      <c r="CH722" s="302"/>
      <c r="CI722" s="302"/>
      <c r="CJ722" s="302"/>
      <c r="CK722" s="302"/>
      <c r="CL722" s="302"/>
      <c r="CM722" s="302"/>
      <c r="CN722" s="302"/>
      <c r="CO722" s="302"/>
      <c r="CP722" s="302"/>
      <c r="CQ722" s="302"/>
      <c r="CR722" s="302"/>
      <c r="CS722" s="302"/>
      <c r="CT722" s="302"/>
      <c r="CU722" s="302"/>
      <c r="CV722" s="302"/>
      <c r="CW722" s="302"/>
      <c r="CX722" s="302"/>
      <c r="CY722" s="302"/>
      <c r="CZ722" s="302"/>
      <c r="DA722" s="302"/>
      <c r="DB722" s="302"/>
      <c r="DC722" s="302"/>
      <c r="DD722" s="302"/>
      <c r="DE722" s="302"/>
      <c r="DF722" s="302"/>
      <c r="DG722" s="302"/>
      <c r="DH722" s="302"/>
      <c r="DI722" s="302"/>
      <c r="DJ722" s="302"/>
      <c r="DK722" s="302"/>
      <c r="DL722" s="302"/>
      <c r="DM722" s="302"/>
      <c r="DN722" s="302"/>
      <c r="DO722" s="302"/>
    </row>
    <row r="723" spans="4:119">
      <c r="D723" s="301" t="s">
        <v>121</v>
      </c>
      <c r="E723" s="301"/>
      <c r="F723" s="301" t="s">
        <v>123</v>
      </c>
      <c r="G723" s="302">
        <v>33</v>
      </c>
      <c r="H723" s="277" t="str">
        <f t="shared" si="11"/>
        <v>0233</v>
      </c>
      <c r="I723" s="302"/>
      <c r="J723" s="302"/>
      <c r="K723" s="302"/>
      <c r="L723" s="302"/>
      <c r="M723" s="302"/>
      <c r="N723" s="302"/>
      <c r="O723" s="302"/>
      <c r="P723" s="302"/>
      <c r="Q723" s="302"/>
      <c r="R723" s="302"/>
      <c r="S723" s="302"/>
      <c r="T723" s="302"/>
      <c r="U723" s="302"/>
      <c r="V723" s="302"/>
      <c r="W723" s="302"/>
      <c r="X723" s="302"/>
      <c r="Y723" s="302"/>
      <c r="Z723" s="302"/>
      <c r="AA723" s="302"/>
      <c r="AB723" s="302"/>
      <c r="AC723" s="302"/>
      <c r="AD723" s="302"/>
      <c r="AE723" s="302"/>
      <c r="AF723" s="302"/>
      <c r="AG723" s="302"/>
      <c r="AH723" s="302"/>
      <c r="AI723" s="302"/>
      <c r="AJ723" s="302"/>
      <c r="AK723" s="302"/>
      <c r="AL723" s="302"/>
      <c r="AM723" s="302"/>
      <c r="AN723" s="302"/>
      <c r="AO723" s="302"/>
      <c r="AP723" s="302"/>
      <c r="AQ723" s="302"/>
      <c r="AR723" s="302"/>
      <c r="AS723" s="302"/>
      <c r="AT723" s="302"/>
      <c r="AU723" s="302"/>
      <c r="AV723" s="302"/>
      <c r="AW723" s="302"/>
      <c r="AX723" s="302"/>
      <c r="AY723" s="302"/>
      <c r="AZ723" s="302"/>
      <c r="BA723" s="302"/>
      <c r="BB723" s="302"/>
      <c r="BC723" s="302"/>
      <c r="BD723" s="302"/>
      <c r="BE723" s="302"/>
      <c r="BF723" s="302"/>
      <c r="BG723" s="302"/>
      <c r="BH723" s="302"/>
      <c r="BI723" s="302"/>
      <c r="BJ723" s="302"/>
      <c r="BK723" s="302"/>
      <c r="BL723" s="302"/>
      <c r="BM723" s="302"/>
      <c r="BN723" s="302"/>
      <c r="BO723" s="302"/>
      <c r="BP723" s="302"/>
      <c r="BQ723" s="302"/>
      <c r="BR723" s="302"/>
      <c r="BS723" s="302"/>
      <c r="BT723" s="302"/>
      <c r="BU723" s="302"/>
      <c r="BV723" s="302"/>
      <c r="BW723" s="302"/>
      <c r="BX723" s="302"/>
      <c r="BY723" s="302"/>
      <c r="BZ723" s="302"/>
      <c r="CA723" s="302"/>
      <c r="CB723" s="302"/>
      <c r="CC723" s="302"/>
      <c r="CD723" s="302"/>
      <c r="CE723" s="302"/>
      <c r="CF723" s="302"/>
      <c r="CG723" s="302"/>
      <c r="CH723" s="302"/>
      <c r="CI723" s="302"/>
      <c r="CJ723" s="302"/>
      <c r="CK723" s="302"/>
      <c r="CL723" s="302"/>
      <c r="CM723" s="302"/>
      <c r="CN723" s="302"/>
      <c r="CO723" s="302"/>
      <c r="CP723" s="302"/>
      <c r="CQ723" s="302"/>
      <c r="CR723" s="302"/>
      <c r="CS723" s="302"/>
      <c r="CT723" s="302"/>
      <c r="CU723" s="302"/>
      <c r="CV723" s="302"/>
      <c r="CW723" s="302"/>
      <c r="CX723" s="302"/>
      <c r="CY723" s="302"/>
      <c r="CZ723" s="302"/>
      <c r="DA723" s="302"/>
      <c r="DB723" s="302"/>
      <c r="DC723" s="302"/>
      <c r="DD723" s="302"/>
      <c r="DE723" s="302"/>
      <c r="DF723" s="302"/>
      <c r="DG723" s="302"/>
      <c r="DH723" s="302"/>
      <c r="DI723" s="302"/>
      <c r="DJ723" s="302"/>
      <c r="DK723" s="302"/>
      <c r="DL723" s="302"/>
      <c r="DM723" s="302"/>
      <c r="DN723" s="302"/>
      <c r="DO723" s="302"/>
    </row>
    <row r="724" spans="4:119">
      <c r="D724" s="301" t="s">
        <v>121</v>
      </c>
      <c r="E724" s="301"/>
      <c r="F724" s="301" t="s">
        <v>123</v>
      </c>
      <c r="G724" s="302">
        <v>34</v>
      </c>
      <c r="H724" s="277" t="str">
        <f t="shared" si="11"/>
        <v>0234</v>
      </c>
      <c r="I724" s="302"/>
      <c r="J724" s="302"/>
      <c r="K724" s="302"/>
      <c r="L724" s="302"/>
      <c r="M724" s="302"/>
      <c r="N724" s="302"/>
      <c r="O724" s="302"/>
      <c r="P724" s="302"/>
      <c r="Q724" s="302"/>
      <c r="R724" s="302"/>
      <c r="S724" s="302"/>
      <c r="T724" s="302"/>
      <c r="U724" s="302"/>
      <c r="V724" s="302"/>
      <c r="W724" s="302"/>
      <c r="X724" s="302"/>
      <c r="Y724" s="302"/>
      <c r="Z724" s="302"/>
      <c r="AA724" s="302"/>
      <c r="AB724" s="302"/>
      <c r="AC724" s="302"/>
      <c r="AD724" s="302"/>
      <c r="AE724" s="302"/>
      <c r="AF724" s="302"/>
      <c r="AG724" s="302"/>
      <c r="AH724" s="302"/>
      <c r="AI724" s="302"/>
      <c r="AJ724" s="302"/>
      <c r="AK724" s="302"/>
      <c r="AL724" s="302"/>
      <c r="AM724" s="302"/>
      <c r="AN724" s="302"/>
      <c r="AO724" s="302"/>
      <c r="AP724" s="302"/>
      <c r="AQ724" s="302"/>
      <c r="AR724" s="302"/>
      <c r="AS724" s="302"/>
      <c r="AT724" s="302"/>
      <c r="AU724" s="302"/>
      <c r="AV724" s="302"/>
      <c r="AW724" s="302"/>
      <c r="AX724" s="302"/>
      <c r="AY724" s="302"/>
      <c r="AZ724" s="302"/>
      <c r="BA724" s="302"/>
      <c r="BB724" s="302"/>
      <c r="BC724" s="302"/>
      <c r="BD724" s="302"/>
      <c r="BE724" s="302"/>
      <c r="BF724" s="302"/>
      <c r="BG724" s="302"/>
      <c r="BH724" s="302"/>
      <c r="BI724" s="302"/>
      <c r="BJ724" s="302"/>
      <c r="BK724" s="302"/>
      <c r="BL724" s="302"/>
      <c r="BM724" s="302"/>
      <c r="BN724" s="302"/>
      <c r="BO724" s="302"/>
      <c r="BP724" s="302"/>
      <c r="BQ724" s="302"/>
      <c r="BR724" s="302"/>
      <c r="BS724" s="302"/>
      <c r="BT724" s="302"/>
      <c r="BU724" s="302"/>
      <c r="BV724" s="302"/>
      <c r="BW724" s="302"/>
      <c r="BX724" s="302"/>
      <c r="BY724" s="302"/>
      <c r="BZ724" s="302"/>
      <c r="CA724" s="302"/>
      <c r="CB724" s="302"/>
      <c r="CC724" s="302"/>
      <c r="CD724" s="302"/>
      <c r="CE724" s="302"/>
      <c r="CF724" s="302"/>
      <c r="CG724" s="302"/>
      <c r="CH724" s="302"/>
      <c r="CI724" s="302"/>
      <c r="CJ724" s="302"/>
      <c r="CK724" s="302"/>
      <c r="CL724" s="302"/>
      <c r="CM724" s="302"/>
      <c r="CN724" s="302"/>
      <c r="CO724" s="302"/>
      <c r="CP724" s="302"/>
      <c r="CQ724" s="302"/>
      <c r="CR724" s="302"/>
      <c r="CS724" s="302"/>
      <c r="CT724" s="302"/>
      <c r="CU724" s="302"/>
      <c r="CV724" s="302"/>
      <c r="CW724" s="302"/>
      <c r="CX724" s="302"/>
      <c r="CY724" s="302"/>
      <c r="CZ724" s="302"/>
      <c r="DA724" s="302"/>
      <c r="DB724" s="302"/>
      <c r="DC724" s="302"/>
      <c r="DD724" s="302"/>
      <c r="DE724" s="302"/>
      <c r="DF724" s="302"/>
      <c r="DG724" s="302"/>
      <c r="DH724" s="302"/>
      <c r="DI724" s="302"/>
      <c r="DJ724" s="302"/>
      <c r="DK724" s="302"/>
      <c r="DL724" s="302"/>
      <c r="DM724" s="302"/>
      <c r="DN724" s="302"/>
      <c r="DO724" s="302"/>
    </row>
    <row r="725" spans="4:119">
      <c r="D725" s="301" t="s">
        <v>121</v>
      </c>
      <c r="E725" s="301"/>
      <c r="F725" s="301" t="s">
        <v>123</v>
      </c>
      <c r="G725" s="302">
        <v>35</v>
      </c>
      <c r="H725" s="277" t="str">
        <f t="shared" si="11"/>
        <v>0235</v>
      </c>
      <c r="I725" s="302"/>
      <c r="J725" s="302"/>
      <c r="K725" s="302"/>
      <c r="L725" s="302"/>
      <c r="M725" s="302"/>
      <c r="N725" s="302"/>
      <c r="O725" s="302"/>
      <c r="P725" s="302"/>
      <c r="Q725" s="302"/>
      <c r="R725" s="302"/>
      <c r="S725" s="302"/>
      <c r="T725" s="302"/>
      <c r="U725" s="302"/>
      <c r="V725" s="302"/>
      <c r="W725" s="302"/>
      <c r="X725" s="302"/>
      <c r="Y725" s="302"/>
      <c r="Z725" s="302"/>
      <c r="AA725" s="302"/>
      <c r="AB725" s="302"/>
      <c r="AC725" s="302"/>
      <c r="AD725" s="302"/>
      <c r="AE725" s="302"/>
      <c r="AF725" s="302"/>
      <c r="AG725" s="302"/>
      <c r="AH725" s="302"/>
      <c r="AI725" s="302"/>
      <c r="AJ725" s="302"/>
      <c r="AK725" s="302"/>
      <c r="AL725" s="302"/>
      <c r="AM725" s="302"/>
      <c r="AN725" s="302"/>
      <c r="AO725" s="302"/>
      <c r="AP725" s="302"/>
      <c r="AQ725" s="302"/>
      <c r="AR725" s="302"/>
      <c r="AS725" s="302"/>
      <c r="AT725" s="302"/>
      <c r="AU725" s="302"/>
      <c r="AV725" s="302"/>
      <c r="AW725" s="302"/>
      <c r="AX725" s="302"/>
      <c r="AY725" s="302"/>
      <c r="AZ725" s="302"/>
      <c r="BA725" s="302"/>
      <c r="BB725" s="302"/>
      <c r="BC725" s="302"/>
      <c r="BD725" s="302"/>
      <c r="BE725" s="302"/>
      <c r="BF725" s="302"/>
      <c r="BG725" s="302"/>
      <c r="BH725" s="302"/>
      <c r="BI725" s="302"/>
      <c r="BJ725" s="302"/>
      <c r="BK725" s="302"/>
      <c r="BL725" s="302"/>
      <c r="BM725" s="302"/>
      <c r="BN725" s="302"/>
      <c r="BO725" s="302"/>
      <c r="BP725" s="302"/>
      <c r="BQ725" s="302"/>
      <c r="BR725" s="302"/>
      <c r="BS725" s="302"/>
      <c r="BT725" s="302"/>
      <c r="BU725" s="302"/>
      <c r="BV725" s="302"/>
      <c r="BW725" s="302"/>
      <c r="BX725" s="302"/>
      <c r="BY725" s="302"/>
      <c r="BZ725" s="302"/>
      <c r="CA725" s="302"/>
      <c r="CB725" s="302"/>
      <c r="CC725" s="302"/>
      <c r="CD725" s="302"/>
      <c r="CE725" s="302"/>
      <c r="CF725" s="302"/>
      <c r="CG725" s="302"/>
      <c r="CH725" s="302"/>
      <c r="CI725" s="302"/>
      <c r="CJ725" s="302"/>
      <c r="CK725" s="302"/>
      <c r="CL725" s="302"/>
      <c r="CM725" s="302"/>
      <c r="CN725" s="302"/>
      <c r="CO725" s="302"/>
      <c r="CP725" s="302"/>
      <c r="CQ725" s="302"/>
      <c r="CR725" s="302"/>
      <c r="CS725" s="302"/>
      <c r="CT725" s="302"/>
      <c r="CU725" s="302"/>
      <c r="CV725" s="302"/>
      <c r="CW725" s="302"/>
      <c r="CX725" s="302"/>
      <c r="CY725" s="302"/>
      <c r="CZ725" s="302"/>
      <c r="DA725" s="302"/>
      <c r="DB725" s="302"/>
      <c r="DC725" s="302"/>
      <c r="DD725" s="302"/>
      <c r="DE725" s="302"/>
      <c r="DF725" s="302"/>
      <c r="DG725" s="302"/>
      <c r="DH725" s="302"/>
      <c r="DI725" s="302"/>
      <c r="DJ725" s="302"/>
      <c r="DK725" s="302"/>
      <c r="DL725" s="302"/>
      <c r="DM725" s="302"/>
      <c r="DN725" s="302"/>
      <c r="DO725" s="302"/>
    </row>
    <row r="726" spans="4:119">
      <c r="D726" s="301" t="s">
        <v>121</v>
      </c>
      <c r="E726" s="301"/>
      <c r="F726" s="301" t="s">
        <v>123</v>
      </c>
      <c r="G726" s="302">
        <v>36</v>
      </c>
      <c r="H726" s="277" t="str">
        <f t="shared" si="11"/>
        <v>0236</v>
      </c>
      <c r="I726" s="302"/>
      <c r="J726" s="302"/>
      <c r="K726" s="302"/>
      <c r="L726" s="302"/>
      <c r="M726" s="302"/>
      <c r="N726" s="302"/>
      <c r="O726" s="302"/>
      <c r="P726" s="302"/>
      <c r="Q726" s="302"/>
      <c r="R726" s="302"/>
      <c r="S726" s="302"/>
      <c r="T726" s="302"/>
      <c r="U726" s="302"/>
      <c r="V726" s="302"/>
      <c r="W726" s="302"/>
      <c r="X726" s="302"/>
      <c r="Y726" s="302"/>
      <c r="Z726" s="302"/>
      <c r="AA726" s="302"/>
      <c r="AB726" s="302"/>
      <c r="AC726" s="302"/>
      <c r="AD726" s="302"/>
      <c r="AE726" s="302"/>
      <c r="AF726" s="302"/>
      <c r="AG726" s="302"/>
      <c r="AH726" s="302"/>
      <c r="AI726" s="302"/>
      <c r="AJ726" s="302"/>
      <c r="AK726" s="302"/>
      <c r="AL726" s="302"/>
      <c r="AM726" s="302"/>
      <c r="AN726" s="302"/>
      <c r="AO726" s="302"/>
      <c r="AP726" s="302"/>
      <c r="AQ726" s="302"/>
      <c r="AR726" s="302"/>
      <c r="AS726" s="302"/>
      <c r="AT726" s="302"/>
      <c r="AU726" s="302"/>
      <c r="AV726" s="302"/>
      <c r="AW726" s="302"/>
      <c r="AX726" s="302"/>
      <c r="AY726" s="302"/>
      <c r="AZ726" s="302"/>
      <c r="BA726" s="302"/>
      <c r="BB726" s="302"/>
      <c r="BC726" s="302"/>
      <c r="BD726" s="302"/>
      <c r="BE726" s="302"/>
      <c r="BF726" s="302"/>
      <c r="BG726" s="302"/>
      <c r="BH726" s="302"/>
      <c r="BI726" s="302"/>
      <c r="BJ726" s="302"/>
      <c r="BK726" s="302"/>
      <c r="BL726" s="302"/>
      <c r="BM726" s="302"/>
      <c r="BN726" s="302"/>
      <c r="BO726" s="302"/>
      <c r="BP726" s="302"/>
      <c r="BQ726" s="302"/>
      <c r="BR726" s="302"/>
      <c r="BS726" s="302"/>
      <c r="BT726" s="302"/>
      <c r="BU726" s="302"/>
      <c r="BV726" s="302"/>
      <c r="BW726" s="302"/>
      <c r="BX726" s="302"/>
      <c r="BY726" s="302"/>
      <c r="BZ726" s="302"/>
      <c r="CA726" s="302"/>
      <c r="CB726" s="302"/>
      <c r="CC726" s="302"/>
      <c r="CD726" s="302"/>
      <c r="CE726" s="302"/>
      <c r="CF726" s="302"/>
      <c r="CG726" s="302"/>
      <c r="CH726" s="302"/>
      <c r="CI726" s="302"/>
      <c r="CJ726" s="302"/>
      <c r="CK726" s="302"/>
      <c r="CL726" s="302"/>
      <c r="CM726" s="302"/>
      <c r="CN726" s="302"/>
      <c r="CO726" s="302"/>
      <c r="CP726" s="302"/>
      <c r="CQ726" s="302"/>
      <c r="CR726" s="302"/>
      <c r="CS726" s="302"/>
      <c r="CT726" s="302"/>
      <c r="CU726" s="302"/>
      <c r="CV726" s="302"/>
      <c r="CW726" s="302"/>
      <c r="CX726" s="302"/>
      <c r="CY726" s="302"/>
      <c r="CZ726" s="302"/>
      <c r="DA726" s="302"/>
      <c r="DB726" s="302"/>
      <c r="DC726" s="302"/>
      <c r="DD726" s="302"/>
      <c r="DE726" s="302"/>
      <c r="DF726" s="302"/>
      <c r="DG726" s="302"/>
      <c r="DH726" s="302"/>
      <c r="DI726" s="302"/>
      <c r="DJ726" s="302"/>
      <c r="DK726" s="302"/>
      <c r="DL726" s="302"/>
      <c r="DM726" s="302"/>
      <c r="DN726" s="302"/>
      <c r="DO726" s="302"/>
    </row>
    <row r="727" spans="4:119">
      <c r="D727" s="301" t="s">
        <v>121</v>
      </c>
      <c r="E727" s="301"/>
      <c r="F727" s="301" t="s">
        <v>123</v>
      </c>
      <c r="G727" s="302">
        <v>37</v>
      </c>
      <c r="H727" s="277" t="str">
        <f t="shared" si="11"/>
        <v>0237</v>
      </c>
      <c r="I727" s="302"/>
      <c r="J727" s="302"/>
      <c r="K727" s="302"/>
      <c r="L727" s="302"/>
      <c r="M727" s="302"/>
      <c r="N727" s="302"/>
      <c r="O727" s="302"/>
      <c r="P727" s="302"/>
      <c r="Q727" s="302"/>
      <c r="R727" s="302"/>
      <c r="S727" s="302"/>
      <c r="T727" s="302"/>
      <c r="U727" s="302"/>
      <c r="V727" s="302"/>
      <c r="W727" s="302"/>
      <c r="X727" s="302"/>
      <c r="Y727" s="302"/>
      <c r="Z727" s="302"/>
      <c r="AA727" s="302"/>
      <c r="AB727" s="302"/>
      <c r="AC727" s="302"/>
      <c r="AD727" s="302"/>
      <c r="AE727" s="302"/>
      <c r="AF727" s="302"/>
      <c r="AG727" s="302"/>
      <c r="AH727" s="302"/>
      <c r="AI727" s="302"/>
      <c r="AJ727" s="302"/>
      <c r="AK727" s="302"/>
      <c r="AL727" s="302"/>
      <c r="AM727" s="302"/>
      <c r="AN727" s="302"/>
      <c r="AO727" s="302"/>
      <c r="AP727" s="302"/>
      <c r="AQ727" s="302"/>
      <c r="AR727" s="302"/>
      <c r="AS727" s="302"/>
      <c r="AT727" s="302"/>
      <c r="AU727" s="302"/>
      <c r="AV727" s="302"/>
      <c r="AW727" s="302"/>
      <c r="AX727" s="302"/>
      <c r="AY727" s="302"/>
      <c r="AZ727" s="302"/>
      <c r="BA727" s="302"/>
      <c r="BB727" s="302"/>
      <c r="BC727" s="302"/>
      <c r="BD727" s="302"/>
      <c r="BE727" s="302"/>
      <c r="BF727" s="302"/>
      <c r="BG727" s="302"/>
      <c r="BH727" s="302"/>
      <c r="BI727" s="302"/>
      <c r="BJ727" s="302"/>
      <c r="BK727" s="302"/>
      <c r="BL727" s="302"/>
      <c r="BM727" s="302"/>
      <c r="BN727" s="302"/>
      <c r="BO727" s="302"/>
      <c r="BP727" s="302"/>
      <c r="BQ727" s="302"/>
      <c r="BR727" s="302"/>
      <c r="BS727" s="302"/>
      <c r="BT727" s="302"/>
      <c r="BU727" s="302"/>
      <c r="BV727" s="302"/>
      <c r="BW727" s="302"/>
      <c r="BX727" s="302"/>
      <c r="BY727" s="302"/>
      <c r="BZ727" s="302"/>
      <c r="CA727" s="302"/>
      <c r="CB727" s="302"/>
      <c r="CC727" s="302"/>
      <c r="CD727" s="302"/>
      <c r="CE727" s="302"/>
      <c r="CF727" s="302"/>
      <c r="CG727" s="302"/>
      <c r="CH727" s="302"/>
      <c r="CI727" s="302"/>
      <c r="CJ727" s="302"/>
      <c r="CK727" s="302"/>
      <c r="CL727" s="302"/>
      <c r="CM727" s="302"/>
      <c r="CN727" s="302"/>
      <c r="CO727" s="302"/>
      <c r="CP727" s="302"/>
      <c r="CQ727" s="302"/>
      <c r="CR727" s="302"/>
      <c r="CS727" s="302"/>
      <c r="CT727" s="302"/>
      <c r="CU727" s="302"/>
      <c r="CV727" s="302"/>
      <c r="CW727" s="302"/>
      <c r="CX727" s="302"/>
      <c r="CY727" s="302"/>
      <c r="CZ727" s="302"/>
      <c r="DA727" s="302"/>
      <c r="DB727" s="302"/>
      <c r="DC727" s="302"/>
      <c r="DD727" s="302"/>
      <c r="DE727" s="302"/>
      <c r="DF727" s="302"/>
      <c r="DG727" s="302"/>
      <c r="DH727" s="302"/>
      <c r="DI727" s="302"/>
      <c r="DJ727" s="302"/>
      <c r="DK727" s="302"/>
      <c r="DL727" s="302"/>
      <c r="DM727" s="302"/>
      <c r="DN727" s="302"/>
      <c r="DO727" s="302"/>
    </row>
    <row r="728" spans="4:119">
      <c r="D728" s="301" t="s">
        <v>121</v>
      </c>
      <c r="E728" s="301"/>
      <c r="F728" s="301" t="s">
        <v>123</v>
      </c>
      <c r="G728" s="302">
        <v>38</v>
      </c>
      <c r="H728" s="277" t="str">
        <f t="shared" si="11"/>
        <v>0238</v>
      </c>
      <c r="I728" s="302"/>
      <c r="J728" s="302"/>
      <c r="K728" s="302"/>
      <c r="L728" s="302"/>
      <c r="M728" s="302"/>
      <c r="N728" s="302"/>
      <c r="O728" s="302"/>
      <c r="P728" s="302"/>
      <c r="Q728" s="302"/>
      <c r="R728" s="302"/>
      <c r="S728" s="302"/>
      <c r="T728" s="302"/>
      <c r="U728" s="302"/>
      <c r="V728" s="302"/>
      <c r="W728" s="302"/>
      <c r="X728" s="302"/>
      <c r="Y728" s="302"/>
      <c r="Z728" s="302"/>
      <c r="AA728" s="302"/>
      <c r="AB728" s="302"/>
      <c r="AC728" s="302"/>
      <c r="AD728" s="302"/>
      <c r="AE728" s="302"/>
      <c r="AF728" s="302"/>
      <c r="AG728" s="302"/>
      <c r="AH728" s="302"/>
      <c r="AI728" s="302"/>
      <c r="AJ728" s="302"/>
      <c r="AK728" s="302"/>
      <c r="AL728" s="302"/>
      <c r="AM728" s="302"/>
      <c r="AN728" s="302"/>
      <c r="AO728" s="302"/>
      <c r="AP728" s="302"/>
      <c r="AQ728" s="302"/>
      <c r="AR728" s="302"/>
      <c r="AS728" s="302"/>
      <c r="AT728" s="302"/>
      <c r="AU728" s="302"/>
      <c r="AV728" s="302"/>
      <c r="AW728" s="302"/>
      <c r="AX728" s="302"/>
      <c r="AY728" s="302"/>
      <c r="AZ728" s="302"/>
      <c r="BA728" s="302"/>
      <c r="BB728" s="302"/>
      <c r="BC728" s="302"/>
      <c r="BD728" s="302"/>
      <c r="BE728" s="302"/>
      <c r="BF728" s="302"/>
      <c r="BG728" s="302"/>
      <c r="BH728" s="302"/>
      <c r="BI728" s="302"/>
      <c r="BJ728" s="302"/>
      <c r="BK728" s="302"/>
      <c r="BL728" s="302"/>
      <c r="BM728" s="302"/>
      <c r="BN728" s="302"/>
      <c r="BO728" s="302"/>
      <c r="BP728" s="302"/>
      <c r="BQ728" s="302"/>
      <c r="BR728" s="302"/>
      <c r="BS728" s="302"/>
      <c r="BT728" s="302"/>
      <c r="BU728" s="302"/>
      <c r="BV728" s="302"/>
      <c r="BW728" s="302"/>
      <c r="BX728" s="302"/>
      <c r="BY728" s="302"/>
      <c r="BZ728" s="302"/>
      <c r="CA728" s="302"/>
      <c r="CB728" s="302"/>
      <c r="CC728" s="302"/>
      <c r="CD728" s="302"/>
      <c r="CE728" s="302"/>
      <c r="CF728" s="302"/>
      <c r="CG728" s="302"/>
      <c r="CH728" s="302"/>
      <c r="CI728" s="302"/>
      <c r="CJ728" s="302"/>
      <c r="CK728" s="302"/>
      <c r="CL728" s="302"/>
      <c r="CM728" s="302"/>
      <c r="CN728" s="302"/>
      <c r="CO728" s="302"/>
      <c r="CP728" s="302"/>
      <c r="CQ728" s="302"/>
      <c r="CR728" s="302"/>
      <c r="CS728" s="302"/>
      <c r="CT728" s="302"/>
      <c r="CU728" s="302"/>
      <c r="CV728" s="302"/>
      <c r="CW728" s="302"/>
      <c r="CX728" s="302"/>
      <c r="CY728" s="302"/>
      <c r="CZ728" s="302"/>
      <c r="DA728" s="302"/>
      <c r="DB728" s="302"/>
      <c r="DC728" s="302"/>
      <c r="DD728" s="302"/>
      <c r="DE728" s="302"/>
      <c r="DF728" s="302"/>
      <c r="DG728" s="302"/>
      <c r="DH728" s="302"/>
      <c r="DI728" s="302"/>
      <c r="DJ728" s="302"/>
      <c r="DK728" s="302"/>
      <c r="DL728" s="302"/>
      <c r="DM728" s="302"/>
      <c r="DN728" s="302"/>
      <c r="DO728" s="302"/>
    </row>
    <row r="729" spans="4:119">
      <c r="D729" s="301" t="s">
        <v>121</v>
      </c>
      <c r="E729" s="301"/>
      <c r="F729" s="301" t="s">
        <v>123</v>
      </c>
      <c r="G729" s="302">
        <v>39</v>
      </c>
      <c r="H729" s="277" t="str">
        <f t="shared" si="11"/>
        <v>0239</v>
      </c>
      <c r="I729" s="302"/>
      <c r="J729" s="302"/>
      <c r="K729" s="302"/>
      <c r="L729" s="302"/>
      <c r="M729" s="302"/>
      <c r="N729" s="302"/>
      <c r="O729" s="302"/>
      <c r="P729" s="302"/>
      <c r="Q729" s="302"/>
      <c r="R729" s="302"/>
      <c r="S729" s="302"/>
      <c r="T729" s="302"/>
      <c r="U729" s="302"/>
      <c r="V729" s="302"/>
      <c r="W729" s="302"/>
      <c r="X729" s="302"/>
      <c r="Y729" s="302"/>
      <c r="Z729" s="302"/>
      <c r="AA729" s="302"/>
      <c r="AB729" s="302"/>
      <c r="AC729" s="302"/>
      <c r="AD729" s="302"/>
      <c r="AE729" s="302"/>
      <c r="AF729" s="302"/>
      <c r="AG729" s="302"/>
      <c r="AH729" s="302"/>
      <c r="AI729" s="302"/>
      <c r="AJ729" s="302"/>
      <c r="AK729" s="302"/>
      <c r="AL729" s="302"/>
      <c r="AM729" s="302"/>
      <c r="AN729" s="302"/>
      <c r="AO729" s="302"/>
      <c r="AP729" s="302"/>
      <c r="AQ729" s="302"/>
      <c r="AR729" s="302"/>
      <c r="AS729" s="302"/>
      <c r="AT729" s="302"/>
      <c r="AU729" s="302"/>
      <c r="AV729" s="302"/>
      <c r="AW729" s="302"/>
      <c r="AX729" s="302"/>
      <c r="AY729" s="302"/>
      <c r="AZ729" s="302"/>
      <c r="BA729" s="302"/>
      <c r="BB729" s="302"/>
      <c r="BC729" s="302"/>
      <c r="BD729" s="302"/>
      <c r="BE729" s="302"/>
      <c r="BF729" s="302"/>
      <c r="BG729" s="302"/>
      <c r="BH729" s="302"/>
      <c r="BI729" s="302"/>
      <c r="BJ729" s="302"/>
      <c r="BK729" s="302"/>
      <c r="BL729" s="302"/>
      <c r="BM729" s="302"/>
      <c r="BN729" s="302"/>
      <c r="BO729" s="302"/>
      <c r="BP729" s="302"/>
      <c r="BQ729" s="302"/>
      <c r="BR729" s="302"/>
      <c r="BS729" s="302"/>
      <c r="BT729" s="302"/>
      <c r="BU729" s="302"/>
      <c r="BV729" s="302"/>
      <c r="BW729" s="302"/>
      <c r="BX729" s="302"/>
      <c r="BY729" s="302"/>
      <c r="BZ729" s="302"/>
      <c r="CA729" s="302"/>
      <c r="CB729" s="302"/>
      <c r="CC729" s="302"/>
      <c r="CD729" s="302"/>
      <c r="CE729" s="302"/>
      <c r="CF729" s="302"/>
      <c r="CG729" s="302"/>
      <c r="CH729" s="302"/>
      <c r="CI729" s="302"/>
      <c r="CJ729" s="302"/>
      <c r="CK729" s="302"/>
      <c r="CL729" s="302"/>
      <c r="CM729" s="302"/>
      <c r="CN729" s="302"/>
      <c r="CO729" s="302"/>
      <c r="CP729" s="302"/>
      <c r="CQ729" s="302"/>
      <c r="CR729" s="302"/>
      <c r="CS729" s="302"/>
      <c r="CT729" s="302"/>
      <c r="CU729" s="302"/>
      <c r="CV729" s="302"/>
      <c r="CW729" s="302"/>
      <c r="CX729" s="302"/>
      <c r="CY729" s="302"/>
      <c r="CZ729" s="302"/>
      <c r="DA729" s="302"/>
      <c r="DB729" s="302"/>
      <c r="DC729" s="302"/>
      <c r="DD729" s="302"/>
      <c r="DE729" s="302"/>
      <c r="DF729" s="302"/>
      <c r="DG729" s="302"/>
      <c r="DH729" s="302"/>
      <c r="DI729" s="302"/>
      <c r="DJ729" s="302"/>
      <c r="DK729" s="302"/>
      <c r="DL729" s="302"/>
      <c r="DM729" s="302"/>
      <c r="DN729" s="302"/>
      <c r="DO729" s="302"/>
    </row>
    <row r="730" spans="4:119">
      <c r="D730" s="301" t="s">
        <v>121</v>
      </c>
      <c r="E730" s="301"/>
      <c r="F730" s="301" t="s">
        <v>123</v>
      </c>
      <c r="G730" s="302">
        <v>40</v>
      </c>
      <c r="H730" s="277" t="str">
        <f t="shared" si="11"/>
        <v>0240</v>
      </c>
      <c r="I730" s="302"/>
      <c r="J730" s="302"/>
      <c r="K730" s="302"/>
      <c r="L730" s="302"/>
      <c r="M730" s="302"/>
      <c r="N730" s="302"/>
      <c r="O730" s="302"/>
      <c r="P730" s="302"/>
      <c r="Q730" s="302"/>
      <c r="R730" s="302"/>
      <c r="S730" s="302"/>
      <c r="T730" s="302"/>
      <c r="U730" s="302"/>
      <c r="V730" s="302"/>
      <c r="W730" s="302"/>
      <c r="X730" s="302"/>
      <c r="Y730" s="302"/>
      <c r="Z730" s="302"/>
      <c r="AA730" s="302"/>
      <c r="AB730" s="302"/>
      <c r="AC730" s="302"/>
      <c r="AD730" s="302"/>
      <c r="AE730" s="302"/>
      <c r="AF730" s="302"/>
      <c r="AG730" s="302"/>
      <c r="AH730" s="302"/>
      <c r="AI730" s="302"/>
      <c r="AJ730" s="302"/>
      <c r="AK730" s="302"/>
      <c r="AL730" s="302"/>
      <c r="AM730" s="302"/>
      <c r="AN730" s="302"/>
      <c r="AO730" s="302"/>
      <c r="AP730" s="302"/>
      <c r="AQ730" s="302"/>
      <c r="AR730" s="302"/>
      <c r="AS730" s="302"/>
      <c r="AT730" s="302"/>
      <c r="AU730" s="302"/>
      <c r="AV730" s="302"/>
      <c r="AW730" s="302"/>
      <c r="AX730" s="302"/>
      <c r="AY730" s="302"/>
      <c r="AZ730" s="302"/>
      <c r="BA730" s="302"/>
      <c r="BB730" s="302"/>
      <c r="BC730" s="302"/>
      <c r="BD730" s="302"/>
      <c r="BE730" s="302"/>
      <c r="BF730" s="302"/>
      <c r="BG730" s="302"/>
      <c r="BH730" s="302"/>
      <c r="BI730" s="302"/>
      <c r="BJ730" s="302"/>
      <c r="BK730" s="302"/>
      <c r="BL730" s="302"/>
      <c r="BM730" s="302"/>
      <c r="BN730" s="302"/>
      <c r="BO730" s="302"/>
      <c r="BP730" s="302"/>
      <c r="BQ730" s="302"/>
      <c r="BR730" s="302"/>
      <c r="BS730" s="302"/>
      <c r="BT730" s="302"/>
      <c r="BU730" s="302"/>
      <c r="BV730" s="302"/>
      <c r="BW730" s="302"/>
      <c r="BX730" s="302"/>
      <c r="BY730" s="302"/>
      <c r="BZ730" s="302"/>
      <c r="CA730" s="302"/>
      <c r="CB730" s="302"/>
      <c r="CC730" s="302"/>
      <c r="CD730" s="302"/>
      <c r="CE730" s="302"/>
      <c r="CF730" s="302"/>
      <c r="CG730" s="302"/>
      <c r="CH730" s="302"/>
      <c r="CI730" s="302"/>
      <c r="CJ730" s="302"/>
      <c r="CK730" s="302"/>
      <c r="CL730" s="302"/>
      <c r="CM730" s="302"/>
      <c r="CN730" s="302"/>
      <c r="CO730" s="302"/>
      <c r="CP730" s="302"/>
      <c r="CQ730" s="302"/>
      <c r="CR730" s="302"/>
      <c r="CS730" s="302"/>
      <c r="CT730" s="302"/>
      <c r="CU730" s="302"/>
      <c r="CV730" s="302"/>
      <c r="CW730" s="302"/>
      <c r="CX730" s="302"/>
      <c r="CY730" s="302"/>
      <c r="CZ730" s="302"/>
      <c r="DA730" s="302"/>
      <c r="DB730" s="302"/>
      <c r="DC730" s="302"/>
      <c r="DD730" s="302"/>
      <c r="DE730" s="302"/>
      <c r="DF730" s="302"/>
      <c r="DG730" s="302"/>
      <c r="DH730" s="302"/>
      <c r="DI730" s="302"/>
      <c r="DJ730" s="302"/>
      <c r="DK730" s="302"/>
      <c r="DL730" s="302"/>
      <c r="DM730" s="302"/>
      <c r="DN730" s="302"/>
      <c r="DO730" s="302"/>
    </row>
    <row r="731" spans="4:119">
      <c r="D731" s="301" t="s">
        <v>121</v>
      </c>
      <c r="E731" s="301"/>
      <c r="F731" s="301" t="s">
        <v>123</v>
      </c>
      <c r="G731" s="302">
        <v>41</v>
      </c>
      <c r="H731" s="277" t="str">
        <f t="shared" si="11"/>
        <v>0241</v>
      </c>
      <c r="I731" s="302"/>
      <c r="J731" s="302"/>
      <c r="K731" s="302"/>
      <c r="L731" s="302"/>
      <c r="M731" s="302"/>
      <c r="N731" s="302"/>
      <c r="O731" s="302"/>
      <c r="P731" s="302"/>
      <c r="Q731" s="302"/>
      <c r="R731" s="302"/>
      <c r="S731" s="302"/>
      <c r="T731" s="302"/>
      <c r="U731" s="302"/>
      <c r="V731" s="302"/>
      <c r="W731" s="302"/>
      <c r="X731" s="302"/>
      <c r="Y731" s="302"/>
      <c r="Z731" s="302"/>
      <c r="AA731" s="302"/>
      <c r="AB731" s="302"/>
      <c r="AC731" s="302"/>
      <c r="AD731" s="302"/>
      <c r="AE731" s="302"/>
      <c r="AF731" s="302"/>
      <c r="AG731" s="302"/>
      <c r="AH731" s="302"/>
      <c r="AI731" s="302"/>
      <c r="AJ731" s="302"/>
      <c r="AK731" s="302"/>
      <c r="AL731" s="302"/>
      <c r="AM731" s="302"/>
      <c r="AN731" s="302"/>
      <c r="AO731" s="302"/>
      <c r="AP731" s="302"/>
      <c r="AQ731" s="302"/>
      <c r="AR731" s="302"/>
      <c r="AS731" s="302"/>
      <c r="AT731" s="302"/>
      <c r="AU731" s="302"/>
      <c r="AV731" s="302"/>
      <c r="AW731" s="302"/>
      <c r="AX731" s="302"/>
      <c r="AY731" s="302"/>
      <c r="AZ731" s="302"/>
      <c r="BA731" s="302"/>
      <c r="BB731" s="302"/>
      <c r="BC731" s="302"/>
      <c r="BD731" s="302"/>
      <c r="BE731" s="302"/>
      <c r="BF731" s="302"/>
      <c r="BG731" s="302"/>
      <c r="BH731" s="302"/>
      <c r="BI731" s="302"/>
      <c r="BJ731" s="302"/>
      <c r="BK731" s="302"/>
      <c r="BL731" s="302"/>
      <c r="BM731" s="302"/>
      <c r="BN731" s="302"/>
      <c r="BO731" s="302"/>
      <c r="BP731" s="302"/>
      <c r="BQ731" s="302"/>
      <c r="BR731" s="302"/>
      <c r="BS731" s="302"/>
      <c r="BT731" s="302"/>
      <c r="BU731" s="302"/>
      <c r="BV731" s="302"/>
      <c r="BW731" s="302"/>
      <c r="BX731" s="302"/>
      <c r="BY731" s="302"/>
      <c r="BZ731" s="302"/>
      <c r="CA731" s="302"/>
      <c r="CB731" s="302"/>
      <c r="CC731" s="302"/>
      <c r="CD731" s="302"/>
      <c r="CE731" s="302"/>
      <c r="CF731" s="302"/>
      <c r="CG731" s="302"/>
      <c r="CH731" s="302"/>
      <c r="CI731" s="302"/>
      <c r="CJ731" s="302"/>
      <c r="CK731" s="302"/>
      <c r="CL731" s="302"/>
      <c r="CM731" s="302"/>
      <c r="CN731" s="302"/>
      <c r="CO731" s="302"/>
      <c r="CP731" s="302"/>
      <c r="CQ731" s="302"/>
      <c r="CR731" s="302"/>
      <c r="CS731" s="302"/>
      <c r="CT731" s="302"/>
      <c r="CU731" s="302"/>
      <c r="CV731" s="302"/>
      <c r="CW731" s="302"/>
      <c r="CX731" s="302"/>
      <c r="CY731" s="302"/>
      <c r="CZ731" s="302"/>
      <c r="DA731" s="302"/>
      <c r="DB731" s="302"/>
      <c r="DC731" s="302"/>
      <c r="DD731" s="302"/>
      <c r="DE731" s="302"/>
      <c r="DF731" s="302"/>
      <c r="DG731" s="302"/>
      <c r="DH731" s="302"/>
      <c r="DI731" s="302"/>
      <c r="DJ731" s="302"/>
      <c r="DK731" s="302"/>
      <c r="DL731" s="302"/>
      <c r="DM731" s="302"/>
      <c r="DN731" s="302"/>
      <c r="DO731" s="302"/>
    </row>
    <row r="732" spans="4:119">
      <c r="D732" s="301" t="s">
        <v>121</v>
      </c>
      <c r="E732" s="301"/>
      <c r="F732" s="301" t="s">
        <v>123</v>
      </c>
      <c r="G732" s="302">
        <v>42</v>
      </c>
      <c r="H732" s="277" t="str">
        <f t="shared" si="11"/>
        <v>0242</v>
      </c>
      <c r="I732" s="302"/>
      <c r="J732" s="302"/>
      <c r="K732" s="302"/>
      <c r="L732" s="302"/>
      <c r="M732" s="302"/>
      <c r="N732" s="302"/>
      <c r="O732" s="302"/>
      <c r="P732" s="302"/>
      <c r="Q732" s="302"/>
      <c r="R732" s="302"/>
      <c r="S732" s="302"/>
      <c r="T732" s="302"/>
      <c r="U732" s="302"/>
      <c r="V732" s="302"/>
      <c r="W732" s="302"/>
      <c r="X732" s="302"/>
      <c r="Y732" s="302"/>
      <c r="Z732" s="302"/>
      <c r="AA732" s="302"/>
      <c r="AB732" s="302"/>
      <c r="AC732" s="302"/>
      <c r="AD732" s="302"/>
      <c r="AE732" s="302"/>
      <c r="AF732" s="302"/>
      <c r="AG732" s="302"/>
      <c r="AH732" s="302"/>
      <c r="AI732" s="302"/>
      <c r="AJ732" s="302"/>
      <c r="AK732" s="302"/>
      <c r="AL732" s="302"/>
      <c r="AM732" s="302"/>
      <c r="AN732" s="302"/>
      <c r="AO732" s="302"/>
      <c r="AP732" s="302"/>
      <c r="AQ732" s="302"/>
      <c r="AR732" s="302"/>
      <c r="AS732" s="302"/>
      <c r="AT732" s="302"/>
      <c r="AU732" s="302"/>
      <c r="AV732" s="302"/>
      <c r="AW732" s="302"/>
      <c r="AX732" s="302"/>
      <c r="AY732" s="302"/>
      <c r="AZ732" s="302"/>
      <c r="BA732" s="302"/>
      <c r="BB732" s="302"/>
      <c r="BC732" s="302"/>
      <c r="BD732" s="302"/>
      <c r="BE732" s="302"/>
      <c r="BF732" s="302"/>
      <c r="BG732" s="302"/>
      <c r="BH732" s="302"/>
      <c r="BI732" s="302"/>
      <c r="BJ732" s="302"/>
      <c r="BK732" s="302"/>
      <c r="BL732" s="302"/>
      <c r="BM732" s="302"/>
      <c r="BN732" s="302"/>
      <c r="BO732" s="302"/>
      <c r="BP732" s="302"/>
      <c r="BQ732" s="302"/>
      <c r="BR732" s="302"/>
      <c r="BS732" s="302"/>
      <c r="BT732" s="302"/>
      <c r="BU732" s="302"/>
      <c r="BV732" s="302"/>
      <c r="BW732" s="302"/>
      <c r="BX732" s="302"/>
      <c r="BY732" s="302"/>
      <c r="BZ732" s="302"/>
      <c r="CA732" s="302"/>
      <c r="CB732" s="302"/>
      <c r="CC732" s="302"/>
      <c r="CD732" s="302"/>
      <c r="CE732" s="302"/>
      <c r="CF732" s="302"/>
      <c r="CG732" s="302"/>
      <c r="CH732" s="302"/>
      <c r="CI732" s="302"/>
      <c r="CJ732" s="302"/>
      <c r="CK732" s="302"/>
      <c r="CL732" s="302"/>
      <c r="CM732" s="302"/>
      <c r="CN732" s="302"/>
      <c r="CO732" s="302"/>
      <c r="CP732" s="302"/>
      <c r="CQ732" s="302"/>
      <c r="CR732" s="302"/>
      <c r="CS732" s="302"/>
      <c r="CT732" s="302"/>
      <c r="CU732" s="302"/>
      <c r="CV732" s="302"/>
      <c r="CW732" s="302"/>
      <c r="CX732" s="302"/>
      <c r="CY732" s="302"/>
      <c r="CZ732" s="302"/>
      <c r="DA732" s="302"/>
      <c r="DB732" s="302"/>
      <c r="DC732" s="302"/>
      <c r="DD732" s="302"/>
      <c r="DE732" s="302"/>
      <c r="DF732" s="302"/>
      <c r="DG732" s="302"/>
      <c r="DH732" s="302"/>
      <c r="DI732" s="302"/>
      <c r="DJ732" s="302"/>
      <c r="DK732" s="302"/>
      <c r="DL732" s="302"/>
      <c r="DM732" s="302"/>
      <c r="DN732" s="302"/>
      <c r="DO732" s="302"/>
    </row>
    <row r="733" spans="4:119">
      <c r="D733" s="301" t="s">
        <v>121</v>
      </c>
      <c r="E733" s="301"/>
      <c r="F733" s="301" t="s">
        <v>123</v>
      </c>
      <c r="G733" s="302">
        <v>43</v>
      </c>
      <c r="H733" s="277" t="str">
        <f t="shared" si="11"/>
        <v>0243</v>
      </c>
      <c r="I733" s="302"/>
      <c r="J733" s="302"/>
      <c r="K733" s="302"/>
      <c r="L733" s="302"/>
      <c r="M733" s="302"/>
      <c r="N733" s="302"/>
      <c r="O733" s="302"/>
      <c r="P733" s="302"/>
      <c r="Q733" s="302"/>
      <c r="R733" s="302"/>
      <c r="S733" s="302"/>
      <c r="T733" s="302"/>
      <c r="U733" s="302"/>
      <c r="V733" s="302"/>
      <c r="W733" s="302"/>
      <c r="X733" s="302"/>
      <c r="Y733" s="302"/>
      <c r="Z733" s="302"/>
      <c r="AA733" s="302"/>
      <c r="AB733" s="302"/>
      <c r="AC733" s="302"/>
      <c r="AD733" s="302"/>
      <c r="AE733" s="302"/>
      <c r="AF733" s="302"/>
      <c r="AG733" s="302"/>
      <c r="AH733" s="302"/>
      <c r="AI733" s="302"/>
      <c r="AJ733" s="302"/>
      <c r="AK733" s="302"/>
      <c r="AL733" s="302"/>
      <c r="AM733" s="302"/>
      <c r="AN733" s="302"/>
      <c r="AO733" s="302"/>
      <c r="AP733" s="302"/>
      <c r="AQ733" s="302"/>
      <c r="AR733" s="302"/>
      <c r="AS733" s="302"/>
      <c r="AT733" s="302"/>
      <c r="AU733" s="302"/>
      <c r="AV733" s="302"/>
      <c r="AW733" s="302"/>
      <c r="AX733" s="302"/>
      <c r="AY733" s="302"/>
      <c r="AZ733" s="302"/>
      <c r="BA733" s="302"/>
      <c r="BB733" s="302"/>
      <c r="BC733" s="302"/>
      <c r="BD733" s="302"/>
      <c r="BE733" s="302"/>
      <c r="BF733" s="302"/>
      <c r="BG733" s="302"/>
      <c r="BH733" s="302"/>
      <c r="BI733" s="302"/>
      <c r="BJ733" s="302"/>
      <c r="BK733" s="302"/>
      <c r="BL733" s="302"/>
      <c r="BM733" s="302"/>
      <c r="BN733" s="302"/>
      <c r="BO733" s="302"/>
      <c r="BP733" s="302"/>
      <c r="BQ733" s="302"/>
      <c r="BR733" s="302"/>
      <c r="BS733" s="302"/>
      <c r="BT733" s="302"/>
      <c r="BU733" s="302"/>
      <c r="BV733" s="302"/>
      <c r="BW733" s="302"/>
      <c r="BX733" s="302"/>
      <c r="BY733" s="302"/>
      <c r="BZ733" s="302"/>
      <c r="CA733" s="302"/>
      <c r="CB733" s="302"/>
      <c r="CC733" s="302"/>
      <c r="CD733" s="302"/>
      <c r="CE733" s="302"/>
      <c r="CF733" s="302"/>
      <c r="CG733" s="302"/>
      <c r="CH733" s="302"/>
      <c r="CI733" s="302"/>
      <c r="CJ733" s="302"/>
      <c r="CK733" s="302"/>
      <c r="CL733" s="302"/>
      <c r="CM733" s="302"/>
      <c r="CN733" s="302"/>
      <c r="CO733" s="302"/>
      <c r="CP733" s="302"/>
      <c r="CQ733" s="302"/>
      <c r="CR733" s="302"/>
      <c r="CS733" s="302"/>
      <c r="CT733" s="302"/>
      <c r="CU733" s="302"/>
      <c r="CV733" s="302"/>
      <c r="CW733" s="302"/>
      <c r="CX733" s="302"/>
      <c r="CY733" s="302"/>
      <c r="CZ733" s="302"/>
      <c r="DA733" s="302"/>
      <c r="DB733" s="302"/>
      <c r="DC733" s="302"/>
      <c r="DD733" s="302"/>
      <c r="DE733" s="302"/>
      <c r="DF733" s="302"/>
      <c r="DG733" s="302"/>
      <c r="DH733" s="302"/>
      <c r="DI733" s="302"/>
      <c r="DJ733" s="302"/>
      <c r="DK733" s="302"/>
      <c r="DL733" s="302"/>
      <c r="DM733" s="302"/>
      <c r="DN733" s="302"/>
      <c r="DO733" s="302"/>
    </row>
    <row r="734" spans="4:119">
      <c r="D734" s="301" t="s">
        <v>121</v>
      </c>
      <c r="E734" s="301"/>
      <c r="F734" s="301" t="s">
        <v>123</v>
      </c>
      <c r="G734" s="302">
        <v>44</v>
      </c>
      <c r="H734" s="277" t="str">
        <f t="shared" si="11"/>
        <v>0244</v>
      </c>
      <c r="I734" s="302"/>
      <c r="J734" s="302"/>
      <c r="K734" s="302"/>
      <c r="L734" s="302"/>
      <c r="M734" s="302"/>
      <c r="N734" s="302"/>
      <c r="O734" s="302"/>
      <c r="P734" s="302"/>
      <c r="Q734" s="302"/>
      <c r="R734" s="302"/>
      <c r="S734" s="302"/>
      <c r="T734" s="302"/>
      <c r="U734" s="302"/>
      <c r="V734" s="302"/>
      <c r="W734" s="302"/>
      <c r="X734" s="302"/>
      <c r="Y734" s="302"/>
      <c r="Z734" s="302"/>
      <c r="AA734" s="302"/>
      <c r="AB734" s="302"/>
      <c r="AC734" s="302"/>
      <c r="AD734" s="302"/>
      <c r="AE734" s="302"/>
      <c r="AF734" s="302"/>
      <c r="AG734" s="302"/>
      <c r="AH734" s="302"/>
      <c r="AI734" s="302"/>
      <c r="AJ734" s="302"/>
      <c r="AK734" s="302"/>
      <c r="AL734" s="302"/>
      <c r="AM734" s="302"/>
      <c r="AN734" s="302"/>
      <c r="AO734" s="302"/>
      <c r="AP734" s="302"/>
      <c r="AQ734" s="302"/>
      <c r="AR734" s="302"/>
      <c r="AS734" s="302"/>
      <c r="AT734" s="302"/>
      <c r="AU734" s="302"/>
      <c r="AV734" s="302"/>
      <c r="AW734" s="302"/>
      <c r="AX734" s="302"/>
      <c r="AY734" s="302"/>
      <c r="AZ734" s="302"/>
      <c r="BA734" s="302"/>
      <c r="BB734" s="302"/>
      <c r="BC734" s="302"/>
      <c r="BD734" s="302"/>
      <c r="BE734" s="302"/>
      <c r="BF734" s="302"/>
      <c r="BG734" s="302"/>
      <c r="BH734" s="302"/>
      <c r="BI734" s="302"/>
      <c r="BJ734" s="302"/>
      <c r="BK734" s="302"/>
      <c r="BL734" s="302"/>
      <c r="BM734" s="302"/>
      <c r="BN734" s="302"/>
      <c r="BO734" s="302"/>
      <c r="BP734" s="302"/>
      <c r="BQ734" s="302"/>
      <c r="BR734" s="302"/>
      <c r="BS734" s="302"/>
      <c r="BT734" s="302"/>
      <c r="BU734" s="302"/>
      <c r="BV734" s="302"/>
      <c r="BW734" s="302"/>
      <c r="BX734" s="302"/>
      <c r="BY734" s="302"/>
      <c r="BZ734" s="302"/>
      <c r="CA734" s="302"/>
      <c r="CB734" s="302"/>
      <c r="CC734" s="302"/>
      <c r="CD734" s="302"/>
      <c r="CE734" s="302"/>
      <c r="CF734" s="302"/>
      <c r="CG734" s="302"/>
      <c r="CH734" s="302"/>
      <c r="CI734" s="302"/>
      <c r="CJ734" s="302"/>
      <c r="CK734" s="302"/>
      <c r="CL734" s="302"/>
      <c r="CM734" s="302"/>
      <c r="CN734" s="302"/>
      <c r="CO734" s="302"/>
      <c r="CP734" s="302"/>
      <c r="CQ734" s="302"/>
      <c r="CR734" s="302"/>
      <c r="CS734" s="302"/>
      <c r="CT734" s="302"/>
      <c r="CU734" s="302"/>
      <c r="CV734" s="302"/>
      <c r="CW734" s="302"/>
      <c r="CX734" s="302"/>
      <c r="CY734" s="302"/>
      <c r="CZ734" s="302"/>
      <c r="DA734" s="302"/>
      <c r="DB734" s="302"/>
      <c r="DC734" s="302"/>
      <c r="DD734" s="302"/>
      <c r="DE734" s="302"/>
      <c r="DF734" s="302"/>
      <c r="DG734" s="302"/>
      <c r="DH734" s="302"/>
      <c r="DI734" s="302"/>
      <c r="DJ734" s="302"/>
      <c r="DK734" s="302"/>
      <c r="DL734" s="302"/>
      <c r="DM734" s="302"/>
      <c r="DN734" s="302"/>
      <c r="DO734" s="302"/>
    </row>
    <row r="735" spans="4:119">
      <c r="D735" s="301" t="s">
        <v>121</v>
      </c>
      <c r="E735" s="301"/>
      <c r="F735" s="301" t="s">
        <v>123</v>
      </c>
      <c r="G735" s="302">
        <v>45</v>
      </c>
      <c r="H735" s="277" t="str">
        <f t="shared" si="11"/>
        <v>0245</v>
      </c>
      <c r="I735" s="302"/>
      <c r="J735" s="302"/>
      <c r="K735" s="302"/>
      <c r="L735" s="302"/>
      <c r="M735" s="302"/>
      <c r="N735" s="302"/>
      <c r="O735" s="302"/>
      <c r="P735" s="302"/>
      <c r="Q735" s="302"/>
      <c r="R735" s="302"/>
      <c r="S735" s="302"/>
      <c r="T735" s="302"/>
      <c r="U735" s="302"/>
      <c r="V735" s="302"/>
      <c r="W735" s="302"/>
      <c r="X735" s="302"/>
      <c r="Y735" s="302"/>
      <c r="Z735" s="302"/>
      <c r="AA735" s="302"/>
      <c r="AB735" s="302"/>
      <c r="AC735" s="302"/>
      <c r="AD735" s="302"/>
      <c r="AE735" s="302"/>
      <c r="AF735" s="302"/>
      <c r="AG735" s="302"/>
      <c r="AH735" s="302"/>
      <c r="AI735" s="302"/>
      <c r="AJ735" s="302"/>
      <c r="AK735" s="302"/>
      <c r="AL735" s="302"/>
      <c r="AM735" s="302"/>
      <c r="AN735" s="302"/>
      <c r="AO735" s="302"/>
      <c r="AP735" s="302"/>
      <c r="AQ735" s="302"/>
      <c r="AR735" s="302"/>
      <c r="AS735" s="302"/>
      <c r="AT735" s="302"/>
      <c r="AU735" s="302"/>
      <c r="AV735" s="302"/>
      <c r="AW735" s="302"/>
      <c r="AX735" s="302"/>
      <c r="AY735" s="302"/>
      <c r="AZ735" s="302"/>
      <c r="BA735" s="302"/>
      <c r="BB735" s="302"/>
      <c r="BC735" s="302"/>
      <c r="BD735" s="302"/>
      <c r="BE735" s="302"/>
      <c r="BF735" s="302"/>
      <c r="BG735" s="302"/>
      <c r="BH735" s="302"/>
      <c r="BI735" s="302"/>
      <c r="BJ735" s="302"/>
      <c r="BK735" s="302"/>
      <c r="BL735" s="302"/>
      <c r="BM735" s="302"/>
      <c r="BN735" s="302"/>
      <c r="BO735" s="302"/>
      <c r="BP735" s="302"/>
      <c r="BQ735" s="302"/>
      <c r="BR735" s="302"/>
      <c r="BS735" s="302"/>
      <c r="BT735" s="302"/>
      <c r="BU735" s="302"/>
      <c r="BV735" s="302"/>
      <c r="BW735" s="302"/>
      <c r="BX735" s="302"/>
      <c r="BY735" s="302"/>
      <c r="BZ735" s="302"/>
      <c r="CA735" s="302"/>
      <c r="CB735" s="302"/>
      <c r="CC735" s="302"/>
      <c r="CD735" s="302"/>
      <c r="CE735" s="302"/>
      <c r="CF735" s="302"/>
      <c r="CG735" s="302"/>
      <c r="CH735" s="302"/>
      <c r="CI735" s="302"/>
      <c r="CJ735" s="302"/>
      <c r="CK735" s="302"/>
      <c r="CL735" s="302"/>
      <c r="CM735" s="302"/>
      <c r="CN735" s="302"/>
      <c r="CO735" s="302"/>
      <c r="CP735" s="302"/>
      <c r="CQ735" s="302"/>
      <c r="CR735" s="302"/>
      <c r="CS735" s="302"/>
      <c r="CT735" s="302"/>
      <c r="CU735" s="302"/>
      <c r="CV735" s="302"/>
      <c r="CW735" s="302"/>
      <c r="CX735" s="302"/>
      <c r="CY735" s="302"/>
      <c r="CZ735" s="302"/>
      <c r="DA735" s="302"/>
      <c r="DB735" s="302"/>
      <c r="DC735" s="302"/>
      <c r="DD735" s="302"/>
      <c r="DE735" s="302"/>
      <c r="DF735" s="302"/>
      <c r="DG735" s="302"/>
      <c r="DH735" s="302"/>
      <c r="DI735" s="302"/>
      <c r="DJ735" s="302"/>
      <c r="DK735" s="302"/>
      <c r="DL735" s="302"/>
      <c r="DM735" s="302"/>
      <c r="DN735" s="302"/>
      <c r="DO735" s="302"/>
    </row>
    <row r="736" spans="4:119">
      <c r="D736" s="301" t="s">
        <v>121</v>
      </c>
      <c r="E736" s="301"/>
      <c r="F736" s="301" t="s">
        <v>123</v>
      </c>
      <c r="G736" s="302">
        <v>46</v>
      </c>
      <c r="H736" s="277" t="str">
        <f t="shared" si="11"/>
        <v>0246</v>
      </c>
      <c r="I736" s="302"/>
      <c r="J736" s="302"/>
      <c r="K736" s="302"/>
      <c r="L736" s="302"/>
      <c r="M736" s="302"/>
      <c r="N736" s="302"/>
      <c r="O736" s="302"/>
      <c r="P736" s="302"/>
      <c r="Q736" s="302"/>
      <c r="R736" s="302"/>
      <c r="S736" s="302"/>
      <c r="T736" s="302"/>
      <c r="U736" s="302"/>
      <c r="V736" s="302"/>
      <c r="W736" s="302"/>
      <c r="X736" s="302"/>
      <c r="Y736" s="302"/>
      <c r="Z736" s="302"/>
      <c r="AA736" s="302"/>
      <c r="AB736" s="302"/>
      <c r="AC736" s="302"/>
      <c r="AD736" s="302"/>
      <c r="AE736" s="302"/>
      <c r="AF736" s="302"/>
      <c r="AG736" s="302"/>
      <c r="AH736" s="302"/>
      <c r="AI736" s="302"/>
      <c r="AJ736" s="302"/>
      <c r="AK736" s="302"/>
      <c r="AL736" s="302"/>
      <c r="AM736" s="302"/>
      <c r="AN736" s="302"/>
      <c r="AO736" s="302"/>
      <c r="AP736" s="302"/>
      <c r="AQ736" s="302"/>
      <c r="AR736" s="302"/>
      <c r="AS736" s="302"/>
      <c r="AT736" s="302"/>
      <c r="AU736" s="302"/>
      <c r="AV736" s="302"/>
      <c r="AW736" s="302"/>
      <c r="AX736" s="302"/>
      <c r="AY736" s="302"/>
      <c r="AZ736" s="302"/>
      <c r="BA736" s="302"/>
      <c r="BB736" s="302"/>
      <c r="BC736" s="302"/>
      <c r="BD736" s="302"/>
      <c r="BE736" s="302"/>
      <c r="BF736" s="302"/>
      <c r="BG736" s="302"/>
      <c r="BH736" s="302"/>
      <c r="BI736" s="302"/>
      <c r="BJ736" s="302"/>
      <c r="BK736" s="302"/>
      <c r="BL736" s="302"/>
      <c r="BM736" s="302"/>
      <c r="BN736" s="302"/>
      <c r="BO736" s="302"/>
      <c r="BP736" s="302"/>
      <c r="BQ736" s="302"/>
      <c r="BR736" s="302"/>
      <c r="BS736" s="302"/>
      <c r="BT736" s="302"/>
      <c r="BU736" s="302"/>
      <c r="BV736" s="302"/>
      <c r="BW736" s="302"/>
      <c r="BX736" s="302"/>
      <c r="BY736" s="302"/>
      <c r="BZ736" s="302"/>
      <c r="CA736" s="302"/>
      <c r="CB736" s="302"/>
      <c r="CC736" s="302"/>
      <c r="CD736" s="302"/>
      <c r="CE736" s="302"/>
      <c r="CF736" s="302"/>
      <c r="CG736" s="302"/>
      <c r="CH736" s="302"/>
      <c r="CI736" s="302"/>
      <c r="CJ736" s="302"/>
      <c r="CK736" s="302"/>
      <c r="CL736" s="302"/>
      <c r="CM736" s="302"/>
      <c r="CN736" s="302"/>
      <c r="CO736" s="302"/>
      <c r="CP736" s="302"/>
      <c r="CQ736" s="302"/>
      <c r="CR736" s="302"/>
      <c r="CS736" s="302"/>
      <c r="CT736" s="302"/>
      <c r="CU736" s="302"/>
      <c r="CV736" s="302"/>
      <c r="CW736" s="302"/>
      <c r="CX736" s="302"/>
      <c r="CY736" s="302"/>
      <c r="CZ736" s="302"/>
      <c r="DA736" s="302"/>
      <c r="DB736" s="302"/>
      <c r="DC736" s="302"/>
      <c r="DD736" s="302"/>
      <c r="DE736" s="302"/>
      <c r="DF736" s="302"/>
      <c r="DG736" s="302"/>
      <c r="DH736" s="302"/>
      <c r="DI736" s="302"/>
      <c r="DJ736" s="302"/>
      <c r="DK736" s="302"/>
      <c r="DL736" s="302"/>
      <c r="DM736" s="302"/>
      <c r="DN736" s="302"/>
      <c r="DO736" s="302"/>
    </row>
    <row r="737" spans="4:119">
      <c r="D737" s="301" t="s">
        <v>121</v>
      </c>
      <c r="E737" s="301"/>
      <c r="F737" s="301" t="s">
        <v>123</v>
      </c>
      <c r="G737" s="302">
        <v>47</v>
      </c>
      <c r="H737" s="277" t="str">
        <f t="shared" si="11"/>
        <v>0247</v>
      </c>
      <c r="I737" s="302"/>
      <c r="J737" s="302"/>
      <c r="K737" s="302"/>
      <c r="L737" s="302"/>
      <c r="M737" s="302"/>
      <c r="N737" s="302"/>
      <c r="O737" s="302"/>
      <c r="P737" s="302"/>
      <c r="Q737" s="302"/>
      <c r="R737" s="302"/>
      <c r="S737" s="302"/>
      <c r="T737" s="302"/>
      <c r="U737" s="302"/>
      <c r="V737" s="302"/>
      <c r="W737" s="302"/>
      <c r="X737" s="302"/>
      <c r="Y737" s="302"/>
      <c r="Z737" s="302"/>
      <c r="AA737" s="302"/>
      <c r="AB737" s="302"/>
      <c r="AC737" s="302"/>
      <c r="AD737" s="302"/>
      <c r="AE737" s="302"/>
      <c r="AF737" s="302"/>
      <c r="AG737" s="302"/>
      <c r="AH737" s="302"/>
      <c r="AI737" s="302"/>
      <c r="AJ737" s="302"/>
      <c r="AK737" s="302"/>
      <c r="AL737" s="302"/>
      <c r="AM737" s="302"/>
      <c r="AN737" s="302"/>
      <c r="AO737" s="302"/>
      <c r="AP737" s="302"/>
      <c r="AQ737" s="302"/>
      <c r="AR737" s="302"/>
      <c r="AS737" s="302"/>
      <c r="AT737" s="302"/>
      <c r="AU737" s="302"/>
      <c r="AV737" s="302"/>
      <c r="AW737" s="302"/>
      <c r="AX737" s="302"/>
      <c r="AY737" s="302"/>
      <c r="AZ737" s="302"/>
      <c r="BA737" s="302"/>
      <c r="BB737" s="302"/>
      <c r="BC737" s="302"/>
      <c r="BD737" s="302"/>
      <c r="BE737" s="302"/>
      <c r="BF737" s="302"/>
      <c r="BG737" s="302"/>
      <c r="BH737" s="302"/>
      <c r="BI737" s="302"/>
      <c r="BJ737" s="302"/>
      <c r="BK737" s="302"/>
      <c r="BL737" s="302"/>
      <c r="BM737" s="302"/>
      <c r="BN737" s="302"/>
      <c r="BO737" s="302"/>
      <c r="BP737" s="302"/>
      <c r="BQ737" s="302"/>
      <c r="BR737" s="302"/>
      <c r="BS737" s="302"/>
      <c r="BT737" s="302"/>
      <c r="BU737" s="302"/>
      <c r="BV737" s="302"/>
      <c r="BW737" s="302"/>
      <c r="BX737" s="302"/>
      <c r="BY737" s="302"/>
      <c r="BZ737" s="302"/>
      <c r="CA737" s="302"/>
      <c r="CB737" s="302"/>
      <c r="CC737" s="302"/>
      <c r="CD737" s="302"/>
      <c r="CE737" s="302"/>
      <c r="CF737" s="302"/>
      <c r="CG737" s="302"/>
      <c r="CH737" s="302"/>
      <c r="CI737" s="302"/>
      <c r="CJ737" s="302"/>
      <c r="CK737" s="302"/>
      <c r="CL737" s="302"/>
      <c r="CM737" s="302"/>
      <c r="CN737" s="302"/>
      <c r="CO737" s="302"/>
      <c r="CP737" s="302"/>
      <c r="CQ737" s="302"/>
      <c r="CR737" s="302"/>
      <c r="CS737" s="302"/>
      <c r="CT737" s="302"/>
      <c r="CU737" s="302"/>
      <c r="CV737" s="302"/>
      <c r="CW737" s="302"/>
      <c r="CX737" s="302"/>
      <c r="CY737" s="302"/>
      <c r="CZ737" s="302"/>
      <c r="DA737" s="302"/>
      <c r="DB737" s="302"/>
      <c r="DC737" s="302"/>
      <c r="DD737" s="302"/>
      <c r="DE737" s="302"/>
      <c r="DF737" s="302"/>
      <c r="DG737" s="302"/>
      <c r="DH737" s="302"/>
      <c r="DI737" s="302"/>
      <c r="DJ737" s="302"/>
      <c r="DK737" s="302"/>
      <c r="DL737" s="302"/>
      <c r="DM737" s="302"/>
      <c r="DN737" s="302"/>
      <c r="DO737" s="302"/>
    </row>
    <row r="738" spans="4:119">
      <c r="D738" s="301" t="s">
        <v>121</v>
      </c>
      <c r="E738" s="301"/>
      <c r="F738" s="301" t="s">
        <v>123</v>
      </c>
      <c r="G738" s="302">
        <v>48</v>
      </c>
      <c r="H738" s="277" t="str">
        <f t="shared" si="11"/>
        <v>0248</v>
      </c>
      <c r="I738" s="302"/>
      <c r="J738" s="302"/>
      <c r="K738" s="302"/>
      <c r="L738" s="302"/>
      <c r="M738" s="302"/>
      <c r="N738" s="302"/>
      <c r="O738" s="302"/>
      <c r="P738" s="302"/>
      <c r="Q738" s="302"/>
      <c r="R738" s="302"/>
      <c r="S738" s="302"/>
      <c r="T738" s="302"/>
      <c r="U738" s="302"/>
      <c r="V738" s="302"/>
      <c r="W738" s="302"/>
      <c r="X738" s="302"/>
      <c r="Y738" s="302"/>
      <c r="Z738" s="302"/>
      <c r="AA738" s="302"/>
      <c r="AB738" s="302"/>
      <c r="AC738" s="302"/>
      <c r="AD738" s="302"/>
      <c r="AE738" s="302"/>
      <c r="AF738" s="302"/>
      <c r="AG738" s="302"/>
      <c r="AH738" s="302"/>
      <c r="AI738" s="302"/>
      <c r="AJ738" s="302"/>
      <c r="AK738" s="302"/>
      <c r="AL738" s="302"/>
      <c r="AM738" s="302"/>
      <c r="AN738" s="302"/>
      <c r="AO738" s="302"/>
      <c r="AP738" s="302"/>
      <c r="AQ738" s="302"/>
      <c r="AR738" s="302"/>
      <c r="AS738" s="302"/>
      <c r="AT738" s="302"/>
      <c r="AU738" s="302"/>
      <c r="AV738" s="302"/>
      <c r="AW738" s="302"/>
      <c r="AX738" s="302"/>
      <c r="AY738" s="302"/>
      <c r="AZ738" s="302"/>
      <c r="BA738" s="302"/>
      <c r="BB738" s="302"/>
      <c r="BC738" s="302"/>
      <c r="BD738" s="302"/>
      <c r="BE738" s="302"/>
      <c r="BF738" s="302"/>
      <c r="BG738" s="302"/>
      <c r="BH738" s="302"/>
      <c r="BI738" s="302"/>
      <c r="BJ738" s="302"/>
      <c r="BK738" s="302"/>
      <c r="BL738" s="302"/>
      <c r="BM738" s="302"/>
      <c r="BN738" s="302"/>
      <c r="BO738" s="302"/>
      <c r="BP738" s="302"/>
      <c r="BQ738" s="302"/>
      <c r="BR738" s="302"/>
      <c r="BS738" s="302"/>
      <c r="BT738" s="302"/>
      <c r="BU738" s="302"/>
      <c r="BV738" s="302"/>
      <c r="BW738" s="302"/>
      <c r="BX738" s="302"/>
      <c r="BY738" s="302"/>
      <c r="BZ738" s="302"/>
      <c r="CA738" s="302"/>
      <c r="CB738" s="302"/>
      <c r="CC738" s="302"/>
      <c r="CD738" s="302"/>
      <c r="CE738" s="302"/>
      <c r="CF738" s="302"/>
      <c r="CG738" s="302"/>
      <c r="CH738" s="302"/>
      <c r="CI738" s="302"/>
      <c r="CJ738" s="302"/>
      <c r="CK738" s="302"/>
      <c r="CL738" s="302"/>
      <c r="CM738" s="302"/>
      <c r="CN738" s="302"/>
      <c r="CO738" s="302"/>
      <c r="CP738" s="302"/>
      <c r="CQ738" s="302"/>
      <c r="CR738" s="302"/>
      <c r="CS738" s="302"/>
      <c r="CT738" s="302"/>
      <c r="CU738" s="302"/>
      <c r="CV738" s="302"/>
      <c r="CW738" s="302"/>
      <c r="CX738" s="302"/>
      <c r="CY738" s="302"/>
      <c r="CZ738" s="302"/>
      <c r="DA738" s="302"/>
      <c r="DB738" s="302"/>
      <c r="DC738" s="302"/>
      <c r="DD738" s="302"/>
      <c r="DE738" s="302"/>
      <c r="DF738" s="302"/>
      <c r="DG738" s="302"/>
      <c r="DH738" s="302"/>
      <c r="DI738" s="302"/>
      <c r="DJ738" s="302"/>
      <c r="DK738" s="302"/>
      <c r="DL738" s="302"/>
      <c r="DM738" s="302"/>
      <c r="DN738" s="302"/>
      <c r="DO738" s="302"/>
    </row>
    <row r="739" spans="4:119">
      <c r="D739" s="301" t="s">
        <v>121</v>
      </c>
      <c r="E739" s="301"/>
      <c r="F739" s="301" t="s">
        <v>123</v>
      </c>
      <c r="G739" s="302">
        <v>49</v>
      </c>
      <c r="H739" s="277" t="str">
        <f t="shared" si="11"/>
        <v>0249</v>
      </c>
      <c r="I739" s="302"/>
      <c r="J739" s="302"/>
      <c r="K739" s="302"/>
      <c r="L739" s="302"/>
      <c r="M739" s="302"/>
      <c r="N739" s="302"/>
      <c r="O739" s="302"/>
      <c r="P739" s="302"/>
      <c r="Q739" s="302"/>
      <c r="R739" s="302"/>
      <c r="S739" s="302"/>
      <c r="T739" s="302"/>
      <c r="U739" s="302"/>
      <c r="V739" s="302"/>
      <c r="W739" s="302"/>
      <c r="X739" s="302"/>
      <c r="Y739" s="302"/>
      <c r="Z739" s="302"/>
      <c r="AA739" s="302"/>
      <c r="AB739" s="302"/>
      <c r="AC739" s="302"/>
      <c r="AD739" s="302"/>
      <c r="AE739" s="302"/>
      <c r="AF739" s="302"/>
      <c r="AG739" s="302"/>
      <c r="AH739" s="302"/>
      <c r="AI739" s="302"/>
      <c r="AJ739" s="302"/>
      <c r="AK739" s="302"/>
      <c r="AL739" s="302"/>
      <c r="AM739" s="302"/>
      <c r="AN739" s="302"/>
      <c r="AO739" s="302"/>
      <c r="AP739" s="302"/>
      <c r="AQ739" s="302"/>
      <c r="AR739" s="302"/>
      <c r="AS739" s="302"/>
      <c r="AT739" s="302"/>
      <c r="AU739" s="302"/>
      <c r="AV739" s="302"/>
      <c r="AW739" s="302"/>
      <c r="AX739" s="302"/>
      <c r="AY739" s="302"/>
      <c r="AZ739" s="302"/>
      <c r="BA739" s="302"/>
      <c r="BB739" s="302"/>
      <c r="BC739" s="302"/>
      <c r="BD739" s="302"/>
      <c r="BE739" s="302"/>
      <c r="BF739" s="302"/>
      <c r="BG739" s="302"/>
      <c r="BH739" s="302"/>
      <c r="BI739" s="302"/>
      <c r="BJ739" s="302"/>
      <c r="BK739" s="302"/>
      <c r="BL739" s="302"/>
      <c r="BM739" s="302"/>
      <c r="BN739" s="302"/>
      <c r="BO739" s="302"/>
      <c r="BP739" s="302"/>
      <c r="BQ739" s="302"/>
      <c r="BR739" s="302"/>
      <c r="BS739" s="302"/>
      <c r="BT739" s="302"/>
      <c r="BU739" s="302"/>
      <c r="BV739" s="302"/>
      <c r="BW739" s="302"/>
      <c r="BX739" s="302"/>
      <c r="BY739" s="302"/>
      <c r="BZ739" s="302"/>
      <c r="CA739" s="302"/>
      <c r="CB739" s="302"/>
      <c r="CC739" s="302"/>
      <c r="CD739" s="302"/>
      <c r="CE739" s="302"/>
      <c r="CF739" s="302"/>
      <c r="CG739" s="302"/>
      <c r="CH739" s="302"/>
      <c r="CI739" s="302"/>
      <c r="CJ739" s="302"/>
      <c r="CK739" s="302"/>
      <c r="CL739" s="302"/>
      <c r="CM739" s="302"/>
      <c r="CN739" s="302"/>
      <c r="CO739" s="302"/>
      <c r="CP739" s="302"/>
      <c r="CQ739" s="302"/>
      <c r="CR739" s="302"/>
      <c r="CS739" s="302"/>
      <c r="CT739" s="302"/>
      <c r="CU739" s="302"/>
      <c r="CV739" s="302"/>
      <c r="CW739" s="302"/>
      <c r="CX739" s="302"/>
      <c r="CY739" s="302"/>
      <c r="CZ739" s="302"/>
      <c r="DA739" s="302"/>
      <c r="DB739" s="302"/>
      <c r="DC739" s="302"/>
      <c r="DD739" s="302"/>
      <c r="DE739" s="302"/>
      <c r="DF739" s="302"/>
      <c r="DG739" s="302"/>
      <c r="DH739" s="302"/>
      <c r="DI739" s="302"/>
      <c r="DJ739" s="302"/>
      <c r="DK739" s="302"/>
      <c r="DL739" s="302"/>
      <c r="DM739" s="302"/>
      <c r="DN739" s="302"/>
      <c r="DO739" s="302"/>
    </row>
    <row r="740" spans="4:119">
      <c r="D740" s="301" t="s">
        <v>121</v>
      </c>
      <c r="E740" s="301"/>
      <c r="F740" s="301" t="s">
        <v>123</v>
      </c>
      <c r="G740" s="302">
        <v>50</v>
      </c>
      <c r="H740" s="277" t="str">
        <f t="shared" si="11"/>
        <v>0250</v>
      </c>
      <c r="I740" s="302"/>
      <c r="J740" s="302"/>
      <c r="K740" s="302"/>
      <c r="L740" s="302"/>
      <c r="M740" s="302"/>
      <c r="N740" s="302"/>
      <c r="O740" s="302"/>
      <c r="P740" s="302"/>
      <c r="Q740" s="302"/>
      <c r="R740" s="302"/>
      <c r="S740" s="302"/>
      <c r="T740" s="302"/>
      <c r="U740" s="302"/>
      <c r="V740" s="302"/>
      <c r="W740" s="302"/>
      <c r="X740" s="302"/>
      <c r="Y740" s="302"/>
      <c r="Z740" s="302"/>
      <c r="AA740" s="302"/>
      <c r="AB740" s="302"/>
      <c r="AC740" s="302"/>
      <c r="AD740" s="302"/>
      <c r="AE740" s="302"/>
      <c r="AF740" s="302"/>
      <c r="AG740" s="302"/>
      <c r="AH740" s="302"/>
      <c r="AI740" s="302"/>
      <c r="AJ740" s="302"/>
      <c r="AK740" s="302"/>
      <c r="AL740" s="302"/>
      <c r="AM740" s="302"/>
      <c r="AN740" s="302"/>
      <c r="AO740" s="302"/>
      <c r="AP740" s="302"/>
      <c r="AQ740" s="302"/>
      <c r="AR740" s="302"/>
      <c r="AS740" s="302"/>
      <c r="AT740" s="302"/>
      <c r="AU740" s="302"/>
      <c r="AV740" s="302"/>
      <c r="AW740" s="302"/>
      <c r="AX740" s="302"/>
      <c r="AY740" s="302"/>
      <c r="AZ740" s="302"/>
      <c r="BA740" s="302"/>
      <c r="BB740" s="302"/>
      <c r="BC740" s="302"/>
      <c r="BD740" s="302"/>
      <c r="BE740" s="302"/>
      <c r="BF740" s="302"/>
      <c r="BG740" s="302"/>
      <c r="BH740" s="302"/>
      <c r="BI740" s="302"/>
      <c r="BJ740" s="302"/>
      <c r="BK740" s="302"/>
      <c r="BL740" s="302"/>
      <c r="BM740" s="302"/>
      <c r="BN740" s="302"/>
      <c r="BO740" s="302"/>
      <c r="BP740" s="302"/>
      <c r="BQ740" s="302"/>
      <c r="BR740" s="302"/>
      <c r="BS740" s="302"/>
      <c r="BT740" s="302"/>
      <c r="BU740" s="302"/>
      <c r="BV740" s="302"/>
      <c r="BW740" s="302"/>
      <c r="BX740" s="302"/>
      <c r="BY740" s="302"/>
      <c r="BZ740" s="302"/>
      <c r="CA740" s="302"/>
      <c r="CB740" s="302"/>
      <c r="CC740" s="302"/>
      <c r="CD740" s="302"/>
      <c r="CE740" s="302"/>
      <c r="CF740" s="302"/>
      <c r="CG740" s="302"/>
      <c r="CH740" s="302"/>
      <c r="CI740" s="302"/>
      <c r="CJ740" s="302"/>
      <c r="CK740" s="302"/>
      <c r="CL740" s="302"/>
      <c r="CM740" s="302"/>
      <c r="CN740" s="302"/>
      <c r="CO740" s="302"/>
      <c r="CP740" s="302"/>
      <c r="CQ740" s="302"/>
      <c r="CR740" s="302"/>
      <c r="CS740" s="302"/>
      <c r="CT740" s="302"/>
      <c r="CU740" s="302"/>
      <c r="CV740" s="302"/>
      <c r="CW740" s="302"/>
      <c r="CX740" s="302"/>
      <c r="CY740" s="302"/>
      <c r="CZ740" s="302"/>
      <c r="DA740" s="302"/>
      <c r="DB740" s="302"/>
      <c r="DC740" s="302"/>
      <c r="DD740" s="302"/>
      <c r="DE740" s="302"/>
      <c r="DF740" s="302"/>
      <c r="DG740" s="302"/>
      <c r="DH740" s="302"/>
      <c r="DI740" s="302"/>
      <c r="DJ740" s="302"/>
      <c r="DK740" s="302"/>
      <c r="DL740" s="302"/>
      <c r="DM740" s="302"/>
      <c r="DN740" s="302"/>
      <c r="DO740" s="302"/>
    </row>
    <row r="741" spans="4:119">
      <c r="D741" s="301" t="s">
        <v>121</v>
      </c>
      <c r="E741" s="301"/>
      <c r="F741" s="301" t="s">
        <v>123</v>
      </c>
      <c r="G741" s="302">
        <v>51</v>
      </c>
      <c r="H741" s="277" t="str">
        <f t="shared" si="11"/>
        <v>0251</v>
      </c>
      <c r="I741" s="302"/>
      <c r="J741" s="302"/>
      <c r="K741" s="302"/>
      <c r="L741" s="302"/>
      <c r="M741" s="302"/>
      <c r="N741" s="302"/>
      <c r="O741" s="302"/>
      <c r="P741" s="302"/>
      <c r="Q741" s="302"/>
      <c r="R741" s="302"/>
      <c r="S741" s="302"/>
      <c r="T741" s="302"/>
      <c r="U741" s="302"/>
      <c r="V741" s="302"/>
      <c r="W741" s="302"/>
      <c r="X741" s="302"/>
      <c r="Y741" s="302"/>
      <c r="Z741" s="302"/>
      <c r="AA741" s="302"/>
      <c r="AB741" s="302"/>
      <c r="AC741" s="302"/>
      <c r="AD741" s="302"/>
      <c r="AE741" s="302"/>
      <c r="AF741" s="302"/>
      <c r="AG741" s="302"/>
      <c r="AH741" s="302"/>
      <c r="AI741" s="302"/>
      <c r="AJ741" s="302"/>
      <c r="AK741" s="302"/>
      <c r="AL741" s="302"/>
      <c r="AM741" s="302"/>
      <c r="AN741" s="302"/>
      <c r="AO741" s="302"/>
      <c r="AP741" s="302"/>
      <c r="AQ741" s="302"/>
      <c r="AR741" s="302"/>
      <c r="AS741" s="302"/>
      <c r="AT741" s="302"/>
      <c r="AU741" s="302"/>
      <c r="AV741" s="302"/>
      <c r="AW741" s="302"/>
      <c r="AX741" s="302"/>
      <c r="AY741" s="302"/>
      <c r="AZ741" s="302"/>
      <c r="BA741" s="302"/>
      <c r="BB741" s="302"/>
      <c r="BC741" s="302"/>
      <c r="BD741" s="302"/>
      <c r="BE741" s="302"/>
      <c r="BF741" s="302"/>
      <c r="BG741" s="302"/>
      <c r="BH741" s="302"/>
      <c r="BI741" s="302"/>
      <c r="BJ741" s="302"/>
      <c r="BK741" s="302"/>
      <c r="BL741" s="302"/>
      <c r="BM741" s="302"/>
      <c r="BN741" s="302"/>
      <c r="BO741" s="302"/>
      <c r="BP741" s="302"/>
      <c r="BQ741" s="302"/>
      <c r="BR741" s="302"/>
      <c r="BS741" s="302"/>
      <c r="BT741" s="302"/>
      <c r="BU741" s="302"/>
      <c r="BV741" s="302"/>
      <c r="BW741" s="302"/>
      <c r="BX741" s="302"/>
      <c r="BY741" s="302"/>
      <c r="BZ741" s="302"/>
      <c r="CA741" s="302"/>
      <c r="CB741" s="302"/>
      <c r="CC741" s="302"/>
      <c r="CD741" s="302"/>
      <c r="CE741" s="302"/>
      <c r="CF741" s="302"/>
      <c r="CG741" s="302"/>
      <c r="CH741" s="302"/>
      <c r="CI741" s="302"/>
      <c r="CJ741" s="302"/>
      <c r="CK741" s="302"/>
      <c r="CL741" s="302"/>
      <c r="CM741" s="302"/>
      <c r="CN741" s="302"/>
      <c r="CO741" s="302"/>
      <c r="CP741" s="302"/>
      <c r="CQ741" s="302"/>
      <c r="CR741" s="302"/>
      <c r="CS741" s="302"/>
      <c r="CT741" s="302"/>
      <c r="CU741" s="302"/>
      <c r="CV741" s="302"/>
      <c r="CW741" s="302"/>
      <c r="CX741" s="302"/>
      <c r="CY741" s="302"/>
      <c r="CZ741" s="302"/>
      <c r="DA741" s="302"/>
      <c r="DB741" s="302"/>
      <c r="DC741" s="302"/>
      <c r="DD741" s="302"/>
      <c r="DE741" s="302"/>
      <c r="DF741" s="302"/>
      <c r="DG741" s="302"/>
      <c r="DH741" s="302"/>
      <c r="DI741" s="302"/>
      <c r="DJ741" s="302"/>
      <c r="DK741" s="302"/>
      <c r="DL741" s="302"/>
      <c r="DM741" s="302"/>
      <c r="DN741" s="302"/>
      <c r="DO741" s="302"/>
    </row>
    <row r="742" spans="4:119">
      <c r="D742" s="301" t="s">
        <v>121</v>
      </c>
      <c r="E742" s="301"/>
      <c r="F742" s="301" t="s">
        <v>123</v>
      </c>
      <c r="G742" s="302">
        <v>52</v>
      </c>
      <c r="H742" s="277" t="str">
        <f t="shared" si="11"/>
        <v>0252</v>
      </c>
      <c r="I742" s="302"/>
      <c r="J742" s="302"/>
      <c r="K742" s="302"/>
      <c r="L742" s="302"/>
      <c r="M742" s="302"/>
      <c r="N742" s="302"/>
      <c r="O742" s="302"/>
      <c r="P742" s="302"/>
      <c r="Q742" s="302"/>
      <c r="R742" s="302"/>
      <c r="S742" s="302"/>
      <c r="T742" s="302"/>
      <c r="U742" s="302"/>
      <c r="V742" s="302"/>
      <c r="W742" s="302"/>
      <c r="X742" s="302"/>
      <c r="Y742" s="302"/>
      <c r="Z742" s="302"/>
      <c r="AA742" s="302"/>
      <c r="AB742" s="302"/>
      <c r="AC742" s="302"/>
      <c r="AD742" s="302"/>
      <c r="AE742" s="302"/>
      <c r="AF742" s="302"/>
      <c r="AG742" s="302"/>
      <c r="AH742" s="302"/>
      <c r="AI742" s="302"/>
      <c r="AJ742" s="302"/>
      <c r="AK742" s="302"/>
      <c r="AL742" s="302"/>
      <c r="AM742" s="302"/>
      <c r="AN742" s="302"/>
      <c r="AO742" s="302"/>
      <c r="AP742" s="302"/>
      <c r="AQ742" s="302"/>
      <c r="AR742" s="302"/>
      <c r="AS742" s="302"/>
      <c r="AT742" s="302"/>
      <c r="AU742" s="302"/>
      <c r="AV742" s="302"/>
      <c r="AW742" s="302"/>
      <c r="AX742" s="302"/>
      <c r="AY742" s="302"/>
      <c r="AZ742" s="302"/>
      <c r="BA742" s="302"/>
      <c r="BB742" s="302"/>
      <c r="BC742" s="302"/>
      <c r="BD742" s="302"/>
      <c r="BE742" s="302"/>
      <c r="BF742" s="302"/>
      <c r="BG742" s="302"/>
      <c r="BH742" s="302"/>
      <c r="BI742" s="302"/>
      <c r="BJ742" s="302"/>
      <c r="BK742" s="302"/>
      <c r="BL742" s="302"/>
      <c r="BM742" s="302"/>
      <c r="BN742" s="302"/>
      <c r="BO742" s="302"/>
      <c r="BP742" s="302"/>
      <c r="BQ742" s="302"/>
      <c r="BR742" s="302"/>
      <c r="BS742" s="302"/>
      <c r="BT742" s="302"/>
      <c r="BU742" s="302"/>
      <c r="BV742" s="302"/>
      <c r="BW742" s="302"/>
      <c r="BX742" s="302"/>
      <c r="BY742" s="302"/>
      <c r="BZ742" s="302"/>
      <c r="CA742" s="302"/>
      <c r="CB742" s="302"/>
      <c r="CC742" s="302"/>
      <c r="CD742" s="302"/>
      <c r="CE742" s="302"/>
      <c r="CF742" s="302"/>
      <c r="CG742" s="302"/>
      <c r="CH742" s="302"/>
      <c r="CI742" s="302"/>
      <c r="CJ742" s="302"/>
      <c r="CK742" s="302"/>
      <c r="CL742" s="302"/>
      <c r="CM742" s="302"/>
      <c r="CN742" s="302"/>
      <c r="CO742" s="302"/>
      <c r="CP742" s="302"/>
      <c r="CQ742" s="302"/>
      <c r="CR742" s="302"/>
      <c r="CS742" s="302"/>
      <c r="CT742" s="302"/>
      <c r="CU742" s="302"/>
      <c r="CV742" s="302"/>
      <c r="CW742" s="302"/>
      <c r="CX742" s="302"/>
      <c r="CY742" s="302"/>
      <c r="CZ742" s="302"/>
      <c r="DA742" s="302"/>
      <c r="DB742" s="302"/>
      <c r="DC742" s="302"/>
      <c r="DD742" s="302"/>
      <c r="DE742" s="302"/>
      <c r="DF742" s="302"/>
      <c r="DG742" s="302"/>
      <c r="DH742" s="302"/>
      <c r="DI742" s="302"/>
      <c r="DJ742" s="302"/>
      <c r="DK742" s="302"/>
      <c r="DL742" s="302"/>
      <c r="DM742" s="302"/>
      <c r="DN742" s="302"/>
      <c r="DO742" s="302"/>
    </row>
    <row r="743" spans="4:119">
      <c r="D743" s="301" t="s">
        <v>121</v>
      </c>
      <c r="E743" s="301"/>
      <c r="F743" s="301" t="s">
        <v>123</v>
      </c>
      <c r="G743" s="302">
        <v>53</v>
      </c>
      <c r="H743" s="277" t="str">
        <f t="shared" si="11"/>
        <v>0253</v>
      </c>
      <c r="I743" s="302"/>
      <c r="J743" s="302"/>
      <c r="K743" s="302"/>
      <c r="L743" s="302"/>
      <c r="M743" s="302"/>
      <c r="N743" s="302"/>
      <c r="O743" s="302"/>
      <c r="P743" s="302"/>
      <c r="Q743" s="302"/>
      <c r="R743" s="302"/>
      <c r="S743" s="302"/>
      <c r="T743" s="302"/>
      <c r="U743" s="302"/>
      <c r="V743" s="302"/>
      <c r="W743" s="302"/>
      <c r="X743" s="302"/>
      <c r="Y743" s="302"/>
      <c r="Z743" s="302"/>
      <c r="AA743" s="302"/>
      <c r="AB743" s="302"/>
      <c r="AC743" s="302"/>
      <c r="AD743" s="302"/>
      <c r="AE743" s="302"/>
      <c r="AF743" s="302"/>
      <c r="AG743" s="302"/>
      <c r="AH743" s="302"/>
      <c r="AI743" s="302"/>
      <c r="AJ743" s="302"/>
      <c r="AK743" s="302"/>
      <c r="AL743" s="302"/>
      <c r="AM743" s="302"/>
      <c r="AN743" s="302"/>
      <c r="AO743" s="302"/>
      <c r="AP743" s="302"/>
      <c r="AQ743" s="302"/>
      <c r="AR743" s="302"/>
      <c r="AS743" s="302"/>
      <c r="AT743" s="302"/>
      <c r="AU743" s="302"/>
      <c r="AV743" s="302"/>
      <c r="AW743" s="302"/>
      <c r="AX743" s="302"/>
      <c r="AY743" s="302"/>
      <c r="AZ743" s="302"/>
      <c r="BA743" s="302"/>
      <c r="BB743" s="302"/>
      <c r="BC743" s="302"/>
      <c r="BD743" s="302"/>
      <c r="BE743" s="302"/>
      <c r="BF743" s="302"/>
      <c r="BG743" s="302"/>
      <c r="BH743" s="302"/>
      <c r="BI743" s="302"/>
      <c r="BJ743" s="302"/>
      <c r="BK743" s="302"/>
      <c r="BL743" s="302"/>
      <c r="BM743" s="302"/>
      <c r="BN743" s="302"/>
      <c r="BO743" s="302"/>
      <c r="BP743" s="302"/>
      <c r="BQ743" s="302"/>
      <c r="BR743" s="302"/>
      <c r="BS743" s="302"/>
      <c r="BT743" s="302"/>
      <c r="BU743" s="302"/>
      <c r="BV743" s="302"/>
      <c r="BW743" s="302"/>
      <c r="BX743" s="302"/>
      <c r="BY743" s="302"/>
      <c r="BZ743" s="302"/>
      <c r="CA743" s="302"/>
      <c r="CB743" s="302"/>
      <c r="CC743" s="302"/>
      <c r="CD743" s="302"/>
      <c r="CE743" s="302"/>
      <c r="CF743" s="302"/>
      <c r="CG743" s="302"/>
      <c r="CH743" s="302"/>
      <c r="CI743" s="302"/>
      <c r="CJ743" s="302"/>
      <c r="CK743" s="302"/>
      <c r="CL743" s="302"/>
      <c r="CM743" s="302"/>
      <c r="CN743" s="302"/>
      <c r="CO743" s="302"/>
      <c r="CP743" s="302"/>
      <c r="CQ743" s="302"/>
      <c r="CR743" s="302"/>
      <c r="CS743" s="302"/>
      <c r="CT743" s="302"/>
      <c r="CU743" s="302"/>
      <c r="CV743" s="302"/>
      <c r="CW743" s="302"/>
      <c r="CX743" s="302"/>
      <c r="CY743" s="302"/>
      <c r="CZ743" s="302"/>
      <c r="DA743" s="302"/>
      <c r="DB743" s="302"/>
      <c r="DC743" s="302"/>
      <c r="DD743" s="302"/>
      <c r="DE743" s="302"/>
      <c r="DF743" s="302"/>
      <c r="DG743" s="302"/>
      <c r="DH743" s="302"/>
      <c r="DI743" s="302"/>
      <c r="DJ743" s="302"/>
      <c r="DK743" s="302"/>
      <c r="DL743" s="302"/>
      <c r="DM743" s="302"/>
      <c r="DN743" s="302"/>
      <c r="DO743" s="302"/>
    </row>
    <row r="744" spans="4:119">
      <c r="D744" s="301" t="s">
        <v>121</v>
      </c>
      <c r="E744" s="301"/>
      <c r="F744" s="301" t="s">
        <v>123</v>
      </c>
      <c r="G744" s="302">
        <v>54</v>
      </c>
      <c r="H744" s="277" t="str">
        <f t="shared" si="11"/>
        <v>0254</v>
      </c>
      <c r="I744" s="302"/>
      <c r="J744" s="302"/>
      <c r="K744" s="302"/>
      <c r="L744" s="302"/>
      <c r="M744" s="302"/>
      <c r="N744" s="302"/>
      <c r="O744" s="302"/>
      <c r="P744" s="302"/>
      <c r="Q744" s="302"/>
      <c r="R744" s="302"/>
      <c r="S744" s="302"/>
      <c r="T744" s="302"/>
      <c r="U744" s="302"/>
      <c r="V744" s="302"/>
      <c r="W744" s="302"/>
      <c r="X744" s="302"/>
      <c r="Y744" s="302"/>
      <c r="Z744" s="302"/>
      <c r="AA744" s="302"/>
      <c r="AB744" s="302"/>
      <c r="AC744" s="302"/>
      <c r="AD744" s="302"/>
      <c r="AE744" s="302"/>
      <c r="AF744" s="302"/>
      <c r="AG744" s="302"/>
      <c r="AH744" s="302"/>
      <c r="AI744" s="302"/>
      <c r="AJ744" s="302"/>
      <c r="AK744" s="302"/>
      <c r="AL744" s="302"/>
      <c r="AM744" s="302"/>
      <c r="AN744" s="302"/>
      <c r="AO744" s="302"/>
      <c r="AP744" s="302"/>
      <c r="AQ744" s="302"/>
      <c r="AR744" s="302"/>
      <c r="AS744" s="302"/>
      <c r="AT744" s="302"/>
      <c r="AU744" s="302"/>
      <c r="AV744" s="302"/>
      <c r="AW744" s="302"/>
      <c r="AX744" s="302"/>
      <c r="AY744" s="302"/>
      <c r="AZ744" s="302"/>
      <c r="BA744" s="302"/>
      <c r="BB744" s="302"/>
      <c r="BC744" s="302"/>
      <c r="BD744" s="302"/>
      <c r="BE744" s="302"/>
      <c r="BF744" s="302"/>
      <c r="BG744" s="302"/>
      <c r="BH744" s="302"/>
      <c r="BI744" s="302"/>
      <c r="BJ744" s="302"/>
      <c r="BK744" s="302"/>
      <c r="BL744" s="302"/>
      <c r="BM744" s="302"/>
      <c r="BN744" s="302"/>
      <c r="BO744" s="302"/>
      <c r="BP744" s="302"/>
      <c r="BQ744" s="302"/>
      <c r="BR744" s="302"/>
      <c r="BS744" s="302"/>
      <c r="BT744" s="302"/>
      <c r="BU744" s="302"/>
      <c r="BV744" s="302"/>
      <c r="BW744" s="302"/>
      <c r="BX744" s="302"/>
      <c r="BY744" s="302"/>
      <c r="BZ744" s="302"/>
      <c r="CA744" s="302"/>
      <c r="CB744" s="302"/>
      <c r="CC744" s="302"/>
      <c r="CD744" s="302"/>
      <c r="CE744" s="302"/>
      <c r="CF744" s="302"/>
      <c r="CG744" s="302"/>
      <c r="CH744" s="302"/>
      <c r="CI744" s="302"/>
      <c r="CJ744" s="302"/>
      <c r="CK744" s="302"/>
      <c r="CL744" s="302"/>
      <c r="CM744" s="302"/>
      <c r="CN744" s="302"/>
      <c r="CO744" s="302"/>
      <c r="CP744" s="302"/>
      <c r="CQ744" s="302"/>
      <c r="CR744" s="302"/>
      <c r="CS744" s="302"/>
      <c r="CT744" s="302"/>
      <c r="CU744" s="302"/>
      <c r="CV744" s="302"/>
      <c r="CW744" s="302"/>
      <c r="CX744" s="302"/>
      <c r="CY744" s="302"/>
      <c r="CZ744" s="302"/>
      <c r="DA744" s="302"/>
      <c r="DB744" s="302"/>
      <c r="DC744" s="302"/>
      <c r="DD744" s="302"/>
      <c r="DE744" s="302"/>
      <c r="DF744" s="302"/>
      <c r="DG744" s="302"/>
      <c r="DH744" s="302"/>
      <c r="DI744" s="302"/>
      <c r="DJ744" s="302"/>
      <c r="DK744" s="302"/>
      <c r="DL744" s="302"/>
      <c r="DM744" s="302"/>
      <c r="DN744" s="302"/>
      <c r="DO744" s="302"/>
    </row>
    <row r="745" spans="4:119">
      <c r="D745" s="301" t="s">
        <v>121</v>
      </c>
      <c r="E745" s="301"/>
      <c r="F745" s="301" t="s">
        <v>123</v>
      </c>
      <c r="G745" s="302">
        <v>55</v>
      </c>
      <c r="H745" s="277" t="str">
        <f t="shared" si="11"/>
        <v>0255</v>
      </c>
      <c r="I745" s="302"/>
      <c r="J745" s="302"/>
      <c r="K745" s="302"/>
      <c r="L745" s="302"/>
      <c r="M745" s="302"/>
      <c r="N745" s="302"/>
      <c r="O745" s="302"/>
      <c r="P745" s="302"/>
      <c r="Q745" s="302"/>
      <c r="R745" s="302"/>
      <c r="S745" s="302"/>
      <c r="T745" s="302"/>
      <c r="U745" s="302"/>
      <c r="V745" s="302"/>
      <c r="W745" s="302"/>
      <c r="X745" s="302"/>
      <c r="Y745" s="302"/>
      <c r="Z745" s="302"/>
      <c r="AA745" s="302"/>
      <c r="AB745" s="302"/>
      <c r="AC745" s="302"/>
      <c r="AD745" s="302"/>
      <c r="AE745" s="302"/>
      <c r="AF745" s="302"/>
      <c r="AG745" s="302"/>
      <c r="AH745" s="302"/>
      <c r="AI745" s="302"/>
      <c r="AJ745" s="302"/>
      <c r="AK745" s="302"/>
      <c r="AL745" s="302"/>
      <c r="AM745" s="302"/>
      <c r="AN745" s="302"/>
      <c r="AO745" s="302"/>
      <c r="AP745" s="302"/>
      <c r="AQ745" s="302"/>
      <c r="AR745" s="302"/>
      <c r="AS745" s="302"/>
      <c r="AT745" s="302"/>
      <c r="AU745" s="302"/>
      <c r="AV745" s="302"/>
      <c r="AW745" s="302"/>
      <c r="AX745" s="302"/>
      <c r="AY745" s="302"/>
      <c r="AZ745" s="302"/>
      <c r="BA745" s="302"/>
      <c r="BB745" s="302"/>
      <c r="BC745" s="302"/>
      <c r="BD745" s="302"/>
      <c r="BE745" s="302"/>
      <c r="BF745" s="302"/>
      <c r="BG745" s="302"/>
      <c r="BH745" s="302"/>
      <c r="BI745" s="302"/>
      <c r="BJ745" s="302"/>
      <c r="BK745" s="302"/>
      <c r="BL745" s="302"/>
      <c r="BM745" s="302"/>
      <c r="BN745" s="302"/>
      <c r="BO745" s="302"/>
      <c r="BP745" s="302"/>
      <c r="BQ745" s="302"/>
      <c r="BR745" s="302"/>
      <c r="BS745" s="302"/>
      <c r="BT745" s="302"/>
      <c r="BU745" s="302"/>
      <c r="BV745" s="302"/>
      <c r="BW745" s="302"/>
      <c r="BX745" s="302"/>
      <c r="BY745" s="302"/>
      <c r="BZ745" s="302"/>
      <c r="CA745" s="302"/>
      <c r="CB745" s="302"/>
      <c r="CC745" s="302"/>
      <c r="CD745" s="302"/>
      <c r="CE745" s="302"/>
      <c r="CF745" s="302"/>
      <c r="CG745" s="302"/>
      <c r="CH745" s="302"/>
      <c r="CI745" s="302"/>
      <c r="CJ745" s="302"/>
      <c r="CK745" s="302"/>
      <c r="CL745" s="302"/>
      <c r="CM745" s="302"/>
      <c r="CN745" s="302"/>
      <c r="CO745" s="302"/>
      <c r="CP745" s="302"/>
      <c r="CQ745" s="302"/>
      <c r="CR745" s="302"/>
      <c r="CS745" s="302"/>
      <c r="CT745" s="302"/>
      <c r="CU745" s="302"/>
      <c r="CV745" s="302"/>
      <c r="CW745" s="302"/>
      <c r="CX745" s="302"/>
      <c r="CY745" s="302"/>
      <c r="CZ745" s="302"/>
      <c r="DA745" s="302"/>
      <c r="DB745" s="302"/>
      <c r="DC745" s="302"/>
      <c r="DD745" s="302"/>
      <c r="DE745" s="302"/>
      <c r="DF745" s="302"/>
      <c r="DG745" s="302"/>
      <c r="DH745" s="302"/>
      <c r="DI745" s="302"/>
      <c r="DJ745" s="302"/>
      <c r="DK745" s="302"/>
      <c r="DL745" s="302"/>
      <c r="DM745" s="302"/>
      <c r="DN745" s="302"/>
      <c r="DO745" s="302"/>
    </row>
    <row r="746" spans="4:119">
      <c r="D746" s="301" t="s">
        <v>121</v>
      </c>
      <c r="E746" s="301"/>
      <c r="F746" s="301" t="s">
        <v>123</v>
      </c>
      <c r="G746" s="302">
        <v>56</v>
      </c>
      <c r="H746" s="277" t="str">
        <f t="shared" si="11"/>
        <v>0256</v>
      </c>
      <c r="I746" s="302"/>
      <c r="J746" s="302"/>
      <c r="K746" s="302"/>
      <c r="L746" s="302"/>
      <c r="M746" s="302"/>
      <c r="N746" s="302"/>
      <c r="O746" s="302"/>
      <c r="P746" s="302"/>
      <c r="Q746" s="302"/>
      <c r="R746" s="302"/>
      <c r="S746" s="302"/>
      <c r="T746" s="302"/>
      <c r="U746" s="302"/>
      <c r="V746" s="302"/>
      <c r="W746" s="302"/>
      <c r="X746" s="302"/>
      <c r="Y746" s="302"/>
      <c r="Z746" s="302"/>
      <c r="AA746" s="302"/>
      <c r="AB746" s="302"/>
      <c r="AC746" s="302"/>
      <c r="AD746" s="302"/>
      <c r="AE746" s="302"/>
      <c r="AF746" s="302"/>
      <c r="AG746" s="302"/>
      <c r="AH746" s="302"/>
      <c r="AI746" s="302"/>
      <c r="AJ746" s="302"/>
      <c r="AK746" s="302"/>
      <c r="AL746" s="302"/>
      <c r="AM746" s="302"/>
      <c r="AN746" s="302"/>
      <c r="AO746" s="302"/>
      <c r="AP746" s="302"/>
      <c r="AQ746" s="302"/>
      <c r="AR746" s="302"/>
      <c r="AS746" s="302"/>
      <c r="AT746" s="302"/>
      <c r="AU746" s="302"/>
      <c r="AV746" s="302"/>
      <c r="AW746" s="302"/>
      <c r="AX746" s="302"/>
      <c r="AY746" s="302"/>
      <c r="AZ746" s="302"/>
      <c r="BA746" s="302"/>
      <c r="BB746" s="302"/>
      <c r="BC746" s="302"/>
      <c r="BD746" s="302"/>
      <c r="BE746" s="302"/>
      <c r="BF746" s="302"/>
      <c r="BG746" s="302"/>
      <c r="BH746" s="302"/>
      <c r="BI746" s="302"/>
      <c r="BJ746" s="302"/>
      <c r="BK746" s="302"/>
      <c r="BL746" s="302"/>
      <c r="BM746" s="302"/>
      <c r="BN746" s="302"/>
      <c r="BO746" s="302"/>
      <c r="BP746" s="302"/>
      <c r="BQ746" s="302"/>
      <c r="BR746" s="302"/>
      <c r="BS746" s="302"/>
      <c r="BT746" s="302"/>
      <c r="BU746" s="302"/>
      <c r="BV746" s="302"/>
      <c r="BW746" s="302"/>
      <c r="BX746" s="302"/>
      <c r="BY746" s="302"/>
      <c r="BZ746" s="302"/>
      <c r="CA746" s="302"/>
      <c r="CB746" s="302"/>
      <c r="CC746" s="302"/>
      <c r="CD746" s="302"/>
      <c r="CE746" s="302"/>
      <c r="CF746" s="302"/>
      <c r="CG746" s="302"/>
      <c r="CH746" s="302"/>
      <c r="CI746" s="302"/>
      <c r="CJ746" s="302"/>
      <c r="CK746" s="302"/>
      <c r="CL746" s="302"/>
      <c r="CM746" s="302"/>
      <c r="CN746" s="302"/>
      <c r="CO746" s="302"/>
      <c r="CP746" s="302"/>
      <c r="CQ746" s="302"/>
      <c r="CR746" s="302"/>
      <c r="CS746" s="302"/>
      <c r="CT746" s="302"/>
      <c r="CU746" s="302"/>
      <c r="CV746" s="302"/>
      <c r="CW746" s="302"/>
      <c r="CX746" s="302"/>
      <c r="CY746" s="302"/>
      <c r="CZ746" s="302"/>
      <c r="DA746" s="302"/>
      <c r="DB746" s="302"/>
      <c r="DC746" s="302"/>
      <c r="DD746" s="302"/>
      <c r="DE746" s="302"/>
      <c r="DF746" s="302"/>
      <c r="DG746" s="302"/>
      <c r="DH746" s="302"/>
      <c r="DI746" s="302"/>
      <c r="DJ746" s="302"/>
      <c r="DK746" s="302"/>
      <c r="DL746" s="302"/>
      <c r="DM746" s="302"/>
      <c r="DN746" s="302"/>
      <c r="DO746" s="302"/>
    </row>
    <row r="747" spans="4:119">
      <c r="D747" s="301" t="s">
        <v>121</v>
      </c>
      <c r="E747" s="301"/>
      <c r="F747" s="301" t="s">
        <v>123</v>
      </c>
      <c r="G747" s="302">
        <v>57</v>
      </c>
      <c r="H747" s="277" t="str">
        <f t="shared" si="11"/>
        <v>0257</v>
      </c>
      <c r="I747" s="302"/>
      <c r="J747" s="302"/>
      <c r="K747" s="302"/>
      <c r="L747" s="302"/>
      <c r="M747" s="302"/>
      <c r="N747" s="302"/>
      <c r="O747" s="302"/>
      <c r="P747" s="302"/>
      <c r="Q747" s="302"/>
      <c r="R747" s="302"/>
      <c r="S747" s="302"/>
      <c r="T747" s="302"/>
      <c r="U747" s="302"/>
      <c r="V747" s="302"/>
      <c r="W747" s="302"/>
      <c r="X747" s="302"/>
      <c r="Y747" s="302"/>
      <c r="Z747" s="302"/>
      <c r="AA747" s="302"/>
      <c r="AB747" s="302"/>
      <c r="AC747" s="302"/>
      <c r="AD747" s="302"/>
      <c r="AE747" s="302"/>
      <c r="AF747" s="302"/>
      <c r="AG747" s="302"/>
      <c r="AH747" s="302"/>
      <c r="AI747" s="302"/>
      <c r="AJ747" s="302"/>
      <c r="AK747" s="302"/>
      <c r="AL747" s="302"/>
      <c r="AM747" s="302"/>
      <c r="AN747" s="302"/>
      <c r="AO747" s="302"/>
      <c r="AP747" s="302"/>
      <c r="AQ747" s="302"/>
      <c r="AR747" s="302"/>
      <c r="AS747" s="302"/>
      <c r="AT747" s="302"/>
      <c r="AU747" s="302"/>
      <c r="AV747" s="302"/>
      <c r="AW747" s="302"/>
      <c r="AX747" s="302"/>
      <c r="AY747" s="302"/>
      <c r="AZ747" s="302"/>
      <c r="BA747" s="302"/>
      <c r="BB747" s="302"/>
      <c r="BC747" s="302"/>
      <c r="BD747" s="302"/>
      <c r="BE747" s="302"/>
      <c r="BF747" s="302"/>
      <c r="BG747" s="302"/>
      <c r="BH747" s="302"/>
      <c r="BI747" s="302"/>
      <c r="BJ747" s="302"/>
      <c r="BK747" s="302"/>
      <c r="BL747" s="302"/>
      <c r="BM747" s="302"/>
      <c r="BN747" s="302"/>
      <c r="BO747" s="302"/>
      <c r="BP747" s="302"/>
      <c r="BQ747" s="302"/>
      <c r="BR747" s="302"/>
      <c r="BS747" s="302"/>
      <c r="BT747" s="302"/>
      <c r="BU747" s="302"/>
      <c r="BV747" s="302"/>
      <c r="BW747" s="302"/>
      <c r="BX747" s="302"/>
      <c r="BY747" s="302"/>
      <c r="BZ747" s="302"/>
      <c r="CA747" s="302"/>
      <c r="CB747" s="302"/>
      <c r="CC747" s="302"/>
      <c r="CD747" s="302"/>
      <c r="CE747" s="302"/>
      <c r="CF747" s="302"/>
      <c r="CG747" s="302"/>
      <c r="CH747" s="302"/>
      <c r="CI747" s="302"/>
      <c r="CJ747" s="302"/>
      <c r="CK747" s="302"/>
      <c r="CL747" s="302"/>
      <c r="CM747" s="302"/>
      <c r="CN747" s="302"/>
      <c r="CO747" s="302"/>
      <c r="CP747" s="302"/>
      <c r="CQ747" s="302"/>
      <c r="CR747" s="302"/>
      <c r="CS747" s="302"/>
      <c r="CT747" s="302"/>
      <c r="CU747" s="302"/>
      <c r="CV747" s="302"/>
      <c r="CW747" s="302"/>
      <c r="CX747" s="302"/>
      <c r="CY747" s="302"/>
      <c r="CZ747" s="302"/>
      <c r="DA747" s="302"/>
      <c r="DB747" s="302"/>
      <c r="DC747" s="302"/>
      <c r="DD747" s="302"/>
      <c r="DE747" s="302"/>
      <c r="DF747" s="302"/>
      <c r="DG747" s="302"/>
      <c r="DH747" s="302"/>
      <c r="DI747" s="302"/>
      <c r="DJ747" s="302"/>
      <c r="DK747" s="302"/>
      <c r="DL747" s="302"/>
      <c r="DM747" s="302"/>
      <c r="DN747" s="302"/>
      <c r="DO747" s="302"/>
    </row>
    <row r="748" spans="4:119">
      <c r="D748" s="301" t="s">
        <v>121</v>
      </c>
      <c r="E748" s="301"/>
      <c r="F748" s="301" t="s">
        <v>123</v>
      </c>
      <c r="G748" s="302">
        <v>58</v>
      </c>
      <c r="H748" s="277" t="str">
        <f t="shared" si="11"/>
        <v>0258</v>
      </c>
      <c r="I748" s="302"/>
      <c r="J748" s="302"/>
      <c r="K748" s="302"/>
      <c r="L748" s="302"/>
      <c r="M748" s="302"/>
      <c r="N748" s="302"/>
      <c r="O748" s="302"/>
      <c r="P748" s="302"/>
      <c r="Q748" s="302"/>
      <c r="R748" s="302"/>
      <c r="S748" s="302"/>
      <c r="T748" s="302"/>
      <c r="U748" s="302"/>
      <c r="V748" s="302"/>
      <c r="W748" s="302"/>
      <c r="X748" s="302"/>
      <c r="Y748" s="302"/>
      <c r="Z748" s="302"/>
      <c r="AA748" s="302"/>
      <c r="AB748" s="302"/>
      <c r="AC748" s="302"/>
      <c r="AD748" s="302"/>
      <c r="AE748" s="302"/>
      <c r="AF748" s="302"/>
      <c r="AG748" s="302"/>
      <c r="AH748" s="302"/>
      <c r="AI748" s="302"/>
      <c r="AJ748" s="302"/>
      <c r="AK748" s="302"/>
      <c r="AL748" s="302"/>
      <c r="AM748" s="302"/>
      <c r="AN748" s="302"/>
      <c r="AO748" s="302"/>
      <c r="AP748" s="302"/>
      <c r="AQ748" s="302"/>
      <c r="AR748" s="302"/>
      <c r="AS748" s="302"/>
      <c r="AT748" s="302"/>
      <c r="AU748" s="302"/>
      <c r="AV748" s="302"/>
      <c r="AW748" s="302"/>
      <c r="AX748" s="302"/>
      <c r="AY748" s="302"/>
      <c r="AZ748" s="302"/>
      <c r="BA748" s="302"/>
      <c r="BB748" s="302"/>
      <c r="BC748" s="302"/>
      <c r="BD748" s="302"/>
      <c r="BE748" s="302"/>
      <c r="BF748" s="302"/>
      <c r="BG748" s="302"/>
      <c r="BH748" s="302"/>
      <c r="BI748" s="302"/>
      <c r="BJ748" s="302"/>
      <c r="BK748" s="302"/>
      <c r="BL748" s="302"/>
      <c r="BM748" s="302"/>
      <c r="BN748" s="302"/>
      <c r="BO748" s="302"/>
      <c r="BP748" s="302"/>
      <c r="BQ748" s="302"/>
      <c r="BR748" s="302"/>
      <c r="BS748" s="302"/>
      <c r="BT748" s="302"/>
      <c r="BU748" s="302"/>
      <c r="BV748" s="302"/>
      <c r="BW748" s="302"/>
      <c r="BX748" s="302"/>
      <c r="BY748" s="302"/>
      <c r="BZ748" s="302"/>
      <c r="CA748" s="302"/>
      <c r="CB748" s="302"/>
      <c r="CC748" s="302"/>
      <c r="CD748" s="302"/>
      <c r="CE748" s="302"/>
      <c r="CF748" s="302"/>
      <c r="CG748" s="302"/>
      <c r="CH748" s="302"/>
      <c r="CI748" s="302"/>
      <c r="CJ748" s="302"/>
      <c r="CK748" s="302"/>
      <c r="CL748" s="302"/>
      <c r="CM748" s="302"/>
      <c r="CN748" s="302"/>
      <c r="CO748" s="302"/>
      <c r="CP748" s="302"/>
      <c r="CQ748" s="302"/>
      <c r="CR748" s="302"/>
      <c r="CS748" s="302"/>
      <c r="CT748" s="302"/>
      <c r="CU748" s="302"/>
      <c r="CV748" s="302"/>
      <c r="CW748" s="302"/>
      <c r="CX748" s="302"/>
      <c r="CY748" s="302"/>
      <c r="CZ748" s="302"/>
      <c r="DA748" s="302"/>
      <c r="DB748" s="302"/>
      <c r="DC748" s="302"/>
      <c r="DD748" s="302"/>
      <c r="DE748" s="302"/>
      <c r="DF748" s="302"/>
      <c r="DG748" s="302"/>
      <c r="DH748" s="302"/>
      <c r="DI748" s="302"/>
      <c r="DJ748" s="302"/>
      <c r="DK748" s="302"/>
      <c r="DL748" s="302"/>
      <c r="DM748" s="302"/>
      <c r="DN748" s="302"/>
      <c r="DO748" s="302"/>
    </row>
    <row r="749" spans="4:119">
      <c r="D749" s="301" t="s">
        <v>121</v>
      </c>
      <c r="E749" s="301"/>
      <c r="F749" s="301" t="s">
        <v>123</v>
      </c>
      <c r="G749" s="302">
        <v>59</v>
      </c>
      <c r="H749" s="277" t="str">
        <f t="shared" si="11"/>
        <v>0259</v>
      </c>
      <c r="I749" s="302"/>
      <c r="J749" s="302"/>
      <c r="K749" s="302"/>
      <c r="L749" s="302"/>
      <c r="M749" s="302"/>
      <c r="N749" s="302"/>
      <c r="O749" s="302"/>
      <c r="P749" s="302"/>
      <c r="Q749" s="302"/>
      <c r="R749" s="302"/>
      <c r="S749" s="302"/>
      <c r="T749" s="302"/>
      <c r="U749" s="302"/>
      <c r="V749" s="302"/>
      <c r="W749" s="302"/>
      <c r="X749" s="302"/>
      <c r="Y749" s="302"/>
      <c r="Z749" s="302"/>
      <c r="AA749" s="302"/>
      <c r="AB749" s="302"/>
      <c r="AC749" s="302"/>
      <c r="AD749" s="302"/>
      <c r="AE749" s="302"/>
      <c r="AF749" s="302"/>
      <c r="AG749" s="302"/>
      <c r="AH749" s="302"/>
      <c r="AI749" s="302"/>
      <c r="AJ749" s="302"/>
      <c r="AK749" s="302"/>
      <c r="AL749" s="302"/>
      <c r="AM749" s="302"/>
      <c r="AN749" s="302"/>
      <c r="AO749" s="302"/>
      <c r="AP749" s="302"/>
      <c r="AQ749" s="302"/>
      <c r="AR749" s="302"/>
      <c r="AS749" s="302"/>
      <c r="AT749" s="302"/>
      <c r="AU749" s="302"/>
      <c r="AV749" s="302"/>
      <c r="AW749" s="302"/>
      <c r="AX749" s="302"/>
      <c r="AY749" s="302"/>
      <c r="AZ749" s="302"/>
      <c r="BA749" s="302"/>
      <c r="BB749" s="302"/>
      <c r="BC749" s="302"/>
      <c r="BD749" s="302"/>
      <c r="BE749" s="302"/>
      <c r="BF749" s="302"/>
      <c r="BG749" s="302"/>
      <c r="BH749" s="302"/>
      <c r="BI749" s="302"/>
      <c r="BJ749" s="302"/>
      <c r="BK749" s="302"/>
      <c r="BL749" s="302"/>
      <c r="BM749" s="302"/>
      <c r="BN749" s="302"/>
      <c r="BO749" s="302"/>
      <c r="BP749" s="302"/>
      <c r="BQ749" s="302"/>
      <c r="BR749" s="302"/>
      <c r="BS749" s="302"/>
      <c r="BT749" s="302"/>
      <c r="BU749" s="302"/>
      <c r="BV749" s="302"/>
      <c r="BW749" s="302"/>
      <c r="BX749" s="302"/>
      <c r="BY749" s="302"/>
      <c r="BZ749" s="302"/>
      <c r="CA749" s="302"/>
      <c r="CB749" s="302"/>
      <c r="CC749" s="302"/>
      <c r="CD749" s="302"/>
      <c r="CE749" s="302"/>
      <c r="CF749" s="302"/>
      <c r="CG749" s="302"/>
      <c r="CH749" s="302"/>
      <c r="CI749" s="302"/>
      <c r="CJ749" s="302"/>
      <c r="CK749" s="302"/>
      <c r="CL749" s="302"/>
      <c r="CM749" s="302"/>
      <c r="CN749" s="302"/>
      <c r="CO749" s="302"/>
      <c r="CP749" s="302"/>
      <c r="CQ749" s="302"/>
      <c r="CR749" s="302"/>
      <c r="CS749" s="302"/>
      <c r="CT749" s="302"/>
      <c r="CU749" s="302"/>
      <c r="CV749" s="302"/>
      <c r="CW749" s="302"/>
      <c r="CX749" s="302"/>
      <c r="CY749" s="302"/>
      <c r="CZ749" s="302"/>
      <c r="DA749" s="302"/>
      <c r="DB749" s="302"/>
      <c r="DC749" s="302"/>
      <c r="DD749" s="302"/>
      <c r="DE749" s="302"/>
      <c r="DF749" s="302"/>
      <c r="DG749" s="302"/>
      <c r="DH749" s="302"/>
      <c r="DI749" s="302"/>
      <c r="DJ749" s="302"/>
      <c r="DK749" s="302"/>
      <c r="DL749" s="302"/>
      <c r="DM749" s="302"/>
      <c r="DN749" s="302"/>
      <c r="DO749" s="302"/>
    </row>
    <row r="750" spans="4:119">
      <c r="D750" s="301" t="s">
        <v>121</v>
      </c>
      <c r="E750" s="301"/>
      <c r="F750" s="301" t="s">
        <v>123</v>
      </c>
      <c r="G750" s="302">
        <v>60</v>
      </c>
      <c r="H750" s="277" t="str">
        <f t="shared" si="11"/>
        <v>0260</v>
      </c>
      <c r="I750" s="302"/>
      <c r="J750" s="302"/>
      <c r="K750" s="302"/>
      <c r="L750" s="302"/>
      <c r="M750" s="302"/>
      <c r="N750" s="302"/>
      <c r="O750" s="302"/>
      <c r="P750" s="302"/>
      <c r="Q750" s="302"/>
      <c r="R750" s="302"/>
      <c r="S750" s="302"/>
      <c r="T750" s="302"/>
      <c r="U750" s="302"/>
      <c r="V750" s="302"/>
      <c r="W750" s="302"/>
      <c r="X750" s="302"/>
      <c r="Y750" s="302"/>
      <c r="Z750" s="302"/>
      <c r="AA750" s="302"/>
      <c r="AB750" s="302"/>
      <c r="AC750" s="302"/>
      <c r="AD750" s="302"/>
      <c r="AE750" s="302"/>
      <c r="AF750" s="302"/>
      <c r="AG750" s="302"/>
      <c r="AH750" s="302"/>
      <c r="AI750" s="302"/>
      <c r="AJ750" s="302"/>
      <c r="AK750" s="302"/>
      <c r="AL750" s="302"/>
      <c r="AM750" s="302"/>
      <c r="AN750" s="302"/>
      <c r="AO750" s="302"/>
      <c r="AP750" s="302"/>
      <c r="AQ750" s="302"/>
      <c r="AR750" s="302"/>
      <c r="AS750" s="302"/>
      <c r="AT750" s="302"/>
      <c r="AU750" s="302"/>
      <c r="AV750" s="302"/>
      <c r="AW750" s="302"/>
      <c r="AX750" s="302"/>
      <c r="AY750" s="302"/>
      <c r="AZ750" s="302"/>
      <c r="BA750" s="302"/>
      <c r="BB750" s="302"/>
      <c r="BC750" s="302"/>
      <c r="BD750" s="302"/>
      <c r="BE750" s="302"/>
      <c r="BF750" s="302"/>
      <c r="BG750" s="302"/>
      <c r="BH750" s="302"/>
      <c r="BI750" s="302"/>
      <c r="BJ750" s="302"/>
      <c r="BK750" s="302"/>
      <c r="BL750" s="302"/>
      <c r="BM750" s="302"/>
      <c r="BN750" s="302"/>
      <c r="BO750" s="302"/>
      <c r="BP750" s="302"/>
      <c r="BQ750" s="302"/>
      <c r="BR750" s="302"/>
      <c r="BS750" s="302"/>
      <c r="BT750" s="302"/>
      <c r="BU750" s="302"/>
      <c r="BV750" s="302"/>
      <c r="BW750" s="302"/>
      <c r="BX750" s="302"/>
      <c r="BY750" s="302"/>
      <c r="BZ750" s="302"/>
      <c r="CA750" s="302"/>
      <c r="CB750" s="302"/>
      <c r="CC750" s="302"/>
      <c r="CD750" s="302"/>
      <c r="CE750" s="302"/>
      <c r="CF750" s="302"/>
      <c r="CG750" s="302"/>
      <c r="CH750" s="302"/>
      <c r="CI750" s="302"/>
      <c r="CJ750" s="302"/>
      <c r="CK750" s="302"/>
      <c r="CL750" s="302"/>
      <c r="CM750" s="302"/>
      <c r="CN750" s="302"/>
      <c r="CO750" s="302"/>
      <c r="CP750" s="302"/>
      <c r="CQ750" s="302"/>
      <c r="CR750" s="302"/>
      <c r="CS750" s="302"/>
      <c r="CT750" s="302"/>
      <c r="CU750" s="302"/>
      <c r="CV750" s="302"/>
      <c r="CW750" s="302"/>
      <c r="CX750" s="302"/>
      <c r="CY750" s="302"/>
      <c r="CZ750" s="302"/>
      <c r="DA750" s="302"/>
      <c r="DB750" s="302"/>
      <c r="DC750" s="302"/>
      <c r="DD750" s="302"/>
      <c r="DE750" s="302"/>
      <c r="DF750" s="302"/>
      <c r="DG750" s="302"/>
      <c r="DH750" s="302"/>
      <c r="DI750" s="302"/>
      <c r="DJ750" s="302"/>
      <c r="DK750" s="302"/>
      <c r="DL750" s="302"/>
      <c r="DM750" s="302"/>
      <c r="DN750" s="302"/>
      <c r="DO750" s="302"/>
    </row>
  </sheetData>
  <phoneticPr fontId="2" type="noConversion"/>
  <pageMargins left="0.7" right="0.7" top="0.75" bottom="0.75" header="0.3" footer="0.3"/>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B1:BQ160"/>
  <sheetViews>
    <sheetView workbookViewId="0">
      <selection sqref="A1:XFD1048576"/>
    </sheetView>
  </sheetViews>
  <sheetFormatPr defaultRowHeight="16.5"/>
  <cols>
    <col min="1" max="1" width="1.75" style="94" customWidth="1"/>
    <col min="2" max="2" width="26.75" style="93" bestFit="1" customWidth="1"/>
    <col min="3" max="3" width="17.875" style="93" customWidth="1"/>
    <col min="4" max="4" width="13.875" style="94" bestFit="1" customWidth="1"/>
    <col min="5" max="5" width="9.5" style="94" customWidth="1"/>
    <col min="6" max="6" width="9.75" style="94" bestFit="1" customWidth="1"/>
    <col min="7" max="7" width="10.5" style="94" bestFit="1" customWidth="1"/>
    <col min="8" max="8" width="15.625" style="94" bestFit="1" customWidth="1"/>
    <col min="9" max="9" width="12.25" style="94" bestFit="1" customWidth="1"/>
    <col min="10" max="11" width="12.625" style="94" bestFit="1" customWidth="1"/>
    <col min="12" max="67" width="9" style="94"/>
    <col min="68" max="68" width="6.375" style="94" customWidth="1"/>
    <col min="69" max="69" width="39.25" style="94" customWidth="1"/>
    <col min="70" max="16384" width="9" style="94"/>
  </cols>
  <sheetData>
    <row r="1" spans="2:69">
      <c r="N1" s="95" t="s">
        <v>17</v>
      </c>
      <c r="AO1" s="96"/>
      <c r="AP1" s="97"/>
      <c r="AQ1" s="97"/>
      <c r="AR1" s="97"/>
      <c r="AS1" s="97"/>
      <c r="AT1" s="97"/>
      <c r="AU1" s="97"/>
      <c r="AV1" s="97"/>
      <c r="AW1" s="97"/>
      <c r="AX1" s="97"/>
      <c r="AY1" s="97"/>
      <c r="AZ1" s="97"/>
      <c r="BA1" s="97"/>
      <c r="BB1" s="97"/>
      <c r="BC1" s="97"/>
      <c r="BD1" s="97"/>
    </row>
    <row r="2" spans="2:69">
      <c r="B2" s="98" t="s">
        <v>18</v>
      </c>
      <c r="C2" s="98" t="s">
        <v>19</v>
      </c>
      <c r="D2" s="98" t="s">
        <v>20</v>
      </c>
      <c r="E2" s="98" t="s">
        <v>21</v>
      </c>
      <c r="H2" s="98" t="s">
        <v>22</v>
      </c>
      <c r="I2" s="98">
        <v>1</v>
      </c>
      <c r="J2" s="99">
        <v>1</v>
      </c>
      <c r="K2" s="99">
        <v>1</v>
      </c>
      <c r="N2" s="100">
        <v>0</v>
      </c>
      <c r="O2" s="101" t="s">
        <v>16</v>
      </c>
      <c r="P2" s="100"/>
      <c r="Q2" s="100"/>
      <c r="R2" s="100"/>
      <c r="S2" s="100"/>
      <c r="T2" s="100"/>
      <c r="U2" s="100"/>
      <c r="V2" s="100"/>
      <c r="W2" s="100"/>
      <c r="X2" s="100"/>
      <c r="Y2" s="100"/>
      <c r="Z2" s="100"/>
      <c r="AA2" s="100"/>
      <c r="AB2" s="100">
        <f>IF(AC2&lt;&gt;"",MAX($AB$1:AB1)+1,"")</f>
        <v>1</v>
      </c>
      <c r="AC2" s="125" t="s">
        <v>233</v>
      </c>
      <c r="AD2" s="100"/>
      <c r="AE2" s="100"/>
      <c r="AO2" s="102"/>
      <c r="AP2" s="102"/>
      <c r="AQ2" s="102"/>
      <c r="AR2" s="102"/>
      <c r="AS2" s="102"/>
      <c r="AT2" s="102"/>
      <c r="AU2" s="102"/>
      <c r="AV2" s="102"/>
      <c r="AW2" s="102"/>
      <c r="AX2" s="102"/>
      <c r="AY2" s="102"/>
      <c r="AZ2" s="102"/>
      <c r="BA2" s="102"/>
      <c r="BB2" s="102"/>
      <c r="BC2" s="102"/>
      <c r="BD2" s="102"/>
      <c r="BQ2" s="305" t="str">
        <f>$C$69</f>
        <v>業務、服展、北富銀</v>
      </c>
    </row>
    <row r="3" spans="2:69">
      <c r="B3" s="98">
        <f>IF(C4=0,0,VALUE(MID(C4,IF(LEN(C4)=7,4,3),2)))</f>
        <v>5</v>
      </c>
      <c r="C3" s="103">
        <f ca="1">TODAY()</f>
        <v>44805</v>
      </c>
      <c r="D3" s="103">
        <f>IF(C4=0,0,DATE(LEFT(C4,IF(LEN(C4)=7,3,2))+1911,MID(C4,IF(LEN(C4)=7,4,3),2),RIGHT(C4,2)))</f>
        <v>37381</v>
      </c>
      <c r="E3" s="104">
        <f>N(DAY(DATE(LEFT(C4,IF(LEN(C4)=7,3,2))+1911,MID(C4,IF(LEN(C4)=7,4,3),2)+1,0)))</f>
        <v>31</v>
      </c>
      <c r="H3" s="98" t="s">
        <v>24</v>
      </c>
      <c r="I3" s="98">
        <v>1</v>
      </c>
      <c r="J3" s="99">
        <v>1</v>
      </c>
      <c r="K3" s="99">
        <v>1</v>
      </c>
      <c r="N3" s="105" t="str">
        <f>IF(O3="","",IF($C$22&lt;&gt;"",MAX($N$2:N2)+1,""))</f>
        <v/>
      </c>
      <c r="O3" s="106"/>
      <c r="P3" s="100"/>
      <c r="Q3" s="100"/>
      <c r="R3" s="100"/>
      <c r="S3" s="100"/>
      <c r="T3" s="100"/>
      <c r="U3" s="100"/>
      <c r="V3" s="100"/>
      <c r="W3" s="100"/>
      <c r="X3" s="100"/>
      <c r="Y3" s="100"/>
      <c r="Z3" s="100"/>
      <c r="AA3" s="100"/>
      <c r="AB3" s="100" t="str">
        <f>IF(AC3&lt;&gt;"",MAX($AB$1:AB2)+1,"")</f>
        <v/>
      </c>
      <c r="AC3" s="125"/>
      <c r="AD3" s="100"/>
      <c r="AE3" s="100"/>
      <c r="AO3" s="107"/>
      <c r="AP3" s="107"/>
      <c r="AQ3" s="107"/>
      <c r="AR3" s="107"/>
      <c r="AS3" s="107"/>
      <c r="AT3" s="108"/>
      <c r="AU3" s="107"/>
      <c r="AV3" s="107"/>
      <c r="AW3" s="107"/>
      <c r="AX3" s="107"/>
      <c r="AY3" s="107"/>
      <c r="AZ3" s="107"/>
      <c r="BA3" s="107"/>
      <c r="BB3" s="107"/>
      <c r="BC3" s="107"/>
      <c r="BD3" s="107"/>
      <c r="BQ3" s="306" t="s">
        <v>198</v>
      </c>
    </row>
    <row r="4" spans="2:69">
      <c r="B4" s="98" t="s">
        <v>20</v>
      </c>
      <c r="C4" s="109">
        <f>IF(C9=1,C10,IF(C9=2,VALUE(C11&amp;TEXT(C12,"00")&amp;TEXT(C13,"00")),""))</f>
        <v>910505</v>
      </c>
      <c r="D4" s="110" t="str">
        <f ca="1">TEXT(DATE(YEAR(C3)-C15,MONTH(C3)-6,DAY(C3)),"EEEMMDD")</f>
        <v>510301</v>
      </c>
      <c r="E4" s="98" t="str">
        <f>IF(OR(B3&lt;1,B3&gt;12),1,"")</f>
        <v/>
      </c>
      <c r="H4" s="98" t="s">
        <v>25</v>
      </c>
      <c r="I4" s="98">
        <v>1</v>
      </c>
      <c r="J4" s="99">
        <v>1</v>
      </c>
      <c r="K4" s="99">
        <v>1</v>
      </c>
      <c r="N4" s="105" t="str">
        <f>IF(O4="","",IF($C$22&lt;&gt;"",MAX($N$2:N3)+1,""))</f>
        <v/>
      </c>
      <c r="O4" s="111"/>
      <c r="P4" s="100"/>
      <c r="Q4" s="100"/>
      <c r="R4" s="100"/>
      <c r="S4" s="100"/>
      <c r="T4" s="100"/>
      <c r="U4" s="100"/>
      <c r="V4" s="100"/>
      <c r="W4" s="100"/>
      <c r="X4" s="100"/>
      <c r="Y4" s="100"/>
      <c r="Z4" s="100"/>
      <c r="AA4" s="100"/>
      <c r="AB4" s="100" t="str">
        <f>IF(AC4&lt;&gt;"",MAX($AB$1:AB3)+1,"")</f>
        <v/>
      </c>
      <c r="AC4" s="125"/>
      <c r="AD4" s="100"/>
      <c r="AE4" s="100"/>
      <c r="AO4" s="107"/>
      <c r="AP4" s="107"/>
      <c r="AQ4" s="107"/>
      <c r="AR4" s="107"/>
      <c r="AS4" s="107"/>
      <c r="AT4" s="108"/>
      <c r="AU4" s="107"/>
      <c r="AV4" s="107"/>
      <c r="AW4" s="107"/>
      <c r="AX4" s="107"/>
      <c r="AY4" s="107"/>
      <c r="AZ4" s="107"/>
      <c r="BA4" s="107"/>
      <c r="BB4" s="107"/>
      <c r="BC4" s="107"/>
      <c r="BD4" s="107"/>
      <c r="BP4" s="307">
        <f>IF(OR($BQ3="",COUNTIF($BM$3:$BR$3,$BQ$2)=0),"",MAX($BM$3:BP3)+1)</f>
        <v>1</v>
      </c>
      <c r="BQ4" s="307" t="s">
        <v>163</v>
      </c>
    </row>
    <row r="5" spans="2:69">
      <c r="B5" s="98" t="s">
        <v>26</v>
      </c>
      <c r="C5" s="112" t="s">
        <v>27</v>
      </c>
      <c r="D5" s="112">
        <f ca="1">IF(SUM(E6,D10:D13)&gt;=1,"生日格式錯誤",IF(D3&gt;C3,"被保險人未出生",IF(MONTH(C3)&lt;B3,IF(OR(MONTH(C3)+12-B3&gt;6,AND(MONTH(C3)+12-B3=6,DAY(C3)&gt;DAY(D3))),YEAR(C3)-1-YEAR(D3)+1,IF(OR(MONTH(C3)+12-B3&lt;6,AND(MONTH(C3)+12-B3=6,DAY(C3)&lt;=DAY(D3))),YEAR(C3)-1-YEAR(D3))),IF(OR(MONTH(C3)-B3&gt;6,AND(MONTH(C3)-B3=6,DAY(C3)&gt;DAY(D3))),YEAR(C3)-YEAR(D3)+1,IF(OR(MONTH(C3)-B3&lt;=6,AND(MONTH(C3)-B3=6,DAY(C3)&lt;=DAY(D3))),YEAR(C3)-YEAR(D3),)))))</f>
        <v>20</v>
      </c>
      <c r="E5" s="98" t="str">
        <f>IF(OR(VALUE(RIGHT(C4,2))&lt;1,VALUE(RIGHT(C4,2))&gt;E3),1,"")</f>
        <v/>
      </c>
      <c r="H5" s="98" t="s">
        <v>28</v>
      </c>
      <c r="I5" s="98">
        <v>0.52</v>
      </c>
      <c r="J5" s="99">
        <v>0.5</v>
      </c>
      <c r="K5" s="99">
        <v>2</v>
      </c>
      <c r="N5" s="105" t="str">
        <f>IF(O5="","",IF($C$22&lt;&gt;"",MAX($N$2:N4)+1,""))</f>
        <v/>
      </c>
      <c r="O5" s="111"/>
      <c r="P5" s="100"/>
      <c r="Q5" s="100"/>
      <c r="R5" s="100"/>
      <c r="S5" s="100"/>
      <c r="T5" s="100"/>
      <c r="U5" s="100"/>
      <c r="V5" s="100"/>
      <c r="W5" s="100"/>
      <c r="X5" s="100"/>
      <c r="Y5" s="100"/>
      <c r="Z5" s="100"/>
      <c r="AA5" s="100"/>
      <c r="AB5" s="100">
        <f>IF(AC5&lt;&gt;"",MAX($AB$1:AB4)+1,"")</f>
        <v>2</v>
      </c>
      <c r="AC5" s="125" t="s">
        <v>160</v>
      </c>
      <c r="AD5" s="100"/>
      <c r="AE5" s="100"/>
      <c r="AO5" s="107"/>
      <c r="AP5" s="107"/>
      <c r="AQ5" s="107"/>
      <c r="AR5" s="107"/>
      <c r="AS5" s="107"/>
      <c r="AT5" s="108"/>
      <c r="AU5" s="107"/>
      <c r="AV5" s="107"/>
      <c r="AW5" s="107"/>
      <c r="AX5" s="107"/>
      <c r="AY5" s="107"/>
      <c r="AZ5" s="107"/>
      <c r="BA5" s="107"/>
      <c r="BB5" s="107"/>
      <c r="BC5" s="107"/>
      <c r="BD5" s="107"/>
      <c r="BP5" s="307">
        <f>IF(OR($BQ4="",COUNTIF($BM$3:$BR$3,$BQ$2)=0),"",MAX($BM$3:BP4)+1)</f>
        <v>2</v>
      </c>
      <c r="BQ5" s="307" t="s">
        <v>164</v>
      </c>
    </row>
    <row r="6" spans="2:69">
      <c r="B6" s="98"/>
      <c r="C6" s="112" t="s">
        <v>29</v>
      </c>
      <c r="D6" s="112">
        <f ca="1">IF(SUM(E6,D10:D13)&gt;=1,"生日格式錯誤",IF(D3&gt;C3,"被保險人未出生",DATEDIF(D3,C3,"y")))</f>
        <v>20</v>
      </c>
      <c r="E6" s="113" t="str">
        <f ca="1">IF(OR(E4=1,E5=1,SUM(D10:D13)&gt;0),1,"")</f>
        <v/>
      </c>
      <c r="H6" s="98" t="s">
        <v>30</v>
      </c>
      <c r="I6" s="98">
        <v>0.26200000000000001</v>
      </c>
      <c r="J6" s="99">
        <v>0.25</v>
      </c>
      <c r="K6" s="99">
        <v>4</v>
      </c>
      <c r="N6" s="105" t="str">
        <f>IF(O6="","",IF($C$22&lt;&gt;"",MAX($N$2:N5)+1,""))</f>
        <v/>
      </c>
      <c r="O6" s="106"/>
      <c r="P6" s="100"/>
      <c r="Q6" s="100"/>
      <c r="R6" s="100"/>
      <c r="S6" s="100"/>
      <c r="T6" s="100"/>
      <c r="U6" s="100"/>
      <c r="V6" s="100"/>
      <c r="W6" s="100"/>
      <c r="X6" s="100"/>
      <c r="Y6" s="100"/>
      <c r="Z6" s="100"/>
      <c r="AA6" s="100"/>
      <c r="AB6" s="100">
        <f>IF(AC6&lt;&gt;"",MAX($AB$1:AB5)+1,"")</f>
        <v>3</v>
      </c>
      <c r="AC6" s="106" t="s">
        <v>161</v>
      </c>
      <c r="AE6" s="100"/>
      <c r="AO6" s="107"/>
      <c r="AP6" s="107"/>
      <c r="AQ6" s="107"/>
      <c r="AR6" s="107"/>
      <c r="AS6" s="107"/>
      <c r="AT6" s="108"/>
      <c r="AU6" s="107"/>
      <c r="AV6" s="107"/>
      <c r="AW6" s="107"/>
      <c r="AX6" s="107"/>
      <c r="AY6" s="107"/>
      <c r="AZ6" s="107"/>
      <c r="BA6" s="107"/>
      <c r="BB6" s="107"/>
      <c r="BC6" s="107"/>
      <c r="BD6" s="107"/>
      <c r="BP6" s="307">
        <f>IF(OR($BQ5="",COUNTIF($BM$3:$BR$3,$BQ$2)=0),"",MAX($BM$3:BP5)+1)</f>
        <v>3</v>
      </c>
      <c r="BQ6" s="312" t="s">
        <v>199</v>
      </c>
    </row>
    <row r="7" spans="2:69">
      <c r="H7" s="98" t="s">
        <v>31</v>
      </c>
      <c r="I7" s="98">
        <v>8.7999999999999995E-2</v>
      </c>
      <c r="J7" s="99">
        <v>8.3333329999999997E-2</v>
      </c>
      <c r="K7" s="99">
        <v>12</v>
      </c>
      <c r="N7" s="105">
        <f>IF(O7="","",IF($C$22&lt;&gt;"",MAX($N$2:N6)+1,""))</f>
        <v>1</v>
      </c>
      <c r="O7" s="106" t="s">
        <v>152</v>
      </c>
      <c r="P7" s="100"/>
      <c r="Q7" s="100"/>
      <c r="R7" s="100"/>
      <c r="S7" s="100"/>
      <c r="T7" s="100"/>
      <c r="U7" s="100"/>
      <c r="V7" s="100"/>
      <c r="W7" s="100"/>
      <c r="X7" s="100"/>
      <c r="Y7" s="100"/>
      <c r="Z7" s="100"/>
      <c r="AA7" s="100"/>
      <c r="AB7" s="100" t="str">
        <f>IF(AC7&lt;&gt;"",MAX($AB$1:AB6)+1,"")</f>
        <v/>
      </c>
      <c r="AD7" s="100"/>
      <c r="AE7" s="100"/>
      <c r="AO7" s="107"/>
      <c r="AP7" s="107"/>
      <c r="AQ7" s="107"/>
      <c r="AR7" s="107"/>
      <c r="AS7" s="107"/>
      <c r="AT7" s="108"/>
      <c r="AU7" s="107"/>
      <c r="AV7" s="107"/>
      <c r="AW7" s="107"/>
      <c r="AX7" s="107"/>
      <c r="AY7" s="107"/>
      <c r="AZ7" s="107"/>
      <c r="BA7" s="107"/>
      <c r="BB7" s="107"/>
      <c r="BC7" s="107"/>
      <c r="BD7" s="107"/>
      <c r="BP7" s="307">
        <f>IF(OR($BQ6="",COUNTIF($BM$3:$BR$3,$BQ$2)=0),"",MAX($BM$3:BP6)+1)</f>
        <v>4</v>
      </c>
      <c r="BQ7" s="307" t="s">
        <v>166</v>
      </c>
    </row>
    <row r="8" spans="2:69">
      <c r="N8" s="105">
        <f>IF(O8="","",IF($C$22&lt;&gt;"",MAX($N$2:N7)+1,""))</f>
        <v>2</v>
      </c>
      <c r="O8" s="106" t="s">
        <v>234</v>
      </c>
      <c r="P8" s="100"/>
      <c r="Q8" s="100"/>
      <c r="R8" s="100"/>
      <c r="S8" s="100"/>
      <c r="T8" s="100"/>
      <c r="U8" s="100"/>
      <c r="V8" s="100"/>
      <c r="W8" s="100"/>
      <c r="X8" s="100"/>
      <c r="Y8" s="100"/>
      <c r="Z8" s="100"/>
      <c r="AA8" s="100"/>
      <c r="AB8" s="100" t="str">
        <f>IF(AC8&lt;&gt;"",MAX($AB$1:AB7)+1,"")</f>
        <v/>
      </c>
      <c r="AC8" s="106"/>
      <c r="AD8" s="100"/>
      <c r="AE8" s="100"/>
      <c r="AO8" s="107"/>
      <c r="AP8" s="107"/>
      <c r="AQ8" s="107"/>
      <c r="AR8" s="107"/>
      <c r="AS8" s="107"/>
      <c r="AT8" s="108"/>
      <c r="AU8" s="107"/>
      <c r="AV8" s="107"/>
      <c r="AW8" s="107"/>
      <c r="AX8" s="107"/>
      <c r="AY8" s="107"/>
      <c r="AZ8" s="107"/>
      <c r="BA8" s="107"/>
      <c r="BB8" s="107"/>
      <c r="BC8" s="107"/>
      <c r="BD8" s="107"/>
      <c r="BP8" s="307">
        <f>IF(OR($BQ7="",COUNTIF($BM$3:$BR$3,$BQ$2)=0),"",MAX($BM$3:BP7)+1)</f>
        <v>5</v>
      </c>
      <c r="BQ8" s="307" t="s">
        <v>167</v>
      </c>
    </row>
    <row r="9" spans="2:69">
      <c r="B9" s="93" t="s">
        <v>32</v>
      </c>
      <c r="C9" s="114">
        <v>1</v>
      </c>
      <c r="D9" s="93" t="s">
        <v>33</v>
      </c>
      <c r="H9" s="115" t="s">
        <v>34</v>
      </c>
      <c r="I9" s="98"/>
      <c r="J9" s="98"/>
      <c r="N9" s="105">
        <f>IF(O9="","",IF($C$22&lt;&gt;"",MAX($N$2:N8)+1,""))</f>
        <v>3</v>
      </c>
      <c r="O9" s="101" t="s">
        <v>134</v>
      </c>
      <c r="P9" s="100"/>
      <c r="Q9" s="100"/>
      <c r="R9" s="100"/>
      <c r="S9" s="100"/>
      <c r="T9" s="100"/>
      <c r="U9" s="100"/>
      <c r="V9" s="100"/>
      <c r="W9" s="100"/>
      <c r="X9" s="100"/>
      <c r="Y9" s="100"/>
      <c r="Z9" s="100"/>
      <c r="AA9" s="100"/>
      <c r="AB9" s="100" t="str">
        <f>IF(AC9&lt;&gt;"",MAX($AB$1:AB8)+1,"")</f>
        <v/>
      </c>
      <c r="AC9" s="106"/>
      <c r="AD9" s="100"/>
      <c r="AE9" s="100"/>
      <c r="AO9" s="107"/>
      <c r="AP9" s="107"/>
      <c r="AQ9" s="107"/>
      <c r="AR9" s="107"/>
      <c r="AS9" s="107"/>
      <c r="AT9" s="108"/>
      <c r="AU9" s="107"/>
      <c r="AV9" s="107"/>
      <c r="AW9" s="107"/>
      <c r="AX9" s="107"/>
      <c r="AY9" s="107"/>
      <c r="AZ9" s="107"/>
      <c r="BA9" s="107"/>
      <c r="BB9" s="107"/>
      <c r="BC9" s="107"/>
      <c r="BD9" s="107"/>
      <c r="BP9" s="307">
        <f>IF(OR($BQ8="",COUNTIF($BM$3:$BR$3,$BQ$2)=0),"",MAX($BM$3:BP8)+1)</f>
        <v>6</v>
      </c>
      <c r="BQ9" s="307" t="s">
        <v>168</v>
      </c>
    </row>
    <row r="10" spans="2:69">
      <c r="B10" s="93" t="s">
        <v>35</v>
      </c>
      <c r="C10" s="112">
        <f>輸入頁!E6</f>
        <v>910505</v>
      </c>
      <c r="D10" s="116" t="str">
        <f ca="1">IF(AND($C$9=1,OR(C10="",C10=0,LEN(C10)&lt;6,LEN(C10)&gt;IF(YEAR(TODAY())&gt;2010,7,6))),1,"")</f>
        <v/>
      </c>
      <c r="H10" s="115" t="s">
        <v>36</v>
      </c>
      <c r="I10" s="98" t="s">
        <v>37</v>
      </c>
      <c r="J10" s="98" t="s">
        <v>38</v>
      </c>
      <c r="N10" s="105" t="str">
        <f>IF(O10="","",IF($C$22&lt;&gt;"",MAX($N$2:N9)+1,""))</f>
        <v/>
      </c>
      <c r="O10" s="101"/>
      <c r="P10" s="100"/>
      <c r="Q10" s="100"/>
      <c r="R10" s="100"/>
      <c r="S10" s="100"/>
      <c r="T10" s="100"/>
      <c r="U10" s="100"/>
      <c r="V10" s="100"/>
      <c r="W10" s="100"/>
      <c r="X10" s="100"/>
      <c r="Y10" s="100"/>
      <c r="Z10" s="100"/>
      <c r="AA10" s="100"/>
      <c r="AB10" s="100" t="str">
        <f>IF(AC10&lt;&gt;"",MAX($AB$1:AB9)+1,"")</f>
        <v/>
      </c>
      <c r="AC10" s="106"/>
      <c r="AD10" s="100"/>
      <c r="AE10" s="100"/>
      <c r="AO10" s="107"/>
      <c r="AP10" s="107"/>
      <c r="AQ10" s="107"/>
      <c r="AR10" s="107"/>
      <c r="AS10" s="107"/>
      <c r="AT10" s="108"/>
      <c r="AU10" s="107"/>
      <c r="AV10" s="107"/>
      <c r="AW10" s="107"/>
      <c r="AX10" s="107"/>
      <c r="AY10" s="107"/>
      <c r="AZ10" s="107"/>
      <c r="BA10" s="107"/>
      <c r="BB10" s="107"/>
      <c r="BC10" s="107"/>
      <c r="BD10" s="107"/>
      <c r="BP10" s="307">
        <f>IF(OR($BQ9="",COUNTIF($BM$3:$BR$3,$BQ$2)=0),"",MAX($BM$3:BP9)+1)</f>
        <v>7</v>
      </c>
      <c r="BQ10" s="307" t="s">
        <v>169</v>
      </c>
    </row>
    <row r="11" spans="2:69">
      <c r="B11" s="93" t="s">
        <v>39</v>
      </c>
      <c r="C11" s="112"/>
      <c r="D11" s="116" t="str">
        <f>IF(AND($C$9=2,OR(C11="",C11=0)),1,"")</f>
        <v/>
      </c>
      <c r="H11" s="98">
        <v>1</v>
      </c>
      <c r="I11" s="117">
        <v>0</v>
      </c>
      <c r="J11" s="118">
        <v>0</v>
      </c>
      <c r="N11" s="105" t="str">
        <f>IF(O11="","",IF($C$22&lt;&gt;"",MAX($N$2:N10)+1,""))</f>
        <v/>
      </c>
      <c r="O11" s="101"/>
      <c r="P11" s="100"/>
      <c r="Q11" s="100"/>
      <c r="R11" s="100"/>
      <c r="S11" s="100"/>
      <c r="T11" s="100"/>
      <c r="U11" s="100"/>
      <c r="V11" s="100"/>
      <c r="W11" s="100"/>
      <c r="X11" s="100"/>
      <c r="Y11" s="100"/>
      <c r="Z11" s="100"/>
      <c r="AA11" s="100"/>
      <c r="AB11" s="100" t="str">
        <f>IF(AC11&lt;&gt;"",MAX($AB$1:AB10)+1,"")</f>
        <v/>
      </c>
      <c r="AC11" s="106"/>
      <c r="AD11" s="100"/>
      <c r="AE11" s="100"/>
      <c r="AO11" s="107"/>
      <c r="AP11" s="107"/>
      <c r="AQ11" s="107"/>
      <c r="AR11" s="107"/>
      <c r="AS11" s="107"/>
      <c r="AT11" s="108"/>
      <c r="AU11" s="107"/>
      <c r="AV11" s="107"/>
      <c r="AW11" s="107"/>
      <c r="AX11" s="107"/>
      <c r="AY11" s="107"/>
      <c r="AZ11" s="107"/>
      <c r="BA11" s="107"/>
      <c r="BB11" s="107"/>
      <c r="BC11" s="107"/>
      <c r="BD11" s="107"/>
      <c r="BP11" s="307">
        <f>IF(OR($BQ10="",COUNTIF($BM$3:$BR$3,$BQ$2)=0),"",MAX($BM$3:BP10)+1)</f>
        <v>8</v>
      </c>
      <c r="BQ11" s="307" t="s">
        <v>170</v>
      </c>
    </row>
    <row r="12" spans="2:69">
      <c r="C12" s="112"/>
      <c r="D12" s="116" t="str">
        <f>IF(AND($C$9=2,OR(C12="",C12&lt;1,C12&gt;12)),1,"")</f>
        <v/>
      </c>
      <c r="H12" s="98">
        <v>2</v>
      </c>
      <c r="I12" s="117">
        <v>0</v>
      </c>
      <c r="J12" s="118">
        <v>0</v>
      </c>
      <c r="N12" s="105" t="str">
        <f>IF(O12="","",IF($C$22&lt;&gt;"",MAX($N$2:N11)+1,""))</f>
        <v/>
      </c>
      <c r="O12" s="101"/>
      <c r="P12" s="100"/>
      <c r="Q12" s="100"/>
      <c r="R12" s="100"/>
      <c r="S12" s="100"/>
      <c r="T12" s="120"/>
      <c r="U12" s="100"/>
      <c r="V12" s="100"/>
      <c r="W12" s="100"/>
      <c r="X12" s="100"/>
      <c r="Y12" s="100"/>
      <c r="Z12" s="100"/>
      <c r="AA12" s="100"/>
      <c r="AB12" s="100" t="str">
        <f>IF(AC12&lt;&gt;"",MAX($AB$1:AB11)+1,"")</f>
        <v/>
      </c>
      <c r="AC12" s="106"/>
      <c r="AE12" s="100"/>
      <c r="AO12" s="107"/>
      <c r="AP12" s="107"/>
      <c r="AQ12" s="107"/>
      <c r="AR12" s="107"/>
      <c r="AS12" s="107"/>
      <c r="AT12" s="108"/>
      <c r="AU12" s="107"/>
      <c r="AV12" s="107"/>
      <c r="AW12" s="107"/>
      <c r="AX12" s="107"/>
      <c r="AY12" s="107"/>
      <c r="AZ12" s="107"/>
      <c r="BA12" s="107"/>
      <c r="BB12" s="107"/>
      <c r="BC12" s="107"/>
      <c r="BD12" s="107"/>
      <c r="BP12" s="307">
        <f>IF(OR($BQ11="",COUNTIF($BM$3:$BR$3,$BQ$2)=0),"",MAX($BM$3:BP11)+1)</f>
        <v>9</v>
      </c>
      <c r="BQ12" s="307" t="s">
        <v>171</v>
      </c>
    </row>
    <row r="13" spans="2:69">
      <c r="C13" s="121"/>
      <c r="D13" s="122" t="str">
        <f>IF(AND($C$9=2,OR(C13="",C13&lt;1,C13&gt;E3)),1,"")</f>
        <v/>
      </c>
      <c r="H13" s="98">
        <v>3</v>
      </c>
      <c r="I13" s="117">
        <v>0</v>
      </c>
      <c r="J13" s="118">
        <v>0</v>
      </c>
      <c r="N13" s="105" t="str">
        <f>IF(O13="","",IF($C$22&lt;&gt;"",MAX($N$2:N12)+1,""))</f>
        <v/>
      </c>
      <c r="O13" s="101"/>
      <c r="P13" s="100"/>
      <c r="Q13" s="100"/>
      <c r="R13" s="100"/>
      <c r="S13" s="100"/>
      <c r="T13" s="120"/>
      <c r="U13" s="100"/>
      <c r="V13" s="100"/>
      <c r="W13" s="100"/>
      <c r="X13" s="100"/>
      <c r="Y13" s="100"/>
      <c r="Z13" s="100"/>
      <c r="AA13" s="100"/>
      <c r="AB13" s="100" t="str">
        <f>IF(AC13&lt;&gt;"",MAX($AB$1:AB12)+1,"")</f>
        <v/>
      </c>
      <c r="AC13" s="106"/>
      <c r="AE13" s="100"/>
      <c r="AO13" s="107"/>
      <c r="AP13" s="107"/>
      <c r="AQ13" s="107"/>
      <c r="AR13" s="107"/>
      <c r="AS13" s="107"/>
      <c r="AT13" s="108"/>
      <c r="AU13" s="107"/>
      <c r="AV13" s="107"/>
      <c r="AW13" s="107"/>
      <c r="AX13" s="107"/>
      <c r="AY13" s="107"/>
      <c r="AZ13" s="107"/>
      <c r="BA13" s="107"/>
      <c r="BB13" s="107"/>
      <c r="BC13" s="107"/>
      <c r="BD13" s="107"/>
      <c r="BP13" s="307">
        <f>IF(OR($BQ12="",COUNTIF($BM$3:$BR$3,$BQ$2)=0),"",MAX($BM$3:BP12)+1)</f>
        <v>10</v>
      </c>
      <c r="BQ13" s="307" t="s">
        <v>172</v>
      </c>
    </row>
    <row r="14" spans="2:69">
      <c r="B14" s="123" t="s">
        <v>40</v>
      </c>
      <c r="C14" s="123"/>
      <c r="D14" s="124" t="str">
        <f ca="1">IF(SUM(E6,D10:D13)&gt;=1,"*日期空白或格式錯誤*","")</f>
        <v/>
      </c>
      <c r="H14" s="98">
        <v>4</v>
      </c>
      <c r="I14" s="117">
        <v>0</v>
      </c>
      <c r="J14" s="118">
        <v>0</v>
      </c>
      <c r="N14" s="105" t="str">
        <f>IF(O14="","",IF($C$22&lt;&gt;"",MAX($N$2:N13)+1,""))</f>
        <v/>
      </c>
      <c r="O14" s="101"/>
      <c r="P14" s="100"/>
      <c r="Q14" s="100"/>
      <c r="R14" s="100"/>
      <c r="S14" s="100"/>
      <c r="T14" s="100"/>
      <c r="U14" s="100"/>
      <c r="V14" s="100"/>
      <c r="W14" s="100"/>
      <c r="X14" s="100"/>
      <c r="Y14" s="100"/>
      <c r="Z14" s="100"/>
      <c r="AA14" s="100"/>
      <c r="AB14" s="100" t="str">
        <f>IF(AC14&lt;&gt;"",MAX($AB$1:AB13)+1,"")</f>
        <v/>
      </c>
      <c r="AC14" s="106"/>
      <c r="AD14" s="125"/>
      <c r="AE14" s="100"/>
      <c r="AO14" s="107"/>
      <c r="AP14" s="107"/>
      <c r="AQ14" s="107"/>
      <c r="AR14" s="107"/>
      <c r="AS14" s="107"/>
      <c r="AT14" s="108"/>
      <c r="AU14" s="107"/>
      <c r="AV14" s="107"/>
      <c r="AW14" s="107"/>
      <c r="AX14" s="107"/>
      <c r="AY14" s="107"/>
      <c r="AZ14" s="107"/>
      <c r="BA14" s="107"/>
      <c r="BB14" s="107"/>
      <c r="BC14" s="107"/>
      <c r="BD14" s="107"/>
      <c r="BP14" s="307">
        <f>IF(OR($BQ13="",COUNTIF($BM$3:$BR$3,$BQ$2)=0),"",MAX($BM$3:BP13)+1)</f>
        <v>11</v>
      </c>
      <c r="BQ14" s="307" t="s">
        <v>173</v>
      </c>
    </row>
    <row r="15" spans="2:69">
      <c r="B15" s="126" t="s">
        <v>41</v>
      </c>
      <c r="C15" s="114">
        <f>IF($C$22="","",VLOOKUP($C$24,$H$51:$J$53,3,FALSE))</f>
        <v>60</v>
      </c>
      <c r="D15" s="116" t="str">
        <f ca="1">IF(D5&gt;C15,1,"")</f>
        <v/>
      </c>
      <c r="H15" s="98">
        <v>5</v>
      </c>
      <c r="I15" s="117">
        <v>0</v>
      </c>
      <c r="J15" s="118">
        <v>0</v>
      </c>
      <c r="N15" s="105" t="str">
        <f>IF(O15="","",IF($C$22&lt;&gt;"",MAX($N$2:N14)+1,""))</f>
        <v/>
      </c>
      <c r="O15" s="101"/>
      <c r="P15" s="100"/>
      <c r="Q15" s="100"/>
      <c r="R15" s="100"/>
      <c r="S15" s="100"/>
      <c r="T15" s="100"/>
      <c r="U15" s="100"/>
      <c r="V15" s="100"/>
      <c r="W15" s="100"/>
      <c r="X15" s="100"/>
      <c r="Y15" s="100"/>
      <c r="Z15" s="100"/>
      <c r="AA15" s="100"/>
      <c r="AB15" s="100" t="str">
        <f>IF(AC15&lt;&gt;"",MAX($AB$1:AB14)+1,"")</f>
        <v/>
      </c>
      <c r="AC15" s="106"/>
      <c r="AD15" s="101"/>
      <c r="AE15" s="100"/>
      <c r="AO15" s="107"/>
      <c r="AP15" s="107"/>
      <c r="BP15" s="307">
        <f>IF(OR($BQ14="",COUNTIF($BM$3:$BR$3,$BQ$2)=0),"",MAX($BM$3:BP14)+1)</f>
        <v>12</v>
      </c>
      <c r="BQ15" s="308" t="s">
        <v>174</v>
      </c>
    </row>
    <row r="16" spans="2:69">
      <c r="B16" s="127" t="str">
        <f>"最低承保"&amp;IF(E16=1,"(足歲)","(保險年齡)")</f>
        <v>最低承保(保險年齡)</v>
      </c>
      <c r="C16" s="114">
        <f>IF($C$22="","",VLOOKUP($C$24,$H$51:$J$53,2,FALSE))</f>
        <v>20</v>
      </c>
      <c r="D16" s="116" t="str">
        <f ca="1">IF(IF(E16=1,D6,IF(E16=2,D5,0))&lt;C16,1,"")</f>
        <v/>
      </c>
      <c r="E16" s="114">
        <v>2</v>
      </c>
      <c r="N16" s="105" t="str">
        <f>IF(O16="","",IF($C$22&lt;&gt;"",MAX($N$2:N15)+1,""))</f>
        <v/>
      </c>
      <c r="O16" s="101"/>
      <c r="P16" s="100"/>
      <c r="Q16" s="100"/>
      <c r="R16" s="100"/>
      <c r="S16" s="100"/>
      <c r="T16" s="100"/>
      <c r="U16" s="100"/>
      <c r="V16" s="100"/>
      <c r="W16" s="100"/>
      <c r="X16" s="100"/>
      <c r="Y16" s="100"/>
      <c r="Z16" s="100"/>
      <c r="AA16" s="100"/>
      <c r="AB16" s="100" t="str">
        <f>IF(AC16&lt;&gt;"",MAX($AB$1:AB15)+1,"")</f>
        <v/>
      </c>
      <c r="AC16" s="106"/>
      <c r="AD16" s="125"/>
      <c r="AE16" s="100"/>
      <c r="AO16" s="107"/>
      <c r="AP16" s="107"/>
      <c r="BP16" s="307">
        <f>IF(OR($BQ15="",COUNTIF($BM$3:$BR$3,$BQ$2)=0),"",MAX($BM$3:BP15)+1)</f>
        <v>13</v>
      </c>
      <c r="BQ16" s="309" t="s">
        <v>175</v>
      </c>
    </row>
    <row r="17" spans="2:69">
      <c r="B17" s="128" t="s">
        <v>42</v>
      </c>
      <c r="C17" s="123"/>
      <c r="D17" s="124" t="str">
        <f ca="1">IF(SUM(D15:D16)&gt;=1,"*年齡不符專案投保區間*","")</f>
        <v/>
      </c>
      <c r="H17" s="115" t="s">
        <v>43</v>
      </c>
      <c r="I17" s="98"/>
      <c r="J17" s="98"/>
      <c r="N17" s="105" t="str">
        <f>IF(O17="","",IF($C$22&lt;&gt;"",MAX($N$2:N16)+1,""))</f>
        <v/>
      </c>
      <c r="O17" s="101"/>
      <c r="P17" s="100"/>
      <c r="Q17" s="100"/>
      <c r="R17" s="100"/>
      <c r="S17" s="100"/>
      <c r="T17" s="100"/>
      <c r="U17" s="100"/>
      <c r="V17" s="100"/>
      <c r="W17" s="100"/>
      <c r="X17" s="100"/>
      <c r="Y17" s="100"/>
      <c r="Z17" s="100"/>
      <c r="AA17" s="100"/>
      <c r="AB17" s="100" t="str">
        <f>IF(AC17&lt;&gt;"",MAX($AB$1:AB16)+1,"")</f>
        <v/>
      </c>
      <c r="AC17" s="106"/>
      <c r="AD17" s="125"/>
      <c r="AE17" s="100"/>
      <c r="AO17" s="107"/>
      <c r="AP17" s="107"/>
      <c r="BP17" s="307">
        <f>IF(OR($BQ16="",COUNTIF($BM$3:$BR$3,$BQ$2)=0),"",MAX($BM$3:BP16)+1)</f>
        <v>14</v>
      </c>
      <c r="BQ17" s="307" t="s">
        <v>176</v>
      </c>
    </row>
    <row r="18" spans="2:69">
      <c r="B18" s="93" t="s">
        <v>44</v>
      </c>
      <c r="C18" s="129">
        <f>IF(輸入頁!$K$4="男",1,IF(輸入頁!$K$4="女",2,0))</f>
        <v>1</v>
      </c>
      <c r="D18" s="130" t="str">
        <f>IF(OR(C18="",C18&lt;=0,C18&gt;=3),1,"")</f>
        <v/>
      </c>
      <c r="H18" s="115" t="s">
        <v>36</v>
      </c>
      <c r="I18" s="98" t="s">
        <v>37</v>
      </c>
      <c r="J18" s="98" t="s">
        <v>38</v>
      </c>
      <c r="N18" s="105" t="str">
        <f>IF(O18="","",IF($C$22&lt;&gt;"",MAX($N$2:N17)+1,""))</f>
        <v/>
      </c>
      <c r="O18" s="131"/>
      <c r="P18" s="100"/>
      <c r="Q18" s="100"/>
      <c r="R18" s="100"/>
      <c r="S18" s="100"/>
      <c r="T18" s="100"/>
      <c r="U18" s="100"/>
      <c r="V18" s="100"/>
      <c r="W18" s="100"/>
      <c r="X18" s="100"/>
      <c r="Y18" s="100"/>
      <c r="Z18" s="100"/>
      <c r="AA18" s="100"/>
      <c r="AB18" s="100" t="str">
        <f>IF(AC18&lt;&gt;"",MAX($AB$1:AB17)+1,"")</f>
        <v/>
      </c>
      <c r="AC18" s="106"/>
      <c r="AD18" s="100"/>
      <c r="AE18" s="100"/>
      <c r="AO18" s="107"/>
      <c r="AP18" s="107"/>
      <c r="BP18" s="307">
        <f>IF(OR($BQ17="",COUNTIF($BM$3:$BR$3,$BQ$2)=0),"",MAX($BM$3:BP17)+1)</f>
        <v>15</v>
      </c>
      <c r="BQ18" s="307" t="s">
        <v>177</v>
      </c>
    </row>
    <row r="19" spans="2:69">
      <c r="B19" s="132" t="s">
        <v>45</v>
      </c>
      <c r="C19" s="132"/>
      <c r="D19" s="133" t="str">
        <f>IF(D18=1,"*性別輸入錯誤*","")</f>
        <v/>
      </c>
      <c r="H19" s="98">
        <v>1</v>
      </c>
      <c r="I19" s="98">
        <v>0</v>
      </c>
      <c r="J19" s="118">
        <v>0</v>
      </c>
      <c r="N19" s="105" t="str">
        <f>IF(O19="","",IF($C$22&lt;&gt;"",MAX($N$2:N18)+1,""))</f>
        <v/>
      </c>
      <c r="O19" s="134"/>
      <c r="P19" s="100"/>
      <c r="Q19" s="100"/>
      <c r="R19" s="100"/>
      <c r="S19" s="100"/>
      <c r="T19" s="100"/>
      <c r="U19" s="100"/>
      <c r="V19" s="100"/>
      <c r="W19" s="100"/>
      <c r="X19" s="100"/>
      <c r="Y19" s="100"/>
      <c r="Z19" s="100"/>
      <c r="AA19" s="100"/>
      <c r="AB19" s="100" t="str">
        <f>IF(AC19&lt;&gt;"",MAX($AB$1:AB18)+1,"")</f>
        <v/>
      </c>
      <c r="AC19" s="106"/>
      <c r="AD19" s="100"/>
      <c r="AE19" s="100"/>
      <c r="AO19" s="107"/>
      <c r="AP19" s="107"/>
      <c r="BP19" s="307">
        <f>IF(OR($BQ18="",COUNTIF($BM$3:$BR$3,$BQ$2)=0),"",MAX($BM$3:BP18)+1)</f>
        <v>16</v>
      </c>
      <c r="BQ19" s="307" t="s">
        <v>178</v>
      </c>
    </row>
    <row r="20" spans="2:69" ht="17.25" thickBot="1">
      <c r="D20" s="135"/>
      <c r="H20" s="98">
        <v>2</v>
      </c>
      <c r="I20" s="98">
        <v>0</v>
      </c>
      <c r="J20" s="118">
        <v>0</v>
      </c>
      <c r="N20" s="105" t="str">
        <f>IF(O20="","",IF($C$22&lt;&gt;"",MAX($N$2:N19)+1,""))</f>
        <v/>
      </c>
      <c r="O20" s="111"/>
      <c r="P20" s="100"/>
      <c r="Q20" s="100"/>
      <c r="R20" s="100"/>
      <c r="S20" s="100"/>
      <c r="T20" s="100"/>
      <c r="U20" s="100"/>
      <c r="V20" s="100"/>
      <c r="W20" s="100"/>
      <c r="X20" s="100"/>
      <c r="Y20" s="100"/>
      <c r="Z20" s="100"/>
      <c r="AA20" s="100"/>
      <c r="AB20" s="100" t="str">
        <f>IF(AC20&lt;&gt;"",MAX($AB$1:AB19)+1,"")</f>
        <v/>
      </c>
      <c r="AC20" s="106"/>
      <c r="AD20" s="100"/>
      <c r="AE20" s="100"/>
      <c r="AO20" s="107"/>
      <c r="AP20" s="107"/>
      <c r="BP20" s="307">
        <f>IF(OR($BQ19="",COUNTIF($BM$3:$BR$3,$BQ$2)=0),"",MAX($BM$3:BP19)+1)</f>
        <v>17</v>
      </c>
      <c r="BQ20" s="307" t="s">
        <v>179</v>
      </c>
    </row>
    <row r="21" spans="2:69" ht="17.25" thickTop="1">
      <c r="B21" s="93" t="s">
        <v>46</v>
      </c>
      <c r="C21" s="114">
        <v>1</v>
      </c>
      <c r="D21" s="116" t="str">
        <f>IF(OR(C21="",C21&lt;=0,C21&gt;=3),1,"")</f>
        <v/>
      </c>
      <c r="E21" s="339" t="s">
        <v>207</v>
      </c>
      <c r="H21" s="98">
        <v>3</v>
      </c>
      <c r="I21" s="98">
        <v>0</v>
      </c>
      <c r="J21" s="118">
        <v>0</v>
      </c>
      <c r="N21" s="105" t="str">
        <f>IF(O21="","",IF($C$22&lt;&gt;"",MAX($N$2:N20)+1,""))</f>
        <v/>
      </c>
      <c r="O21" s="136"/>
      <c r="P21" s="100"/>
      <c r="Q21" s="100"/>
      <c r="R21" s="100"/>
      <c r="S21" s="100"/>
      <c r="T21" s="100"/>
      <c r="U21" s="100"/>
      <c r="V21" s="100"/>
      <c r="W21" s="100"/>
      <c r="X21" s="100"/>
      <c r="Y21" s="100"/>
      <c r="Z21" s="100"/>
      <c r="AA21" s="100"/>
      <c r="AB21" s="100" t="str">
        <f>IF(AC21&lt;&gt;"",MAX($AB$1:AB20)+1,"")</f>
        <v/>
      </c>
      <c r="AC21" s="106"/>
      <c r="AD21" s="100"/>
      <c r="AE21" s="100"/>
      <c r="AO21" s="107"/>
      <c r="AP21" s="107"/>
      <c r="AS21" s="226"/>
      <c r="AT21" s="226"/>
      <c r="AU21" s="227"/>
      <c r="BP21" s="307">
        <f>IF(OR($BQ20="",COUNTIF($BM$3:$BR$3,$BQ$2)=0),"",MAX($BM$3:BP20)+1)</f>
        <v>18</v>
      </c>
      <c r="BQ21" s="307" t="s">
        <v>180</v>
      </c>
    </row>
    <row r="22" spans="2:69">
      <c r="B22" s="93" t="s">
        <v>47</v>
      </c>
      <c r="C22" s="240" t="s">
        <v>265</v>
      </c>
      <c r="D22" s="116" t="str">
        <f>IF(OR(C22="",C22=0,AND(C22&lt;&gt;K39,C22&lt;&gt;K40)),1,"")</f>
        <v/>
      </c>
      <c r="E22" s="95"/>
      <c r="F22" s="137"/>
      <c r="H22" s="98">
        <v>4</v>
      </c>
      <c r="I22" s="98">
        <v>0</v>
      </c>
      <c r="J22" s="118">
        <v>0</v>
      </c>
      <c r="N22" s="105" t="str">
        <f>IF(O22="","",IF($C$22&lt;&gt;"",MAX($N$2:N21)+1,""))</f>
        <v/>
      </c>
      <c r="O22" s="111"/>
      <c r="P22" s="100"/>
      <c r="Q22" s="100"/>
      <c r="R22" s="100"/>
      <c r="S22" s="100"/>
      <c r="T22" s="100"/>
      <c r="U22" s="100"/>
      <c r="V22" s="100"/>
      <c r="W22" s="100"/>
      <c r="X22" s="100"/>
      <c r="Y22" s="100"/>
      <c r="Z22" s="100"/>
      <c r="AA22" s="100"/>
      <c r="AB22" s="100" t="str">
        <f>IF(AC22&lt;&gt;"",MAX($AB$1:AB21)+1,"")</f>
        <v/>
      </c>
      <c r="AC22" s="106"/>
      <c r="AD22" s="100"/>
      <c r="AE22" s="100"/>
      <c r="AO22" s="107"/>
      <c r="AP22" s="107"/>
      <c r="AS22" s="235"/>
      <c r="AT22" s="235"/>
      <c r="AU22" s="235"/>
      <c r="BP22" s="307">
        <f>IF(OR($BQ21="",COUNTIF($BM$3:$BR$3,$BQ$2)=0),"",MAX($BM$3:BP21)+1)</f>
        <v>19</v>
      </c>
      <c r="BQ22" s="307" t="s">
        <v>181</v>
      </c>
    </row>
    <row r="23" spans="2:69">
      <c r="B23" s="138" t="s">
        <v>48</v>
      </c>
      <c r="C23" s="240" t="s">
        <v>272</v>
      </c>
      <c r="D23" s="116"/>
      <c r="H23" s="98">
        <v>5</v>
      </c>
      <c r="I23" s="98">
        <v>0</v>
      </c>
      <c r="J23" s="118">
        <v>0</v>
      </c>
      <c r="N23" s="100"/>
      <c r="O23" s="111"/>
      <c r="P23" s="100"/>
      <c r="Q23" s="100"/>
      <c r="R23" s="100"/>
      <c r="S23" s="100"/>
      <c r="T23" s="100"/>
      <c r="U23" s="100"/>
      <c r="V23" s="100"/>
      <c r="W23" s="100"/>
      <c r="X23" s="100"/>
      <c r="Y23" s="100"/>
      <c r="Z23" s="100"/>
      <c r="AA23" s="100"/>
      <c r="AB23" s="100" t="str">
        <f>IF(AC23&lt;&gt;"",MAX($AB$1:AB22)+1,"")</f>
        <v/>
      </c>
      <c r="AC23" s="106"/>
      <c r="AD23" s="100"/>
      <c r="AE23" s="100"/>
      <c r="AO23" s="107"/>
      <c r="AP23" s="107"/>
      <c r="AS23" s="235"/>
      <c r="AT23" s="235"/>
      <c r="AU23" s="235"/>
      <c r="BP23" s="307">
        <f>IF(OR($BQ22="",COUNTIF($BM$3:$BR$3,$BQ$2)=0),"",MAX($BM$3:BP22)+1)</f>
        <v>20</v>
      </c>
      <c r="BQ23" s="307" t="s">
        <v>182</v>
      </c>
    </row>
    <row r="24" spans="2:69">
      <c r="B24" s="93" t="s">
        <v>49</v>
      </c>
      <c r="C24" s="112">
        <f>輸入頁!D26</f>
        <v>1</v>
      </c>
      <c r="D24" s="116" t="str">
        <f>IF(OR(C24="",C24=0,ISERR(COUNTIF(H39:J39,C24))),1,"")</f>
        <v/>
      </c>
      <c r="N24" s="100"/>
      <c r="O24" s="139"/>
      <c r="P24" s="100"/>
      <c r="Q24" s="100"/>
      <c r="R24" s="100"/>
      <c r="S24" s="100"/>
      <c r="T24" s="100"/>
      <c r="U24" s="100"/>
      <c r="V24" s="100"/>
      <c r="W24" s="100"/>
      <c r="X24" s="100"/>
      <c r="Y24" s="100"/>
      <c r="Z24" s="100"/>
      <c r="AA24" s="100"/>
      <c r="AB24" s="100" t="str">
        <f>IF(AC24&lt;&gt;"",MAX($AB$1:AB23)+1,"")</f>
        <v/>
      </c>
      <c r="AC24" s="106"/>
      <c r="AD24" s="100"/>
      <c r="AE24" s="100"/>
      <c r="AO24" s="107"/>
      <c r="AP24" s="107"/>
      <c r="AS24" s="235"/>
      <c r="AT24" s="235"/>
      <c r="AU24" s="235"/>
      <c r="BP24" s="307">
        <f>IF(OR($BQ23="",COUNTIF($BM$3:$BR$3,$BQ$2)=0),"",MAX($BM$3:BP23)+1)</f>
        <v>21</v>
      </c>
      <c r="BQ24" s="307" t="s">
        <v>183</v>
      </c>
    </row>
    <row r="25" spans="2:69">
      <c r="B25" s="132" t="s">
        <v>50</v>
      </c>
      <c r="C25" s="140"/>
      <c r="D25" s="124" t="str">
        <f>IF(SUM(D24)&gt;=1,"*年期選擇錯誤*","")</f>
        <v/>
      </c>
      <c r="E25" s="137"/>
      <c r="H25" s="115" t="s">
        <v>51</v>
      </c>
      <c r="I25" s="98"/>
      <c r="J25" s="98"/>
      <c r="N25" s="100"/>
      <c r="O25" s="139"/>
      <c r="P25" s="100"/>
      <c r="Q25" s="100"/>
      <c r="R25" s="100"/>
      <c r="S25" s="100"/>
      <c r="T25" s="100"/>
      <c r="U25" s="100"/>
      <c r="V25" s="100"/>
      <c r="W25" s="100"/>
      <c r="X25" s="100"/>
      <c r="Y25" s="100"/>
      <c r="Z25" s="100"/>
      <c r="AA25" s="100"/>
      <c r="AB25" s="100" t="str">
        <f>IF(AC25&lt;&gt;"",MAX($AB$1:AB24)+1,"")</f>
        <v/>
      </c>
      <c r="AC25" s="106"/>
      <c r="AD25" s="100"/>
      <c r="AE25" s="100"/>
      <c r="AO25" s="107"/>
      <c r="AP25" s="107"/>
      <c r="AS25" s="235"/>
      <c r="AT25" s="235"/>
      <c r="AU25" s="235"/>
      <c r="AX25" s="282" t="s">
        <v>124</v>
      </c>
      <c r="AY25" s="283" t="s">
        <v>265</v>
      </c>
      <c r="AZ25" s="283" t="s">
        <v>265</v>
      </c>
      <c r="BA25" s="283" t="s">
        <v>265</v>
      </c>
      <c r="BB25" s="283" t="s">
        <v>265</v>
      </c>
      <c r="BC25" s="283" t="s">
        <v>265</v>
      </c>
      <c r="BD25" s="283" t="s">
        <v>265</v>
      </c>
      <c r="BP25" s="307">
        <f>IF(OR($BQ24="",COUNTIF($BM$3:$BR$3,$BQ$2)=0),"",MAX($BM$3:BP24)+1)</f>
        <v>22</v>
      </c>
      <c r="BQ25" s="307" t="s">
        <v>184</v>
      </c>
    </row>
    <row r="26" spans="2:69">
      <c r="B26" s="141" t="s">
        <v>52</v>
      </c>
      <c r="C26" s="114">
        <f>IF($C$22="",,VLOOKUP($C$24,$H$57:$L$59,$H$55+1,FALSE))</f>
        <v>30</v>
      </c>
      <c r="D26" s="142"/>
      <c r="E26" s="137"/>
      <c r="H26" s="115" t="s">
        <v>36</v>
      </c>
      <c r="I26" s="98" t="s">
        <v>37</v>
      </c>
      <c r="J26" s="98" t="s">
        <v>38</v>
      </c>
      <c r="N26" s="100"/>
      <c r="O26" s="139"/>
      <c r="P26" s="100"/>
      <c r="Q26" s="100"/>
      <c r="R26" s="100"/>
      <c r="S26" s="100"/>
      <c r="T26" s="100"/>
      <c r="U26" s="100"/>
      <c r="V26" s="100"/>
      <c r="W26" s="100"/>
      <c r="X26" s="100"/>
      <c r="Y26" s="100"/>
      <c r="Z26" s="100"/>
      <c r="AA26" s="100"/>
      <c r="AB26" s="100" t="str">
        <f>IF(AC26&lt;&gt;"",MAX($AB$1:AB25)+1,"")</f>
        <v/>
      </c>
      <c r="AC26" s="106"/>
      <c r="AD26" s="100"/>
      <c r="AE26" s="100"/>
      <c r="AO26" s="107"/>
      <c r="AP26" s="107"/>
      <c r="AX26" s="282" t="s">
        <v>125</v>
      </c>
      <c r="AY26" s="283" t="s">
        <v>270</v>
      </c>
      <c r="AZ26" s="283" t="s">
        <v>270</v>
      </c>
      <c r="BA26" s="283" t="s">
        <v>270</v>
      </c>
      <c r="BB26" s="283" t="s">
        <v>270</v>
      </c>
      <c r="BC26" s="283" t="s">
        <v>270</v>
      </c>
      <c r="BD26" s="283" t="s">
        <v>270</v>
      </c>
      <c r="BP26" s="307">
        <f>IF(OR($BQ25="",COUNTIF($BM$3:$BR$3,$BQ$2)=0),"",MAX($BM$3:BP25)+1)</f>
        <v>23</v>
      </c>
      <c r="BQ26" s="307" t="s">
        <v>185</v>
      </c>
    </row>
    <row r="27" spans="2:69">
      <c r="B27" s="141" t="s">
        <v>53</v>
      </c>
      <c r="C27" s="114">
        <f>IF($C$22="",,VLOOKUP($C$24,$H$57:$L$59,$H$55+2,FALSE))</f>
        <v>200</v>
      </c>
      <c r="D27" s="143"/>
      <c r="E27" s="137"/>
      <c r="H27" s="98">
        <v>1</v>
      </c>
      <c r="I27" s="98">
        <v>0</v>
      </c>
      <c r="J27" s="118">
        <v>0</v>
      </c>
      <c r="N27" s="100"/>
      <c r="O27" s="139"/>
      <c r="P27" s="100"/>
      <c r="Q27" s="100"/>
      <c r="R27" s="100"/>
      <c r="S27" s="100"/>
      <c r="T27" s="100"/>
      <c r="U27" s="100"/>
      <c r="V27" s="100"/>
      <c r="W27" s="100"/>
      <c r="X27" s="100"/>
      <c r="Y27" s="100"/>
      <c r="Z27" s="100"/>
      <c r="AA27" s="100"/>
      <c r="AB27" s="100" t="str">
        <f>IF(AC27&lt;&gt;"",MAX($AB$1:AB26)+1,"")</f>
        <v/>
      </c>
      <c r="AC27" s="106"/>
      <c r="AD27" s="100"/>
      <c r="AE27" s="100"/>
      <c r="AO27" s="107"/>
      <c r="AP27" s="107"/>
      <c r="AX27" s="282" t="s">
        <v>113</v>
      </c>
      <c r="AY27" s="283" t="s">
        <v>122</v>
      </c>
      <c r="AZ27" s="283" t="s">
        <v>122</v>
      </c>
      <c r="BA27" s="283" t="s">
        <v>122</v>
      </c>
      <c r="BB27" s="283" t="s">
        <v>123</v>
      </c>
      <c r="BC27" s="283" t="s">
        <v>123</v>
      </c>
      <c r="BD27" s="283" t="s">
        <v>123</v>
      </c>
      <c r="BP27" s="307">
        <f>IF(OR($BQ26="",COUNTIF($BM$3:$BR$3,$BQ$2)=0),"",MAX($BM$3:BP26)+1)</f>
        <v>24</v>
      </c>
      <c r="BQ27" s="307" t="s">
        <v>186</v>
      </c>
    </row>
    <row r="28" spans="2:69">
      <c r="B28" s="93" t="s">
        <v>54</v>
      </c>
      <c r="C28" s="237">
        <f>輸入頁!J24</f>
        <v>100</v>
      </c>
      <c r="D28" s="116" t="str">
        <f>IF(OR(C28="",C28=0,C28&lt;C26,C28&gt;C27),1,"")</f>
        <v/>
      </c>
      <c r="H28" s="98">
        <v>2</v>
      </c>
      <c r="I28" s="98">
        <v>0</v>
      </c>
      <c r="J28" s="118">
        <v>0</v>
      </c>
      <c r="N28" s="100"/>
      <c r="O28" s="139"/>
      <c r="P28" s="100"/>
      <c r="Q28" s="100"/>
      <c r="R28" s="100"/>
      <c r="S28" s="100"/>
      <c r="T28" s="100"/>
      <c r="U28" s="100"/>
      <c r="V28" s="100"/>
      <c r="W28" s="100"/>
      <c r="X28" s="100"/>
      <c r="Y28" s="100"/>
      <c r="Z28" s="100"/>
      <c r="AA28" s="100"/>
      <c r="AB28" s="100" t="str">
        <f>IF(AC28&lt;&gt;"",MAX($AB$1:AB27)+1,"")</f>
        <v/>
      </c>
      <c r="AC28" s="106"/>
      <c r="AE28" s="100"/>
      <c r="AO28" s="107"/>
      <c r="AP28" s="107"/>
      <c r="AX28" s="282" t="s">
        <v>120</v>
      </c>
      <c r="AY28" s="284">
        <v>5</v>
      </c>
      <c r="AZ28" s="284">
        <v>35</v>
      </c>
      <c r="BA28" s="284">
        <v>60</v>
      </c>
      <c r="BB28" s="284">
        <v>5</v>
      </c>
      <c r="BC28" s="284">
        <v>35</v>
      </c>
      <c r="BD28" s="284">
        <v>60</v>
      </c>
      <c r="BP28" s="307">
        <f>IF(OR($BQ27="",COUNTIF($BM$3:$BR$3,$BQ$2)=0),"",MAX($BM$3:BP27)+1)</f>
        <v>25</v>
      </c>
      <c r="BQ28" s="307" t="s">
        <v>187</v>
      </c>
    </row>
    <row r="29" spans="2:69" ht="17.25" thickBot="1">
      <c r="B29" s="132" t="s">
        <v>55</v>
      </c>
      <c r="C29" s="144"/>
      <c r="D29" s="124" t="str">
        <f>IF(SUM(D28)&gt;=1,"*保額錯誤*","")</f>
        <v/>
      </c>
      <c r="N29" s="100"/>
      <c r="O29" s="139"/>
      <c r="P29" s="100"/>
      <c r="Q29" s="100"/>
      <c r="R29" s="100"/>
      <c r="S29" s="100"/>
      <c r="T29" s="100"/>
      <c r="U29" s="100"/>
      <c r="V29" s="100"/>
      <c r="W29" s="100"/>
      <c r="X29" s="100"/>
      <c r="Y29" s="100"/>
      <c r="Z29" s="100"/>
      <c r="AA29" s="100"/>
      <c r="AB29" s="100" t="str">
        <f>IF(AC29&lt;&gt;"",MAX($AB$1:AB28)+1,"")</f>
        <v/>
      </c>
      <c r="AC29" s="106"/>
      <c r="AE29" s="100"/>
      <c r="AO29" s="107"/>
      <c r="AP29" s="107"/>
      <c r="AW29" s="94">
        <v>5</v>
      </c>
      <c r="AX29" s="282" t="s">
        <v>126</v>
      </c>
      <c r="AY29" s="275" t="e">
        <f>VLOOKUP($AY$26&amp;$AY$27&amp;TEXT($AY$28,"00")&amp;$AW29,$BD$38:$BE$61,2,0)</f>
        <v>#N/A</v>
      </c>
      <c r="AZ29" s="275" t="e">
        <f>VLOOKUP($AZ$26&amp;$AZ$27&amp;TEXT($AZ$28,"00")&amp;$AW29,$BD$38:$BE$61,2,0)</f>
        <v>#N/A</v>
      </c>
      <c r="BA29" s="275" t="e">
        <f>VLOOKUP($BA$26&amp;$BA$27&amp;TEXT($BA$28,"00")&amp;$AW29,$BD$38:$BE$61,2,0)</f>
        <v>#N/A</v>
      </c>
      <c r="BB29" s="275" t="e">
        <f>VLOOKUP($BB$26&amp;$BB$27&amp;TEXT($BB$28,"00")&amp;$AW29,$BD$38:$BE$61,2,0)</f>
        <v>#N/A</v>
      </c>
      <c r="BC29" s="275" t="e">
        <f>VLOOKUP($BC$26&amp;$BC$27&amp;TEXT($BC$28,"00")&amp;$AW29,$BD$38:$BE$61,2,0)</f>
        <v>#N/A</v>
      </c>
      <c r="BD29" s="275" t="e">
        <f>VLOOKUP($BD$26&amp;$BD$27&amp;TEXT($BD$28,"00")&amp;$AW29,$BD$38:$BE$61,2,0)</f>
        <v>#N/A</v>
      </c>
      <c r="BP29" s="307">
        <f>IF(OR($BQ28="",COUNTIF($BM$3:$BR$3,$BQ$2)=0),"",MAX($BM$3:BP28)+1)</f>
        <v>26</v>
      </c>
      <c r="BQ29" s="307" t="s">
        <v>188</v>
      </c>
    </row>
    <row r="30" spans="2:69" ht="17.25" thickBot="1">
      <c r="B30" s="138" t="s">
        <v>105</v>
      </c>
      <c r="C30" s="389">
        <f ca="1">IF(C18=0,0,IF(ISNA(VLOOKUP($C$55,COMP,2,FALSE)),0,VLOOKUP($C$55,COMP,2,FALSE)))</f>
        <v>13.6</v>
      </c>
      <c r="D30" s="146"/>
      <c r="H30" s="147" t="s">
        <v>56</v>
      </c>
      <c r="I30" s="98" t="s">
        <v>38</v>
      </c>
      <c r="N30" s="100"/>
      <c r="O30" s="139"/>
      <c r="P30" s="100"/>
      <c r="Q30" s="100"/>
      <c r="R30" s="100"/>
      <c r="S30" s="100"/>
      <c r="T30" s="100"/>
      <c r="U30" s="100"/>
      <c r="V30" s="100"/>
      <c r="W30" s="100"/>
      <c r="X30" s="100"/>
      <c r="Y30" s="100"/>
      <c r="Z30" s="100"/>
      <c r="AA30" s="100"/>
      <c r="AB30" s="100" t="str">
        <f>IF(AC30&lt;&gt;"",MAX($AB$1:AB29)+1,"")</f>
        <v/>
      </c>
      <c r="AC30" s="106"/>
      <c r="AE30" s="100"/>
      <c r="AO30" s="107"/>
      <c r="AP30" s="107"/>
      <c r="AW30" s="94">
        <v>10</v>
      </c>
      <c r="AX30" s="282" t="s">
        <v>127</v>
      </c>
      <c r="AY30" s="275" t="e">
        <f>VLOOKUP($AY$26&amp;$AY$27&amp;TEXT($AY$28,"00")&amp;$AW30,$BD$38:$BE$61,2,0)</f>
        <v>#N/A</v>
      </c>
      <c r="AZ30" s="275" t="e">
        <f>VLOOKUP($AZ$26&amp;$AZ$27&amp;TEXT($AZ$28,"00")&amp;$AW30,$BD$38:$BE$61,2,0)</f>
        <v>#N/A</v>
      </c>
      <c r="BA30" s="275" t="e">
        <f>VLOOKUP($BA$26&amp;$BA$27&amp;TEXT($BA$28,"00")&amp;$AW30,$BD$38:$BE$61,2,0)</f>
        <v>#N/A</v>
      </c>
      <c r="BB30" s="275" t="e">
        <f>VLOOKUP($BB$26&amp;$BB$27&amp;TEXT($BB$28,"00")&amp;$AW30,$BD$38:$BE$61,2,0)</f>
        <v>#N/A</v>
      </c>
      <c r="BC30" s="275" t="e">
        <f>VLOOKUP($BC$26&amp;$BC$27&amp;TEXT($BC$28,"00")&amp;$AW30,$BD$38:$BE$61,2,0)</f>
        <v>#N/A</v>
      </c>
      <c r="BD30" s="275" t="e">
        <f>VLOOKUP($BD$26&amp;$BD$27&amp;TEXT($BD$28,"00")&amp;$AW30,$BD$38:$BE$61,2,0)</f>
        <v>#N/A</v>
      </c>
      <c r="BP30" s="307">
        <f>IF(OR($BQ29="",COUNTIF($BM$3:$BR$3,$BQ$2)=0),"",MAX($BM$3:BP29)+1)</f>
        <v>27</v>
      </c>
      <c r="BQ30" s="307" t="s">
        <v>189</v>
      </c>
    </row>
    <row r="31" spans="2:69" ht="18" thickTop="1" thickBot="1">
      <c r="B31" s="93" t="s">
        <v>57</v>
      </c>
      <c r="C31" s="220">
        <f ca="1">ROUND(C28*C30,1)</f>
        <v>1360</v>
      </c>
      <c r="D31" s="135"/>
      <c r="H31" s="148" t="s">
        <v>58</v>
      </c>
      <c r="I31" s="149">
        <v>0</v>
      </c>
      <c r="J31" s="95" t="s">
        <v>59</v>
      </c>
      <c r="N31" s="100"/>
      <c r="O31" s="139"/>
      <c r="P31" s="100"/>
      <c r="Q31" s="100"/>
      <c r="R31" s="100"/>
      <c r="S31" s="100"/>
      <c r="T31" s="100"/>
      <c r="U31" s="100"/>
      <c r="V31" s="100"/>
      <c r="W31" s="100"/>
      <c r="X31" s="100"/>
      <c r="Y31" s="100"/>
      <c r="Z31" s="100"/>
      <c r="AA31" s="100"/>
      <c r="AB31" s="100" t="str">
        <f>IF(AC31&lt;&gt;"",MAX($AB$1:AB30)+1,"")</f>
        <v/>
      </c>
      <c r="AC31" s="106"/>
      <c r="AE31" s="100"/>
      <c r="AO31" s="97"/>
      <c r="AP31" s="97"/>
      <c r="AW31" s="94">
        <v>15</v>
      </c>
      <c r="AX31" s="282" t="s">
        <v>128</v>
      </c>
      <c r="AY31" s="275" t="e">
        <f>VLOOKUP($AY$26&amp;$AY$27&amp;TEXT($AY$28,"00")&amp;$AW31,$BD$38:$BE$61,2,0)</f>
        <v>#N/A</v>
      </c>
      <c r="AZ31" s="275" t="e">
        <f>VLOOKUP($AZ$26&amp;$AZ$27&amp;TEXT($AZ$28,"00")&amp;$AW31,$BD$38:$BE$61,2,0)</f>
        <v>#N/A</v>
      </c>
      <c r="BA31" s="275" t="e">
        <f>VLOOKUP($BA$26&amp;$BA$27&amp;TEXT($BA$28,"00")&amp;$AW31,$BD$38:$BE$61,2,0)</f>
        <v>#N/A</v>
      </c>
      <c r="BB31" s="275" t="e">
        <f>VLOOKUP($BB$26&amp;$BB$27&amp;TEXT($BB$28,"00")&amp;$AW31,$BD$38:$BE$61,2,0)</f>
        <v>#N/A</v>
      </c>
      <c r="BC31" s="275" t="e">
        <f>VLOOKUP($BC$26&amp;$BC$27&amp;TEXT($BC$28,"00")&amp;$AW31,$BD$38:$BE$61,2,0)</f>
        <v>#N/A</v>
      </c>
      <c r="BD31" s="275" t="e">
        <f>VLOOKUP($BD$26&amp;$BD$27&amp;TEXT($BD$28,"00")&amp;$AW31,$BD$38:$BE$61,2,0)</f>
        <v>#N/A</v>
      </c>
      <c r="BP31" s="307">
        <f>IF(OR($BQ30="",COUNTIF($BM$3:$BR$3,$BQ$2)=0),"",MAX($BM$3:BP30)+1)</f>
        <v>28</v>
      </c>
      <c r="BQ31" s="307" t="s">
        <v>190</v>
      </c>
    </row>
    <row r="32" spans="2:69" ht="17.25" thickBot="1">
      <c r="B32" s="93" t="s">
        <v>56</v>
      </c>
      <c r="C32" s="114" t="str">
        <f>IF(輸入頁!$E$17="","",輸入頁!$E$17)</f>
        <v>年繳</v>
      </c>
      <c r="D32" s="116" t="str">
        <f>IF(OR(C32="",C32=0),1,"")</f>
        <v/>
      </c>
      <c r="H32" s="150" t="s">
        <v>0</v>
      </c>
      <c r="I32" s="149">
        <v>0</v>
      </c>
      <c r="J32" s="151" t="s">
        <v>60</v>
      </c>
      <c r="N32" s="100"/>
      <c r="O32" s="139"/>
      <c r="P32" s="100"/>
      <c r="Q32" s="100"/>
      <c r="R32" s="100"/>
      <c r="S32" s="100"/>
      <c r="T32" s="100"/>
      <c r="U32" s="100"/>
      <c r="V32" s="100"/>
      <c r="W32" s="100"/>
      <c r="X32" s="100"/>
      <c r="Y32" s="100"/>
      <c r="Z32" s="100"/>
      <c r="AA32" s="100"/>
      <c r="AB32" s="100" t="str">
        <f>IF(AC32&lt;&gt;"",MAX($AB$1:AB31)+1,"")</f>
        <v/>
      </c>
      <c r="AC32" s="106"/>
      <c r="AE32" s="100"/>
      <c r="AO32" s="97"/>
      <c r="AP32" s="97"/>
      <c r="AW32" s="94">
        <v>20</v>
      </c>
      <c r="AX32" s="282" t="s">
        <v>129</v>
      </c>
      <c r="AY32" s="275" t="e">
        <f>VLOOKUP($AY$26&amp;$AY$27&amp;TEXT($AY$28,"00")&amp;$AW32,$BD$38:$BE$61,2,0)</f>
        <v>#N/A</v>
      </c>
      <c r="AZ32" s="275" t="e">
        <f>VLOOKUP($AZ$26&amp;$AZ$27&amp;TEXT($AZ$28,"00")&amp;$AW32,$BD$38:$BE$61,2,0)</f>
        <v>#N/A</v>
      </c>
      <c r="BA32" s="275" t="e">
        <f>VLOOKUP($BA$26&amp;$BA$27&amp;TEXT($BA$28,"00")&amp;$AW32,$BD$38:$BE$61,2,0)</f>
        <v>#N/A</v>
      </c>
      <c r="BB32" s="275" t="e">
        <f>VLOOKUP($BB$26&amp;$BB$27&amp;TEXT($BB$28,"00")&amp;$AW32,$BD$38:$BE$61,2,0)</f>
        <v>#N/A</v>
      </c>
      <c r="BC32" s="275" t="e">
        <f>VLOOKUP($BC$26&amp;$BC$27&amp;TEXT($BC$28,"00")&amp;$AW32,$BD$38:$BE$61,2,0)</f>
        <v>#N/A</v>
      </c>
      <c r="BD32" s="275" t="e">
        <f>VLOOKUP($BD$26&amp;$BD$27&amp;TEXT($BD$28,"00")&amp;$AW32,$BD$38:$BE$61,2,0)</f>
        <v>#N/A</v>
      </c>
      <c r="BP32" s="307">
        <f>IF(OR($BQ31="",COUNTIF($BM$3:$BR$3,$BQ$2)=0),"",MAX($BM$3:BP31)+1)</f>
        <v>29</v>
      </c>
      <c r="BQ32" s="307" t="s">
        <v>191</v>
      </c>
    </row>
    <row r="33" spans="2:69">
      <c r="B33" s="93" t="s">
        <v>61</v>
      </c>
      <c r="C33" s="114">
        <v>1</v>
      </c>
      <c r="D33" s="116" t="str">
        <f>IF(OR(C33="",C33=0),1,"")</f>
        <v/>
      </c>
      <c r="H33" s="152" t="s">
        <v>62</v>
      </c>
      <c r="I33" s="149">
        <v>0</v>
      </c>
      <c r="M33" s="100"/>
      <c r="N33" s="100"/>
      <c r="O33" s="139"/>
      <c r="P33" s="100"/>
      <c r="Q33" s="100"/>
      <c r="R33" s="100"/>
      <c r="S33" s="100"/>
      <c r="T33" s="100"/>
      <c r="U33" s="100"/>
      <c r="V33" s="100"/>
      <c r="W33" s="100"/>
      <c r="X33" s="100"/>
      <c r="Y33" s="100"/>
      <c r="Z33" s="100"/>
      <c r="AA33" s="100"/>
      <c r="AB33" s="100" t="str">
        <f>IF(AC33&lt;&gt;"",MAX($AB$1:AB32)+1,"")</f>
        <v/>
      </c>
      <c r="AC33" s="106"/>
      <c r="AD33" s="100"/>
      <c r="AO33" s="97"/>
      <c r="AP33" s="97"/>
      <c r="BP33" s="307">
        <f>IF(OR($BQ32="",COUNTIF($BM$3:$BR$3,$BQ$2)=0),"",MAX($BM$3:BP32)+1)</f>
        <v>30</v>
      </c>
      <c r="BQ33" s="307" t="s">
        <v>192</v>
      </c>
    </row>
    <row r="34" spans="2:69">
      <c r="B34" s="93" t="s">
        <v>63</v>
      </c>
      <c r="C34" s="93">
        <f>IF(D32=1,,VLOOKUP(C32,H2:K7,1+C33,FALSE))</f>
        <v>1</v>
      </c>
      <c r="D34" s="153"/>
      <c r="H34" s="154" t="s">
        <v>64</v>
      </c>
      <c r="I34" s="149">
        <v>0</v>
      </c>
      <c r="J34" s="95" t="s">
        <v>65</v>
      </c>
      <c r="M34" s="100"/>
      <c r="N34" s="100"/>
      <c r="O34" s="139"/>
      <c r="P34" s="100"/>
      <c r="Q34" s="100"/>
      <c r="R34" s="100"/>
      <c r="S34" s="100"/>
      <c r="T34" s="100"/>
      <c r="U34" s="100"/>
      <c r="V34" s="100"/>
      <c r="W34" s="100"/>
      <c r="X34" s="100"/>
      <c r="Y34" s="100"/>
      <c r="Z34" s="100"/>
      <c r="AA34" s="100"/>
      <c r="AB34" s="100" t="str">
        <f>IF(AC34&lt;&gt;"",MAX($AB$1:AB33)+1,"")</f>
        <v/>
      </c>
      <c r="AC34" s="106"/>
      <c r="AD34" s="100"/>
      <c r="BP34" s="307">
        <f>IF(OR($BQ33="",COUNTIF($BM$3:$BR$3,$BQ$2)=0),"",MAX($BM$3:BP33)+1)</f>
        <v>31</v>
      </c>
      <c r="BQ34" s="307" t="s">
        <v>193</v>
      </c>
    </row>
    <row r="35" spans="2:69">
      <c r="B35" s="93" t="s">
        <v>66</v>
      </c>
      <c r="C35" s="145">
        <f ca="1">IF(C21=1,ROUND(C31*C34,0),IF(C21=2,ROUNDDOWN(C31*C34,0),""))</f>
        <v>1360</v>
      </c>
      <c r="D35" s="146"/>
      <c r="H35" s="155" t="s">
        <v>67</v>
      </c>
      <c r="I35" s="149">
        <v>0</v>
      </c>
      <c r="M35" s="100"/>
      <c r="N35" s="100"/>
      <c r="O35" s="139"/>
      <c r="P35" s="100"/>
      <c r="Q35" s="100"/>
      <c r="R35" s="100"/>
      <c r="S35" s="100"/>
      <c r="T35" s="100"/>
      <c r="U35" s="100"/>
      <c r="V35" s="100"/>
      <c r="W35" s="100"/>
      <c r="X35" s="100"/>
      <c r="Y35" s="100"/>
      <c r="Z35" s="100"/>
      <c r="AA35" s="100"/>
      <c r="AB35" s="100" t="str">
        <f>IF(AC35&lt;&gt;"",MAX($AB$1:AB34)+1,"")</f>
        <v/>
      </c>
      <c r="AC35" s="106"/>
      <c r="AD35" s="100"/>
      <c r="BP35" s="307">
        <f>IF(OR($BQ34="",COUNTIF($BM$3:$BR$3,$BQ$2)=0),"",MAX($BM$3:BP34)+1)</f>
        <v>32</v>
      </c>
      <c r="BQ35" s="307" t="s">
        <v>194</v>
      </c>
    </row>
    <row r="36" spans="2:69" ht="17.25" thickBot="1">
      <c r="B36" s="156" t="s">
        <v>68</v>
      </c>
      <c r="C36" s="157">
        <f ca="1">VLOOKUP(IF(AND($C$31&gt;0,$C$31&lt;$I$11),1,IF(AND($C$31&lt;=$I$11,$C$31&lt;$I$12),2,IF(AND($C$31&gt;=$I$12,$C$31&lt;$I$13),3,IF(AND($C$31&gt;=$I$13,$C$31&lt;$I$14),4,IF(AND($C$31&gt;=$I$14,$C$31&lt;$I$15),5,1))))),$H$11:$J$15,3,FALSE)</f>
        <v>0</v>
      </c>
      <c r="D36" s="94" t="s">
        <v>69</v>
      </c>
      <c r="H36" s="158" t="s">
        <v>70</v>
      </c>
      <c r="I36" s="149">
        <v>0</v>
      </c>
      <c r="J36" s="151" t="s">
        <v>71</v>
      </c>
      <c r="M36" s="100"/>
      <c r="N36" s="100"/>
      <c r="O36" s="139"/>
      <c r="P36" s="100"/>
      <c r="Q36" s="100"/>
      <c r="R36" s="100"/>
      <c r="S36" s="100"/>
      <c r="T36" s="100"/>
      <c r="U36" s="100"/>
      <c r="V36" s="100"/>
      <c r="W36" s="100"/>
      <c r="X36" s="100"/>
      <c r="Y36" s="100"/>
      <c r="Z36" s="100"/>
      <c r="AA36" s="100"/>
      <c r="AB36" s="100" t="str">
        <f>IF(AC36&lt;&gt;"",MAX($AB$1:AB35)+1,"")</f>
        <v/>
      </c>
      <c r="AC36" s="106"/>
      <c r="AD36" s="100"/>
      <c r="AU36" s="159"/>
      <c r="BP36" s="307">
        <f>IF(OR($BQ35="",COUNTIF($BM$3:$BR$3,$BQ$2)=0),"",MAX($BM$3:BP35)+1)</f>
        <v>33</v>
      </c>
      <c r="BQ36" s="307" t="s">
        <v>195</v>
      </c>
    </row>
    <row r="37" spans="2:69" ht="17.25" thickTop="1">
      <c r="B37" s="156" t="s">
        <v>72</v>
      </c>
      <c r="C37" s="157">
        <f>VLOOKUP(IF(AND($C$28&gt;0,$C$28&lt;$I$19),1,IF(AND($C$28&lt;=$I$19,$C$28&lt;$I$20),2,IF(AND($C$28&gt;=$I$20,$C$28&lt;$I$21),3,IF(AND($C$28&gt;=$I$21,$C$28&lt;$I$22),4,IF(AND($C$28&gt;=$I$22,$C$28&lt;$I$23),5,1))))),$H$19:$J$23,3,FALSE)</f>
        <v>0</v>
      </c>
      <c r="D37" s="146"/>
      <c r="M37" s="100"/>
      <c r="N37" s="100"/>
      <c r="O37" s="139"/>
      <c r="P37" s="100"/>
      <c r="Q37" s="100"/>
      <c r="R37" s="100"/>
      <c r="S37" s="100"/>
      <c r="T37" s="100"/>
      <c r="U37" s="100"/>
      <c r="V37" s="100"/>
      <c r="W37" s="100"/>
      <c r="X37" s="100"/>
      <c r="Y37" s="100"/>
      <c r="Z37" s="100"/>
      <c r="AA37" s="100"/>
      <c r="AB37" s="100" t="str">
        <f>IF(AC37&lt;&gt;"",MAX($AB$1:AB36)+1,"")</f>
        <v/>
      </c>
      <c r="AC37" s="106"/>
      <c r="AD37" s="100"/>
      <c r="AU37" s="159"/>
      <c r="AV37" s="303" t="s">
        <v>124</v>
      </c>
      <c r="AW37" s="303" t="s">
        <v>125</v>
      </c>
      <c r="AX37" s="303" t="s">
        <v>113</v>
      </c>
      <c r="AY37" s="303" t="s">
        <v>120</v>
      </c>
      <c r="AZ37" s="303" t="s">
        <v>153</v>
      </c>
      <c r="BA37" s="303" t="s">
        <v>154</v>
      </c>
      <c r="BB37" s="303" t="s">
        <v>155</v>
      </c>
      <c r="BC37" s="303" t="s">
        <v>156</v>
      </c>
      <c r="BE37" s="303" t="s">
        <v>157</v>
      </c>
      <c r="BF37" s="262" t="s">
        <v>128</v>
      </c>
      <c r="BG37" s="262" t="s">
        <v>129</v>
      </c>
      <c r="BH37" s="262" t="s">
        <v>130</v>
      </c>
      <c r="BI37" s="262" t="s">
        <v>131</v>
      </c>
      <c r="BJ37" s="102"/>
      <c r="BK37" s="102"/>
      <c r="BP37" s="307">
        <f>IF(OR($BQ36="",COUNTIF($BM$3:$BR$3,$BQ$2)=0),"",MAX($BM$3:BP36)+1)</f>
        <v>34</v>
      </c>
      <c r="BQ37" s="307"/>
    </row>
    <row r="38" spans="2:69">
      <c r="B38" s="156" t="s">
        <v>73</v>
      </c>
      <c r="C38" s="157">
        <f>VLOOKUP(IF(AND($C$28&gt;0,$C$28&lt;$I$27),1,IF(AND($C$28&lt;=$I$27,$C$28&lt;$I$28),2,1)),$H$26:$J$28,3,FALSE)</f>
        <v>0</v>
      </c>
      <c r="D38" s="146"/>
      <c r="H38" s="99" t="s">
        <v>49</v>
      </c>
      <c r="K38" s="160" t="s">
        <v>74</v>
      </c>
      <c r="N38" s="100"/>
      <c r="O38" s="139"/>
      <c r="P38" s="100"/>
      <c r="Q38" s="100"/>
      <c r="R38" s="100"/>
      <c r="S38" s="100"/>
      <c r="T38" s="100"/>
      <c r="U38" s="100"/>
      <c r="V38" s="100"/>
      <c r="W38" s="100"/>
      <c r="X38" s="100"/>
      <c r="Y38" s="100"/>
      <c r="Z38" s="100"/>
      <c r="AA38" s="100"/>
      <c r="AB38" s="100" t="str">
        <f>IF(AC38&lt;&gt;"",MAX($AB$1:AB37)+1,"")</f>
        <v/>
      </c>
      <c r="AC38" s="106"/>
      <c r="AE38" s="100"/>
      <c r="AU38" s="159"/>
      <c r="AV38" s="159"/>
      <c r="AW38" s="159"/>
      <c r="AX38" s="159"/>
      <c r="AY38" s="159"/>
      <c r="AZ38" s="304"/>
      <c r="BA38" s="355"/>
      <c r="BB38" s="304"/>
      <c r="BC38" s="304"/>
      <c r="BE38" s="304"/>
      <c r="BF38" s="263"/>
      <c r="BG38" s="263"/>
      <c r="BH38" s="263" t="s">
        <v>132</v>
      </c>
      <c r="BI38" s="263" t="s">
        <v>132</v>
      </c>
      <c r="BP38" s="307" t="str">
        <f>IF(OR($BQ37="",COUNTIF($BM$3:$BR$3,$BQ$2)=0),"",MAX($BM$3:BP37)+1)</f>
        <v/>
      </c>
      <c r="BQ38" s="307"/>
    </row>
    <row r="39" spans="2:69">
      <c r="B39" s="156" t="s">
        <v>75</v>
      </c>
      <c r="C39" s="157"/>
      <c r="D39" s="135"/>
      <c r="G39" s="95"/>
      <c r="H39" s="98">
        <v>1</v>
      </c>
      <c r="I39" s="161"/>
      <c r="J39" s="162"/>
      <c r="K39" s="261" t="s">
        <v>265</v>
      </c>
      <c r="N39" s="100"/>
      <c r="O39" s="139"/>
      <c r="P39" s="100"/>
      <c r="Q39" s="100"/>
      <c r="R39" s="100"/>
      <c r="S39" s="100"/>
      <c r="T39" s="100"/>
      <c r="U39" s="100"/>
      <c r="V39" s="100"/>
      <c r="W39" s="100"/>
      <c r="X39" s="100"/>
      <c r="Y39" s="100"/>
      <c r="Z39" s="100"/>
      <c r="AA39" s="100"/>
      <c r="AB39" s="100" t="str">
        <f>IF(AC39&lt;&gt;"",MAX($AB$1:AB38)+1,"")</f>
        <v/>
      </c>
      <c r="AC39" s="106"/>
      <c r="AE39" s="100"/>
      <c r="AU39" s="159"/>
      <c r="AV39" s="159"/>
      <c r="AW39" s="159"/>
      <c r="AX39" s="159"/>
      <c r="AY39" s="159"/>
      <c r="AZ39" s="304"/>
      <c r="BA39" s="355"/>
      <c r="BB39" s="304"/>
      <c r="BC39" s="304"/>
      <c r="BE39" s="304"/>
      <c r="BF39" s="263"/>
      <c r="BG39" s="263"/>
      <c r="BH39" s="263" t="s">
        <v>132</v>
      </c>
      <c r="BI39" s="263" t="s">
        <v>132</v>
      </c>
      <c r="BP39" s="307" t="str">
        <f>IF(OR($BQ38="",COUNTIF($BM$3:$BR$3,$BQ$2)=0),"",MAX($BM$3:BP38)+1)</f>
        <v/>
      </c>
      <c r="BQ39" s="307"/>
    </row>
    <row r="40" spans="2:69">
      <c r="B40" s="156" t="s">
        <v>76</v>
      </c>
      <c r="C40" s="163">
        <v>0</v>
      </c>
      <c r="D40" s="116" t="str">
        <f>IF(OR(C40=""),1,"")</f>
        <v/>
      </c>
      <c r="G40" s="95"/>
      <c r="H40" s="98"/>
      <c r="I40" s="98"/>
      <c r="J40" s="162"/>
      <c r="K40" s="160"/>
      <c r="N40" s="100"/>
      <c r="O40" s="139"/>
      <c r="P40" s="100"/>
      <c r="Q40" s="100"/>
      <c r="R40" s="100"/>
      <c r="S40" s="100"/>
      <c r="T40" s="100"/>
      <c r="U40" s="100"/>
      <c r="V40" s="100"/>
      <c r="W40" s="100"/>
      <c r="X40" s="100"/>
      <c r="Y40" s="100"/>
      <c r="Z40" s="100"/>
      <c r="AA40" s="100"/>
      <c r="AB40" s="100" t="str">
        <f>IF(AC40&lt;&gt;"",MAX($AB$1:AB39)+1,"")</f>
        <v/>
      </c>
      <c r="AC40" s="119"/>
      <c r="AD40" s="100"/>
      <c r="AE40" s="100"/>
      <c r="AU40" s="159"/>
      <c r="AV40" s="159"/>
      <c r="AW40" s="159"/>
      <c r="AX40" s="159"/>
      <c r="AY40" s="159"/>
      <c r="AZ40" s="304"/>
      <c r="BA40" s="355"/>
      <c r="BB40" s="304"/>
      <c r="BC40" s="304"/>
      <c r="BE40" s="304"/>
      <c r="BF40" s="263"/>
      <c r="BG40" s="263"/>
      <c r="BH40" s="263" t="s">
        <v>132</v>
      </c>
      <c r="BI40" s="263" t="s">
        <v>132</v>
      </c>
      <c r="BJ40" s="107"/>
      <c r="BK40" s="107"/>
      <c r="BP40" s="307" t="str">
        <f>IF(OR($BQ39="",COUNTIF($BM$3:$BR$3,$BQ$2)=0),"",MAX($BM$3:BP39)+1)</f>
        <v/>
      </c>
      <c r="BQ40" s="307"/>
    </row>
    <row r="41" spans="2:69">
      <c r="B41" s="156" t="s">
        <v>77</v>
      </c>
      <c r="C41" s="114" t="str">
        <f>輸入頁!Q17</f>
        <v>一般信用卡</v>
      </c>
      <c r="D41" s="116"/>
      <c r="N41" s="100"/>
      <c r="O41" s="139"/>
      <c r="P41" s="100"/>
      <c r="Q41" s="100"/>
      <c r="R41" s="100"/>
      <c r="S41" s="100"/>
      <c r="T41" s="100"/>
      <c r="U41" s="100"/>
      <c r="V41" s="100"/>
      <c r="W41" s="100"/>
      <c r="X41" s="100"/>
      <c r="Y41" s="100"/>
      <c r="Z41" s="100"/>
      <c r="AA41" s="100"/>
      <c r="AB41" s="100" t="str">
        <f>IF(AC41&lt;&gt;"",MAX($AB$1:AB40)+1,"")</f>
        <v/>
      </c>
      <c r="AC41" s="119"/>
      <c r="AD41" s="100"/>
      <c r="AE41" s="100"/>
      <c r="AU41" s="159"/>
      <c r="AV41" s="159"/>
      <c r="AW41" s="159"/>
      <c r="AX41" s="159"/>
      <c r="AY41" s="159"/>
      <c r="AZ41" s="304"/>
      <c r="BA41" s="355"/>
      <c r="BB41" s="304"/>
      <c r="BC41" s="304"/>
      <c r="BE41" s="304"/>
      <c r="BF41" s="263"/>
      <c r="BG41" s="263"/>
      <c r="BH41" s="263" t="s">
        <v>132</v>
      </c>
      <c r="BI41" s="263" t="s">
        <v>132</v>
      </c>
      <c r="BJ41" s="107"/>
      <c r="BK41" s="107"/>
      <c r="BP41" s="307" t="str">
        <f>IF(OR($BQ40="",COUNTIF($BM$3:$BR$3,$BQ$2)=0),"",MAX($BM$3:BP40)+1)</f>
        <v/>
      </c>
      <c r="BQ41" s="307"/>
    </row>
    <row r="42" spans="2:69">
      <c r="B42" s="93" t="s">
        <v>78</v>
      </c>
      <c r="C42" s="164">
        <f>IF(ISNA(VLOOKUP(C41,$H$30:$I$36,2,FALSE)),0,VLOOKUP(C41,$H$30:$I$36,2,FALSE))</f>
        <v>0</v>
      </c>
      <c r="D42" s="165" t="str">
        <f>IF(C42&gt;0,"-首期享有1%繳別折扣-","")</f>
        <v/>
      </c>
      <c r="H42" s="166" t="s">
        <v>79</v>
      </c>
      <c r="O42" s="139"/>
      <c r="AB42" s="100" t="str">
        <f>IF(AC42&lt;&gt;"",MAX($AB$1:AB41)+1,"")</f>
        <v/>
      </c>
      <c r="AC42" s="106"/>
      <c r="AV42" s="159"/>
      <c r="AW42" s="159"/>
      <c r="AX42" s="159"/>
      <c r="AY42" s="159"/>
      <c r="AZ42" s="304"/>
      <c r="BA42" s="355"/>
      <c r="BB42" s="304"/>
      <c r="BC42" s="304"/>
      <c r="BE42" s="304"/>
      <c r="BF42" s="263"/>
      <c r="BG42" s="263"/>
      <c r="BH42" s="263" t="s">
        <v>132</v>
      </c>
      <c r="BI42" s="263" t="s">
        <v>132</v>
      </c>
      <c r="BJ42" s="107"/>
      <c r="BK42" s="107"/>
      <c r="BP42" s="307" t="str">
        <f>IF(OR($BQ41="",COUNTIF($BM$3:$BR$3,$BQ$2)=0),"",MAX($BM$3:BP41)+1)</f>
        <v/>
      </c>
      <c r="BQ42" s="307"/>
    </row>
    <row r="43" spans="2:69">
      <c r="B43" s="93" t="s">
        <v>80</v>
      </c>
      <c r="C43" s="114" t="str">
        <f>輸入頁!Q19</f>
        <v>一般信用卡</v>
      </c>
      <c r="D43" s="116"/>
      <c r="H43" s="166"/>
      <c r="O43" s="139"/>
      <c r="AB43" s="100" t="str">
        <f>IF(AC43&lt;&gt;"",MAX($AB$1:AB42)+1,"")</f>
        <v/>
      </c>
      <c r="AC43" s="106"/>
      <c r="AV43" s="159"/>
      <c r="AW43" s="159"/>
      <c r="AX43" s="159"/>
      <c r="AY43" s="159"/>
      <c r="AZ43" s="304"/>
      <c r="BA43" s="355"/>
      <c r="BB43" s="304"/>
      <c r="BC43" s="304"/>
      <c r="BE43" s="304"/>
      <c r="BF43" s="263"/>
      <c r="BG43" s="263"/>
      <c r="BH43" s="263" t="s">
        <v>132</v>
      </c>
      <c r="BI43" s="263" t="s">
        <v>132</v>
      </c>
      <c r="BJ43" s="107"/>
      <c r="BK43" s="107"/>
      <c r="BP43" s="307" t="str">
        <f>IF(OR($BQ42="",COUNTIF($BM$3:$BR$3,$BQ$2)=0),"",MAX($BM$3:BP42)+1)</f>
        <v/>
      </c>
      <c r="BQ43" s="307"/>
    </row>
    <row r="44" spans="2:69">
      <c r="B44" s="93" t="s">
        <v>81</v>
      </c>
      <c r="C44" s="164">
        <f>IF(ISNA(VLOOKUP(C43,$H$30:$I$36,2,FALSE)),0,VLOOKUP(C43,$H$30:$I$36,2,FALSE))</f>
        <v>0</v>
      </c>
      <c r="D44" s="165" t="str">
        <f>IF(C44&gt;0,"-續期享有1%繳別折扣-","")</f>
        <v/>
      </c>
      <c r="H44" s="166"/>
      <c r="O44" s="95"/>
      <c r="AB44" s="100" t="str">
        <f>IF(AC44&lt;&gt;"",MAX($AB$1:AB43)+1,"")</f>
        <v/>
      </c>
      <c r="AC44" s="106"/>
      <c r="AV44" s="159"/>
      <c r="AW44" s="159"/>
      <c r="AX44" s="159"/>
      <c r="AY44" s="159"/>
      <c r="AZ44" s="304"/>
      <c r="BA44" s="355"/>
      <c r="BB44" s="304"/>
      <c r="BC44" s="304"/>
      <c r="BE44" s="304"/>
      <c r="BF44" s="107"/>
      <c r="BG44" s="107"/>
      <c r="BH44" s="107"/>
      <c r="BI44" s="107"/>
      <c r="BJ44" s="107"/>
      <c r="BK44" s="107"/>
      <c r="BP44" s="307" t="str">
        <f>IF(OR($BQ43="",COUNTIF($BM$3:$BR$3,$BQ$2)=0),"",MAX($BM$3:BP43)+1)</f>
        <v/>
      </c>
      <c r="BQ44" s="307"/>
    </row>
    <row r="45" spans="2:69">
      <c r="B45" s="93" t="s">
        <v>82</v>
      </c>
      <c r="C45" s="167">
        <v>0.01</v>
      </c>
      <c r="D45" s="116" t="str">
        <f>IF(OR(C45="",),1,"")</f>
        <v/>
      </c>
      <c r="H45" s="166"/>
      <c r="AB45" s="100" t="str">
        <f>IF(AC45&lt;&gt;"",MAX($AB$1:AB44)+1,"")</f>
        <v/>
      </c>
      <c r="AC45" s="106"/>
      <c r="AV45" s="159"/>
      <c r="AW45" s="159"/>
      <c r="AX45" s="159"/>
      <c r="AY45" s="159"/>
      <c r="AZ45" s="304"/>
      <c r="BA45" s="355"/>
      <c r="BB45" s="304"/>
      <c r="BC45" s="304"/>
      <c r="BE45" s="304"/>
      <c r="BF45" s="107"/>
      <c r="BG45" s="107"/>
      <c r="BH45" s="107"/>
      <c r="BI45" s="107"/>
      <c r="BJ45" s="107"/>
      <c r="BK45" s="107"/>
      <c r="BP45" s="307" t="str">
        <f>IF(OR($BQ44="",COUNTIF($BM$3:$BR$3,$BQ$2)=0),"",MAX($BM$3:BP44)+1)</f>
        <v/>
      </c>
      <c r="BQ45" s="307"/>
    </row>
    <row r="46" spans="2:69">
      <c r="B46" s="93" t="s">
        <v>83</v>
      </c>
      <c r="C46" s="168">
        <f ca="1">MIN(SUM(C36:C40,C42),C45)</f>
        <v>0</v>
      </c>
      <c r="D46" s="169"/>
      <c r="H46" s="166"/>
      <c r="AB46" s="100" t="str">
        <f>IF(AC46&lt;&gt;"",MAX($AB$1:AB45)+1,"")</f>
        <v/>
      </c>
      <c r="AC46" s="106"/>
      <c r="AV46" s="159"/>
      <c r="AW46" s="159"/>
      <c r="AX46" s="159"/>
      <c r="AY46" s="159"/>
      <c r="AZ46" s="304"/>
      <c r="BA46" s="355"/>
      <c r="BB46" s="304"/>
      <c r="BC46" s="304"/>
      <c r="BE46" s="304"/>
      <c r="BF46" s="107"/>
      <c r="BG46" s="107"/>
      <c r="BH46" s="107"/>
      <c r="BI46" s="107"/>
      <c r="BJ46" s="107"/>
      <c r="BK46" s="107"/>
      <c r="BQ46" s="306" t="s">
        <v>196</v>
      </c>
    </row>
    <row r="47" spans="2:69">
      <c r="B47" s="93" t="s">
        <v>84</v>
      </c>
      <c r="C47" s="168">
        <f>MIN(SUM(C37:C40,C44),C45)</f>
        <v>0</v>
      </c>
      <c r="D47" s="146"/>
      <c r="H47" s="166"/>
      <c r="AB47" s="100" t="str">
        <f>IF(AC47&lt;&gt;"",MAX($AB$1:AB46)+1,"")</f>
        <v/>
      </c>
      <c r="AC47" s="106"/>
      <c r="AV47" s="159"/>
      <c r="AW47" s="159"/>
      <c r="AX47" s="159"/>
      <c r="AY47" s="159"/>
      <c r="AZ47" s="304"/>
      <c r="BA47" s="355"/>
      <c r="BB47" s="304"/>
      <c r="BC47" s="304"/>
      <c r="BE47" s="304"/>
      <c r="BF47" s="107"/>
      <c r="BG47" s="107"/>
      <c r="BH47" s="107"/>
      <c r="BI47" s="107"/>
      <c r="BJ47" s="107"/>
      <c r="BK47" s="107"/>
      <c r="BP47" s="307" t="str">
        <f>IF(OR($BQ46="",COUNTIF($BM$46:$BR$46,$BQ$2)=0),"",MAX($BM$3:BP46)+1)</f>
        <v/>
      </c>
      <c r="BQ47" s="307" t="s">
        <v>163</v>
      </c>
    </row>
    <row r="48" spans="2:69">
      <c r="B48" s="93" t="s">
        <v>85</v>
      </c>
      <c r="C48" s="145">
        <f ca="1">ROUND(C35*(1-C46),0)</f>
        <v>1360</v>
      </c>
      <c r="D48" s="124"/>
      <c r="H48" s="166"/>
      <c r="AB48" s="100" t="str">
        <f>IF(AC48&lt;&gt;"",MAX($AB$1:AB47)+1,"")</f>
        <v/>
      </c>
      <c r="AC48" s="119"/>
      <c r="AV48" s="159"/>
      <c r="AW48" s="159"/>
      <c r="AX48" s="159"/>
      <c r="AY48" s="159"/>
      <c r="AZ48" s="304"/>
      <c r="BA48" s="355"/>
      <c r="BB48" s="304"/>
      <c r="BC48" s="304"/>
      <c r="BE48" s="304"/>
      <c r="BF48" s="107"/>
      <c r="BG48" s="107"/>
      <c r="BH48" s="107"/>
      <c r="BI48" s="107"/>
      <c r="BJ48" s="107"/>
      <c r="BK48" s="107"/>
      <c r="BP48" s="307" t="str">
        <f>IF(OR($BQ47="",COUNTIF($BM$46:$BR$46,$BQ$2)=0),"",MAX($BM$3:BP47)+1)</f>
        <v/>
      </c>
      <c r="BQ48" s="307" t="s">
        <v>164</v>
      </c>
    </row>
    <row r="49" spans="2:69">
      <c r="B49" s="93" t="s">
        <v>86</v>
      </c>
      <c r="C49" s="145">
        <f ca="1">ROUND(C35*(1-C47),0)</f>
        <v>1360</v>
      </c>
      <c r="D49" s="124" t="str">
        <f>IF($C$50=12,"-月繳首期須繳 2個月 "&amp;TEXT($C$48*2,"#,##0 元-"),"")</f>
        <v/>
      </c>
      <c r="AB49" s="100" t="str">
        <f>IF(AC49&lt;&gt;"",MAX($AB$1:AB48)+1,"")</f>
        <v/>
      </c>
      <c r="AC49" s="119"/>
      <c r="AV49" s="159"/>
      <c r="AW49" s="159"/>
      <c r="AX49" s="159"/>
      <c r="AY49" s="159"/>
      <c r="AZ49" s="304"/>
      <c r="BA49" s="355"/>
      <c r="BB49" s="304"/>
      <c r="BC49" s="304"/>
      <c r="BE49" s="304"/>
      <c r="BF49" s="107"/>
      <c r="BG49" s="107"/>
      <c r="BH49" s="107"/>
      <c r="BI49" s="107"/>
      <c r="BJ49" s="107"/>
      <c r="BK49" s="107"/>
      <c r="BP49" s="307" t="str">
        <f>IF(OR($BQ48="",COUNTIF($BM$46:$BR$46,$BQ$2)=0),"",MAX($BM$3:BP48)+1)</f>
        <v/>
      </c>
      <c r="BQ49" s="307" t="s">
        <v>165</v>
      </c>
    </row>
    <row r="50" spans="2:69">
      <c r="B50" s="93" t="s">
        <v>87</v>
      </c>
      <c r="C50" s="93">
        <f>IF(D32=1,,VLOOKUP(C32,H2:K7,4,FALSE))</f>
        <v>1</v>
      </c>
      <c r="D50" s="116"/>
      <c r="E50" s="95" t="s">
        <v>88</v>
      </c>
      <c r="H50" s="166" t="s">
        <v>49</v>
      </c>
      <c r="I50" s="166" t="s">
        <v>89</v>
      </c>
      <c r="J50" s="166" t="s">
        <v>90</v>
      </c>
      <c r="AB50" s="100" t="str">
        <f>IF(AC50&lt;&gt;"",MAX($AB$1:AB49)+1,"")</f>
        <v/>
      </c>
      <c r="AC50" s="106"/>
      <c r="AV50" s="159"/>
      <c r="AW50" s="159"/>
      <c r="AX50" s="159"/>
      <c r="AY50" s="159"/>
      <c r="AZ50" s="304"/>
      <c r="BA50" s="355"/>
      <c r="BB50" s="304"/>
      <c r="BC50" s="304"/>
      <c r="BE50" s="304"/>
      <c r="BF50" s="107"/>
      <c r="BG50" s="107"/>
      <c r="BH50" s="107"/>
      <c r="BI50" s="107"/>
      <c r="BJ50" s="107"/>
      <c r="BK50" s="107"/>
      <c r="BP50" s="307" t="str">
        <f>IF(OR($BQ49="",COUNTIF($BM$46:$BR$46,$BQ$2)=0),"",MAX($BM$3:BP49)+1)</f>
        <v/>
      </c>
      <c r="BQ50" s="307" t="s">
        <v>166</v>
      </c>
    </row>
    <row r="51" spans="2:69">
      <c r="B51" s="93" t="s">
        <v>91</v>
      </c>
      <c r="C51" s="145">
        <f ca="1">IF(C50=12,C48*2+C49*10,C48*1+C49*(C50-1))</f>
        <v>1360</v>
      </c>
      <c r="H51" s="98"/>
      <c r="I51" s="98"/>
      <c r="J51" s="98"/>
      <c r="AB51" s="100" t="str">
        <f>IF(AC51&lt;&gt;"",MAX($AB$1:AB50)+1,"")</f>
        <v/>
      </c>
      <c r="AC51" s="106"/>
      <c r="AV51" s="159"/>
      <c r="AW51" s="159"/>
      <c r="AX51" s="159"/>
      <c r="AY51" s="159"/>
      <c r="AZ51" s="304"/>
      <c r="BA51" s="355"/>
      <c r="BB51" s="304"/>
      <c r="BC51" s="304"/>
      <c r="BE51" s="304"/>
      <c r="BF51" s="107"/>
      <c r="BG51" s="107"/>
      <c r="BH51" s="107"/>
      <c r="BI51" s="107"/>
      <c r="BJ51" s="107"/>
      <c r="BK51" s="107"/>
      <c r="BP51" s="307" t="str">
        <f>IF(OR($BQ50="",COUNTIF($BM$46:$BR$46,$BQ$2)=0),"",MAX($BM$3:BP50)+1)</f>
        <v/>
      </c>
      <c r="BQ51" s="307" t="s">
        <v>167</v>
      </c>
    </row>
    <row r="52" spans="2:69">
      <c r="B52" s="93" t="s">
        <v>92</v>
      </c>
      <c r="C52" s="145">
        <f ca="1">C49*C50</f>
        <v>1360</v>
      </c>
      <c r="D52" s="146"/>
      <c r="H52" s="98"/>
      <c r="I52" s="98"/>
      <c r="J52" s="98"/>
      <c r="AB52" s="100" t="str">
        <f>IF(AC52&lt;&gt;"",MAX($AB$1:AB51)+1,"")</f>
        <v/>
      </c>
      <c r="AC52" s="119"/>
      <c r="AV52" s="159"/>
      <c r="AW52" s="159"/>
      <c r="AX52" s="159"/>
      <c r="AY52" s="159"/>
      <c r="AZ52" s="304"/>
      <c r="BA52" s="355"/>
      <c r="BB52" s="304"/>
      <c r="BC52" s="304"/>
      <c r="BE52" s="304"/>
      <c r="BP52" s="307" t="str">
        <f>IF(OR($BQ51="",COUNTIF($BM$46:$BR$46,$BQ$2)=0),"",MAX($BM$3:BP51)+1)</f>
        <v/>
      </c>
      <c r="BQ52" s="307" t="s">
        <v>168</v>
      </c>
    </row>
    <row r="53" spans="2:69">
      <c r="B53" s="132" t="s">
        <v>93</v>
      </c>
      <c r="C53" s="132"/>
      <c r="D53" s="116" t="str">
        <f ca="1">IF(SUM(E6,D10:D13,D15:D16,D18,D21:D24,D28,D32:D33,D40:D41,D43,D45,D50,D86)&gt;=1,1,"")</f>
        <v/>
      </c>
      <c r="H53" s="98">
        <v>1</v>
      </c>
      <c r="I53" s="98">
        <v>20</v>
      </c>
      <c r="J53" s="98">
        <v>60</v>
      </c>
      <c r="AB53" s="100" t="str">
        <f>IF(AC53&lt;&gt;"",MAX($AB$1:AB52)+1,"")</f>
        <v/>
      </c>
      <c r="AC53" s="119"/>
      <c r="AV53" s="159"/>
      <c r="AW53" s="159"/>
      <c r="AX53" s="159"/>
      <c r="AY53" s="159"/>
      <c r="AZ53" s="304"/>
      <c r="BA53" s="355"/>
      <c r="BB53" s="304"/>
      <c r="BC53" s="304"/>
      <c r="BE53" s="304"/>
      <c r="BP53" s="307" t="str">
        <f>IF(OR($BQ52="",COUNTIF($BM$46:$BR$46,$BQ$2)=0),"",MAX($BM$3:BP52)+1)</f>
        <v/>
      </c>
      <c r="BQ53" s="307" t="s">
        <v>169</v>
      </c>
    </row>
    <row r="54" spans="2:69">
      <c r="B54" s="93" t="s">
        <v>94</v>
      </c>
      <c r="C54" s="252" t="s">
        <v>320</v>
      </c>
      <c r="AC54" s="106"/>
      <c r="AV54" s="159"/>
      <c r="AW54" s="159"/>
      <c r="AX54" s="159"/>
      <c r="AY54" s="159"/>
      <c r="AZ54" s="304"/>
      <c r="BA54" s="355"/>
      <c r="BB54" s="304"/>
      <c r="BC54" s="304"/>
      <c r="BE54" s="304"/>
      <c r="BP54" s="307" t="str">
        <f>IF(OR($BQ53="",COUNTIF($BM$46:$BR$46,$BQ$2)=0),"",MAX($BM$3:BP53)+1)</f>
        <v/>
      </c>
      <c r="BQ54" s="307" t="s">
        <v>170</v>
      </c>
    </row>
    <row r="55" spans="2:69">
      <c r="B55" s="138" t="s">
        <v>23</v>
      </c>
      <c r="C55" s="93" t="str">
        <f ca="1">$C$22&amp;TEXT($C$18,"00")&amp;TEXT($D$5,"00")&amp;TEXT(1,"00")</f>
        <v>SWW012001</v>
      </c>
      <c r="D55" s="170" t="s">
        <v>95</v>
      </c>
      <c r="H55" s="112">
        <f>IF(C22=I55,1,3)</f>
        <v>1</v>
      </c>
      <c r="I55" s="260" t="s">
        <v>265</v>
      </c>
      <c r="J55" s="99"/>
      <c r="K55" s="166"/>
      <c r="L55" s="99"/>
      <c r="AC55" s="106"/>
      <c r="AV55" s="159"/>
      <c r="AW55" s="159"/>
      <c r="AX55" s="159"/>
      <c r="AY55" s="159"/>
      <c r="AZ55" s="304"/>
      <c r="BA55" s="355"/>
      <c r="BB55" s="304"/>
      <c r="BC55" s="304"/>
      <c r="BE55" s="304"/>
      <c r="BP55" s="307" t="str">
        <f>IF(OR($BQ54="",COUNTIF($BM$46:$BR$46,$BQ$2)=0),"",MAX($BM$3:BP54)+1)</f>
        <v/>
      </c>
      <c r="BQ55" s="307" t="s">
        <v>171</v>
      </c>
    </row>
    <row r="56" spans="2:69">
      <c r="B56" s="138" t="s">
        <v>96</v>
      </c>
      <c r="C56" s="93" t="str">
        <f>C24&amp;C22</f>
        <v>1SWW</v>
      </c>
      <c r="D56" s="171" t="s">
        <v>97</v>
      </c>
      <c r="H56" s="166" t="s">
        <v>54</v>
      </c>
      <c r="I56" s="166" t="s">
        <v>52</v>
      </c>
      <c r="J56" s="166" t="s">
        <v>53</v>
      </c>
      <c r="K56" s="166"/>
      <c r="L56" s="166"/>
      <c r="AC56" s="106"/>
      <c r="AV56" s="159"/>
      <c r="AW56" s="159"/>
      <c r="AX56" s="159"/>
      <c r="AY56" s="159"/>
      <c r="AZ56" s="304"/>
      <c r="BA56" s="355"/>
      <c r="BB56" s="304"/>
      <c r="BC56" s="304"/>
      <c r="BE56" s="304"/>
      <c r="BP56" s="307" t="str">
        <f>IF(OR($BQ55="",COUNTIF($BM$46:$BR$46,$BQ$2)=0),"",MAX($BM$3:BP55)+1)</f>
        <v/>
      </c>
      <c r="BQ56" s="307" t="s">
        <v>172</v>
      </c>
    </row>
    <row r="57" spans="2:69">
      <c r="B57" s="138"/>
      <c r="D57" s="170"/>
      <c r="H57" s="98"/>
      <c r="I57" s="98"/>
      <c r="J57" s="98"/>
      <c r="K57" s="98"/>
      <c r="L57" s="98"/>
      <c r="AC57" s="106"/>
      <c r="AV57" s="159"/>
      <c r="AW57" s="159"/>
      <c r="AX57" s="159"/>
      <c r="AY57" s="159"/>
      <c r="AZ57" s="304"/>
      <c r="BA57" s="355"/>
      <c r="BB57" s="304"/>
      <c r="BC57" s="304"/>
      <c r="BE57" s="304"/>
      <c r="BP57" s="307" t="str">
        <f>IF(OR($BQ56="",COUNTIF($BM$46:$BR$46,$BQ$2)=0),"",MAX($BM$3:BP56)+1)</f>
        <v/>
      </c>
      <c r="BQ57" s="307" t="s">
        <v>173</v>
      </c>
    </row>
    <row r="58" spans="2:69">
      <c r="B58" t="s">
        <v>136</v>
      </c>
      <c r="C58" s="266" t="str">
        <f>輸入頁!E4</f>
        <v>曾健康</v>
      </c>
      <c r="D58" t="s">
        <v>137</v>
      </c>
      <c r="E58">
        <v>0</v>
      </c>
      <c r="H58" s="98"/>
      <c r="I58" s="98"/>
      <c r="J58" s="112"/>
      <c r="K58" s="160"/>
      <c r="L58" s="112"/>
      <c r="AV58" s="159"/>
      <c r="AW58" s="159"/>
      <c r="AX58" s="159"/>
      <c r="AY58" s="159"/>
      <c r="AZ58" s="304"/>
      <c r="BA58" s="355"/>
      <c r="BB58" s="304"/>
      <c r="BC58" s="304"/>
      <c r="BE58" s="304"/>
      <c r="BP58" s="307" t="str">
        <f>IF(OR($BQ57="",COUNTIF($BM$46:$BR$46,$BQ$2)=0),"",MAX($BM$3:BP57)+1)</f>
        <v/>
      </c>
      <c r="BQ58" s="308" t="s">
        <v>174</v>
      </c>
    </row>
    <row r="59" spans="2:69">
      <c r="B59" t="s">
        <v>138</v>
      </c>
      <c r="C59" s="280" t="str">
        <f>IF(E58=0,C58,IF(OR(E59=1,C58="",C58=0)," ",IF(AND(E68=0),C60&amp;MID(C58,7,50),LEFT(C58,LEN(C58)-2)&amp;"○"&amp;RIGHT(C58,1))))</f>
        <v>曾健康</v>
      </c>
      <c r="D59" s="267" t="s">
        <v>139</v>
      </c>
      <c r="E59" s="268"/>
      <c r="H59" s="98">
        <v>1</v>
      </c>
      <c r="I59" s="98">
        <v>30</v>
      </c>
      <c r="J59" s="112">
        <v>200</v>
      </c>
      <c r="K59" s="160"/>
      <c r="L59" s="98"/>
      <c r="AV59" s="159"/>
      <c r="AW59" s="159"/>
      <c r="AX59" s="159"/>
      <c r="AY59" s="159"/>
      <c r="AZ59" s="304"/>
      <c r="BA59" s="355"/>
      <c r="BB59" s="304"/>
      <c r="BC59" s="304"/>
      <c r="BE59" s="304"/>
      <c r="BP59" s="307" t="str">
        <f>IF(OR($BQ58="",COUNTIF($BM$46:$BR$46,$BQ$2)=0),"",MAX($BM$3:BP58)+1)</f>
        <v/>
      </c>
      <c r="BQ59" s="309" t="s">
        <v>175</v>
      </c>
    </row>
    <row r="60" spans="2:69">
      <c r="B60" s="267" t="str">
        <f>IF(OR(E59=1,C58="",C58=0),"",IF(AND(E68=0),LEN(C58),""))</f>
        <v/>
      </c>
      <c r="C60" s="269" t="str">
        <f>IF(OR(B60=""),"",IF(ISERROR(VLOOKUP(B60,B61:C66,2,0)),C66,VLOOKUP(B60,B61:C66,2,0)))</f>
        <v/>
      </c>
      <c r="D60" s="270" t="s">
        <v>140</v>
      </c>
      <c r="E60" s="271">
        <f>IF(AND(ISNUMBER(C58),LEN(C58)=11),1,0)</f>
        <v>0</v>
      </c>
      <c r="AV60" s="159"/>
      <c r="AW60" s="159"/>
      <c r="AX60" s="159"/>
      <c r="AY60" s="159"/>
      <c r="AZ60" s="304"/>
      <c r="BA60" s="355"/>
      <c r="BB60" s="304"/>
      <c r="BC60" s="304"/>
      <c r="BE60" s="304"/>
      <c r="BP60" s="307" t="str">
        <f>IF(OR($BQ59="",COUNTIF($BM$46:$BR$46,$BQ$2)=0),"",MAX($BM$3:BP59)+1)</f>
        <v/>
      </c>
      <c r="BQ60" s="307" t="s">
        <v>176</v>
      </c>
    </row>
    <row r="61" spans="2:69">
      <c r="B61" s="272">
        <v>1</v>
      </c>
      <c r="C61" s="272" t="s">
        <v>141</v>
      </c>
      <c r="D61" s="270" t="s">
        <v>142</v>
      </c>
      <c r="E61" s="271">
        <f>IF(AND(LEN(C58)=10,ISTEXT(LEFT(C58,1)),ISNUMBER(RIGHT(C58,1)*1)),1,0)</f>
        <v>0</v>
      </c>
      <c r="H61" s="95" t="s">
        <v>98</v>
      </c>
      <c r="AV61" s="159"/>
      <c r="AW61" s="159"/>
      <c r="AX61" s="159"/>
      <c r="AY61" s="159"/>
      <c r="AZ61" s="304"/>
      <c r="BA61" s="355"/>
      <c r="BB61" s="304"/>
      <c r="BC61" s="304"/>
      <c r="BE61" s="304"/>
      <c r="BP61" s="307" t="str">
        <f>IF(OR($BQ60="",COUNTIF($BM$46:$BR$46,$BQ$2)=0),"",MAX($BM$3:BP60)+1)</f>
        <v/>
      </c>
      <c r="BQ61" s="307" t="s">
        <v>177</v>
      </c>
    </row>
    <row r="62" spans="2:69">
      <c r="B62" s="272">
        <v>2</v>
      </c>
      <c r="C62" s="272" t="s">
        <v>143</v>
      </c>
      <c r="D62" s="270" t="s">
        <v>144</v>
      </c>
      <c r="E62" s="271">
        <f>IF(AND(ISNUMBER(C58),LEN(C58)=9),1,0)</f>
        <v>0</v>
      </c>
      <c r="H62" s="99">
        <v>1</v>
      </c>
      <c r="I62" s="99">
        <v>2</v>
      </c>
      <c r="J62" s="99">
        <v>3</v>
      </c>
      <c r="K62" s="99">
        <v>4</v>
      </c>
      <c r="BP62" s="307" t="str">
        <f>IF(OR($BQ61="",COUNTIF($BM$46:$BR$46,$BQ$2)=0),"",MAX($BM$3:BP61)+1)</f>
        <v/>
      </c>
      <c r="BQ62" s="307" t="s">
        <v>178</v>
      </c>
    </row>
    <row r="63" spans="2:69">
      <c r="B63" s="272">
        <v>3</v>
      </c>
      <c r="C63" s="272" t="s">
        <v>145</v>
      </c>
      <c r="D63" s="271"/>
      <c r="E63" s="271"/>
      <c r="H63" s="99">
        <v>2</v>
      </c>
      <c r="I63" s="99">
        <v>6</v>
      </c>
      <c r="J63" s="99">
        <v>7</v>
      </c>
      <c r="K63" s="99">
        <v>8</v>
      </c>
      <c r="BP63" s="307" t="str">
        <f>IF(OR($BQ62="",COUNTIF($BM$46:$BR$46,$BQ$2)=0),"",MAX($BM$3:BP62)+1)</f>
        <v/>
      </c>
      <c r="BQ63" s="307" t="s">
        <v>179</v>
      </c>
    </row>
    <row r="64" spans="2:69">
      <c r="B64" s="272">
        <v>4</v>
      </c>
      <c r="C64" s="272" t="s">
        <v>146</v>
      </c>
      <c r="D64" s="271"/>
      <c r="E64" s="271"/>
      <c r="BP64" s="307" t="str">
        <f>IF(OR($BQ63="",COUNTIF($BM$46:$BR$46,$BQ$2)=0),"",MAX($BM$3:BP63)+1)</f>
        <v/>
      </c>
      <c r="BQ64" s="307" t="s">
        <v>197</v>
      </c>
    </row>
    <row r="65" spans="2:69">
      <c r="B65" s="272">
        <v>5</v>
      </c>
      <c r="C65" s="272" t="s">
        <v>147</v>
      </c>
      <c r="D65" s="271"/>
      <c r="E65" s="271"/>
      <c r="H65" s="166"/>
      <c r="I65" s="172"/>
      <c r="J65" s="173"/>
      <c r="K65" s="173"/>
      <c r="L65" s="99"/>
      <c r="M65" s="99"/>
      <c r="N65" s="99"/>
      <c r="O65" s="99"/>
      <c r="P65" s="99"/>
      <c r="Q65" s="99"/>
      <c r="BP65" s="307" t="str">
        <f>IF(OR($BQ64="",COUNTIF($BM$46:$BR$46,$BQ$2)=0),"",MAX($BM$3:BP64)+1)</f>
        <v/>
      </c>
      <c r="BQ65" s="307" t="s">
        <v>182</v>
      </c>
    </row>
    <row r="66" spans="2:69">
      <c r="B66" s="272">
        <v>6</v>
      </c>
      <c r="C66" s="272" t="s">
        <v>148</v>
      </c>
      <c r="D66" s="271"/>
      <c r="E66" s="271"/>
      <c r="H66" s="166"/>
      <c r="I66" s="166"/>
      <c r="J66" s="166"/>
      <c r="K66" s="166"/>
      <c r="L66" s="166"/>
      <c r="M66" s="166"/>
      <c r="N66" s="166"/>
      <c r="O66" s="166"/>
      <c r="P66" s="166"/>
      <c r="Q66" s="166"/>
      <c r="BP66" s="307" t="str">
        <f>IF(OR($BQ65="",COUNTIF($BM$46:$BR$46,$BQ$2)=0),"",MAX($BM$3:BP65)+1)</f>
        <v/>
      </c>
      <c r="BQ66" s="307" t="s">
        <v>183</v>
      </c>
    </row>
    <row r="67" spans="2:69">
      <c r="B67" s="273" t="s">
        <v>149</v>
      </c>
      <c r="C67" s="274" t="str">
        <f>IF(OR(ISERROR(SEARCH(" ",C58)),CODE(C58)&gt;255),"",SEARCH(" ",C58))</f>
        <v/>
      </c>
      <c r="D67" s="271"/>
      <c r="E67" s="271"/>
      <c r="H67" s="99"/>
      <c r="I67" s="99"/>
      <c r="J67" s="99"/>
      <c r="K67" s="99"/>
      <c r="L67" s="99"/>
      <c r="M67" s="99"/>
      <c r="N67" s="99"/>
      <c r="O67" s="99"/>
      <c r="P67" s="99"/>
      <c r="Q67" s="99"/>
      <c r="BP67" s="307" t="str">
        <f>IF(OR($BQ66="",COUNTIF($BM$46:$BR$46,$BQ$2)=0),"",MAX($BM$3:BP66)+1)</f>
        <v/>
      </c>
      <c r="BQ67" s="307" t="s">
        <v>184</v>
      </c>
    </row>
    <row r="68" spans="2:69">
      <c r="B68" s="273" t="s">
        <v>150</v>
      </c>
      <c r="C68" s="274" t="str">
        <f>IF(OR(ISERROR(SEARCH(" ",C58)),CODE(C58)&gt;255),"",UPPER(LEFT(C58,1)&amp;"."&amp;MID(C58,C67+1,1)))</f>
        <v/>
      </c>
      <c r="D68" s="267" t="s">
        <v>151</v>
      </c>
      <c r="E68" s="267">
        <f>IF(LEN(C58)*2=LENB(C58),1,0)</f>
        <v>1</v>
      </c>
      <c r="H68" s="99"/>
      <c r="I68" s="99"/>
      <c r="J68" s="99"/>
      <c r="K68" s="99"/>
      <c r="L68" s="99"/>
      <c r="M68" s="99"/>
      <c r="N68" s="99"/>
      <c r="O68" s="99"/>
      <c r="P68" s="99"/>
      <c r="Q68" s="99"/>
      <c r="BP68" s="307" t="str">
        <f>IF(OR($BQ67="",COUNTIF($BM$46:$BR$46,$BQ$2)=0),"",MAX($BM$3:BP67)+1)</f>
        <v/>
      </c>
      <c r="BQ68" s="307" t="s">
        <v>185</v>
      </c>
    </row>
    <row r="69" spans="2:69">
      <c r="B69" s="160" t="str">
        <f>IF($C$69="台北市政府","適用團體：","適用通路：")</f>
        <v>適用通路：</v>
      </c>
      <c r="C69" s="310" t="s">
        <v>319</v>
      </c>
      <c r="E69" s="346" t="s">
        <v>226</v>
      </c>
      <c r="F69" s="94" t="s">
        <v>225</v>
      </c>
      <c r="BP69" s="307" t="str">
        <f>IF(OR($BQ68="",COUNTIF($BM$46:$BR$46,$BQ$2)=0),"",MAX($BM$3:BP68)+1)</f>
        <v/>
      </c>
      <c r="BQ69" s="307" t="s">
        <v>186</v>
      </c>
    </row>
    <row r="70" spans="2:69">
      <c r="L70" s="95"/>
      <c r="BP70" s="307" t="str">
        <f>IF(OR($BQ69="",COUNTIF($BM$46:$BR$46,$BQ$2)=0),"",MAX($BM$3:BP69)+1)</f>
        <v/>
      </c>
      <c r="BQ70" s="307" t="s">
        <v>187</v>
      </c>
    </row>
    <row r="71" spans="2:69">
      <c r="BP71" s="307" t="str">
        <f>IF(OR($BQ70="",COUNTIF($BM$46:$BR$46,$BQ$2)=0),"",MAX($BM$3:BP70)+1)</f>
        <v/>
      </c>
      <c r="BQ71" s="307" t="s">
        <v>188</v>
      </c>
    </row>
    <row r="72" spans="2:69">
      <c r="BP72" s="307" t="str">
        <f>IF(OR($BQ71="",COUNTIF($BM$46:$BR$46,$BQ$2)=0),"",MAX($BM$3:BP71)+1)</f>
        <v/>
      </c>
      <c r="BQ72" s="307" t="s">
        <v>189</v>
      </c>
    </row>
    <row r="73" spans="2:69">
      <c r="BP73" s="307" t="str">
        <f>IF(OR($BQ72="",COUNTIF($BM$46:$BR$46,$BQ$2)=0),"",MAX($BM$3:BP72)+1)</f>
        <v/>
      </c>
      <c r="BQ73" s="307" t="s">
        <v>190</v>
      </c>
    </row>
    <row r="74" spans="2:69">
      <c r="BP74" s="307" t="str">
        <f>IF(OR($BQ73="",COUNTIF($BM$46:$BR$46,$BQ$2)=0),"",MAX($BM$3:BP73)+1)</f>
        <v/>
      </c>
      <c r="BQ74" s="307" t="s">
        <v>191</v>
      </c>
    </row>
    <row r="75" spans="2:69">
      <c r="BP75" s="307" t="str">
        <f>IF(OR($BQ74="",COUNTIF($BM$46:$BR$46,$BQ$2)=0),"",MAX($BM$3:BP74)+1)</f>
        <v/>
      </c>
      <c r="BQ75" s="307" t="s">
        <v>192</v>
      </c>
    </row>
    <row r="76" spans="2:69">
      <c r="BP76" s="307" t="str">
        <f>IF(OR($BQ75="",COUNTIF($BM$46:$BR$46,$BQ$2)=0),"",MAX($BM$3:BP75)+1)</f>
        <v/>
      </c>
      <c r="BQ76" s="307" t="s">
        <v>193</v>
      </c>
    </row>
    <row r="77" spans="2:69">
      <c r="BP77" s="307" t="str">
        <f>IF(OR($BQ76="",COUNTIF($BM$46:$BR$46,$BQ$2)=0),"",MAX($BM$3:BP76)+1)</f>
        <v/>
      </c>
      <c r="BQ77" s="307" t="s">
        <v>194</v>
      </c>
    </row>
    <row r="78" spans="2:69">
      <c r="BP78" s="307" t="str">
        <f>IF(OR($BQ77="",COUNTIF($BM$46:$BR$46,$BQ$2)=0),"",MAX($BM$3:BP77)+1)</f>
        <v/>
      </c>
      <c r="BQ78" s="307" t="s">
        <v>195</v>
      </c>
    </row>
    <row r="79" spans="2:69">
      <c r="BP79" s="307" t="str">
        <f>IF(OR($BQ78="",COUNTIF($BM$46:$BR$46,$BQ$2)=0),"",MAX($BM$3:BP78)+1)</f>
        <v/>
      </c>
      <c r="BQ79" s="307"/>
    </row>
    <row r="80" spans="2:69">
      <c r="BP80" s="307" t="str">
        <f>IF(OR($BQ79="",COUNTIF($BM$46:$BR$46,$BQ$2)=0),"",MAX($BM$3:BP79)+1)</f>
        <v/>
      </c>
      <c r="BQ80" s="307"/>
    </row>
    <row r="81" spans="2:69">
      <c r="BP81" s="307" t="str">
        <f>IF(OR($BQ80="",COUNTIF($BM$46:$BR$46,$BQ$2)=0),"",MAX($BM$3:BP80)+1)</f>
        <v/>
      </c>
      <c r="BQ81" s="307"/>
    </row>
    <row r="82" spans="2:69">
      <c r="BP82" s="307" t="str">
        <f>IF(OR($BQ81="",COUNTIF($BM$46:$BR$46,$BQ$2)=0),"",MAX($BM$3:BP81)+1)</f>
        <v/>
      </c>
      <c r="BQ82" s="307"/>
    </row>
    <row r="83" spans="2:69">
      <c r="BP83" s="307" t="str">
        <f>IF(OR($BQ82="",COUNTIF($BM$46:$BR$46,$BQ$2)=0),"",MAX($BM$3:BP82)+1)</f>
        <v/>
      </c>
      <c r="BQ83" s="307"/>
    </row>
    <row r="84" spans="2:69">
      <c r="BP84" s="307" t="str">
        <f>IF(OR($BQ83="",COUNTIF($BM$46:$BR$46,$BQ$2)=0),"",MAX($BM$3:BP83)+1)</f>
        <v/>
      </c>
      <c r="BQ84" s="307"/>
    </row>
    <row r="85" spans="2:69">
      <c r="BP85" s="307" t="str">
        <f>IF(OR($BQ84="",COUNTIF($BM$46:$BR$46,$BQ$2)=0),"",MAX($BM$3:BP84)+1)</f>
        <v/>
      </c>
      <c r="BQ85" s="307"/>
    </row>
    <row r="86" spans="2:69">
      <c r="B86" s="285" t="s">
        <v>158</v>
      </c>
      <c r="C86" s="286">
        <f>輸入頁!J24</f>
        <v>100</v>
      </c>
      <c r="D86" s="287" t="str">
        <f>IF(ROUND(C86,IF($C$21=2,1,0))&lt;&gt;C86,1,"")</f>
        <v/>
      </c>
      <c r="E86" s="287" t="str">
        <f>IF(D86=1,"保額輸入"&amp;C86&amp;"不符投保規則，請重新輸入","")</f>
        <v/>
      </c>
      <c r="BP86" s="307" t="str">
        <f>IF(OR($BN86="",COUNTIF($BM$46:$BR$46,$BN$2)=0),"",MAX($BM$3:BP85)+1)</f>
        <v/>
      </c>
      <c r="BQ86" s="307"/>
    </row>
    <row r="87" spans="2:69">
      <c r="BP87" s="307" t="str">
        <f>IF(OR($BN87="",COUNTIF($BM$46:$BR$46,$BN$2)=0),"",MAX($BM$3:BP86)+1)</f>
        <v/>
      </c>
      <c r="BQ87" s="307"/>
    </row>
    <row r="88" spans="2:69">
      <c r="BP88" s="307" t="str">
        <f>IF(OR($BN88="",COUNTIF($BM$46:$BR$46,$BN$2)=0),"",MAX($BM$3:BP87)+1)</f>
        <v/>
      </c>
      <c r="BQ88" s="307"/>
    </row>
    <row r="89" spans="2:69">
      <c r="BP89" s="307" t="str">
        <f>IF(OR($BN89="",COUNTIF($BM$46:$BR$46,$BN$2)=0),"",MAX($BM$3:BP88)+1)</f>
        <v/>
      </c>
      <c r="BQ89" s="307"/>
    </row>
    <row r="90" spans="2:69">
      <c r="BP90" s="307" t="str">
        <f>IF(OR($BN90="",COUNTIF($BM$46:$BR$46,$BN$2)=0),"",MAX($BM$3:BP89)+1)</f>
        <v/>
      </c>
      <c r="BQ90" s="307"/>
    </row>
    <row r="150" spans="2:5">
      <c r="B150" s="324" t="s">
        <v>210</v>
      </c>
      <c r="C150" s="325">
        <f>IF($E$150="同被保險人",$C$73,輸入頁!$E$13)</f>
        <v>0</v>
      </c>
      <c r="E150" s="342" t="str">
        <f>輸入頁!$E$12</f>
        <v>同被保險人</v>
      </c>
    </row>
    <row r="151" spans="2:5">
      <c r="B151" s="160" t="s">
        <v>211</v>
      </c>
      <c r="C151" s="160" t="s">
        <v>212</v>
      </c>
      <c r="D151" s="160" t="s">
        <v>213</v>
      </c>
      <c r="E151" s="160" t="s">
        <v>214</v>
      </c>
    </row>
    <row r="152" spans="2:5">
      <c r="B152" s="160">
        <f>IF(C153=0,0,VALUE(MID(C153,IF(LEN(C153)=7,4,3),2)))</f>
        <v>5</v>
      </c>
      <c r="C152" s="326">
        <f ca="1">$C$3</f>
        <v>44805</v>
      </c>
      <c r="D152" s="326">
        <f>IF(C153=0,0,DATE(LEFT(C153,IF(LEN(C153)=7,3,2))+1911,MID(C153,IF(LEN(C153)=7,4,3),2),RIGHT(C153,2)))</f>
        <v>37381</v>
      </c>
      <c r="E152" s="327">
        <f>IF(E153=1,0,IF(OR(B152=1,B152=3,B152=5,B152=7,B152=8,B152=10,B152=12),31,IF(OR(B152=4,B152=6,B152=9,B152=11),30,IF(AND(B152=2,YEAR(D152)/4=INT(YEAR(D152)/4),YEAR(D152)/400&lt;&gt;INT(YEAR(D152)/400)),29,28))))</f>
        <v>31</v>
      </c>
    </row>
    <row r="153" spans="2:5">
      <c r="B153" s="160" t="s">
        <v>213</v>
      </c>
      <c r="C153" s="328">
        <f>IF(輸入頁!$E$12="同被保險人",$C$10,輸入頁!$E$14)</f>
        <v>910505</v>
      </c>
      <c r="D153" s="329"/>
      <c r="E153" s="160" t="str">
        <f>IF(OR(B152&lt;1,B152&gt;12),1,"")</f>
        <v/>
      </c>
    </row>
    <row r="154" spans="2:5">
      <c r="B154" s="160" t="s">
        <v>215</v>
      </c>
      <c r="C154" s="330" t="s">
        <v>216</v>
      </c>
      <c r="D154" s="330">
        <f ca="1">IF(SUM(E155)&gt;=1,0,IF(D152&gt;C152,0,IF(MONTH(C152)&lt;B152,IF(OR(MONTH(C152)+12-B152&gt;6,AND(MONTH(C152)+12-B152=6,DAY(C152)&gt;DAY(D152))),YEAR(C152)-1-YEAR(D152)+1,IF(OR(MONTH(C152)+12-B152&lt;6,AND(MONTH(C152)+12-B152=6,DAY(C152)&lt;=DAY(D152))),YEAR(C152)-1-YEAR(D152))),IF(OR(MONTH(C152)-B152&gt;6,AND(MONTH(C152)-B152=6,DAY(C152)&gt;DAY(D152))),YEAR(C152)-YEAR(D152)+1,IF(OR(MONTH(C152)-B152&lt;=6,AND(MONTH(C152)-B152=6,DAY(C152)&lt;=DAY(D152))),YEAR(C152)-YEAR(D152),)))))</f>
        <v>20</v>
      </c>
      <c r="E154" s="160" t="str">
        <f>IF(OR(VALUE(RIGHT(C153,2))&lt;1,VALUE(RIGHT(C153,2))&gt;E152),1,"")</f>
        <v/>
      </c>
    </row>
    <row r="155" spans="2:5">
      <c r="B155" s="331" t="str">
        <f ca="1">IF(OR(AND($E$155&lt;&gt;1,$D$154&gt;=$B$156+1),AND($E$6&lt;&gt;1,$D$5&gt;=$B$156+1),$D$159=1),"本件需請要保人進行錄音","")&amp;$B$157&amp;$B$158</f>
        <v/>
      </c>
      <c r="C155" s="330" t="s">
        <v>217</v>
      </c>
      <c r="D155" s="330">
        <f ca="1">IF(SUM(E155)&gt;=1,"生日格式錯誤",IF(D152&gt;C152,"被保險人未出生",DATEDIF(D152,C152,"y")))</f>
        <v>20</v>
      </c>
      <c r="E155" s="332" t="str">
        <f>IF(OR(E153=1,E154=1),1,"")</f>
        <v/>
      </c>
    </row>
    <row r="156" spans="2:5">
      <c r="B156" s="333">
        <f>IF(D158=0,100,69)</f>
        <v>69</v>
      </c>
      <c r="C156" s="334">
        <f ca="1">IF($D$158=0,0,((LEFT(TEXT(DATE(YEAR($C$3)-$B$156,MONTH($C$3)-6,DAY($C$3)-1),"yyyymmdd"),4)*1)-IF(LEN($C$10)=8,0,1911)&amp;TEXT(MID(TEXT(DATE(YEAR($C$3)-$B$156,MONTH($C$3)-6,DAY($C$3)-1),"yyyymmdd"),5,2),"00")&amp;TEXT(RIGHT(TEXT(DATE(YEAR($C$3)-$B$156,MONTH($C$3)-6,DAY($C$3)-1),"yyyymmdd"),2),"00"))*1)</f>
        <v>420228</v>
      </c>
      <c r="D156" s="335" t="str">
        <f ca="1">TEXT(DATE(YEAR($C$3)-$B$156,MONTH($C$3)-6,DAY($C$3)),"yyyy/m/d")</f>
        <v>1953/3/1</v>
      </c>
      <c r="E156" s="287" t="str">
        <f>IF($E$69="一銀",IF(OR(AND($E$155&lt;&gt;1,$D$154&gt;=$B$156+1),AND($E$6&lt;&gt;1,$D$5&gt;=$B$156+1),$D$159=1),1,""),"")</f>
        <v/>
      </c>
    </row>
    <row r="157" spans="2:5">
      <c r="B157" s="98" t="str">
        <f ca="1">IF(AND(C153&gt;$C$156,$C$153&lt;=$E$157),"*請注意要保人將於"&amp;D152-D156+1&amp;"天後達70歲*","")</f>
        <v/>
      </c>
      <c r="C157" s="115" t="s">
        <v>205</v>
      </c>
      <c r="D157" s="115">
        <v>7</v>
      </c>
      <c r="E157" s="337">
        <f ca="1">((LEFT(TEXT(DATE(YEAR($C$3)-$B$156,MONTH($C$3)-6,DAY($C$3)+$D$157),"yyyymmdd"),4)*1)-IF(LEN($C$10)=8,0,1911)&amp;TEXT(MID(TEXT(DATE(YEAR($C$3)-$B$156,MONTH($C$3)-6,DAY($C$3)+$D$157),"yyyymmdd"),5,2),"00")&amp;TEXT(RIGHT(TEXT(DATE(YEAR($C$3)-$B$156,MONTH($C$3)-6,DAY($C$3)+$D$157),"yyyymmdd"),2),"00"))*1</f>
        <v>420308</v>
      </c>
    </row>
    <row r="158" spans="2:5">
      <c r="B158" s="98" t="str">
        <f ca="1">IF(AND($C$4&gt;$C$156,$C$4&lt;=$E$157),"*請注意被保人將於"&amp;$D$3-$D$156+1&amp;"天後達70歲*","")</f>
        <v/>
      </c>
      <c r="C158" s="115" t="s">
        <v>206</v>
      </c>
      <c r="D158" s="338">
        <f>IF($E$69&lt;&gt;"",1,0)</f>
        <v>1</v>
      </c>
      <c r="E158" s="336" t="s">
        <v>218</v>
      </c>
    </row>
    <row r="159" spans="2:5">
      <c r="B159" s="345" t="s">
        <v>222</v>
      </c>
      <c r="C159" s="345">
        <f>輸入頁!$O$14</f>
        <v>0</v>
      </c>
      <c r="D159" s="345" t="str">
        <f>IF(OR($D$158=0,$C$159=0,$C$159=""),"",IF($C$159*1&lt;=$C$156*1,1,""))</f>
        <v/>
      </c>
    </row>
    <row r="160" spans="2:5">
      <c r="B160" s="160" t="s">
        <v>258</v>
      </c>
      <c r="C160" s="385" t="s">
        <v>259</v>
      </c>
    </row>
  </sheetData>
  <sheetProtection algorithmName="SHA-512" hashValue="zm/HxfP5qkuaZTDsHNm7embqty1yK0x5x+sBS6Jldz9GTkmwI4sOMEBMhVwXLk/74UktavF67P2avPeMFBi1Gw==" saltValue="uaxeauS3hZBdVs2spyv5kg==" spinCount="100000" sheet="1" objects="1" scenarios="1"/>
  <phoneticPr fontId="2" type="noConversion"/>
  <conditionalFormatting sqref="O2 O9:O13 O4">
    <cfRule type="expression" dxfId="33" priority="3" stopIfTrue="1">
      <formula>$A$50=1</formula>
    </cfRule>
  </conditionalFormatting>
  <conditionalFormatting sqref="B150 B155">
    <cfRule type="expression" dxfId="32" priority="1" stopIfTrue="1">
      <formula>$A$46=1</formula>
    </cfRule>
  </conditionalFormatting>
  <dataValidations count="9">
    <dataValidation type="list" allowBlank="1" showInputMessage="1" showErrorMessage="1" sqref="E16">
      <formula1>"1,2"</formula1>
    </dataValidation>
    <dataValidation type="list" allowBlank="1" showInputMessage="1" showErrorMessage="1" sqref="C69">
      <formula1>"業務、服展、北富銀,保經代,業務,業務、服展,北富銀,整銷,多元,錠嵂保經"</formula1>
    </dataValidation>
    <dataValidation allowBlank="1" showInputMessage="1" showErrorMessage="1" prompt="日驗證" sqref="E154"/>
    <dataValidation allowBlank="1" showInputMessage="1" showErrorMessage="1" prompt="月驗證" sqref="E153"/>
    <dataValidation allowBlank="1" showInputMessage="1" showErrorMessage="1" prompt="生日月份最終日" sqref="E152"/>
    <dataValidation allowBlank="1" showInputMessage="1" showErrorMessage="1" prompt="生日-月" sqref="B152"/>
    <dataValidation type="list" allowBlank="1" showInputMessage="1" showErrorMessage="1" sqref="E21">
      <formula1>"新臺幣,美元,澳幣,人民幣"</formula1>
    </dataValidation>
    <dataValidation type="list" allowBlank="1" showInputMessage="1" showErrorMessage="1" sqref="E69">
      <formula1>"銀保通路,一銀,花旗"</formula1>
    </dataValidation>
    <dataValidation type="list" allowBlank="1" showInputMessage="1" showErrorMessage="1" sqref="C160">
      <formula1>"公版,兆豐,台新"</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T69"/>
  <sheetViews>
    <sheetView showGridLines="0" showRowColHeaders="0" topLeftCell="A4" workbookViewId="0">
      <selection activeCell="E4" sqref="E4:H4"/>
    </sheetView>
  </sheetViews>
  <sheetFormatPr defaultColWidth="0" defaultRowHeight="16.5"/>
  <cols>
    <col min="1" max="1" width="1.75" style="4" customWidth="1"/>
    <col min="2" max="2" width="5.125" style="6" customWidth="1"/>
    <col min="3" max="3" width="7.625" style="6" customWidth="1"/>
    <col min="4" max="4" width="13.625" style="6" customWidth="1"/>
    <col min="5" max="5" width="4.375" style="6" customWidth="1"/>
    <col min="6" max="6" width="5.25" style="6" customWidth="1"/>
    <col min="7" max="7" width="4.375" style="6" customWidth="1"/>
    <col min="8" max="8" width="4.125" style="6" customWidth="1"/>
    <col min="9" max="9" width="6" style="6" customWidth="1"/>
    <col min="10" max="10" width="3.25" style="6" customWidth="1"/>
    <col min="11" max="11" width="3" style="6" customWidth="1"/>
    <col min="12" max="12" width="10.125" style="4" customWidth="1"/>
    <col min="13" max="13" width="16.625" style="4" customWidth="1"/>
    <col min="14" max="14" width="16.375" style="6" customWidth="1"/>
    <col min="15" max="15" width="5.25" style="6" customWidth="1"/>
    <col min="16" max="16" width="10.375" style="6" customWidth="1"/>
    <col min="17" max="17" width="10.875" style="6" customWidth="1"/>
    <col min="18" max="18" width="12.375" style="6" customWidth="1"/>
    <col min="19" max="19" width="2.375" style="6" customWidth="1"/>
    <col min="20" max="20" width="1.75" style="6" customWidth="1"/>
    <col min="21" max="239" width="2.375" style="6" hidden="1" customWidth="1"/>
    <col min="240" max="16384" width="2.375" style="6" hidden="1"/>
  </cols>
  <sheetData>
    <row r="1" spans="1:20" ht="6" customHeight="1" thickBot="1">
      <c r="B1" s="4"/>
      <c r="C1" s="4"/>
      <c r="D1" s="4"/>
      <c r="E1" s="4"/>
      <c r="F1" s="4"/>
      <c r="G1" s="4"/>
      <c r="H1" s="4"/>
      <c r="I1" s="4"/>
      <c r="J1" s="4"/>
      <c r="K1" s="4"/>
      <c r="N1" s="5"/>
      <c r="O1" s="5"/>
      <c r="P1" s="5"/>
      <c r="Q1" s="5"/>
      <c r="R1" s="5"/>
      <c r="S1" s="5"/>
      <c r="T1" s="5"/>
    </row>
    <row r="2" spans="1:20" ht="33.75" thickTop="1" thickBot="1">
      <c r="A2" s="174"/>
      <c r="B2" s="441" t="str">
        <f>OP!$C$23&amp;"專案試算表"</f>
        <v>富邦人壽丰彩人生重大疾病一年定期保險專案試算表</v>
      </c>
      <c r="C2" s="442"/>
      <c r="D2" s="442"/>
      <c r="E2" s="442"/>
      <c r="F2" s="442"/>
      <c r="G2" s="442"/>
      <c r="H2" s="442"/>
      <c r="I2" s="442"/>
      <c r="J2" s="442"/>
      <c r="K2" s="442"/>
      <c r="L2" s="442"/>
      <c r="M2" s="442"/>
      <c r="N2" s="442"/>
      <c r="O2" s="442"/>
      <c r="P2" s="442"/>
      <c r="Q2" s="442"/>
      <c r="R2" s="442"/>
      <c r="S2" s="443"/>
      <c r="T2" s="5"/>
    </row>
    <row r="3" spans="1:20" ht="6" customHeight="1" thickTop="1" thickBot="1">
      <c r="B3" s="8"/>
      <c r="C3" s="9"/>
      <c r="D3" s="9"/>
      <c r="E3" s="9"/>
      <c r="F3" s="9"/>
      <c r="G3" s="9"/>
      <c r="H3" s="9"/>
      <c r="I3" s="9"/>
      <c r="J3" s="9"/>
      <c r="K3" s="9"/>
      <c r="L3" s="9"/>
      <c r="M3" s="9"/>
      <c r="N3" s="9"/>
      <c r="O3" s="9"/>
      <c r="P3" s="9"/>
      <c r="Q3" s="9"/>
      <c r="R3" s="9"/>
      <c r="S3" s="10"/>
      <c r="T3" s="5"/>
    </row>
    <row r="4" spans="1:20" ht="17.25" customHeight="1" thickBot="1">
      <c r="A4" s="7"/>
      <c r="B4" s="450" t="s">
        <v>1</v>
      </c>
      <c r="C4" s="451"/>
      <c r="D4" s="11" t="s">
        <v>2</v>
      </c>
      <c r="E4" s="447" t="s">
        <v>112</v>
      </c>
      <c r="F4" s="448"/>
      <c r="G4" s="448"/>
      <c r="H4" s="449"/>
      <c r="I4" s="12"/>
      <c r="J4" s="11" t="s">
        <v>3</v>
      </c>
      <c r="K4" s="447" t="s">
        <v>289</v>
      </c>
      <c r="L4" s="449"/>
      <c r="M4" s="13"/>
      <c r="N4" s="14" t="s">
        <v>4</v>
      </c>
      <c r="O4" s="445" t="str">
        <f>IF(OR(K4="",E17="",OP!C15="",OP!C16=""),"",OP!$C$16&amp;IF(OP!E16=1,"足歲 ~ ","歲 ~ ")&amp;OP!$C$15&amp;"歲 ")</f>
        <v xml:space="preserve">20歲 ~ 60歲 </v>
      </c>
      <c r="P4" s="446"/>
      <c r="Q4" s="15"/>
      <c r="R4" s="16"/>
      <c r="S4" s="17" t="str">
        <f ca="1">IF(OR(K4="",E6="",E17="",Q17="",Q19="",D24="",J24="",OR(J24&lt;J25,J24&gt;K25),OP!E6=1),1,"")</f>
        <v/>
      </c>
      <c r="T4" s="4"/>
    </row>
    <row r="5" spans="1:20" ht="6" customHeight="1" thickBot="1">
      <c r="A5" s="7"/>
      <c r="B5" s="452"/>
      <c r="C5" s="451"/>
      <c r="D5" s="16"/>
      <c r="E5" s="16"/>
      <c r="F5" s="16"/>
      <c r="G5" s="16"/>
      <c r="H5" s="16"/>
      <c r="I5" s="16"/>
      <c r="J5" s="16"/>
      <c r="K5" s="16"/>
      <c r="L5" s="16"/>
      <c r="M5" s="16"/>
      <c r="N5" s="16"/>
      <c r="O5" s="16"/>
      <c r="P5" s="16"/>
      <c r="Q5" s="16"/>
      <c r="R5" s="16"/>
      <c r="S5" s="18"/>
      <c r="T5" s="4"/>
    </row>
    <row r="6" spans="1:20" ht="17.25" customHeight="1" thickBot="1">
      <c r="A6" s="7"/>
      <c r="B6" s="452"/>
      <c r="C6" s="451"/>
      <c r="D6" s="11" t="s">
        <v>5</v>
      </c>
      <c r="E6" s="447">
        <v>910505</v>
      </c>
      <c r="F6" s="448"/>
      <c r="G6" s="448"/>
      <c r="H6" s="449"/>
      <c r="I6" s="405"/>
      <c r="J6" s="405"/>
      <c r="K6" s="405"/>
      <c r="L6" s="405"/>
      <c r="M6" s="405"/>
      <c r="N6" s="11" t="s">
        <v>6</v>
      </c>
      <c r="O6" s="407">
        <f ca="1">IF(OR(K4="",E6="",E17=""),"",OP!$D$5)</f>
        <v>20</v>
      </c>
      <c r="P6" s="407"/>
      <c r="Q6" s="239" t="s">
        <v>110</v>
      </c>
      <c r="R6" s="20">
        <f ca="1">IF(OP!D6&lt;0,"被保人未出生",IF(OR(K4="",E6="",,E17=""),"",OP!D6))</f>
        <v>20</v>
      </c>
      <c r="S6" s="18"/>
      <c r="T6" s="4"/>
    </row>
    <row r="7" spans="1:20" ht="12" customHeight="1" thickBot="1">
      <c r="A7" s="7"/>
      <c r="B7" s="21"/>
      <c r="C7" s="22"/>
      <c r="D7" s="11"/>
      <c r="E7" s="23" t="str">
        <f ca="1">OP!D14&amp;OP!D17</f>
        <v/>
      </c>
      <c r="F7" s="12"/>
      <c r="G7" s="12"/>
      <c r="H7" s="12"/>
      <c r="I7" s="24"/>
      <c r="J7" s="24"/>
      <c r="K7" s="24"/>
      <c r="L7" s="24"/>
      <c r="M7" s="24"/>
      <c r="N7" s="11"/>
      <c r="O7" s="19"/>
      <c r="P7" s="19"/>
      <c r="Q7" s="11"/>
      <c r="R7" s="25"/>
      <c r="S7" s="18"/>
      <c r="T7" s="4"/>
    </row>
    <row r="8" spans="1:20" ht="1.5" customHeight="1" thickBot="1">
      <c r="A8" s="7"/>
      <c r="B8" s="26"/>
      <c r="C8" s="27"/>
      <c r="D8" s="28"/>
      <c r="E8" s="27"/>
      <c r="F8" s="27"/>
      <c r="G8" s="27"/>
      <c r="H8" s="27"/>
      <c r="I8" s="29"/>
      <c r="J8" s="29"/>
      <c r="K8" s="29"/>
      <c r="L8" s="30"/>
      <c r="M8" s="30"/>
      <c r="N8" s="31"/>
      <c r="O8" s="32"/>
      <c r="P8" s="30"/>
      <c r="Q8" s="33"/>
      <c r="R8" s="30"/>
      <c r="S8" s="34" t="str">
        <f ca="1">IF(R6&lt;14,"(請注意：被保險人未滿 14足歲，仍需符合累積最高保險金額新台幣200萬元之規定)  ","")</f>
        <v/>
      </c>
      <c r="T8" s="4"/>
    </row>
    <row r="9" spans="1:20" ht="1.5" hidden="1" customHeight="1">
      <c r="A9" s="7"/>
      <c r="B9" s="35"/>
      <c r="C9" s="16"/>
      <c r="D9" s="16"/>
      <c r="E9" s="16"/>
      <c r="F9" s="16"/>
      <c r="G9" s="16"/>
      <c r="H9" s="16"/>
      <c r="I9" s="16"/>
      <c r="J9" s="16"/>
      <c r="K9" s="16"/>
      <c r="L9" s="16"/>
      <c r="M9" s="16"/>
      <c r="N9" s="16"/>
      <c r="O9" s="16"/>
      <c r="P9" s="16"/>
      <c r="Q9" s="16"/>
      <c r="R9" s="16"/>
      <c r="S9" s="18"/>
      <c r="T9" s="4"/>
    </row>
    <row r="10" spans="1:20" ht="2.25" hidden="1" customHeight="1">
      <c r="A10" s="7"/>
      <c r="B10" s="315"/>
      <c r="C10" s="316"/>
      <c r="D10" s="316"/>
      <c r="E10" s="316"/>
      <c r="F10" s="316"/>
      <c r="G10" s="316"/>
      <c r="H10" s="316"/>
      <c r="I10" s="316"/>
      <c r="J10" s="316"/>
      <c r="K10" s="316"/>
      <c r="L10" s="316"/>
      <c r="M10" s="316"/>
      <c r="N10" s="316"/>
      <c r="O10" s="316"/>
      <c r="P10" s="316"/>
      <c r="Q10" s="316"/>
      <c r="R10" s="231"/>
      <c r="S10" s="18"/>
      <c r="T10" s="4"/>
    </row>
    <row r="11" spans="1:20" ht="2.25" hidden="1" customHeight="1">
      <c r="A11" s="7"/>
      <c r="B11" s="315"/>
      <c r="C11" s="38"/>
      <c r="D11" s="16"/>
      <c r="E11" s="16"/>
      <c r="F11" s="16"/>
      <c r="G11" s="16"/>
      <c r="H11" s="16"/>
      <c r="I11" s="16"/>
      <c r="J11" s="16"/>
      <c r="K11" s="16"/>
      <c r="L11" s="16"/>
      <c r="M11" s="16"/>
      <c r="N11" s="16"/>
      <c r="O11" s="16"/>
      <c r="P11" s="16"/>
      <c r="Q11" s="16"/>
      <c r="R11" s="16"/>
      <c r="S11" s="18"/>
      <c r="T11" s="4"/>
    </row>
    <row r="12" spans="1:20" ht="16.5" hidden="1" customHeight="1">
      <c r="A12" s="7"/>
      <c r="B12" s="315"/>
      <c r="C12" s="340"/>
      <c r="D12" s="320" t="s">
        <v>209</v>
      </c>
      <c r="E12" s="406" t="s">
        <v>275</v>
      </c>
      <c r="F12" s="406"/>
      <c r="G12" s="406"/>
      <c r="H12" s="406"/>
      <c r="I12" s="318"/>
      <c r="J12" s="317"/>
      <c r="K12" s="410"/>
      <c r="L12" s="453"/>
      <c r="M12" s="319"/>
      <c r="N12" s="320" t="s">
        <v>220</v>
      </c>
      <c r="O12" s="454"/>
      <c r="P12" s="455"/>
      <c r="Q12" s="24"/>
      <c r="R12" s="314"/>
      <c r="S12" s="18"/>
      <c r="T12" s="4"/>
    </row>
    <row r="13" spans="1:20" ht="16.5" hidden="1" customHeight="1">
      <c r="A13" s="7"/>
      <c r="B13" s="315"/>
      <c r="C13" s="321"/>
      <c r="D13" s="340" t="str">
        <f>IF($E$12="同被保險人","","要保人姓名：")</f>
        <v/>
      </c>
      <c r="E13" s="459"/>
      <c r="F13" s="460"/>
      <c r="G13" s="460"/>
      <c r="H13" s="461"/>
      <c r="I13" s="318"/>
      <c r="J13" s="318"/>
      <c r="K13" s="318"/>
      <c r="L13" s="318"/>
      <c r="M13" s="318"/>
      <c r="N13" s="318"/>
      <c r="O13" s="344" t="str">
        <f>IF($O$12="與要被保人不同","【須檢附「繳款服務單_首期保費專用」】","")</f>
        <v/>
      </c>
      <c r="P13" s="318"/>
      <c r="Q13" s="24"/>
      <c r="R13" s="314"/>
      <c r="S13" s="18"/>
      <c r="T13" s="4"/>
    </row>
    <row r="14" spans="1:20" ht="16.5" hidden="1" customHeight="1">
      <c r="A14" s="7"/>
      <c r="B14" s="315"/>
      <c r="C14" s="343"/>
      <c r="D14" s="340" t="s">
        <v>219</v>
      </c>
      <c r="E14" s="456">
        <v>390505</v>
      </c>
      <c r="F14" s="457"/>
      <c r="G14" s="457"/>
      <c r="H14" s="458"/>
      <c r="I14" s="413" t="str">
        <f ca="1">IF(OR($E$14=""),"","保險年齡："&amp;OP!$D$154&amp;"歲")</f>
        <v>保險年齡：20歲</v>
      </c>
      <c r="J14" s="413"/>
      <c r="K14" s="413"/>
      <c r="L14" s="413"/>
      <c r="M14" s="322"/>
      <c r="N14" s="340" t="s">
        <v>221</v>
      </c>
      <c r="O14" s="462"/>
      <c r="P14" s="463"/>
      <c r="Q14" s="24"/>
      <c r="R14" s="314"/>
      <c r="S14" s="18"/>
      <c r="T14" s="4"/>
    </row>
    <row r="15" spans="1:20" ht="16.5" hidden="1" customHeight="1" thickBot="1">
      <c r="A15" s="7"/>
      <c r="B15" s="315"/>
      <c r="C15" s="318"/>
      <c r="D15" s="323"/>
      <c r="E15" s="341" t="str">
        <f ca="1">IF(AND($E$14&lt;&gt;"",OP!$E$155=1),"要保人生日日期錯誤","")&amp;OP!$B$155</f>
        <v/>
      </c>
      <c r="F15" s="318"/>
      <c r="G15" s="318"/>
      <c r="H15" s="318"/>
      <c r="I15" s="318"/>
      <c r="J15" s="318"/>
      <c r="K15" s="318"/>
      <c r="L15" s="318"/>
      <c r="M15" s="318"/>
      <c r="N15" s="318"/>
      <c r="O15" s="344" t="str">
        <f>IF(AND($O$14&lt;&gt;"",OP!$D$159=1),"繳款人保險年齡達70歲以上","")</f>
        <v/>
      </c>
      <c r="P15" s="318"/>
      <c r="Q15" s="16"/>
      <c r="R15" s="16"/>
      <c r="S15" s="18"/>
      <c r="T15" s="4"/>
    </row>
    <row r="16" spans="1:20" ht="12" customHeight="1" thickTop="1" thickBot="1">
      <c r="A16" s="7"/>
      <c r="B16" s="39"/>
      <c r="C16" s="40"/>
      <c r="D16" s="40"/>
      <c r="E16" s="40"/>
      <c r="F16" s="40"/>
      <c r="G16" s="40"/>
      <c r="H16" s="40"/>
      <c r="I16" s="40"/>
      <c r="J16" s="40"/>
      <c r="K16" s="40"/>
      <c r="L16" s="40"/>
      <c r="M16" s="41"/>
      <c r="N16" s="40"/>
      <c r="O16" s="40"/>
      <c r="P16" s="40"/>
      <c r="Q16" s="40"/>
      <c r="R16" s="40"/>
      <c r="S16" s="42"/>
      <c r="T16" s="4"/>
    </row>
    <row r="17" spans="1:20" ht="20.25" customHeight="1" thickBot="1">
      <c r="A17" s="7"/>
      <c r="B17" s="444" t="s">
        <v>102</v>
      </c>
      <c r="C17" s="430"/>
      <c r="D17" s="430"/>
      <c r="E17" s="410" t="s">
        <v>115</v>
      </c>
      <c r="F17" s="410"/>
      <c r="G17" s="410"/>
      <c r="H17" s="405"/>
      <c r="I17" s="405"/>
      <c r="J17" s="405"/>
      <c r="K17" s="405"/>
      <c r="L17" s="405"/>
      <c r="M17" s="405"/>
      <c r="N17" s="44"/>
      <c r="O17" s="66" t="s">
        <v>103</v>
      </c>
      <c r="P17" s="11" t="s">
        <v>7</v>
      </c>
      <c r="Q17" s="411" t="s">
        <v>133</v>
      </c>
      <c r="R17" s="412"/>
      <c r="S17" s="45"/>
      <c r="T17" s="4"/>
    </row>
    <row r="18" spans="1:20" ht="12" customHeight="1" thickBot="1">
      <c r="A18" s="7"/>
      <c r="B18" s="43"/>
      <c r="C18" s="12"/>
      <c r="D18" s="12"/>
      <c r="E18" s="11"/>
      <c r="F18" s="11"/>
      <c r="G18" s="11"/>
      <c r="H18" s="24"/>
      <c r="I18" s="24"/>
      <c r="J18" s="24"/>
      <c r="K18" s="24"/>
      <c r="L18" s="24"/>
      <c r="M18" s="24"/>
      <c r="N18" s="44"/>
      <c r="O18" s="11"/>
      <c r="P18" s="11"/>
      <c r="Q18" s="46"/>
      <c r="R18" s="46"/>
      <c r="S18" s="45"/>
      <c r="T18" s="4"/>
    </row>
    <row r="19" spans="1:20" ht="17.25" customHeight="1" thickBot="1">
      <c r="A19" s="7"/>
      <c r="B19" s="47"/>
      <c r="C19" s="48"/>
      <c r="D19" s="48"/>
      <c r="E19" s="49" t="str">
        <f>OP!D48&amp;OP!D49</f>
        <v/>
      </c>
      <c r="F19" s="50"/>
      <c r="G19" s="50"/>
      <c r="H19" s="50"/>
      <c r="I19" s="51"/>
      <c r="J19" s="12"/>
      <c r="K19" s="12"/>
      <c r="L19" s="16"/>
      <c r="M19" s="16"/>
      <c r="N19" s="52"/>
      <c r="O19" s="52"/>
      <c r="P19" s="11" t="s">
        <v>8</v>
      </c>
      <c r="Q19" s="411" t="s">
        <v>133</v>
      </c>
      <c r="R19" s="412"/>
      <c r="S19" s="45"/>
      <c r="T19" s="4"/>
    </row>
    <row r="20" spans="1:20" ht="17.25" customHeight="1" thickBot="1">
      <c r="A20" s="7"/>
      <c r="B20" s="225" t="s">
        <v>104</v>
      </c>
      <c r="C20" s="221"/>
      <c r="D20" s="221"/>
      <c r="E20" s="222"/>
      <c r="F20" s="222"/>
      <c r="G20" s="222"/>
      <c r="H20" s="222"/>
      <c r="I20" s="223"/>
      <c r="J20" s="224"/>
      <c r="K20" s="224"/>
      <c r="L20" s="224"/>
      <c r="M20" s="408" t="str">
        <f ca="1">IF($S$4=1,"",IF(OR(OP!C42&gt;0,OP!C44&gt;0),"本保件如符合本公司繳別折扣條件，","")&amp;IF(AND(OP!C42&gt;0,OP!C44&gt;0),"首、續期享有1%繳別折扣",IF(AND(OP!C42=0,OP!C44&gt;0),"續期享有1%繳別折扣",IF(AND(OP!C42&gt;0,OP!C44=0),"首期享有1%繳別折扣",""))))</f>
        <v/>
      </c>
      <c r="N20" s="408"/>
      <c r="O20" s="408"/>
      <c r="P20" s="408"/>
      <c r="Q20" s="408"/>
      <c r="R20" s="408"/>
      <c r="S20" s="409"/>
      <c r="T20" s="4"/>
    </row>
    <row r="21" spans="1:20" ht="6" customHeight="1" thickTop="1">
      <c r="A21" s="7"/>
      <c r="B21" s="39"/>
      <c r="C21" s="40"/>
      <c r="D21" s="40"/>
      <c r="E21" s="40"/>
      <c r="F21" s="40"/>
      <c r="G21" s="40"/>
      <c r="H21" s="40"/>
      <c r="I21" s="40"/>
      <c r="J21" s="40"/>
      <c r="K21" s="54"/>
      <c r="L21" s="40"/>
      <c r="M21" s="40"/>
      <c r="N21" s="55"/>
      <c r="O21" s="55"/>
      <c r="P21" s="55"/>
      <c r="Q21" s="55"/>
      <c r="R21" s="55"/>
      <c r="S21" s="56" t="str">
        <f>IF(OR(D24="",J24=""),1,"")</f>
        <v/>
      </c>
      <c r="T21" s="4"/>
    </row>
    <row r="22" spans="1:20" ht="17.25" customHeight="1">
      <c r="A22" s="7"/>
      <c r="B22" s="57"/>
      <c r="C22" s="37" t="s">
        <v>9</v>
      </c>
      <c r="D22" s="433" t="s">
        <v>106</v>
      </c>
      <c r="E22" s="434"/>
      <c r="F22" s="434"/>
      <c r="G22" s="416" t="s">
        <v>111</v>
      </c>
      <c r="H22" s="416"/>
      <c r="I22" s="416"/>
      <c r="J22" s="416"/>
      <c r="K22" s="416"/>
      <c r="L22" s="416"/>
      <c r="M22" s="255" t="s">
        <v>10</v>
      </c>
      <c r="N22" s="58"/>
      <c r="O22" s="44"/>
      <c r="P22" s="432" t="str">
        <f>OP!$C$32&amp;"保費："</f>
        <v>年繳保費：</v>
      </c>
      <c r="Q22" s="432"/>
      <c r="R22" s="59">
        <f ca="1">IF($A$2=1,"",OP!C35)</f>
        <v>1360</v>
      </c>
      <c r="S22" s="18"/>
      <c r="T22" s="4"/>
    </row>
    <row r="23" spans="1:20" ht="6" customHeight="1" thickBot="1">
      <c r="A23" s="7"/>
      <c r="B23" s="57"/>
      <c r="C23" s="60"/>
      <c r="D23" s="16"/>
      <c r="E23" s="16"/>
      <c r="F23" s="16"/>
      <c r="G23" s="16"/>
      <c r="H23" s="16"/>
      <c r="I23" s="16"/>
      <c r="J23" s="16"/>
      <c r="K23" s="61"/>
      <c r="L23" s="16"/>
      <c r="M23" s="16"/>
      <c r="N23" s="52"/>
      <c r="O23" s="52"/>
      <c r="P23" s="52"/>
      <c r="Q23" s="52"/>
      <c r="R23" s="52"/>
      <c r="S23" s="18"/>
      <c r="T23" s="4"/>
    </row>
    <row r="24" spans="1:20" ht="20.45" customHeight="1" thickBot="1">
      <c r="A24" s="7" t="str">
        <f>OP!D29</f>
        <v/>
      </c>
      <c r="B24" s="429" t="s">
        <v>11</v>
      </c>
      <c r="C24" s="430"/>
      <c r="D24" s="404" t="s">
        <v>271</v>
      </c>
      <c r="E24" s="404"/>
      <c r="F24" s="404"/>
      <c r="G24" s="438" t="s">
        <v>107</v>
      </c>
      <c r="H24" s="439"/>
      <c r="I24" s="440"/>
      <c r="J24" s="435">
        <v>100</v>
      </c>
      <c r="K24" s="436"/>
      <c r="L24" s="437"/>
      <c r="M24" s="63" t="str">
        <f>IF(SUM(OP!D22:D24)&gt;0,"",TEXT(J25,"#,##0")&amp;"萬 ~ "&amp;TEXT(K25,"#,##0"&amp;"萬"))</f>
        <v>30萬 ~ 200萬</v>
      </c>
      <c r="N24" s="422" t="str">
        <f>OP!D29</f>
        <v/>
      </c>
      <c r="O24" s="422"/>
      <c r="P24" s="422"/>
      <c r="Q24" s="422"/>
      <c r="R24" s="422"/>
      <c r="S24" s="423"/>
      <c r="T24" s="4"/>
    </row>
    <row r="25" spans="1:20" ht="6" customHeight="1">
      <c r="B25" s="57"/>
      <c r="C25" s="60"/>
      <c r="D25" s="16"/>
      <c r="E25" s="16"/>
      <c r="F25" s="16"/>
      <c r="G25" s="64"/>
      <c r="H25" s="64"/>
      <c r="I25" s="64"/>
      <c r="J25" s="65">
        <f>OP!C26</f>
        <v>30</v>
      </c>
      <c r="K25" s="13">
        <f>OP!C27</f>
        <v>200</v>
      </c>
      <c r="L25" s="64"/>
      <c r="M25" s="52"/>
      <c r="N25" s="52"/>
      <c r="O25" s="52"/>
      <c r="P25" s="52"/>
      <c r="Q25" s="52"/>
      <c r="R25" s="52"/>
      <c r="S25" s="18"/>
      <c r="T25" s="4"/>
    </row>
    <row r="26" spans="1:20" s="68" customFormat="1" ht="17.25" customHeight="1">
      <c r="A26" s="7"/>
      <c r="B26" s="57"/>
      <c r="C26" s="62" t="str">
        <f ca="1">IF(OR($E$7&lt;&gt;"",$N$24&lt;&gt;""),"","繳費年期：")</f>
        <v>繳費年期：</v>
      </c>
      <c r="D26" s="431">
        <v>1</v>
      </c>
      <c r="E26" s="431"/>
      <c r="F26" s="431"/>
      <c r="G26" s="231"/>
      <c r="H26" s="231"/>
      <c r="I26" s="231"/>
      <c r="J26" s="231"/>
      <c r="K26" s="231"/>
      <c r="L26" s="231"/>
      <c r="M26" s="16" t="str">
        <f>OP!E86</f>
        <v/>
      </c>
      <c r="N26" s="424" t="str">
        <f ca="1">IF(OP!C46&gt;0,"折扣後","")&amp;OP!$C$32&amp;"實繳保費："</f>
        <v>年繳實繳保費：</v>
      </c>
      <c r="O26" s="424"/>
      <c r="P26" s="424"/>
      <c r="Q26" s="424"/>
      <c r="R26" s="67">
        <f ca="1">IF($A$2=1,"",OP!$C$48)</f>
        <v>1360</v>
      </c>
      <c r="S26" s="18"/>
    </row>
    <row r="27" spans="1:20" s="68" customFormat="1" ht="6" customHeight="1">
      <c r="A27" s="7"/>
      <c r="B27" s="35"/>
      <c r="C27" s="12"/>
      <c r="D27" s="36"/>
      <c r="E27" s="36"/>
      <c r="F27" s="36"/>
      <c r="G27" s="16"/>
      <c r="H27" s="16"/>
      <c r="I27" s="16"/>
      <c r="J27" s="16"/>
      <c r="K27" s="61"/>
      <c r="L27" s="16"/>
      <c r="M27" s="16"/>
      <c r="N27" s="52"/>
      <c r="O27" s="52"/>
      <c r="P27" s="11"/>
      <c r="Q27" s="11"/>
      <c r="R27" s="69"/>
      <c r="S27" s="18"/>
    </row>
    <row r="28" spans="1:20" s="68" customFormat="1" ht="17.25" customHeight="1">
      <c r="A28" s="7"/>
      <c r="B28" s="228"/>
      <c r="C28" s="52"/>
      <c r="D28" s="70"/>
      <c r="E28" s="16"/>
      <c r="F28" s="16"/>
      <c r="G28" s="16"/>
      <c r="H28" s="16"/>
      <c r="I28" s="16"/>
      <c r="J28" s="16"/>
      <c r="K28" s="61"/>
      <c r="L28" s="16"/>
      <c r="M28" s="16"/>
      <c r="N28" s="425" t="str">
        <f>IF(OP!C47&gt;0,"折扣後","")&amp;OP!$C$32&amp;"續期實繳保費："</f>
        <v>年繳續期實繳保費：</v>
      </c>
      <c r="O28" s="425"/>
      <c r="P28" s="425"/>
      <c r="Q28" s="425"/>
      <c r="R28" s="390">
        <f ca="1">IF($A$2=1,"",OP!$C$49)</f>
        <v>1360</v>
      </c>
      <c r="S28" s="18"/>
    </row>
    <row r="29" spans="1:20" s="68" customFormat="1" ht="21" customHeight="1" thickBot="1">
      <c r="A29" s="7"/>
      <c r="B29" s="288" t="s">
        <v>159</v>
      </c>
      <c r="C29" s="71"/>
      <c r="D29" s="72"/>
      <c r="E29" s="72"/>
      <c r="F29" s="72"/>
      <c r="G29" s="72"/>
      <c r="H29" s="72"/>
      <c r="I29" s="72"/>
      <c r="J29" s="72"/>
      <c r="K29" s="73"/>
      <c r="L29" s="72"/>
      <c r="M29" s="72"/>
      <c r="N29" s="71"/>
      <c r="O29" s="74"/>
      <c r="P29" s="74"/>
      <c r="Q29" s="74"/>
      <c r="R29" s="75"/>
      <c r="S29" s="76"/>
    </row>
    <row r="30" spans="1:20" s="68" customFormat="1" ht="20.100000000000001" hidden="1" customHeight="1" thickTop="1" thickBot="1">
      <c r="A30" s="7"/>
      <c r="B30" s="35"/>
      <c r="C30" s="53" t="s">
        <v>12</v>
      </c>
      <c r="D30" s="77">
        <v>178</v>
      </c>
      <c r="E30" s="16"/>
      <c r="F30" s="16"/>
      <c r="G30" s="16"/>
      <c r="H30" s="16"/>
      <c r="I30" s="16"/>
      <c r="J30" s="16"/>
      <c r="K30" s="16"/>
      <c r="L30" s="16"/>
      <c r="M30" s="16"/>
      <c r="N30" s="52"/>
      <c r="O30" s="52"/>
      <c r="P30" s="52"/>
      <c r="Q30" s="52"/>
      <c r="R30" s="52"/>
      <c r="S30" s="18"/>
    </row>
    <row r="31" spans="1:20" s="68" customFormat="1" ht="20.100000000000001" hidden="1" customHeight="1" thickTop="1" thickBot="1">
      <c r="A31" s="7"/>
      <c r="B31" s="35"/>
      <c r="C31" s="78" t="s">
        <v>13</v>
      </c>
      <c r="D31" s="79">
        <v>100</v>
      </c>
      <c r="E31" s="80"/>
      <c r="F31" s="421" t="s">
        <v>14</v>
      </c>
      <c r="G31" s="421"/>
      <c r="H31" s="421"/>
      <c r="I31" s="426">
        <f>IF(OR(D30="",D31=""),"",D31/(D30/100)^2)</f>
        <v>31.561671506122963</v>
      </c>
      <c r="J31" s="427"/>
      <c r="K31" s="428"/>
      <c r="L31" s="81"/>
      <c r="M31" s="82"/>
      <c r="N31" s="80"/>
      <c r="O31" s="80"/>
      <c r="P31" s="80"/>
      <c r="Q31" s="83"/>
      <c r="R31" s="83"/>
      <c r="S31" s="17"/>
    </row>
    <row r="32" spans="1:20" ht="6" customHeight="1" thickTop="1">
      <c r="B32" s="39"/>
      <c r="C32" s="84"/>
      <c r="D32" s="84"/>
      <c r="E32" s="84"/>
      <c r="F32" s="84"/>
      <c r="G32" s="84"/>
      <c r="H32" s="84"/>
      <c r="I32" s="84"/>
      <c r="J32" s="84"/>
      <c r="K32" s="85"/>
      <c r="L32" s="85"/>
      <c r="M32" s="85"/>
      <c r="N32" s="84"/>
      <c r="O32" s="84"/>
      <c r="P32" s="84"/>
      <c r="Q32" s="85"/>
      <c r="R32" s="85"/>
      <c r="S32" s="56"/>
      <c r="T32" s="5"/>
    </row>
    <row r="33" spans="2:20" ht="23.25" customHeight="1" thickBot="1">
      <c r="B33" s="86" t="str">
        <f>OP!C54</f>
        <v>V1.1-1111001</v>
      </c>
      <c r="C33" s="87"/>
      <c r="D33" s="88"/>
      <c r="E33" s="89"/>
      <c r="F33" s="89"/>
      <c r="G33" s="89"/>
      <c r="H33" s="89"/>
      <c r="I33" s="417"/>
      <c r="J33" s="417"/>
      <c r="K33" s="417"/>
      <c r="L33" s="417"/>
      <c r="M33" s="417"/>
      <c r="N33" s="418"/>
      <c r="O33" s="419"/>
      <c r="P33" s="90" t="s">
        <v>15</v>
      </c>
      <c r="Q33" s="420">
        <f ca="1">NOW()</f>
        <v>44805.432652083335</v>
      </c>
      <c r="R33" s="420"/>
      <c r="S33" s="91"/>
      <c r="T33" s="5"/>
    </row>
    <row r="34" spans="2:20" ht="6.75" customHeight="1" thickTop="1">
      <c r="B34" s="414"/>
      <c r="C34" s="415"/>
      <c r="D34" s="415"/>
      <c r="E34" s="415"/>
      <c r="F34" s="415"/>
      <c r="G34" s="415"/>
      <c r="H34" s="415"/>
      <c r="I34" s="415"/>
      <c r="J34" s="415"/>
      <c r="K34" s="415"/>
      <c r="L34" s="415"/>
      <c r="M34" s="415"/>
      <c r="N34" s="415"/>
      <c r="O34" s="415"/>
      <c r="P34" s="415"/>
      <c r="Q34" s="415"/>
      <c r="R34" s="415"/>
      <c r="S34" s="415"/>
      <c r="T34" s="5"/>
    </row>
    <row r="35" spans="2:20">
      <c r="B35" s="68"/>
      <c r="C35" s="68"/>
      <c r="D35" s="68"/>
      <c r="E35" s="92" t="e">
        <f>#REF!</f>
        <v>#REF!</v>
      </c>
      <c r="F35" s="68"/>
      <c r="G35" s="68"/>
      <c r="H35" s="68"/>
      <c r="I35" s="68"/>
      <c r="J35" s="68"/>
      <c r="K35" s="68"/>
    </row>
    <row r="36" spans="2:20">
      <c r="B36" s="68"/>
      <c r="C36" s="68"/>
      <c r="D36" s="68"/>
      <c r="E36" s="92" t="e">
        <f>#REF!</f>
        <v>#REF!</v>
      </c>
      <c r="F36" s="68"/>
      <c r="G36" s="68"/>
      <c r="H36" s="68"/>
      <c r="I36" s="68"/>
      <c r="J36" s="68"/>
      <c r="K36" s="68"/>
    </row>
    <row r="37" spans="2:20">
      <c r="B37" s="68"/>
      <c r="C37" s="68"/>
      <c r="D37" s="68"/>
      <c r="E37" s="68"/>
      <c r="F37" s="68"/>
      <c r="G37" s="68"/>
      <c r="H37" s="68"/>
      <c r="I37" s="68"/>
      <c r="J37" s="68"/>
      <c r="K37" s="68"/>
    </row>
    <row r="38" spans="2:20">
      <c r="B38" s="68"/>
      <c r="C38" s="68"/>
      <c r="D38" s="68"/>
      <c r="E38" s="68"/>
      <c r="F38" s="68"/>
      <c r="G38" s="68"/>
      <c r="H38" s="68"/>
      <c r="I38" s="68"/>
      <c r="J38" s="68"/>
      <c r="K38" s="68"/>
    </row>
    <row r="39" spans="2:20">
      <c r="B39" s="68"/>
      <c r="C39" s="68"/>
      <c r="D39" s="68"/>
      <c r="E39" s="68"/>
      <c r="F39" s="68"/>
      <c r="G39" s="68"/>
      <c r="H39" s="68"/>
      <c r="I39" s="68"/>
      <c r="J39" s="68"/>
      <c r="K39" s="68"/>
    </row>
    <row r="40" spans="2:20" hidden="1"/>
    <row r="41" spans="2:20" hidden="1"/>
    <row r="42" spans="2:20" hidden="1"/>
    <row r="43" spans="2:20" hidden="1"/>
    <row r="44" spans="2:20" hidden="1"/>
    <row r="45" spans="2:20" hidden="1"/>
    <row r="46" spans="2:20" hidden="1"/>
    <row r="47" spans="2:20" hidden="1"/>
    <row r="48" spans="2:20" hidden="1"/>
    <row r="49" spans="3:8" hidden="1"/>
    <row r="50" spans="3:8" hidden="1"/>
    <row r="51" spans="3:8" hidden="1"/>
    <row r="52" spans="3:8" hidden="1"/>
    <row r="53" spans="3:8" hidden="1"/>
    <row r="54" spans="3:8" hidden="1"/>
    <row r="55" spans="3:8" hidden="1"/>
    <row r="56" spans="3:8" hidden="1"/>
    <row r="57" spans="3:8" hidden="1"/>
    <row r="58" spans="3:8" hidden="1"/>
    <row r="59" spans="3:8" hidden="1"/>
    <row r="60" spans="3:8" hidden="1">
      <c r="C60" s="464" t="s">
        <v>202</v>
      </c>
      <c r="D60" s="465"/>
      <c r="E60" s="466" t="s">
        <v>203</v>
      </c>
      <c r="F60" s="467"/>
      <c r="G60" s="467"/>
      <c r="H60" s="468"/>
    </row>
    <row r="61" spans="3:8" hidden="1">
      <c r="C61" s="464" t="str">
        <f>IF(E60="是","","要保人姓名：")</f>
        <v>要保人姓名：</v>
      </c>
      <c r="D61" s="465"/>
      <c r="E61" s="466"/>
      <c r="F61" s="467"/>
      <c r="G61" s="467"/>
      <c r="H61" s="468"/>
    </row>
    <row r="62" spans="3:8" hidden="1">
      <c r="C62" s="469" t="s">
        <v>204</v>
      </c>
      <c r="D62" s="470"/>
      <c r="E62" s="471"/>
      <c r="F62" s="472"/>
      <c r="G62" s="472"/>
      <c r="H62" s="473"/>
    </row>
    <row r="63" spans="3:8" hidden="1"/>
    <row r="64" spans="3:8" hidden="1"/>
    <row r="65" hidden="1"/>
    <row r="66" hidden="1"/>
    <row r="67" hidden="1"/>
    <row r="68" hidden="1"/>
    <row r="69" hidden="1"/>
  </sheetData>
  <sheetProtection algorithmName="SHA-512" hashValue="GueUVfP++e1OrDfB2dJmZW7HHw5UTmviTHl82MEmctlqKETQti6oxx4xw47auxyZDMeJl7rOh15mUMjzys9CWA==" saltValue="3WrRJ0Y+dDU3CTXtR3UybQ==" spinCount="100000" sheet="1" objects="1" scenarios="1" selectLockedCells="1"/>
  <mergeCells count="44">
    <mergeCell ref="C60:D60"/>
    <mergeCell ref="E60:H60"/>
    <mergeCell ref="C61:D61"/>
    <mergeCell ref="E61:H61"/>
    <mergeCell ref="C62:D62"/>
    <mergeCell ref="E62:H62"/>
    <mergeCell ref="B2:S2"/>
    <mergeCell ref="B17:D17"/>
    <mergeCell ref="O4:P4"/>
    <mergeCell ref="E4:H4"/>
    <mergeCell ref="B4:C6"/>
    <mergeCell ref="Q17:R17"/>
    <mergeCell ref="K4:L4"/>
    <mergeCell ref="E6:H6"/>
    <mergeCell ref="K12:L12"/>
    <mergeCell ref="O12:P12"/>
    <mergeCell ref="E14:H14"/>
    <mergeCell ref="E13:H13"/>
    <mergeCell ref="O14:P14"/>
    <mergeCell ref="B34:S34"/>
    <mergeCell ref="G22:L22"/>
    <mergeCell ref="I33:M33"/>
    <mergeCell ref="N33:O33"/>
    <mergeCell ref="Q33:R33"/>
    <mergeCell ref="F31:H31"/>
    <mergeCell ref="N24:S24"/>
    <mergeCell ref="N26:Q26"/>
    <mergeCell ref="N28:Q28"/>
    <mergeCell ref="I31:K31"/>
    <mergeCell ref="B24:C24"/>
    <mergeCell ref="D26:F26"/>
    <mergeCell ref="P22:Q22"/>
    <mergeCell ref="D22:F22"/>
    <mergeCell ref="J24:L24"/>
    <mergeCell ref="G24:I24"/>
    <mergeCell ref="D24:F24"/>
    <mergeCell ref="I6:M6"/>
    <mergeCell ref="E12:H12"/>
    <mergeCell ref="O6:P6"/>
    <mergeCell ref="M20:S20"/>
    <mergeCell ref="E17:G17"/>
    <mergeCell ref="Q19:R19"/>
    <mergeCell ref="H17:M17"/>
    <mergeCell ref="I14:L14"/>
  </mergeCells>
  <phoneticPr fontId="2" type="noConversion"/>
  <conditionalFormatting sqref="S8">
    <cfRule type="expression" dxfId="31" priority="15" stopIfTrue="1">
      <formula>#REF!&lt;14</formula>
    </cfRule>
  </conditionalFormatting>
  <conditionalFormatting sqref="R10">
    <cfRule type="expression" dxfId="30" priority="16" stopIfTrue="1">
      <formula>#REF!="其他(請說明)"</formula>
    </cfRule>
  </conditionalFormatting>
  <conditionalFormatting sqref="D24:F24 Q17:R17 D26:F26">
    <cfRule type="cellIs" dxfId="29" priority="19" stopIfTrue="1" operator="equal">
      <formula>""</formula>
    </cfRule>
  </conditionalFormatting>
  <conditionalFormatting sqref="E4:H4">
    <cfRule type="cellIs" dxfId="28" priority="20" stopIfTrue="1" operator="equal">
      <formula>""</formula>
    </cfRule>
  </conditionalFormatting>
  <conditionalFormatting sqref="K4:L4">
    <cfRule type="expression" dxfId="27" priority="23" stopIfTrue="1">
      <formula>$A$4=1</formula>
    </cfRule>
    <cfRule type="cellIs" dxfId="26" priority="24" stopIfTrue="1" operator="equal">
      <formula>""</formula>
    </cfRule>
  </conditionalFormatting>
  <conditionalFormatting sqref="E17:G17">
    <cfRule type="expression" dxfId="25" priority="25" stopIfTrue="1">
      <formula>$A$17=1</formula>
    </cfRule>
    <cfRule type="cellIs" dxfId="24" priority="26" stopIfTrue="1" operator="equal">
      <formula>""</formula>
    </cfRule>
  </conditionalFormatting>
  <conditionalFormatting sqref="J24:L24">
    <cfRule type="expression" dxfId="23" priority="29" stopIfTrue="1">
      <formula>OR($A$24=1,$J$24&gt;$K$25,$J$24&lt;$J$25)</formula>
    </cfRule>
    <cfRule type="cellIs" dxfId="22" priority="30" stopIfTrue="1" operator="equal">
      <formula>""</formula>
    </cfRule>
  </conditionalFormatting>
  <conditionalFormatting sqref="E61:H61">
    <cfRule type="expression" dxfId="21" priority="9">
      <formula>$E$60&lt;&gt;"否"</formula>
    </cfRule>
  </conditionalFormatting>
  <conditionalFormatting sqref="E12:H12 K12:L12">
    <cfRule type="expression" dxfId="20" priority="7" stopIfTrue="1">
      <formula>$O$12="本人"</formula>
    </cfRule>
  </conditionalFormatting>
  <conditionalFormatting sqref="D12">
    <cfRule type="expression" dxfId="19" priority="8" stopIfTrue="1">
      <formula>$O$12="本人"</formula>
    </cfRule>
  </conditionalFormatting>
  <conditionalFormatting sqref="O14">
    <cfRule type="expression" dxfId="18" priority="6">
      <formula>$O$12="本人"</formula>
    </cfRule>
  </conditionalFormatting>
  <conditionalFormatting sqref="E14:H14">
    <cfRule type="expression" dxfId="17" priority="5">
      <formula>$O$12="本人"</formula>
    </cfRule>
  </conditionalFormatting>
  <conditionalFormatting sqref="E13:H13">
    <cfRule type="expression" dxfId="16" priority="3" stopIfTrue="1">
      <formula>$E$12="同被保險人"</formula>
    </cfRule>
  </conditionalFormatting>
  <conditionalFormatting sqref="E6:H6">
    <cfRule type="cellIs" dxfId="15" priority="2" stopIfTrue="1" operator="equal">
      <formula>""</formula>
    </cfRule>
  </conditionalFormatting>
  <conditionalFormatting sqref="Q19:R19">
    <cfRule type="cellIs" dxfId="14" priority="1" stopIfTrue="1" operator="equal">
      <formula>""</formula>
    </cfRule>
  </conditionalFormatting>
  <dataValidations xWindow="286" yWindow="286" count="12">
    <dataValidation type="whole" allowBlank="1" showInputMessage="1" showErrorMessage="1" errorTitle="保額錯誤" error="請注意承保保額限制" sqref="J24:L24">
      <formula1>J25</formula1>
      <formula2>K25</formula2>
    </dataValidation>
    <dataValidation type="list" allowBlank="1" showInputMessage="1" showErrorMessage="1" errorTitle="性別" error="性別輸入錯誤" sqref="K4:L4">
      <formula1>"男,女"</formula1>
    </dataValidation>
    <dataValidation allowBlank="1" showInputMessage="1" showErrorMessage="1" errorTitle="性別" error="性別輸入錯誤" sqref="M4 K12:M12"/>
    <dataValidation type="list" allowBlank="1" showInputMessage="1" showErrorMessage="1" errorTitle="繳別" error="繳別錯誤" sqref="Q17:R17">
      <formula1>"匯款,金融機構轉帳,富邦信用卡,一般信用卡"</formula1>
    </dataValidation>
    <dataValidation type="list" allowBlank="1" showInputMessage="1" showErrorMessage="1" errorTitle="繳別" error="繳別錯誤" sqref="Q19:R19">
      <formula1>繳別續</formula1>
    </dataValidation>
    <dataValidation allowBlank="1" showInputMessage="1" showErrorMessage="1" errorTitle="繳別" error="繳別錯誤" sqref="Q18:R18"/>
    <dataValidation allowBlank="1" showInputMessage="1" showErrorMessage="1" errorTitle="繳法" error="繳法錯誤" sqref="E18:G18"/>
    <dataValidation allowBlank="1" promptTitle="6位數輸入生日" prompt="請以六位數輸入生日_x000a_EX_x000a_52年5月28日_x000a_→520528_x000a_48年9月1日_x000a_→480901" sqref="E7:H7"/>
    <dataValidation type="list" allowBlank="1" showInputMessage="1" showErrorMessage="1" sqref="E60:H60">
      <formula1>"是,否"</formula1>
    </dataValidation>
    <dataValidation type="list" allowBlank="1" showInputMessage="1" showErrorMessage="1" sqref="E62">
      <formula1>"保障,房屋貸款,退休規劃,子女教育經費,其他(請自行填入)"</formula1>
    </dataValidation>
    <dataValidation type="list" allowBlank="1" showInputMessage="1" showErrorMessage="1" sqref="E12:H12">
      <formula1>"與被保險人不同,同被保險人"</formula1>
    </dataValidation>
    <dataValidation type="list" allowBlank="1" showInputMessage="1" showErrorMessage="1" sqref="O12:P12">
      <formula1>"同要被保人,與要被保人不同"</formula1>
    </dataValidation>
  </dataValidations>
  <printOptions horizontalCentered="1"/>
  <pageMargins left="0.74803149606299213" right="0.74803149606299213" top="0.98425196850393704" bottom="0.98425196850393704" header="0.51181102362204722" footer="0.51181102362204722"/>
  <pageSetup paperSize="9" scale="65" orientation="portrait" horizontalDpi="1200" verticalDpi="1200" r:id="rId1"/>
  <headerFooter alignWithMargins="0"/>
  <drawing r:id="rId2"/>
  <legacyDrawingHF r:id="rId3"/>
  <extLst>
    <ext xmlns:x14="http://schemas.microsoft.com/office/spreadsheetml/2009/9/main" uri="{CCE6A557-97BC-4b89-ADB6-D9C93CAAB3DF}">
      <x14:dataValidations xmlns:xm="http://schemas.microsoft.com/office/excel/2006/main" xWindow="286" yWindow="286" count="4">
        <x14:dataValidation type="whole" errorStyle="information" operator="greaterThan" allowBlank="1" showInputMessage="1" showErrorMessage="1" errorTitle="保險年齡達70歲" error="本件需請要保人進行銷售過程錄音，請依錄音步驟進行錄音。" promptTitle="日期輸入" prompt="以六或七位數輸入生日_x000a_EX_x000a_52年5月28日_x000a_→520528_x000a_48年9月1日_x000a_→480901">
          <x14:formula1>
            <xm:f>OP!C156</xm:f>
          </x14:formula1>
          <xm:sqref>E6:H6</xm:sqref>
        </x14:dataValidation>
        <x14:dataValidation type="whole" errorStyle="information" operator="greaterThan" allowBlank="1" showInputMessage="1" showErrorMessage="1" errorTitle="保險年齡達70歲" error="本件需請要保人進行銷售過程錄音，請依錄音步驟進行錄音。_x000a_「如要保人為未成年人或喑啞人士，銷售過程紀錄須改以【錄影】方式進行，請依照會單窗口與本公司聯繫」" promptTitle="日期輸入" prompt="以六或七位數輸入生日_x000a_EX_x000a_52年5月28日_x000a_→520528_x000a_48年9月1日_x000a_→480901">
          <x14:formula1>
            <xm:f>OP!C156</xm:f>
          </x14:formula1>
          <xm:sqref>E8</xm:sqref>
        </x14:dataValidation>
        <x14:dataValidation type="whole" errorStyle="information" operator="greaterThan" allowBlank="1" showInputMessage="1" showErrorMessage="1" errorTitle="保險年齡達70歲" error="本件需請要保人進行銷售過程錄音，請依錄音步驟進行錄音。_x000a_「如要保人為未成年人或喑啞人士，銷售過程紀錄須改以【錄影】方式進行，請依照會單窗口與本公司聯繫」" promptTitle="日期輸入" prompt="以六或七位數輸入生日_x000a_EX_x000a_52年5月28日_x000a_→520528_x000a_48年9月1日_x000a_→480901">
          <x14:formula1>
            <xm:f>OP!C156</xm:f>
          </x14:formula1>
          <xm:sqref>E14:H14</xm:sqref>
        </x14:dataValidation>
        <x14:dataValidation type="whole" errorStyle="information" operator="greaterThan" allowBlank="1" showInputMessage="1" showErrorMessage="1" errorTitle="保險年齡達70歲" error="本件需請要保人進行銷售過程錄音，請依錄音步驟進行錄音。_x000a_「如要保人為未成年人或喑啞人士，銷售過程紀錄須改以【錄影】方式進行，請依照會單窗口與本公司聯繫」" promptTitle="日期輸入" prompt="以六或七位數輸入生日_x000a_EX_x000a_52年5月28日_x000a_→520528_x000a_48年9月1日_x000a_→480901">
          <x14:formula1>
            <xm:f>OP!C156</xm:f>
          </x14:formula1>
          <xm:sqref>O14:P14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869"/>
  <sheetViews>
    <sheetView showGridLines="0" showRowColHeaders="0" tabSelected="1" view="pageBreakPreview" topLeftCell="A88" zoomScale="130" zoomScaleNormal="130" zoomScaleSheetLayoutView="130" workbookViewId="0"/>
  </sheetViews>
  <sheetFormatPr defaultColWidth="0" defaultRowHeight="16.5" zeroHeight="1"/>
  <cols>
    <col min="1" max="1" width="0.5" style="175" customWidth="1"/>
    <col min="2" max="2" width="4.375" style="175" customWidth="1"/>
    <col min="3" max="3" width="6.25" style="175" customWidth="1"/>
    <col min="4" max="5" width="4.375" style="175" customWidth="1"/>
    <col min="6" max="6" width="3" style="175" customWidth="1"/>
    <col min="7" max="8" width="4.375" style="175" customWidth="1"/>
    <col min="9" max="9" width="2.625" style="175" customWidth="1"/>
    <col min="10" max="11" width="4.375" style="175" customWidth="1"/>
    <col min="12" max="12" width="4.5" style="175" customWidth="1"/>
    <col min="13" max="14" width="4.375" style="175" customWidth="1"/>
    <col min="15" max="15" width="3.375" style="175" customWidth="1"/>
    <col min="16" max="16" width="4.5" style="175" customWidth="1"/>
    <col min="17" max="17" width="5.25" style="175" customWidth="1"/>
    <col min="18" max="18" width="4" style="175" customWidth="1"/>
    <col min="19" max="19" width="4.375" style="175" customWidth="1"/>
    <col min="20" max="20" width="6.5" style="175" customWidth="1"/>
    <col min="21" max="21" width="6" style="175" customWidth="1"/>
    <col min="22" max="22" width="2.75" style="175" customWidth="1"/>
    <col min="23" max="23" width="0.5" style="175" customWidth="1"/>
    <col min="24" max="24" width="4.25" style="175" hidden="1" customWidth="1"/>
    <col min="25" max="25" width="0" hidden="1" customWidth="1"/>
    <col min="26" max="16384" width="4.25" style="175" hidden="1"/>
  </cols>
  <sheetData>
    <row r="1" spans="1:22" ht="3.95" customHeight="1" thickBot="1"/>
    <row r="2" spans="1:22" ht="25.5" customHeight="1" thickTop="1" thickBot="1">
      <c r="A2" s="176" t="str">
        <f ca="1">OP!$D$53</f>
        <v/>
      </c>
      <c r="B2" s="478" t="str">
        <f>輸入頁!B2</f>
        <v>富邦人壽丰彩人生重大疾病一年定期保險專案試算表</v>
      </c>
      <c r="C2" s="479"/>
      <c r="D2" s="479"/>
      <c r="E2" s="479"/>
      <c r="F2" s="479"/>
      <c r="G2" s="479"/>
      <c r="H2" s="479"/>
      <c r="I2" s="479"/>
      <c r="J2" s="479"/>
      <c r="K2" s="479"/>
      <c r="L2" s="479"/>
      <c r="M2" s="479"/>
      <c r="N2" s="479"/>
      <c r="O2" s="479"/>
      <c r="P2" s="479"/>
      <c r="Q2" s="479"/>
      <c r="R2" s="479"/>
      <c r="S2" s="479"/>
      <c r="T2" s="479"/>
      <c r="U2" s="479"/>
      <c r="V2" s="480"/>
    </row>
    <row r="3" spans="1:22" ht="3" customHeight="1" thickTop="1">
      <c r="A3" s="177"/>
    </row>
    <row r="4" spans="1:22" ht="21.75" customHeight="1" thickBot="1">
      <c r="A4" s="177"/>
      <c r="B4" s="524" t="s">
        <v>99</v>
      </c>
      <c r="C4" s="524"/>
      <c r="D4" s="525" t="str">
        <f>OP!C59</f>
        <v>曾健康</v>
      </c>
      <c r="E4" s="525"/>
      <c r="F4" s="394"/>
      <c r="G4" s="394"/>
      <c r="H4" s="394"/>
      <c r="I4" s="394"/>
      <c r="J4" s="526" t="s">
        <v>6</v>
      </c>
      <c r="K4" s="526"/>
      <c r="L4" s="527">
        <f ca="1">輸入頁!O6</f>
        <v>20</v>
      </c>
      <c r="M4" s="527"/>
      <c r="N4" s="528" t="s">
        <v>3</v>
      </c>
      <c r="O4" s="528"/>
      <c r="P4" s="395" t="str">
        <f>輸入頁!K4</f>
        <v>男</v>
      </c>
      <c r="Q4" s="508"/>
      <c r="R4" s="508"/>
      <c r="S4" s="508"/>
      <c r="T4" s="508"/>
      <c r="U4" s="508"/>
    </row>
    <row r="5" spans="1:22" ht="30" customHeight="1">
      <c r="A5" s="177"/>
      <c r="B5" s="531" t="s">
        <v>1</v>
      </c>
      <c r="C5" s="532"/>
      <c r="D5" s="531" t="s">
        <v>100</v>
      </c>
      <c r="E5" s="521"/>
      <c r="F5" s="521"/>
      <c r="G5" s="521"/>
      <c r="H5" s="521"/>
      <c r="I5" s="521"/>
      <c r="J5" s="521"/>
      <c r="K5" s="521"/>
      <c r="L5" s="521"/>
      <c r="M5" s="521"/>
      <c r="N5" s="521"/>
      <c r="O5" s="521" t="s">
        <v>101</v>
      </c>
      <c r="P5" s="521"/>
      <c r="Q5" s="521" t="s">
        <v>108</v>
      </c>
      <c r="R5" s="521"/>
      <c r="S5" s="521"/>
      <c r="T5" s="521" t="str">
        <f>OP!C32&amp;"保費/元"</f>
        <v>年繳保費/元</v>
      </c>
      <c r="U5" s="521"/>
      <c r="V5" s="522"/>
    </row>
    <row r="6" spans="1:22" ht="32.25" customHeight="1" thickBot="1">
      <c r="A6" s="177">
        <v>1</v>
      </c>
      <c r="B6" s="494" t="str">
        <f ca="1">IF($A$2=1,"",D4)</f>
        <v>曾健康</v>
      </c>
      <c r="C6" s="530"/>
      <c r="D6" s="494" t="str">
        <f ca="1">IF($A$2=1,"",OP!$C$23&amp;"(繳費"&amp;OP!$C$24&amp;"年)")</f>
        <v>富邦人壽丰彩人生重大疾病一年定期保險(繳費1年)</v>
      </c>
      <c r="E6" s="495"/>
      <c r="F6" s="495"/>
      <c r="G6" s="495"/>
      <c r="H6" s="495"/>
      <c r="I6" s="495"/>
      <c r="J6" s="495"/>
      <c r="K6" s="495"/>
      <c r="L6" s="495"/>
      <c r="M6" s="495"/>
      <c r="N6" s="495"/>
      <c r="O6" s="523" t="str">
        <f ca="1">IF($A$2=1,"",OP!C22)</f>
        <v>SWW</v>
      </c>
      <c r="P6" s="523"/>
      <c r="Q6" s="487">
        <f ca="1">IF($A$2=1,"",OP!C28)</f>
        <v>100</v>
      </c>
      <c r="R6" s="487"/>
      <c r="S6" s="487"/>
      <c r="T6" s="492">
        <f ca="1">IF($A$2=1,"",OP!$C$35)</f>
        <v>1360</v>
      </c>
      <c r="U6" s="492"/>
      <c r="V6" s="493"/>
    </row>
    <row r="7" spans="1:22" ht="3" customHeight="1">
      <c r="A7" s="177"/>
      <c r="B7" s="388" t="str">
        <f ca="1">IF(OR($A$2=1,AND(OP!C42=0,OP!C44=0)),"","※繳別折扣：主約如符合本公司規定之繳別折扣者，"&amp;IF(OP!C42=0,"","首期保險費調降"&amp;TEXT(OP!C42,"0.0%"))&amp;IF(OP!C44=0,"。"," ")&amp;IF(OP!C44=0,"","續期保險費調降"&amp;TEXT(OP!C44,"0.0%")))</f>
        <v/>
      </c>
      <c r="C7" s="183"/>
      <c r="D7" s="184"/>
      <c r="E7" s="184"/>
      <c r="F7" s="184"/>
      <c r="G7" s="184"/>
      <c r="H7" s="184"/>
      <c r="I7" s="184"/>
      <c r="J7" s="184"/>
      <c r="K7" s="184"/>
      <c r="L7" s="184"/>
      <c r="M7" s="185"/>
      <c r="N7" s="185"/>
      <c r="O7" s="186"/>
      <c r="P7" s="186"/>
      <c r="Q7" s="186"/>
      <c r="R7" s="187"/>
      <c r="S7" s="188"/>
      <c r="T7" s="188"/>
      <c r="U7" s="189"/>
    </row>
    <row r="8" spans="1:22" ht="2.25" customHeight="1">
      <c r="A8" s="177"/>
      <c r="B8" s="388" t="str">
        <f ca="1">IF(OR($A$2=1,AND(OP!C46=0,OP!C47=0)),"","  主約"&amp;OP!$C$32&amp;"總保費 "&amp;TEXT(OP!$C$35,"#,##0 元，")&amp;IF(OP!C46&gt;0,"首期折扣後保費 "&amp;TEXT(OP!C48,"#,##0 元 "),"首期保費 "&amp;TEXT(OP!$C$48,"#,##0 元 "))&amp;IF(OP!C47&gt;0,"續期折扣後保費 "&amp;TEXT(OP!$C$49,"#,##0 元 "),"續期保費 "&amp;TEXT(OP!$C$49,"#,##0 元 "))&amp;IF(OP!C32="月繳","，首期須繳 2個月共 "&amp;TEXT(OP!C48*2,"#,##0 元"),""))</f>
        <v/>
      </c>
      <c r="C8" s="183"/>
      <c r="D8" s="184"/>
      <c r="E8" s="184"/>
      <c r="F8" s="184"/>
      <c r="G8" s="184"/>
      <c r="H8" s="184"/>
      <c r="I8" s="184"/>
      <c r="J8" s="184"/>
      <c r="K8" s="184"/>
      <c r="L8" s="184"/>
      <c r="M8" s="185"/>
      <c r="N8" s="185"/>
      <c r="O8" s="186"/>
      <c r="P8" s="186"/>
      <c r="Q8" s="186"/>
      <c r="R8" s="187"/>
      <c r="S8" s="188"/>
      <c r="T8" s="188"/>
      <c r="U8" s="188"/>
    </row>
    <row r="9" spans="1:22" ht="3.75" customHeight="1" thickBot="1">
      <c r="A9" s="177"/>
      <c r="B9" s="253"/>
      <c r="C9" s="254"/>
      <c r="D9" s="254"/>
      <c r="E9" s="254"/>
      <c r="F9" s="254"/>
      <c r="G9" s="254"/>
      <c r="H9" s="254"/>
      <c r="I9" s="254"/>
      <c r="J9" s="254"/>
      <c r="K9" s="254"/>
      <c r="L9" s="254"/>
      <c r="M9" s="254"/>
      <c r="N9" s="254"/>
      <c r="O9" s="254"/>
      <c r="P9" s="254"/>
      <c r="Q9" s="254"/>
      <c r="R9" s="254"/>
      <c r="S9" s="188"/>
      <c r="T9" s="188"/>
      <c r="U9" s="188"/>
    </row>
    <row r="10" spans="1:22" ht="20.25" customHeight="1" thickTop="1" thickBot="1">
      <c r="B10" s="502" t="s">
        <v>321</v>
      </c>
      <c r="C10" s="503"/>
      <c r="D10" s="503"/>
      <c r="E10" s="503"/>
      <c r="F10" s="503"/>
      <c r="G10" s="503"/>
      <c r="H10" s="503"/>
      <c r="I10" s="503"/>
      <c r="J10" s="503"/>
      <c r="K10" s="503"/>
      <c r="L10" s="503"/>
      <c r="M10" s="503"/>
      <c r="N10" s="503"/>
      <c r="O10" s="503"/>
      <c r="P10" s="503"/>
      <c r="Q10" s="503"/>
      <c r="R10" s="503"/>
      <c r="S10" s="503"/>
      <c r="T10" s="503"/>
      <c r="U10" s="503"/>
      <c r="V10" s="504"/>
    </row>
    <row r="11" spans="1:22" ht="19.5" customHeight="1" thickTop="1">
      <c r="B11" s="524" t="s">
        <v>99</v>
      </c>
      <c r="C11" s="524"/>
      <c r="D11" s="525" t="str">
        <f>D4</f>
        <v>曾健康</v>
      </c>
      <c r="E11" s="525"/>
      <c r="J11" s="534" t="s">
        <v>6</v>
      </c>
      <c r="K11" s="534"/>
      <c r="L11" s="533">
        <f ca="1">輸入頁!O6</f>
        <v>20</v>
      </c>
      <c r="M11" s="533"/>
      <c r="N11" s="529" t="s">
        <v>3</v>
      </c>
      <c r="O11" s="529"/>
      <c r="P11" s="182" t="str">
        <f>輸入頁!K4</f>
        <v>男</v>
      </c>
      <c r="S11" s="193"/>
      <c r="T11" s="194"/>
      <c r="U11" s="195" t="s">
        <v>286</v>
      </c>
      <c r="V11" s="190"/>
    </row>
    <row r="12" spans="1:22" ht="3" customHeight="1">
      <c r="B12" s="191"/>
      <c r="C12" s="191"/>
      <c r="D12" s="192"/>
      <c r="E12" s="192"/>
      <c r="J12" s="179"/>
      <c r="K12" s="179"/>
      <c r="L12" s="180"/>
      <c r="M12" s="180"/>
      <c r="N12" s="181"/>
      <c r="O12" s="181"/>
      <c r="P12" s="182"/>
      <c r="S12" s="193"/>
      <c r="T12" s="194"/>
      <c r="U12" s="195"/>
      <c r="V12" s="190"/>
    </row>
    <row r="13" spans="1:22" ht="75.75" customHeight="1">
      <c r="B13" s="511" t="s">
        <v>267</v>
      </c>
      <c r="C13" s="512" t="s">
        <v>287</v>
      </c>
      <c r="D13" s="513"/>
      <c r="E13" s="513"/>
      <c r="F13" s="513"/>
      <c r="G13" s="505">
        <f ca="1">IF($A$2=1,"",$Q$6*10000)</f>
        <v>1000000</v>
      </c>
      <c r="H13" s="506"/>
      <c r="I13" s="506"/>
      <c r="J13" s="507"/>
      <c r="K13" s="489" t="s">
        <v>290</v>
      </c>
      <c r="L13" s="490"/>
      <c r="M13" s="490"/>
      <c r="N13" s="490"/>
      <c r="O13" s="490"/>
      <c r="P13" s="490"/>
      <c r="Q13" s="490"/>
      <c r="R13" s="490"/>
      <c r="S13" s="490"/>
      <c r="T13" s="490"/>
      <c r="U13" s="490"/>
      <c r="V13" s="491"/>
    </row>
    <row r="14" spans="1:22" ht="87" customHeight="1">
      <c r="B14" s="511"/>
      <c r="C14" s="512" t="s">
        <v>288</v>
      </c>
      <c r="D14" s="513"/>
      <c r="E14" s="513"/>
      <c r="F14" s="513"/>
      <c r="G14" s="488">
        <f ca="1">IF($A$2=1,"",$Q$6*10000*10%)</f>
        <v>100000</v>
      </c>
      <c r="H14" s="488"/>
      <c r="I14" s="488"/>
      <c r="J14" s="488"/>
      <c r="K14" s="489" t="s">
        <v>291</v>
      </c>
      <c r="L14" s="490"/>
      <c r="M14" s="490"/>
      <c r="N14" s="490"/>
      <c r="O14" s="490"/>
      <c r="P14" s="490"/>
      <c r="Q14" s="490"/>
      <c r="R14" s="490"/>
      <c r="S14" s="490"/>
      <c r="T14" s="490"/>
      <c r="U14" s="490"/>
      <c r="V14" s="491"/>
    </row>
    <row r="15" spans="1:22" ht="67.5" customHeight="1">
      <c r="B15" s="518" t="s">
        <v>268</v>
      </c>
      <c r="C15" s="519"/>
      <c r="D15" s="519"/>
      <c r="E15" s="519"/>
      <c r="F15" s="520"/>
      <c r="G15" s="488">
        <f ca="1">IF($A$2=1,"",$Q$6*10000)</f>
        <v>1000000</v>
      </c>
      <c r="H15" s="488"/>
      <c r="I15" s="488"/>
      <c r="J15" s="488"/>
      <c r="K15" s="489" t="s">
        <v>292</v>
      </c>
      <c r="L15" s="490"/>
      <c r="M15" s="490"/>
      <c r="N15" s="490"/>
      <c r="O15" s="490"/>
      <c r="P15" s="490"/>
      <c r="Q15" s="490"/>
      <c r="R15" s="490"/>
      <c r="S15" s="490"/>
      <c r="T15" s="490"/>
      <c r="U15" s="490"/>
      <c r="V15" s="491"/>
    </row>
    <row r="16" spans="1:22" ht="36.75" customHeight="1">
      <c r="B16" s="515" t="s">
        <v>269</v>
      </c>
      <c r="C16" s="516"/>
      <c r="D16" s="516"/>
      <c r="E16" s="516"/>
      <c r="F16" s="517"/>
      <c r="G16" s="488">
        <f ca="1">IF($A$2=1,"",$Q$6*10000)</f>
        <v>1000000</v>
      </c>
      <c r="H16" s="488"/>
      <c r="I16" s="488"/>
      <c r="J16" s="488"/>
      <c r="K16" s="489" t="s">
        <v>297</v>
      </c>
      <c r="L16" s="490"/>
      <c r="M16" s="490"/>
      <c r="N16" s="490"/>
      <c r="O16" s="490"/>
      <c r="P16" s="490"/>
      <c r="Q16" s="490"/>
      <c r="R16" s="490"/>
      <c r="S16" s="490"/>
      <c r="T16" s="490"/>
      <c r="U16" s="490"/>
      <c r="V16" s="491"/>
    </row>
    <row r="17" spans="2:22" ht="10.5" customHeight="1">
      <c r="B17" s="386"/>
      <c r="C17" s="386"/>
      <c r="D17" s="386"/>
      <c r="E17" s="386"/>
      <c r="F17" s="386"/>
      <c r="G17" s="387"/>
      <c r="H17" s="387"/>
      <c r="I17" s="387"/>
      <c r="J17" s="387"/>
      <c r="K17" s="387"/>
      <c r="L17" s="387"/>
      <c r="M17" s="387"/>
      <c r="N17" s="387"/>
      <c r="O17" s="387"/>
      <c r="P17" s="387"/>
      <c r="Q17" s="387"/>
      <c r="R17" s="387"/>
      <c r="S17" s="387"/>
      <c r="T17" s="387"/>
      <c r="U17" s="387"/>
      <c r="V17" s="387"/>
    </row>
    <row r="18" spans="2:22" ht="19.5" customHeight="1">
      <c r="B18" s="535" t="s">
        <v>274</v>
      </c>
      <c r="C18" s="536"/>
      <c r="D18" s="536"/>
      <c r="E18" s="536"/>
      <c r="F18" s="536"/>
      <c r="G18" s="536"/>
      <c r="H18" s="536"/>
      <c r="I18" s="536"/>
      <c r="J18" s="536"/>
      <c r="K18" s="536"/>
      <c r="L18" s="536"/>
      <c r="M18" s="536"/>
      <c r="N18" s="536"/>
      <c r="O18" s="536"/>
      <c r="P18" s="536"/>
      <c r="Q18" s="536"/>
      <c r="R18" s="536"/>
      <c r="S18" s="536"/>
      <c r="T18" s="536"/>
      <c r="U18" s="536"/>
      <c r="V18" s="537"/>
    </row>
    <row r="19" spans="2:22" ht="6" customHeight="1">
      <c r="B19" s="386"/>
      <c r="C19" s="386"/>
      <c r="D19" s="386"/>
      <c r="E19" s="386"/>
      <c r="F19" s="386"/>
      <c r="G19" s="386"/>
      <c r="H19" s="386"/>
      <c r="I19" s="386"/>
      <c r="J19" s="386"/>
      <c r="K19" s="386"/>
      <c r="L19" s="386"/>
      <c r="M19" s="386"/>
      <c r="N19" s="386"/>
      <c r="O19" s="386"/>
      <c r="P19" s="386"/>
      <c r="Q19" s="386"/>
      <c r="R19" s="386"/>
      <c r="S19" s="386"/>
      <c r="T19" s="386"/>
      <c r="U19" s="386"/>
      <c r="V19" s="386"/>
    </row>
    <row r="20" spans="2:22" ht="18" customHeight="1">
      <c r="B20" s="509" t="s">
        <v>273</v>
      </c>
      <c r="C20" s="509" t="s">
        <v>237</v>
      </c>
      <c r="D20" s="496" t="s">
        <v>109</v>
      </c>
      <c r="E20" s="497"/>
      <c r="F20" s="498"/>
      <c r="G20" s="509" t="s">
        <v>273</v>
      </c>
      <c r="H20" s="509" t="s">
        <v>237</v>
      </c>
      <c r="I20" s="539" t="s">
        <v>109</v>
      </c>
      <c r="J20" s="540"/>
      <c r="K20" s="540"/>
      <c r="L20" s="541"/>
      <c r="M20" s="509" t="s">
        <v>273</v>
      </c>
      <c r="N20" s="538" t="s">
        <v>237</v>
      </c>
      <c r="O20" s="539" t="s">
        <v>109</v>
      </c>
      <c r="P20" s="540"/>
      <c r="Q20" s="541"/>
      <c r="R20" s="509" t="s">
        <v>273</v>
      </c>
      <c r="S20" s="509" t="s">
        <v>237</v>
      </c>
      <c r="T20" s="496" t="s">
        <v>109</v>
      </c>
      <c r="U20" s="497"/>
      <c r="V20" s="498"/>
    </row>
    <row r="21" spans="2:22" ht="18" customHeight="1">
      <c r="B21" s="510"/>
      <c r="C21" s="514"/>
      <c r="D21" s="499"/>
      <c r="E21" s="500"/>
      <c r="F21" s="501"/>
      <c r="G21" s="510"/>
      <c r="H21" s="514"/>
      <c r="I21" s="499"/>
      <c r="J21" s="500"/>
      <c r="K21" s="500"/>
      <c r="L21" s="501"/>
      <c r="M21" s="510"/>
      <c r="N21" s="514"/>
      <c r="O21" s="499"/>
      <c r="P21" s="500"/>
      <c r="Q21" s="501"/>
      <c r="R21" s="510"/>
      <c r="S21" s="514"/>
      <c r="T21" s="499"/>
      <c r="U21" s="500"/>
      <c r="V21" s="501"/>
    </row>
    <row r="22" spans="2:22" ht="17.25" customHeight="1">
      <c r="B22" s="391">
        <f ca="1">IF($A$2=1,"",1)</f>
        <v>1</v>
      </c>
      <c r="C22" s="391">
        <f ca="1">IF($A$2=1,"",OP!$D$5)</f>
        <v>20</v>
      </c>
      <c r="D22" s="476">
        <f ca="1">IF(OR($A$2=1,ISNA(VLOOKUP(OP!$C$22&amp;TEXT(OP!$C$18,"00")&amp;TEXT(OP!$D$5,"00")&amp;TEXT(列印頁!B22,"00"),COMP,2,0))),"",VLOOKUP(OP!$C$22&amp;TEXT(OP!$C$18,"00")&amp;TEXT(OP!$D$5,"00")&amp;TEXT(列印頁!B22,"00"),COMP,2,0)*$Q$6)</f>
        <v>1360</v>
      </c>
      <c r="E22" s="476"/>
      <c r="F22" s="476"/>
      <c r="G22" s="391">
        <f ca="1">IF(OR(C35="",B35="",D35=""),"",IF(C35+1&gt;70,"",B35+1))</f>
        <v>15</v>
      </c>
      <c r="H22" s="391">
        <f ca="1">IF(OR($A$2=1,MAX($C$22:C35)&gt;=70,B35=""),"",C35+(B35-$B34))</f>
        <v>34</v>
      </c>
      <c r="I22" s="481">
        <f ca="1">IF(OR($A$2=1,ISNA(VLOOKUP(OP!$C$22&amp;TEXT(OP!$C$18,"00")&amp;TEXT(OP!$D$5,"00")&amp;TEXT(列印頁!G22,"00"),COMP,2,0))),"",VLOOKUP(OP!$C$22&amp;TEXT(OP!$C$18,"00")&amp;TEXT(OP!$D$5,"00")&amp;TEXT(列印頁!G22,"00"),COMP,2,0)*$Q$6)</f>
        <v>5250</v>
      </c>
      <c r="J22" s="482"/>
      <c r="K22" s="482"/>
      <c r="L22" s="483"/>
      <c r="M22" s="391">
        <f ca="1">IF(OR(H35="",G35="",I35=""),"",IF(H35+1&gt;70,"",G35+1))</f>
        <v>29</v>
      </c>
      <c r="N22" s="391">
        <f ca="1">IF(OR($A$2=1,MAX($H$22:H35)&gt;=70,H35=""),"",H35+(G35-$G34))</f>
        <v>48</v>
      </c>
      <c r="O22" s="486">
        <f ca="1">IF(OR($A$2=1,ISNA(VLOOKUP(OP!$C$22&amp;TEXT(OP!$C$18,"00")&amp;TEXT(OP!$D$5,"00")&amp;TEXT(列印頁!M22,"00"),COMP,2,0))),"",VLOOKUP(OP!$C$22&amp;TEXT(OP!$C$18,"00")&amp;TEXT(OP!$D$5,"00")&amp;TEXT(列印頁!M22,"00"),COMP,2,0)*$Q$6)</f>
        <v>17680</v>
      </c>
      <c r="P22" s="482"/>
      <c r="Q22" s="483"/>
      <c r="R22" s="391">
        <f ca="1">IF(OR(N35="",M35="",O35=""),"",IF(N35+1&gt;70,"",M35+1))</f>
        <v>43</v>
      </c>
      <c r="S22" s="391">
        <f ca="1">IF(OR($A$2=1,MAX($N$22:N35)&gt;=70,N35=""),"",N35+(M35-$M34))</f>
        <v>62</v>
      </c>
      <c r="T22" s="476">
        <f ca="1">IF(OR($A$2=1,ISNA(VLOOKUP(OP!$C$22&amp;TEXT(OP!$C$18,"00")&amp;TEXT(OP!$D$5,"00")&amp;TEXT(列印頁!R22,"00"),COMP,2,0))),"",VLOOKUP(OP!$C$22&amp;TEXT(OP!$C$18,"00")&amp;TEXT(OP!$D$5,"00")&amp;TEXT(列印頁!R22,"00"),COMP,2,0)*$Q$6)</f>
        <v>49960</v>
      </c>
      <c r="U22" s="476"/>
      <c r="V22" s="476"/>
    </row>
    <row r="23" spans="2:22" ht="17.25" customHeight="1">
      <c r="B23" s="392">
        <f ca="1">IF(OR(C22="",B22="",D22=""),"",B22+1)</f>
        <v>2</v>
      </c>
      <c r="C23" s="391">
        <f ca="1">IF(OR($A$2=1,MAX($C$22:C22)&gt;=70,B23=""),"",C22+(B23-$B22))</f>
        <v>21</v>
      </c>
      <c r="D23" s="476">
        <f ca="1">IF(OR($A$2=1,ISNA(VLOOKUP(OP!$C$22&amp;TEXT(OP!$C$18,"00")&amp;TEXT(OP!$D$5,"00")&amp;TEXT(列印頁!B23,"00"),COMP,2,0))),"",VLOOKUP(OP!$C$22&amp;TEXT(OP!$C$18,"00")&amp;TEXT(OP!$D$5,"00")&amp;TEXT(列印頁!B23,"00"),COMP,2,0)*$Q$6)</f>
        <v>2210</v>
      </c>
      <c r="E23" s="476"/>
      <c r="F23" s="476"/>
      <c r="G23" s="392">
        <f ca="1">IF(OR(H22="",G22="",I22=""),"",IF(H22+1&gt;70,"",G22+1))</f>
        <v>16</v>
      </c>
      <c r="H23" s="391">
        <f ca="1">IF(OR($A$2=1,MAX($H$22:H22)&gt;=70,G23=""),"",H22+(G23-G22))</f>
        <v>35</v>
      </c>
      <c r="I23" s="481">
        <f ca="1">IF(OR($A$2=1,ISNA(VLOOKUP(OP!$C$22&amp;TEXT(OP!$C$18,"00")&amp;TEXT(OP!$D$5,"00")&amp;TEXT(列印頁!G23,"00"),COMP,2,0))),"",VLOOKUP(OP!$C$22&amp;TEXT(OP!$C$18,"00")&amp;TEXT(OP!$D$5,"00")&amp;TEXT(列印頁!G23,"00"),COMP,2,0)*$Q$6)</f>
        <v>5740</v>
      </c>
      <c r="J23" s="482"/>
      <c r="K23" s="482"/>
      <c r="L23" s="483"/>
      <c r="M23" s="392">
        <f ca="1">IF(OR(N22="",M22="",O22=""),"",IF(N22+1&gt;70,"",M22+1))</f>
        <v>30</v>
      </c>
      <c r="N23" s="391">
        <f ca="1">IF(OR($A$2=1,MAX($N$22:N22)&gt;=70,N22=""),"",N22+(M23-$M22))</f>
        <v>49</v>
      </c>
      <c r="O23" s="486">
        <f ca="1">IF(OR($A$2=1,ISNA(VLOOKUP(OP!$C$22&amp;TEXT(OP!$C$18,"00")&amp;TEXT(OP!$D$5,"00")&amp;TEXT(列印頁!M23,"00"),COMP,2,0))),"",VLOOKUP(OP!$C$22&amp;TEXT(OP!$C$18,"00")&amp;TEXT(OP!$D$5,"00")&amp;TEXT(列印頁!M23,"00"),COMP,2,0)*$Q$6)</f>
        <v>19360</v>
      </c>
      <c r="P23" s="482"/>
      <c r="Q23" s="483"/>
      <c r="R23" s="392">
        <f ca="1">IF(OR(S22="",R22="",T22=""),"",IF(S22+1&gt;70,"",R22+1))</f>
        <v>44</v>
      </c>
      <c r="S23" s="391">
        <f ca="1">IF(OR($A$2=1,MAX($S$22:S22)&gt;=70,R23=""),"",S22+(R23-$R22))</f>
        <v>63</v>
      </c>
      <c r="T23" s="476">
        <f ca="1">IF(OR($A$2=1,ISNA(VLOOKUP(OP!$C$22&amp;TEXT(OP!$C$18,"00")&amp;TEXT(OP!$D$5,"00")&amp;TEXT(列印頁!R23,"00"),COMP,2,0))),"",VLOOKUP(OP!$C$22&amp;TEXT(OP!$C$18,"00")&amp;TEXT(OP!$D$5,"00")&amp;TEXT(列印頁!R23,"00"),COMP,2,0)*$Q$6)</f>
        <v>52740</v>
      </c>
      <c r="U23" s="476"/>
      <c r="V23" s="476"/>
    </row>
    <row r="24" spans="2:22" ht="17.25" customHeight="1">
      <c r="B24" s="392">
        <f t="shared" ref="B24:B32" ca="1" si="0">IF(OR(C23="",B23="",D23=""),"",IF(C23+1&gt;70,"",B23+1))</f>
        <v>3</v>
      </c>
      <c r="C24" s="391">
        <f ca="1">IF(OR($A$2=1,MAX($C$22:C23)&gt;=70,B24=""),"",C23+(B24-$B23))</f>
        <v>22</v>
      </c>
      <c r="D24" s="476">
        <f ca="1">IF(OR($A$2=1,ISNA(VLOOKUP(OP!$C$22&amp;TEXT(OP!$C$18,"00")&amp;TEXT(OP!$D$5,"00")&amp;TEXT(列印頁!B24,"00"),COMP,2,0))),"",VLOOKUP(OP!$C$22&amp;TEXT(OP!$C$18,"00")&amp;TEXT(OP!$D$5,"00")&amp;TEXT(列印頁!B24,"00"),COMP,2,0)*$Q$6)</f>
        <v>2280</v>
      </c>
      <c r="E24" s="476"/>
      <c r="F24" s="476"/>
      <c r="G24" s="392">
        <f t="shared" ref="G24:G32" ca="1" si="1">IF(OR(H23="",G23="",I23=""),"",IF(H23+1&gt;70,"",G23+1))</f>
        <v>17</v>
      </c>
      <c r="H24" s="391">
        <f ca="1">IF(OR($A$2=1,MAX($H$22:H23)&gt;=70,G24=""),"",H23+(G24-G23))</f>
        <v>36</v>
      </c>
      <c r="I24" s="481">
        <f ca="1">IF(OR($A$2=1,ISNA(VLOOKUP(OP!$C$22&amp;TEXT(OP!$C$18,"00")&amp;TEXT(OP!$D$5,"00")&amp;TEXT(列印頁!G24,"00"),COMP,2,0))),"",VLOOKUP(OP!$C$22&amp;TEXT(OP!$C$18,"00")&amp;TEXT(OP!$D$5,"00")&amp;TEXT(列印頁!G24,"00"),COMP,2,0)*$Q$6)</f>
        <v>6280</v>
      </c>
      <c r="J24" s="482"/>
      <c r="K24" s="482"/>
      <c r="L24" s="483"/>
      <c r="M24" s="392">
        <f t="shared" ref="M24:M32" ca="1" si="2">IF(OR(N23="",M23="",O23=""),"",IF(N23+1&gt;70,"",M23+1))</f>
        <v>31</v>
      </c>
      <c r="N24" s="391">
        <f ca="1">IF(OR($A$2=1,MAX($N$22:N23)&gt;=70,N23=""),"",N23+(M24-$M23))</f>
        <v>50</v>
      </c>
      <c r="O24" s="486">
        <f ca="1">IF(OR($A$2=1,ISNA(VLOOKUP(OP!$C$22&amp;TEXT(OP!$C$18,"00")&amp;TEXT(OP!$D$5,"00")&amp;TEXT(列印頁!M24,"00"),COMP,2,0))),"",VLOOKUP(OP!$C$22&amp;TEXT(OP!$C$18,"00")&amp;TEXT(OP!$D$5,"00")&amp;TEXT(列印頁!M24,"00"),COMP,2,0)*$Q$6)</f>
        <v>21270</v>
      </c>
      <c r="P24" s="482"/>
      <c r="Q24" s="483"/>
      <c r="R24" s="392">
        <f t="shared" ref="R24:R34" ca="1" si="3">IF(OR(S23="",R23="",T23=""),"",IF(S23+1&gt;70,"",R23+1))</f>
        <v>45</v>
      </c>
      <c r="S24" s="391">
        <f ca="1">IF(OR($A$2=1,MAX($S$22:S23)&gt;=70,R24=""),"",S23+(R24-$R23))</f>
        <v>64</v>
      </c>
      <c r="T24" s="476">
        <f ca="1">IF(OR($A$2=1,ISNA(VLOOKUP(OP!$C$22&amp;TEXT(OP!$C$18,"00")&amp;TEXT(OP!$D$5,"00")&amp;TEXT(列印頁!R24,"00"),COMP,2,0))),"",VLOOKUP(OP!$C$22&amp;TEXT(OP!$C$18,"00")&amp;TEXT(OP!$D$5,"00")&amp;TEXT(列印頁!R24,"00"),COMP,2,0)*$Q$6)</f>
        <v>55620.000000000007</v>
      </c>
      <c r="U24" s="476"/>
      <c r="V24" s="476"/>
    </row>
    <row r="25" spans="2:22" ht="17.25" customHeight="1">
      <c r="B25" s="392">
        <f t="shared" ca="1" si="0"/>
        <v>4</v>
      </c>
      <c r="C25" s="391">
        <f ca="1">IF(OR($A$2=1,MAX($C$22:C24)&gt;=70,B25=""),"",C24+(B25-$B24))</f>
        <v>23</v>
      </c>
      <c r="D25" s="476">
        <f ca="1">IF(OR($A$2=1,ISNA(VLOOKUP(OP!$C$22&amp;TEXT(OP!$C$18,"00")&amp;TEXT(OP!$D$5,"00")&amp;TEXT(列印頁!B25,"00"),COMP,2,0))),"",VLOOKUP(OP!$C$22&amp;TEXT(OP!$C$18,"00")&amp;TEXT(OP!$D$5,"00")&amp;TEXT(列印頁!B25,"00"),COMP,2,0)*$Q$6)</f>
        <v>2460</v>
      </c>
      <c r="E25" s="476"/>
      <c r="F25" s="476"/>
      <c r="G25" s="392">
        <f t="shared" ca="1" si="1"/>
        <v>18</v>
      </c>
      <c r="H25" s="391">
        <f ca="1">IF(OR($A$2=1,MAX($H$22:H24)&gt;=70,G25=""),"",H24+(G25-G24))</f>
        <v>37</v>
      </c>
      <c r="I25" s="481">
        <f ca="1">IF(OR($A$2=1,ISNA(VLOOKUP(OP!$C$22&amp;TEXT(OP!$C$18,"00")&amp;TEXT(OP!$D$5,"00")&amp;TEXT(列印頁!G25,"00"),COMP,2,0))),"",VLOOKUP(OP!$C$22&amp;TEXT(OP!$C$18,"00")&amp;TEXT(OP!$D$5,"00")&amp;TEXT(列印頁!G25,"00"),COMP,2,0)*$Q$6)</f>
        <v>6840.0000000000009</v>
      </c>
      <c r="J25" s="482"/>
      <c r="K25" s="482"/>
      <c r="L25" s="483"/>
      <c r="M25" s="392">
        <f t="shared" ca="1" si="2"/>
        <v>32</v>
      </c>
      <c r="N25" s="391">
        <f ca="1">IF(OR($A$2=1,MAX($N$22:N24)&gt;=70,N24=""),"",N24+(M25-$M24))</f>
        <v>51</v>
      </c>
      <c r="O25" s="486">
        <f ca="1">IF(OR($A$2=1,ISNA(VLOOKUP(OP!$C$22&amp;TEXT(OP!$C$18,"00")&amp;TEXT(OP!$D$5,"00")&amp;TEXT(列印頁!M25,"00"),COMP,2,0))),"",VLOOKUP(OP!$C$22&amp;TEXT(OP!$C$18,"00")&amp;TEXT(OP!$D$5,"00")&amp;TEXT(列印頁!M25,"00"),COMP,2,0)*$Q$6)</f>
        <v>23160</v>
      </c>
      <c r="P25" s="482"/>
      <c r="Q25" s="483"/>
      <c r="R25" s="392">
        <f t="shared" ca="1" si="3"/>
        <v>46</v>
      </c>
      <c r="S25" s="391">
        <f ca="1">IF(OR($A$2=1,MAX($S$22:S24)&gt;=70,R25=""),"",S24+(R25-$R24))</f>
        <v>65</v>
      </c>
      <c r="T25" s="476">
        <f ca="1">IF(OR($A$2=1,ISNA(VLOOKUP(OP!$C$22&amp;TEXT(OP!$C$18,"00")&amp;TEXT(OP!$D$5,"00")&amp;TEXT(列印頁!R25,"00"),COMP,2,0))),"",VLOOKUP(OP!$C$22&amp;TEXT(OP!$C$18,"00")&amp;TEXT(OP!$D$5,"00")&amp;TEXT(列印頁!R25,"00"),COMP,2,0)*$Q$6)</f>
        <v>59110</v>
      </c>
      <c r="U25" s="476"/>
      <c r="V25" s="476"/>
    </row>
    <row r="26" spans="2:22" ht="17.25" customHeight="1">
      <c r="B26" s="392">
        <f t="shared" ca="1" si="0"/>
        <v>5</v>
      </c>
      <c r="C26" s="391">
        <f ca="1">IF(OR($A$2=1,MAX($C$22:C25)&gt;=70,B26=""),"",C25+(B26-$B25))</f>
        <v>24</v>
      </c>
      <c r="D26" s="476">
        <f ca="1">IF(OR($A$2=1,ISNA(VLOOKUP(OP!$C$22&amp;TEXT(OP!$C$18,"00")&amp;TEXT(OP!$D$5,"00")&amp;TEXT(列印頁!B26,"00"),COMP,2,0))),"",VLOOKUP(OP!$C$22&amp;TEXT(OP!$C$18,"00")&amp;TEXT(OP!$D$5,"00")&amp;TEXT(列印頁!B26,"00"),COMP,2,0)*$Q$6)</f>
        <v>2550</v>
      </c>
      <c r="E26" s="476"/>
      <c r="F26" s="476"/>
      <c r="G26" s="392">
        <f t="shared" ca="1" si="1"/>
        <v>19</v>
      </c>
      <c r="H26" s="391">
        <f ca="1">IF(OR($A$2=1,MAX($H$22:H25)&gt;=70,G26=""),"",H25+(G26-G25))</f>
        <v>38</v>
      </c>
      <c r="I26" s="481">
        <f ca="1">IF(OR($A$2=1,ISNA(VLOOKUP(OP!$C$22&amp;TEXT(OP!$C$18,"00")&amp;TEXT(OP!$D$5,"00")&amp;TEXT(列印頁!G26,"00"),COMP,2,0))),"",VLOOKUP(OP!$C$22&amp;TEXT(OP!$C$18,"00")&amp;TEXT(OP!$D$5,"00")&amp;TEXT(列印頁!G26,"00"),COMP,2,0)*$Q$6)</f>
        <v>7409.9999999999991</v>
      </c>
      <c r="J26" s="482"/>
      <c r="K26" s="482"/>
      <c r="L26" s="483"/>
      <c r="M26" s="392">
        <f t="shared" ca="1" si="2"/>
        <v>33</v>
      </c>
      <c r="N26" s="391">
        <f ca="1">IF(OR($A$2=1,MAX($N$22:N25)&gt;=70,N25=""),"",N25+(M26-$M25))</f>
        <v>52</v>
      </c>
      <c r="O26" s="486">
        <f ca="1">IF(OR($A$2=1,ISNA(VLOOKUP(OP!$C$22&amp;TEXT(OP!$C$18,"00")&amp;TEXT(OP!$D$5,"00")&amp;TEXT(列印頁!M26,"00"),COMP,2,0))),"",VLOOKUP(OP!$C$22&amp;TEXT(OP!$C$18,"00")&amp;TEXT(OP!$D$5,"00")&amp;TEXT(列印頁!M26,"00"),COMP,2,0)*$Q$6)</f>
        <v>25070</v>
      </c>
      <c r="P26" s="482"/>
      <c r="Q26" s="483"/>
      <c r="R26" s="392">
        <f t="shared" ca="1" si="3"/>
        <v>47</v>
      </c>
      <c r="S26" s="391">
        <f ca="1">IF(OR($A$2=1,MAX($S$22:S25)&gt;=70,R26=""),"",S25+(R26-$R25))</f>
        <v>66</v>
      </c>
      <c r="T26" s="476">
        <f ca="1">IF(OR($A$2=1,ISNA(VLOOKUP(OP!$C$22&amp;TEXT(OP!$C$18,"00")&amp;TEXT(OP!$D$5,"00")&amp;TEXT(列印頁!R26,"00"),COMP,2,0))),"",VLOOKUP(OP!$C$22&amp;TEXT(OP!$C$18,"00")&amp;TEXT(OP!$D$5,"00")&amp;TEXT(列印頁!R26,"00"),COMP,2,0)*$Q$6)</f>
        <v>62260</v>
      </c>
      <c r="U26" s="476"/>
      <c r="V26" s="476"/>
    </row>
    <row r="27" spans="2:22" ht="17.25" customHeight="1">
      <c r="B27" s="392">
        <f t="shared" ca="1" si="0"/>
        <v>6</v>
      </c>
      <c r="C27" s="391">
        <f ca="1">IF(OR($A$2=1,MAX($C$22:C26)&gt;=70,B27=""),"",C26+(B27-$B26))</f>
        <v>25</v>
      </c>
      <c r="D27" s="476">
        <f ca="1">IF(OR($A$2=1,ISNA(VLOOKUP(OP!$C$22&amp;TEXT(OP!$C$18,"00")&amp;TEXT(OP!$D$5,"00")&amp;TEXT(列印頁!B27,"00"),COMP,2,0))),"",VLOOKUP(OP!$C$22&amp;TEXT(OP!$C$18,"00")&amp;TEXT(OP!$D$5,"00")&amp;TEXT(列印頁!B27,"00"),COMP,2,0)*$Q$6)</f>
        <v>2610</v>
      </c>
      <c r="E27" s="476"/>
      <c r="F27" s="476"/>
      <c r="G27" s="392">
        <f t="shared" ca="1" si="1"/>
        <v>20</v>
      </c>
      <c r="H27" s="391">
        <f ca="1">IF(OR($A$2=1,MAX($H$22:H26)&gt;=70,G27=""),"",H26+(G27-G26))</f>
        <v>39</v>
      </c>
      <c r="I27" s="481">
        <f ca="1">IF(OR($A$2=1,ISNA(VLOOKUP(OP!$C$22&amp;TEXT(OP!$C$18,"00")&amp;TEXT(OP!$D$5,"00")&amp;TEXT(列印頁!G27,"00"),COMP,2,0))),"",VLOOKUP(OP!$C$22&amp;TEXT(OP!$C$18,"00")&amp;TEXT(OP!$D$5,"00")&amp;TEXT(列印頁!G27,"00"),COMP,2,0)*$Q$6)</f>
        <v>8009.9999999999991</v>
      </c>
      <c r="J27" s="482"/>
      <c r="K27" s="482"/>
      <c r="L27" s="483"/>
      <c r="M27" s="392">
        <f t="shared" ca="1" si="2"/>
        <v>34</v>
      </c>
      <c r="N27" s="391">
        <f ca="1">IF(OR($A$2=1,MAX($N$22:N26)&gt;=70,N26=""),"",N26+(M27-$M26))</f>
        <v>53</v>
      </c>
      <c r="O27" s="486">
        <f ca="1">IF(OR($A$2=1,ISNA(VLOOKUP(OP!$C$22&amp;TEXT(OP!$C$18,"00")&amp;TEXT(OP!$D$5,"00")&amp;TEXT(列印頁!M27,"00"),COMP,2,0))),"",VLOOKUP(OP!$C$22&amp;TEXT(OP!$C$18,"00")&amp;TEXT(OP!$D$5,"00")&amp;TEXT(列印頁!M27,"00"),COMP,2,0)*$Q$6)</f>
        <v>26689.999999999996</v>
      </c>
      <c r="P27" s="482"/>
      <c r="Q27" s="483"/>
      <c r="R27" s="392">
        <f t="shared" ca="1" si="3"/>
        <v>48</v>
      </c>
      <c r="S27" s="391">
        <f ca="1">IF(OR($A$2=1,MAX($S$22:S26)&gt;=70,R27=""),"",S26+(R27-$R26))</f>
        <v>67</v>
      </c>
      <c r="T27" s="476">
        <f ca="1">IF(OR($A$2=1,ISNA(VLOOKUP(OP!$C$22&amp;TEXT(OP!$C$18,"00")&amp;TEXT(OP!$D$5,"00")&amp;TEXT(列印頁!R27,"00"),COMP,2,0))),"",VLOOKUP(OP!$C$22&amp;TEXT(OP!$C$18,"00")&amp;TEXT(OP!$D$5,"00")&amp;TEXT(列印頁!R27,"00"),COMP,2,0)*$Q$6)</f>
        <v>65610</v>
      </c>
      <c r="U27" s="476"/>
      <c r="V27" s="476"/>
    </row>
    <row r="28" spans="2:22" ht="17.25" customHeight="1">
      <c r="B28" s="392">
        <f t="shared" ca="1" si="0"/>
        <v>7</v>
      </c>
      <c r="C28" s="391">
        <f ca="1">IF(OR($A$2=1,MAX($C$22:C27)&gt;=70,B28=""),"",C27+(B28-$B27))</f>
        <v>26</v>
      </c>
      <c r="D28" s="476">
        <f ca="1">IF(OR($A$2=1,ISNA(VLOOKUP(OP!$C$22&amp;TEXT(OP!$C$18,"00")&amp;TEXT(OP!$D$5,"00")&amp;TEXT(列印頁!B28,"00"),COMP,2,0))),"",VLOOKUP(OP!$C$22&amp;TEXT(OP!$C$18,"00")&amp;TEXT(OP!$D$5,"00")&amp;TEXT(列印頁!B28,"00"),COMP,2,0)*$Q$6)</f>
        <v>2730</v>
      </c>
      <c r="E28" s="476"/>
      <c r="F28" s="476"/>
      <c r="G28" s="392">
        <f t="shared" ca="1" si="1"/>
        <v>21</v>
      </c>
      <c r="H28" s="391">
        <f ca="1">IF(OR($A$2=1,MAX($H$22:H27)&gt;=70,G28=""),"",H27+(G28-G27))</f>
        <v>40</v>
      </c>
      <c r="I28" s="481">
        <f ca="1">IF(OR($A$2=1,ISNA(VLOOKUP(OP!$C$22&amp;TEXT(OP!$C$18,"00")&amp;TEXT(OP!$D$5,"00")&amp;TEXT(列印頁!G28,"00"),COMP,2,0))),"",VLOOKUP(OP!$C$22&amp;TEXT(OP!$C$18,"00")&amp;TEXT(OP!$D$5,"00")&amp;TEXT(列印頁!G28,"00"),COMP,2,0)*$Q$6)</f>
        <v>8620</v>
      </c>
      <c r="J28" s="482"/>
      <c r="K28" s="482"/>
      <c r="L28" s="483"/>
      <c r="M28" s="392">
        <f t="shared" ca="1" si="2"/>
        <v>35</v>
      </c>
      <c r="N28" s="391">
        <f ca="1">IF(OR($A$2=1,MAX($N$22:N27)&gt;=70,N27=""),"",N27+(M28-$M27))</f>
        <v>54</v>
      </c>
      <c r="O28" s="486">
        <f ca="1">IF(OR($A$2=1,ISNA(VLOOKUP(OP!$C$22&amp;TEXT(OP!$C$18,"00")&amp;TEXT(OP!$D$5,"00")&amp;TEXT(列印頁!M28,"00"),COMP,2,0))),"",VLOOKUP(OP!$C$22&amp;TEXT(OP!$C$18,"00")&amp;TEXT(OP!$D$5,"00")&amp;TEXT(列印頁!M28,"00"),COMP,2,0)*$Q$6)</f>
        <v>28510.000000000004</v>
      </c>
      <c r="P28" s="482"/>
      <c r="Q28" s="483"/>
      <c r="R28" s="392">
        <f t="shared" ca="1" si="3"/>
        <v>49</v>
      </c>
      <c r="S28" s="391">
        <f ca="1">IF(OR($A$2=1,MAX($S$22:S27)&gt;=70,R28=""),"",S27+(R28-$R27))</f>
        <v>68</v>
      </c>
      <c r="T28" s="476">
        <f ca="1">IF(OR($A$2=1,ISNA(VLOOKUP(OP!$C$22&amp;TEXT(OP!$C$18,"00")&amp;TEXT(OP!$D$5,"00")&amp;TEXT(列印頁!R28,"00"),COMP,2,0))),"",VLOOKUP(OP!$C$22&amp;TEXT(OP!$C$18,"00")&amp;TEXT(OP!$D$5,"00")&amp;TEXT(列印頁!R28,"00"),COMP,2,0)*$Q$6)</f>
        <v>71350</v>
      </c>
      <c r="U28" s="476"/>
      <c r="V28" s="476"/>
    </row>
    <row r="29" spans="2:22" ht="17.25" customHeight="1">
      <c r="B29" s="392">
        <f t="shared" ca="1" si="0"/>
        <v>8</v>
      </c>
      <c r="C29" s="391">
        <f ca="1">IF(OR($A$2=1,MAX($C$22:C28)&gt;=70,B29=""),"",C28+(B29-$B28))</f>
        <v>27</v>
      </c>
      <c r="D29" s="476">
        <f ca="1">IF(OR($A$2=1,ISNA(VLOOKUP(OP!$C$22&amp;TEXT(OP!$C$18,"00")&amp;TEXT(OP!$D$5,"00")&amp;TEXT(列印頁!B29,"00"),COMP,2,0))),"",VLOOKUP(OP!$C$22&amp;TEXT(OP!$C$18,"00")&amp;TEXT(OP!$D$5,"00")&amp;TEXT(列印頁!B29,"00"),COMP,2,0)*$Q$6)</f>
        <v>2950</v>
      </c>
      <c r="E29" s="476"/>
      <c r="F29" s="476"/>
      <c r="G29" s="392">
        <f t="shared" ca="1" si="1"/>
        <v>22</v>
      </c>
      <c r="H29" s="391">
        <f ca="1">IF(OR($A$2=1,MAX($H$22:H28)&gt;=70,G29=""),"",H28+(G29-G28))</f>
        <v>41</v>
      </c>
      <c r="I29" s="481">
        <f ca="1">IF(OR($A$2=1,ISNA(VLOOKUP(OP!$C$22&amp;TEXT(OP!$C$18,"00")&amp;TEXT(OP!$D$5,"00")&amp;TEXT(列印頁!G29,"00"),COMP,2,0))),"",VLOOKUP(OP!$C$22&amp;TEXT(OP!$C$18,"00")&amp;TEXT(OP!$D$5,"00")&amp;TEXT(列印頁!G29,"00"),COMP,2,0)*$Q$6)</f>
        <v>9280</v>
      </c>
      <c r="J29" s="482"/>
      <c r="K29" s="482"/>
      <c r="L29" s="483"/>
      <c r="M29" s="392">
        <f t="shared" ca="1" si="2"/>
        <v>36</v>
      </c>
      <c r="N29" s="391">
        <f ca="1">IF(OR($A$2=1,MAX($N$22:N28)&gt;=70,N28=""),"",N28+(M29-$M28))</f>
        <v>55</v>
      </c>
      <c r="O29" s="486">
        <f ca="1">IF(OR($A$2=1,ISNA(VLOOKUP(OP!$C$22&amp;TEXT(OP!$C$18,"00")&amp;TEXT(OP!$D$5,"00")&amp;TEXT(列印頁!M29,"00"),COMP,2,0))),"",VLOOKUP(OP!$C$22&amp;TEXT(OP!$C$18,"00")&amp;TEXT(OP!$D$5,"00")&amp;TEXT(列印頁!M29,"00"),COMP,2,0)*$Q$6)</f>
        <v>30610.000000000004</v>
      </c>
      <c r="P29" s="482"/>
      <c r="Q29" s="483"/>
      <c r="R29" s="392">
        <f t="shared" ca="1" si="3"/>
        <v>50</v>
      </c>
      <c r="S29" s="391">
        <f ca="1">IF(OR($A$2=1,MAX($S$22:S28)&gt;=70,R29=""),"",S28+(R29-$R28))</f>
        <v>69</v>
      </c>
      <c r="T29" s="476">
        <f ca="1">IF(OR($A$2=1,ISNA(VLOOKUP(OP!$C$22&amp;TEXT(OP!$C$18,"00")&amp;TEXT(OP!$D$5,"00")&amp;TEXT(列印頁!R29,"00"),COMP,2,0))),"",VLOOKUP(OP!$C$22&amp;TEXT(OP!$C$18,"00")&amp;TEXT(OP!$D$5,"00")&amp;TEXT(列印頁!R29,"00"),COMP,2,0)*$Q$6)</f>
        <v>76430</v>
      </c>
      <c r="U29" s="476"/>
      <c r="V29" s="476"/>
    </row>
    <row r="30" spans="2:22" ht="17.25" customHeight="1">
      <c r="B30" s="392">
        <f t="shared" ca="1" si="0"/>
        <v>9</v>
      </c>
      <c r="C30" s="391">
        <f ca="1">IF(OR($A$2=1,MAX($C$22:C29)&gt;=70,B30=""),"",C29+(B30-$B29))</f>
        <v>28</v>
      </c>
      <c r="D30" s="476">
        <f ca="1">IF(OR($A$2=1,ISNA(VLOOKUP(OP!$C$22&amp;TEXT(OP!$C$18,"00")&amp;TEXT(OP!$D$5,"00")&amp;TEXT(列印頁!B30,"00"),COMP,2,0))),"",VLOOKUP(OP!$C$22&amp;TEXT(OP!$C$18,"00")&amp;TEXT(OP!$D$5,"00")&amp;TEXT(列印頁!B30,"00"),COMP,2,0)*$Q$6)</f>
        <v>3180</v>
      </c>
      <c r="E30" s="476"/>
      <c r="F30" s="476"/>
      <c r="G30" s="392">
        <f t="shared" ca="1" si="1"/>
        <v>23</v>
      </c>
      <c r="H30" s="391">
        <f ca="1">IF(OR($A$2=1,MAX($H$22:H29)&gt;=70,G30=""),"",H29+(G30-G29))</f>
        <v>42</v>
      </c>
      <c r="I30" s="481">
        <f ca="1">IF(OR($A$2=1,ISNA(VLOOKUP(OP!$C$22&amp;TEXT(OP!$C$18,"00")&amp;TEXT(OP!$D$5,"00")&amp;TEXT(列印頁!G30,"00"),COMP,2,0))),"",VLOOKUP(OP!$C$22&amp;TEXT(OP!$C$18,"00")&amp;TEXT(OP!$D$5,"00")&amp;TEXT(列印頁!G30,"00"),COMP,2,0)*$Q$6)</f>
        <v>9920</v>
      </c>
      <c r="J30" s="482"/>
      <c r="K30" s="482"/>
      <c r="L30" s="483"/>
      <c r="M30" s="392">
        <f t="shared" ca="1" si="2"/>
        <v>37</v>
      </c>
      <c r="N30" s="391">
        <f ca="1">IF(OR($A$2=1,MAX($N$22:N29)&gt;=70,N29=""),"",N29+(M30-$M29))</f>
        <v>56</v>
      </c>
      <c r="O30" s="486">
        <f ca="1">IF(OR($A$2=1,ISNA(VLOOKUP(OP!$C$22&amp;TEXT(OP!$C$18,"00")&amp;TEXT(OP!$D$5,"00")&amp;TEXT(列印頁!M30,"00"),COMP,2,0))),"",VLOOKUP(OP!$C$22&amp;TEXT(OP!$C$18,"00")&amp;TEXT(OP!$D$5,"00")&amp;TEXT(列印頁!M30,"00"),COMP,2,0)*$Q$6)</f>
        <v>33070</v>
      </c>
      <c r="P30" s="482"/>
      <c r="Q30" s="483"/>
      <c r="R30" s="392">
        <f t="shared" ca="1" si="3"/>
        <v>51</v>
      </c>
      <c r="S30" s="391">
        <f ca="1">IF(OR($A$2=1,R30=""),"",S29+(R30-$R29))</f>
        <v>70</v>
      </c>
      <c r="T30" s="476">
        <f ca="1">IF(OR($A$2=1,ISNA(VLOOKUP(OP!$C$22&amp;TEXT(OP!$C$18,"00")&amp;TEXT(OP!$D$5,"00")&amp;TEXT(列印頁!R30,"00"),COMP,2,0))),"",VLOOKUP(OP!$C$22&amp;TEXT(OP!$C$18,"00")&amp;TEXT(OP!$D$5,"00")&amp;TEXT(列印頁!R30,"00"),COMP,2,0)*$Q$6)</f>
        <v>82880</v>
      </c>
      <c r="U30" s="476"/>
      <c r="V30" s="476"/>
    </row>
    <row r="31" spans="2:22" ht="17.25" customHeight="1">
      <c r="B31" s="392">
        <f t="shared" ca="1" si="0"/>
        <v>10</v>
      </c>
      <c r="C31" s="391">
        <f ca="1">IF(OR($A$2=1,MAX($C$22:C30)&gt;=70,B31=""),"",C30+(B31-$B30))</f>
        <v>29</v>
      </c>
      <c r="D31" s="476">
        <f ca="1">IF(OR($A$2=1,ISNA(VLOOKUP(OP!$C$22&amp;TEXT(OP!$C$18,"00")&amp;TEXT(OP!$D$5,"00")&amp;TEXT(列印頁!B31,"00"),COMP,2,0))),"",VLOOKUP(OP!$C$22&amp;TEXT(OP!$C$18,"00")&amp;TEXT(OP!$D$5,"00")&amp;TEXT(列印頁!B31,"00"),COMP,2,0)*$Q$6)</f>
        <v>3520.0000000000005</v>
      </c>
      <c r="E31" s="476"/>
      <c r="F31" s="476"/>
      <c r="G31" s="392">
        <f t="shared" ca="1" si="1"/>
        <v>24</v>
      </c>
      <c r="H31" s="391">
        <f ca="1">IF(OR($A$2=1,MAX($H$22:H30)&gt;=70,G31=""),"",H30+(G31-G30))</f>
        <v>43</v>
      </c>
      <c r="I31" s="481">
        <f ca="1">IF(OR($A$2=1,ISNA(VLOOKUP(OP!$C$22&amp;TEXT(OP!$C$18,"00")&amp;TEXT(OP!$D$5,"00")&amp;TEXT(列印頁!G31,"00"),COMP,2,0))),"",VLOOKUP(OP!$C$22&amp;TEXT(OP!$C$18,"00")&amp;TEXT(OP!$D$5,"00")&amp;TEXT(列印頁!G31,"00"),COMP,2,0)*$Q$6)</f>
        <v>10980</v>
      </c>
      <c r="J31" s="482"/>
      <c r="K31" s="482"/>
      <c r="L31" s="483"/>
      <c r="M31" s="392">
        <f t="shared" ca="1" si="2"/>
        <v>38</v>
      </c>
      <c r="N31" s="391">
        <f ca="1">IF(OR($A$2=1,MAX($N$22:N30)&gt;=70,N30=""),"",N30+(M31-$M30))</f>
        <v>57</v>
      </c>
      <c r="O31" s="486">
        <f ca="1">IF(OR($A$2=1,ISNA(VLOOKUP(OP!$C$22&amp;TEXT(OP!$C$18,"00")&amp;TEXT(OP!$D$5,"00")&amp;TEXT(列印頁!M31,"00"),COMP,2,0))),"",VLOOKUP(OP!$C$22&amp;TEXT(OP!$C$18,"00")&amp;TEXT(OP!$D$5,"00")&amp;TEXT(列印頁!M31,"00"),COMP,2,0)*$Q$6)</f>
        <v>35830</v>
      </c>
      <c r="P31" s="482"/>
      <c r="Q31" s="483"/>
      <c r="R31" s="392" t="str">
        <f t="shared" ca="1" si="3"/>
        <v/>
      </c>
      <c r="S31" s="391" t="str">
        <f ca="1">IF(OR($A$2=1,R31=""),"",S30+(R31-$R30))</f>
        <v/>
      </c>
      <c r="T31" s="476" t="str">
        <f ca="1">IF(OR($A$2=1,ISNA(VLOOKUP(OP!$C$22&amp;TEXT(OP!$C$18,"00")&amp;TEXT(OP!$D$5,"00")&amp;TEXT(列印頁!R31,"00"),COMP,2,0))),"",VLOOKUP(OP!$C$22&amp;TEXT(OP!$C$18,"00")&amp;TEXT(OP!$D$5,"00")&amp;TEXT(列印頁!R31,"00"),COMP,2,0)*$Q$6)</f>
        <v/>
      </c>
      <c r="U31" s="476"/>
      <c r="V31" s="476"/>
    </row>
    <row r="32" spans="2:22" ht="17.25" customHeight="1">
      <c r="B32" s="392">
        <f t="shared" ca="1" si="0"/>
        <v>11</v>
      </c>
      <c r="C32" s="391">
        <f ca="1">IF(OR($A$2=1,MAX($C$22:C31)&gt;=70,B32=""),"",C31+(B32-$B31))</f>
        <v>30</v>
      </c>
      <c r="D32" s="476">
        <f ca="1">IF(OR($A$2=1,ISNA(VLOOKUP(OP!$C$22&amp;TEXT(OP!$C$18,"00")&amp;TEXT(OP!$D$5,"00")&amp;TEXT(列印頁!B32,"00"),COMP,2,0))),"",VLOOKUP(OP!$C$22&amp;TEXT(OP!$C$18,"00")&amp;TEXT(OP!$D$5,"00")&amp;TEXT(列印頁!B32,"00"),COMP,2,0)*$Q$6)</f>
        <v>3860</v>
      </c>
      <c r="E32" s="476"/>
      <c r="F32" s="476"/>
      <c r="G32" s="392">
        <f t="shared" ca="1" si="1"/>
        <v>25</v>
      </c>
      <c r="H32" s="391">
        <f ca="1">IF(OR($A$2=1,MAX($H$22:H31)&gt;=70,G32=""),"",H31+(G32-G31))</f>
        <v>44</v>
      </c>
      <c r="I32" s="481">
        <f ca="1">IF(OR($A$2=1,ISNA(VLOOKUP(OP!$C$22&amp;TEXT(OP!$C$18,"00")&amp;TEXT(OP!$D$5,"00")&amp;TEXT(列印頁!G32,"00"),COMP,2,0))),"",VLOOKUP(OP!$C$22&amp;TEXT(OP!$C$18,"00")&amp;TEXT(OP!$D$5,"00")&amp;TEXT(列印頁!G32,"00"),COMP,2,0)*$Q$6)</f>
        <v>12220</v>
      </c>
      <c r="J32" s="482"/>
      <c r="K32" s="482"/>
      <c r="L32" s="483"/>
      <c r="M32" s="392">
        <f t="shared" ca="1" si="2"/>
        <v>39</v>
      </c>
      <c r="N32" s="391">
        <f ca="1">IF(OR($A$2=1,MAX($N$22:N31)&gt;=70,N31=""),"",N31+(M32-$M31))</f>
        <v>58</v>
      </c>
      <c r="O32" s="486">
        <f ca="1">IF(OR($A$2=1,ISNA(VLOOKUP(OP!$C$22&amp;TEXT(OP!$C$18,"00")&amp;TEXT(OP!$D$5,"00")&amp;TEXT(列印頁!M32,"00"),COMP,2,0))),"",VLOOKUP(OP!$C$22&amp;TEXT(OP!$C$18,"00")&amp;TEXT(OP!$D$5,"00")&amp;TEXT(列印頁!M32,"00"),COMP,2,0)*$Q$6)</f>
        <v>38140</v>
      </c>
      <c r="P32" s="482"/>
      <c r="Q32" s="483"/>
      <c r="R32" s="392" t="str">
        <f t="shared" ca="1" si="3"/>
        <v/>
      </c>
      <c r="S32" s="391" t="str">
        <f t="shared" ref="S32:S34" ca="1" si="4">IF(OR($A$2=1,R32=""),"",S31+(R32-$R31))</f>
        <v/>
      </c>
      <c r="T32" s="476" t="str">
        <f ca="1">IF(OR($A$2=1,ISNA(VLOOKUP(OP!$C$22&amp;TEXT(OP!$C$18,"00")&amp;TEXT(OP!$D$5,"00")&amp;TEXT(列印頁!R32,"00"),COMP,2,0))),"",VLOOKUP(OP!$C$22&amp;TEXT(OP!$C$18,"00")&amp;TEXT(OP!$D$5,"00")&amp;TEXT(列印頁!R32,"00"),COMP,2,0)*$Q$6)</f>
        <v/>
      </c>
      <c r="U32" s="476"/>
      <c r="V32" s="476"/>
    </row>
    <row r="33" spans="1:22" ht="17.25" customHeight="1">
      <c r="B33" s="392">
        <f t="shared" ref="B33:B35" ca="1" si="5">IF(OR(C32="",B32="",D32=""),"",IF(C32+1&gt;70,"",B32+1))</f>
        <v>12</v>
      </c>
      <c r="C33" s="391">
        <f ca="1">IF(OR($A$2=1,MAX($C$22:C32)&gt;=70,B33=""),"",C32+(B33-$B32))</f>
        <v>31</v>
      </c>
      <c r="D33" s="476">
        <f ca="1">IF(OR($A$2=1,ISNA(VLOOKUP(OP!$C$22&amp;TEXT(OP!$C$18,"00")&amp;TEXT(OP!$D$5,"00")&amp;TEXT(列印頁!B33,"00"),COMP,2,0))),"",VLOOKUP(OP!$C$22&amp;TEXT(OP!$C$18,"00")&amp;TEXT(OP!$D$5,"00")&amp;TEXT(列印頁!B33,"00"),COMP,2,0)*$Q$6)</f>
        <v>4220</v>
      </c>
      <c r="E33" s="476"/>
      <c r="F33" s="476"/>
      <c r="G33" s="392">
        <f t="shared" ref="G33:G35" ca="1" si="6">IF(OR(H32="",G32="",I32=""),"",IF(H32+1&gt;70,"",G32+1))</f>
        <v>26</v>
      </c>
      <c r="H33" s="391">
        <f ca="1">IF(OR($A$2=1,MAX($H$22:H32)&gt;=70,G33=""),"",H32+(G33-G32))</f>
        <v>45</v>
      </c>
      <c r="I33" s="481">
        <f ca="1">IF(OR($A$2=1,ISNA(VLOOKUP(OP!$C$22&amp;TEXT(OP!$C$18,"00")&amp;TEXT(OP!$D$5,"00")&amp;TEXT(列印頁!G33,"00"),COMP,2,0))),"",VLOOKUP(OP!$C$22&amp;TEXT(OP!$C$18,"00")&amp;TEXT(OP!$D$5,"00")&amp;TEXT(列印頁!G33,"00"),COMP,2,0)*$Q$6)</f>
        <v>13480.000000000002</v>
      </c>
      <c r="J33" s="482"/>
      <c r="K33" s="482"/>
      <c r="L33" s="483"/>
      <c r="M33" s="392">
        <f t="shared" ref="M33:M35" ca="1" si="7">IF(OR(N32="",M32="",O32=""),"",IF(N32+1&gt;70,"",M32+1))</f>
        <v>40</v>
      </c>
      <c r="N33" s="391">
        <f ca="1">IF(OR($A$2=1,MAX($N$22:N32)&gt;=70,N32=""),"",N32+(M33-$M32))</f>
        <v>59</v>
      </c>
      <c r="O33" s="486">
        <f ca="1">IF(OR($A$2=1,ISNA(VLOOKUP(OP!$C$22&amp;TEXT(OP!$C$18,"00")&amp;TEXT(OP!$D$5,"00")&amp;TEXT(列印頁!M33,"00"),COMP,2,0))),"",VLOOKUP(OP!$C$22&amp;TEXT(OP!$C$18,"00")&amp;TEXT(OP!$D$5,"00")&amp;TEXT(列印頁!M33,"00"),COMP,2,0)*$Q$6)</f>
        <v>40760</v>
      </c>
      <c r="P33" s="482"/>
      <c r="Q33" s="483"/>
      <c r="R33" s="392" t="str">
        <f t="shared" ca="1" si="3"/>
        <v/>
      </c>
      <c r="S33" s="391" t="str">
        <f t="shared" ca="1" si="4"/>
        <v/>
      </c>
      <c r="T33" s="476" t="str">
        <f ca="1">IF(OR($A$2=1,ISNA(VLOOKUP(OP!$C$22&amp;TEXT(OP!$C$18,"00")&amp;TEXT(OP!$D$5,"00")&amp;TEXT(列印頁!R33,"00"),COMP,2,0))),"",VLOOKUP(OP!$C$22&amp;TEXT(OP!$C$18,"00")&amp;TEXT(OP!$D$5,"00")&amp;TEXT(列印頁!R33,"00"),COMP,2,0)*$Q$6)</f>
        <v/>
      </c>
      <c r="U33" s="476"/>
      <c r="V33" s="476"/>
    </row>
    <row r="34" spans="1:22" ht="17.25" customHeight="1">
      <c r="B34" s="392">
        <f t="shared" ca="1" si="5"/>
        <v>13</v>
      </c>
      <c r="C34" s="391">
        <f ca="1">IF(OR($A$2=1,MAX($C$22:C33)&gt;=70,B34=""),"",C33+(B34-$B33))</f>
        <v>32</v>
      </c>
      <c r="D34" s="476">
        <f ca="1">IF(OR($A$2=1,ISNA(VLOOKUP(OP!$C$22&amp;TEXT(OP!$C$18,"00")&amp;TEXT(OP!$D$5,"00")&amp;TEXT(列印頁!B34,"00"),COMP,2,0))),"",VLOOKUP(OP!$C$22&amp;TEXT(OP!$C$18,"00")&amp;TEXT(OP!$D$5,"00")&amp;TEXT(列印頁!B34,"00"),COMP,2,0)*$Q$6)</f>
        <v>4530</v>
      </c>
      <c r="E34" s="476"/>
      <c r="F34" s="476"/>
      <c r="G34" s="392">
        <f t="shared" ca="1" si="6"/>
        <v>27</v>
      </c>
      <c r="H34" s="391">
        <f ca="1">IF(OR($A$2=1,MAX($H$22:H33)&gt;=70,G34=""),"",H33+(G34-G33))</f>
        <v>46</v>
      </c>
      <c r="I34" s="481">
        <f ca="1">IF(OR($A$2=1,ISNA(VLOOKUP(OP!$C$22&amp;TEXT(OP!$C$18,"00")&amp;TEXT(OP!$D$5,"00")&amp;TEXT(列印頁!G34,"00"),COMP,2,0))),"",VLOOKUP(OP!$C$22&amp;TEXT(OP!$C$18,"00")&amp;TEXT(OP!$D$5,"00")&amp;TEXT(列印頁!G34,"00"),COMP,2,0)*$Q$6)</f>
        <v>14780.000000000002</v>
      </c>
      <c r="J34" s="482"/>
      <c r="K34" s="482"/>
      <c r="L34" s="483"/>
      <c r="M34" s="392">
        <f t="shared" ca="1" si="7"/>
        <v>41</v>
      </c>
      <c r="N34" s="391">
        <f ca="1">IF(OR($A$2=1,MAX($N$22:N33)&gt;=70,N33=""),"",N33+(M34-$M33))</f>
        <v>60</v>
      </c>
      <c r="O34" s="486">
        <f ca="1">IF(OR($A$2=1,ISNA(VLOOKUP(OP!$C$22&amp;TEXT(OP!$C$18,"00")&amp;TEXT(OP!$D$5,"00")&amp;TEXT(列印頁!M34,"00"),COMP,2,0))),"",VLOOKUP(OP!$C$22&amp;TEXT(OP!$C$18,"00")&amp;TEXT(OP!$D$5,"00")&amp;TEXT(列印頁!M34,"00"),COMP,2,0)*$Q$6)</f>
        <v>44360</v>
      </c>
      <c r="P34" s="482"/>
      <c r="Q34" s="483"/>
      <c r="R34" s="392" t="str">
        <f t="shared" ca="1" si="3"/>
        <v/>
      </c>
      <c r="S34" s="391" t="str">
        <f t="shared" ca="1" si="4"/>
        <v/>
      </c>
      <c r="T34" s="476" t="str">
        <f ca="1">IF(OR($A$2=1,ISNA(VLOOKUP(OP!$C$22&amp;TEXT(OP!$C$18,"00")&amp;TEXT(OP!$D$5,"00")&amp;TEXT(列印頁!R34,"00"),COMP,2,0))),"",VLOOKUP(OP!$C$22&amp;TEXT(OP!$C$18,"00")&amp;TEXT(OP!$D$5,"00")&amp;TEXT(列印頁!R34,"00"),COMP,2,0)*$Q$6)</f>
        <v/>
      </c>
      <c r="U34" s="476"/>
      <c r="V34" s="476"/>
    </row>
    <row r="35" spans="1:22" ht="17.25" customHeight="1">
      <c r="B35" s="392">
        <f t="shared" ca="1" si="5"/>
        <v>14</v>
      </c>
      <c r="C35" s="391">
        <f ca="1">IF(OR($A$2=1,MAX($C$22:C34)&gt;=70,B35=""),"",C34+(B35-$B34))</f>
        <v>33</v>
      </c>
      <c r="D35" s="476">
        <f ca="1">IF(OR($A$2=1,ISNA(VLOOKUP(OP!$C$22&amp;TEXT(OP!$C$18,"00")&amp;TEXT(OP!$D$5,"00")&amp;TEXT(列印頁!B35,"00"),COMP,2,0))),"",VLOOKUP(OP!$C$22&amp;TEXT(OP!$C$18,"00")&amp;TEXT(OP!$D$5,"00")&amp;TEXT(列印頁!B35,"00"),COMP,2,0)*$Q$6)</f>
        <v>4900</v>
      </c>
      <c r="E35" s="476"/>
      <c r="F35" s="476"/>
      <c r="G35" s="392">
        <f t="shared" ca="1" si="6"/>
        <v>28</v>
      </c>
      <c r="H35" s="391">
        <f ca="1">IF(OR($A$2=1,MAX($H$22:H34)&gt;=70,G35=""),"",H34+(G35-G34))</f>
        <v>47</v>
      </c>
      <c r="I35" s="481">
        <f ca="1">IF(OR($A$2=1,ISNA(VLOOKUP(OP!$C$22&amp;TEXT(OP!$C$18,"00")&amp;TEXT(OP!$D$5,"00")&amp;TEXT(列印頁!G35,"00"),COMP,2,0))),"",VLOOKUP(OP!$C$22&amp;TEXT(OP!$C$18,"00")&amp;TEXT(OP!$D$5,"00")&amp;TEXT(列印頁!G35,"00"),COMP,2,0)*$Q$6)</f>
        <v>16160</v>
      </c>
      <c r="J35" s="482"/>
      <c r="K35" s="482"/>
      <c r="L35" s="483"/>
      <c r="M35" s="392">
        <f t="shared" ca="1" si="7"/>
        <v>42</v>
      </c>
      <c r="N35" s="391">
        <f ca="1">IF(OR($A$2=1,MAX($N$22:N34)&gt;=70,N34=""),"",N34+(M35-$M34))</f>
        <v>61</v>
      </c>
      <c r="O35" s="486">
        <f ca="1">IF(OR($A$2=1,ISNA(VLOOKUP(OP!$C$22&amp;TEXT(OP!$C$18,"00")&amp;TEXT(OP!$D$5,"00")&amp;TEXT(列印頁!M35,"00"),COMP,2,0))),"",VLOOKUP(OP!$C$22&amp;TEXT(OP!$C$18,"00")&amp;TEXT(OP!$D$5,"00")&amp;TEXT(列印頁!M35,"00"),COMP,2,0)*$Q$6)</f>
        <v>47120</v>
      </c>
      <c r="P35" s="482"/>
      <c r="Q35" s="483"/>
      <c r="R35" s="484" t="s">
        <v>276</v>
      </c>
      <c r="S35" s="485"/>
      <c r="T35" s="476">
        <f ca="1">IF($A$2=1,"",SUM(D22:F35,I22:L35,O22:Q35,T22:V34))</f>
        <v>1185920</v>
      </c>
      <c r="U35" s="476"/>
      <c r="V35" s="476"/>
    </row>
    <row r="36" spans="1:22" ht="15" customHeight="1">
      <c r="B36" s="393" t="s">
        <v>304</v>
      </c>
      <c r="C36" s="256"/>
      <c r="D36" s="257"/>
      <c r="E36" s="257"/>
      <c r="F36" s="258"/>
      <c r="G36" s="258"/>
      <c r="H36" s="258"/>
      <c r="I36" s="258"/>
      <c r="J36" s="259"/>
      <c r="K36" s="259"/>
      <c r="L36" s="197"/>
      <c r="M36" s="197"/>
      <c r="N36" s="197"/>
      <c r="O36" s="197"/>
      <c r="P36" s="197"/>
      <c r="Q36" s="197"/>
      <c r="R36" s="197"/>
      <c r="S36" s="197"/>
      <c r="T36" s="197"/>
      <c r="U36" s="197"/>
      <c r="V36" s="198"/>
    </row>
    <row r="37" spans="1:22" ht="15" customHeight="1">
      <c r="B37" s="393" t="s">
        <v>317</v>
      </c>
      <c r="C37" s="256"/>
      <c r="D37" s="257"/>
      <c r="E37" s="257"/>
      <c r="F37" s="258"/>
      <c r="G37" s="258"/>
      <c r="H37" s="258"/>
      <c r="I37" s="258"/>
      <c r="J37" s="259"/>
      <c r="K37" s="259"/>
      <c r="L37" s="197"/>
      <c r="M37" s="197"/>
      <c r="N37" s="197"/>
      <c r="O37" s="197"/>
      <c r="P37" s="197"/>
      <c r="Q37" s="197"/>
      <c r="R37" s="197"/>
      <c r="S37" s="197"/>
      <c r="T37" s="197"/>
      <c r="U37" s="197"/>
      <c r="V37" s="198"/>
    </row>
    <row r="38" spans="1:22" ht="15" customHeight="1">
      <c r="B38" s="393" t="s">
        <v>285</v>
      </c>
      <c r="C38" s="256"/>
      <c r="D38" s="257"/>
      <c r="E38" s="257"/>
      <c r="F38" s="258"/>
      <c r="G38" s="258"/>
      <c r="H38" s="258"/>
      <c r="I38" s="258"/>
      <c r="J38" s="259"/>
      <c r="K38" s="259"/>
      <c r="L38" s="197"/>
      <c r="M38" s="197"/>
      <c r="N38" s="197"/>
      <c r="O38" s="197"/>
      <c r="P38" s="197"/>
      <c r="Q38" s="197"/>
      <c r="R38" s="197"/>
      <c r="S38" s="197"/>
      <c r="T38" s="197"/>
      <c r="U38" s="197"/>
      <c r="V38" s="198"/>
    </row>
    <row r="39" spans="1:22" ht="15" customHeight="1">
      <c r="B39" s="393" t="s">
        <v>284</v>
      </c>
      <c r="C39" s="256"/>
      <c r="D39" s="257"/>
      <c r="E39" s="257"/>
      <c r="F39" s="258"/>
      <c r="G39" s="258"/>
      <c r="H39" s="258"/>
      <c r="I39" s="258"/>
      <c r="J39" s="259"/>
      <c r="K39" s="259"/>
      <c r="L39" s="197"/>
      <c r="M39" s="197"/>
      <c r="N39" s="197"/>
      <c r="O39" s="197"/>
      <c r="P39" s="197"/>
      <c r="Q39" s="197"/>
      <c r="R39" s="197"/>
      <c r="S39" s="197"/>
      <c r="T39" s="197"/>
      <c r="U39" s="197"/>
      <c r="V39" s="198"/>
    </row>
    <row r="40" spans="1:22" s="199" customFormat="1" ht="15" customHeight="1">
      <c r="A40" s="196">
        <v>1</v>
      </c>
      <c r="B40" s="399" t="s">
        <v>298</v>
      </c>
      <c r="C40" s="256"/>
      <c r="D40" s="257"/>
      <c r="E40" s="257"/>
      <c r="F40" s="258"/>
      <c r="G40" s="258"/>
      <c r="H40" s="258"/>
      <c r="I40" s="258"/>
      <c r="J40" s="259"/>
      <c r="K40" s="259"/>
      <c r="L40" s="197"/>
      <c r="M40" s="197"/>
      <c r="N40" s="197"/>
      <c r="O40" s="197"/>
      <c r="P40" s="197"/>
      <c r="Q40" s="197"/>
      <c r="R40" s="197"/>
      <c r="S40" s="197"/>
      <c r="T40" s="197"/>
      <c r="U40" s="197"/>
      <c r="V40" s="198"/>
    </row>
    <row r="41" spans="1:22" s="199" customFormat="1" ht="6.75" customHeight="1">
      <c r="A41" s="196">
        <v>2</v>
      </c>
      <c r="B41" s="106"/>
      <c r="C41" s="256"/>
      <c r="D41" s="257"/>
      <c r="E41" s="257"/>
      <c r="F41" s="258"/>
      <c r="G41" s="258"/>
      <c r="H41" s="258"/>
      <c r="I41" s="258"/>
      <c r="J41" s="259"/>
      <c r="K41" s="259"/>
      <c r="L41" s="197"/>
      <c r="M41" s="197"/>
      <c r="N41" s="197"/>
      <c r="O41" s="197"/>
      <c r="P41" s="197"/>
      <c r="Q41" s="197"/>
      <c r="R41" s="197"/>
      <c r="S41" s="197"/>
      <c r="T41" s="197"/>
      <c r="U41" s="197"/>
      <c r="V41" s="198"/>
    </row>
    <row r="42" spans="1:22" s="200" customFormat="1" ht="12" customHeight="1">
      <c r="A42" s="177"/>
      <c r="B42" s="477" t="s">
        <v>277</v>
      </c>
      <c r="C42" s="477"/>
      <c r="D42" s="477"/>
      <c r="E42" s="477"/>
      <c r="F42" s="477"/>
      <c r="G42" s="477"/>
      <c r="H42" s="477"/>
      <c r="I42" s="477"/>
      <c r="J42" s="477"/>
      <c r="K42" s="477"/>
      <c r="L42" s="477"/>
      <c r="M42" s="477"/>
      <c r="N42" s="477"/>
      <c r="O42" s="477"/>
      <c r="P42" s="477"/>
      <c r="Q42" s="477"/>
      <c r="R42" s="477"/>
      <c r="S42" s="477"/>
      <c r="T42" s="477"/>
      <c r="U42" s="477"/>
      <c r="V42" s="477"/>
    </row>
    <row r="43" spans="1:22" ht="12" customHeight="1">
      <c r="A43" s="177"/>
      <c r="B43" s="201"/>
      <c r="C43" s="202"/>
      <c r="D43" s="202"/>
      <c r="E43" s="202"/>
      <c r="F43" s="474" t="s">
        <v>303</v>
      </c>
      <c r="G43" s="475"/>
      <c r="H43" s="475"/>
      <c r="I43" s="475"/>
      <c r="J43" s="475"/>
      <c r="K43" s="475"/>
      <c r="L43" s="475"/>
      <c r="M43" s="475"/>
      <c r="N43" s="475"/>
      <c r="O43" s="475"/>
      <c r="P43" s="475"/>
      <c r="Q43" s="475"/>
      <c r="R43" s="402" t="str">
        <f ca="1">OP!$C$54&amp;" 列印日："&amp;TEXT(NOW(),"EEMMDD")</f>
        <v>V1.1-1111001 列印日：1110901</v>
      </c>
      <c r="T43" s="403"/>
      <c r="U43" s="403"/>
    </row>
    <row r="44" spans="1:22" ht="0.75" customHeight="1" thickBot="1">
      <c r="A44" s="177"/>
      <c r="B44" s="205"/>
      <c r="C44" s="202"/>
      <c r="D44" s="202"/>
      <c r="E44" s="202"/>
      <c r="F44" s="202"/>
      <c r="G44" s="202"/>
      <c r="H44" s="202"/>
      <c r="I44" s="202"/>
      <c r="J44" s="202"/>
      <c r="K44" s="202"/>
      <c r="L44" s="202"/>
      <c r="M44" s="202"/>
      <c r="N44" s="202"/>
      <c r="O44" s="202"/>
      <c r="P44" s="202"/>
      <c r="Q44" s="203"/>
      <c r="R44" s="178"/>
      <c r="S44" s="178"/>
      <c r="T44" s="204"/>
      <c r="U44" s="204"/>
    </row>
    <row r="45" spans="1:22" ht="22.5" customHeight="1" thickTop="1" thickBot="1">
      <c r="A45" s="177"/>
      <c r="B45" s="478" t="str">
        <f>輸入頁!B2&amp;"  商品摘要"</f>
        <v>富邦人壽丰彩人生重大疾病一年定期保險專案試算表  商品摘要</v>
      </c>
      <c r="C45" s="479"/>
      <c r="D45" s="479"/>
      <c r="E45" s="479"/>
      <c r="F45" s="479"/>
      <c r="G45" s="479"/>
      <c r="H45" s="479"/>
      <c r="I45" s="479"/>
      <c r="J45" s="479"/>
      <c r="K45" s="479"/>
      <c r="L45" s="479"/>
      <c r="M45" s="479"/>
      <c r="N45" s="479"/>
      <c r="O45" s="479"/>
      <c r="P45" s="479"/>
      <c r="Q45" s="479"/>
      <c r="R45" s="479"/>
      <c r="S45" s="479"/>
      <c r="T45" s="479"/>
      <c r="U45" s="479"/>
      <c r="V45" s="480"/>
    </row>
    <row r="46" spans="1:22" s="207" customFormat="1" ht="13.5" customHeight="1" thickTop="1">
      <c r="A46" s="206">
        <v>1</v>
      </c>
      <c r="B46" s="397" t="s">
        <v>272</v>
      </c>
      <c r="D46" s="294"/>
      <c r="E46" s="294"/>
      <c r="F46" s="294"/>
      <c r="G46" s="294"/>
      <c r="H46" s="294"/>
      <c r="I46" s="294"/>
      <c r="J46" s="294"/>
      <c r="K46" s="294"/>
      <c r="L46" s="294"/>
      <c r="M46" s="294"/>
      <c r="N46" s="294"/>
      <c r="O46" s="294"/>
      <c r="P46" s="294"/>
      <c r="Q46" s="294"/>
      <c r="R46" s="294"/>
      <c r="S46" s="294"/>
      <c r="T46" s="294"/>
      <c r="U46" s="294"/>
    </row>
    <row r="47" spans="1:22" s="207" customFormat="1" ht="13.5" customHeight="1">
      <c r="A47" s="206">
        <v>3</v>
      </c>
      <c r="B47" s="398" t="s">
        <v>278</v>
      </c>
      <c r="D47" s="294"/>
      <c r="E47" s="294"/>
      <c r="F47" s="294"/>
      <c r="G47" s="294"/>
      <c r="H47" s="294"/>
      <c r="I47" s="294"/>
      <c r="J47" s="294"/>
      <c r="K47" s="294"/>
      <c r="L47" s="294"/>
      <c r="M47" s="294"/>
      <c r="N47" s="294"/>
      <c r="O47" s="294"/>
      <c r="P47" s="294"/>
      <c r="Q47" s="294"/>
      <c r="R47" s="294"/>
      <c r="S47" s="294"/>
      <c r="T47" s="294"/>
      <c r="U47" s="294"/>
    </row>
    <row r="48" spans="1:22" s="296" customFormat="1" ht="13.5" customHeight="1">
      <c r="A48" s="295">
        <v>5</v>
      </c>
      <c r="B48" s="396" t="s">
        <v>294</v>
      </c>
      <c r="D48" s="297"/>
      <c r="E48" s="297"/>
      <c r="F48" s="297"/>
      <c r="G48" s="297"/>
      <c r="H48" s="297"/>
      <c r="I48" s="297"/>
      <c r="J48" s="297"/>
      <c r="K48" s="297"/>
      <c r="L48" s="297"/>
      <c r="M48" s="297"/>
      <c r="N48" s="297"/>
      <c r="O48" s="297"/>
      <c r="P48" s="297"/>
      <c r="Q48" s="297"/>
      <c r="R48" s="297"/>
      <c r="S48" s="297"/>
      <c r="T48" s="297"/>
      <c r="U48" s="297"/>
    </row>
    <row r="49" spans="1:21" s="296" customFormat="1" ht="13.5" customHeight="1">
      <c r="A49" s="295"/>
      <c r="B49" s="396" t="s">
        <v>295</v>
      </c>
      <c r="D49" s="297"/>
      <c r="E49" s="297"/>
      <c r="F49" s="297"/>
      <c r="G49" s="297"/>
      <c r="H49" s="297"/>
      <c r="I49" s="297"/>
      <c r="J49" s="297"/>
      <c r="K49" s="297"/>
      <c r="L49" s="297"/>
      <c r="M49" s="297"/>
      <c r="N49" s="297"/>
      <c r="O49" s="297"/>
      <c r="P49" s="297"/>
      <c r="Q49" s="297"/>
      <c r="R49" s="297"/>
      <c r="S49" s="297"/>
      <c r="T49" s="297"/>
      <c r="U49" s="297"/>
    </row>
    <row r="50" spans="1:21" s="296" customFormat="1" ht="13.5" customHeight="1">
      <c r="A50" s="295">
        <v>8</v>
      </c>
      <c r="B50" s="299" t="s">
        <v>299</v>
      </c>
      <c r="D50" s="297"/>
      <c r="E50" s="297"/>
      <c r="F50" s="297"/>
      <c r="G50" s="297"/>
      <c r="H50" s="297"/>
      <c r="I50" s="297"/>
      <c r="J50" s="297"/>
      <c r="K50" s="297"/>
      <c r="L50" s="297"/>
      <c r="M50" s="297"/>
      <c r="N50" s="297"/>
      <c r="O50" s="297"/>
      <c r="P50" s="297"/>
      <c r="Q50" s="297"/>
      <c r="R50" s="297"/>
      <c r="S50" s="297"/>
      <c r="T50" s="297"/>
      <c r="U50" s="297"/>
    </row>
    <row r="51" spans="1:21" s="296" customFormat="1" ht="13.5" customHeight="1">
      <c r="A51" s="295">
        <v>9</v>
      </c>
      <c r="B51" s="299" t="s">
        <v>305</v>
      </c>
      <c r="D51" s="297"/>
      <c r="E51" s="297"/>
      <c r="F51" s="297"/>
      <c r="G51" s="297"/>
      <c r="H51" s="297"/>
      <c r="I51" s="297"/>
      <c r="J51" s="297"/>
      <c r="K51" s="297"/>
      <c r="L51" s="297"/>
      <c r="M51" s="297"/>
      <c r="N51" s="297"/>
      <c r="O51" s="297"/>
      <c r="P51" s="297"/>
      <c r="Q51" s="297"/>
      <c r="R51" s="297"/>
      <c r="S51" s="297"/>
      <c r="T51" s="297"/>
      <c r="U51" s="297"/>
    </row>
    <row r="52" spans="1:21" s="296" customFormat="1" ht="13.5" customHeight="1">
      <c r="A52" s="295">
        <v>10</v>
      </c>
      <c r="B52" s="299" t="s">
        <v>306</v>
      </c>
      <c r="D52" s="297"/>
      <c r="E52" s="297"/>
      <c r="F52" s="297"/>
      <c r="G52" s="297"/>
      <c r="H52" s="297"/>
      <c r="I52" s="297"/>
      <c r="J52" s="297"/>
      <c r="K52" s="297"/>
      <c r="L52" s="297"/>
      <c r="M52" s="297"/>
      <c r="N52" s="297"/>
      <c r="O52" s="297"/>
      <c r="P52" s="297"/>
      <c r="Q52" s="297"/>
      <c r="R52" s="297"/>
      <c r="S52" s="297"/>
      <c r="T52" s="297"/>
      <c r="U52" s="297"/>
    </row>
    <row r="53" spans="1:21" s="207" customFormat="1" ht="13.5" customHeight="1">
      <c r="A53" s="206"/>
      <c r="B53" s="299" t="s">
        <v>300</v>
      </c>
      <c r="C53" s="211"/>
      <c r="D53" s="212"/>
      <c r="E53" s="212"/>
      <c r="F53" s="212"/>
      <c r="G53" s="212"/>
      <c r="H53" s="212"/>
      <c r="I53" s="212"/>
      <c r="J53" s="212"/>
      <c r="K53" s="212"/>
      <c r="L53" s="212"/>
      <c r="M53" s="212"/>
      <c r="N53" s="212"/>
      <c r="O53" s="212"/>
      <c r="P53" s="212"/>
      <c r="Q53" s="212"/>
      <c r="R53" s="212"/>
      <c r="S53" s="212"/>
      <c r="T53" s="212"/>
      <c r="U53" s="212"/>
    </row>
    <row r="54" spans="1:21" s="207" customFormat="1" ht="13.5" customHeight="1">
      <c r="A54" s="206">
        <v>11</v>
      </c>
      <c r="B54" s="299" t="s">
        <v>283</v>
      </c>
      <c r="D54" s="294"/>
      <c r="E54" s="294"/>
      <c r="F54" s="294"/>
      <c r="G54" s="294"/>
      <c r="H54" s="294"/>
      <c r="I54" s="294"/>
      <c r="J54" s="294"/>
      <c r="K54" s="294"/>
      <c r="L54" s="294"/>
      <c r="M54" s="294"/>
      <c r="N54" s="294"/>
      <c r="O54" s="294"/>
      <c r="P54" s="294"/>
      <c r="Q54" s="294"/>
      <c r="R54" s="294"/>
      <c r="S54" s="294"/>
      <c r="T54" s="294"/>
      <c r="U54" s="294"/>
    </row>
    <row r="55" spans="1:21" s="207" customFormat="1" ht="13.5" customHeight="1">
      <c r="A55" s="206">
        <v>12</v>
      </c>
      <c r="B55" s="299" t="s">
        <v>279</v>
      </c>
      <c r="D55" s="294"/>
      <c r="E55" s="294"/>
      <c r="F55" s="294"/>
      <c r="G55" s="294"/>
      <c r="H55" s="294"/>
      <c r="I55" s="294"/>
      <c r="J55" s="294"/>
      <c r="K55" s="294"/>
      <c r="L55" s="294"/>
      <c r="M55" s="294"/>
      <c r="N55" s="294"/>
      <c r="O55" s="294"/>
      <c r="P55" s="294"/>
      <c r="Q55" s="294"/>
      <c r="R55" s="294"/>
      <c r="S55" s="294"/>
      <c r="T55" s="294"/>
      <c r="U55" s="294"/>
    </row>
    <row r="56" spans="1:21" s="207" customFormat="1" ht="13.5" customHeight="1">
      <c r="A56" s="206">
        <v>13</v>
      </c>
      <c r="B56" s="299" t="s">
        <v>280</v>
      </c>
      <c r="D56" s="294"/>
      <c r="E56" s="294"/>
      <c r="F56" s="294"/>
      <c r="G56" s="294"/>
      <c r="H56" s="294"/>
      <c r="I56" s="294"/>
      <c r="J56" s="294"/>
      <c r="K56" s="294"/>
      <c r="L56" s="294"/>
      <c r="M56" s="294"/>
      <c r="N56" s="294"/>
      <c r="O56" s="294"/>
      <c r="P56" s="294"/>
      <c r="Q56" s="294"/>
      <c r="R56" s="294"/>
      <c r="S56" s="294"/>
      <c r="T56" s="294"/>
      <c r="U56" s="294"/>
    </row>
    <row r="57" spans="1:21" s="207" customFormat="1" ht="13.5" customHeight="1">
      <c r="A57" s="206">
        <v>15</v>
      </c>
      <c r="B57" s="299" t="s">
        <v>307</v>
      </c>
      <c r="D57" s="294"/>
      <c r="E57" s="294"/>
      <c r="F57" s="294"/>
      <c r="G57" s="294"/>
      <c r="H57" s="294"/>
      <c r="I57" s="294"/>
      <c r="J57" s="294"/>
      <c r="K57" s="294"/>
      <c r="L57" s="294"/>
      <c r="M57" s="294"/>
      <c r="N57" s="294"/>
      <c r="O57" s="294"/>
      <c r="P57" s="294"/>
      <c r="Q57" s="294"/>
      <c r="R57" s="294"/>
      <c r="S57" s="294"/>
      <c r="T57" s="294"/>
      <c r="U57" s="294"/>
    </row>
    <row r="58" spans="1:21" s="207" customFormat="1" ht="13.5" customHeight="1">
      <c r="A58" s="206">
        <v>16</v>
      </c>
      <c r="B58" s="299" t="s">
        <v>308</v>
      </c>
      <c r="D58" s="294"/>
      <c r="E58" s="294"/>
      <c r="F58" s="294"/>
      <c r="G58" s="294"/>
      <c r="H58" s="294"/>
      <c r="I58" s="294"/>
      <c r="J58" s="294"/>
      <c r="K58" s="294"/>
      <c r="L58" s="294"/>
      <c r="M58" s="294"/>
      <c r="N58" s="294"/>
      <c r="O58" s="294"/>
      <c r="P58" s="294"/>
      <c r="Q58" s="294"/>
      <c r="R58" s="294"/>
      <c r="S58" s="294"/>
      <c r="T58" s="294"/>
      <c r="U58" s="294"/>
    </row>
    <row r="59" spans="1:21" s="207" customFormat="1" ht="13.5" customHeight="1">
      <c r="A59" s="206">
        <v>17</v>
      </c>
      <c r="B59" s="299" t="s">
        <v>281</v>
      </c>
      <c r="D59" s="294"/>
      <c r="E59" s="294"/>
      <c r="F59" s="294"/>
      <c r="G59" s="294"/>
      <c r="H59" s="294"/>
      <c r="I59" s="294"/>
      <c r="J59" s="294"/>
      <c r="K59" s="294"/>
      <c r="L59" s="294"/>
      <c r="M59" s="294"/>
      <c r="N59" s="294"/>
      <c r="O59" s="294"/>
      <c r="P59" s="294"/>
      <c r="Q59" s="294"/>
      <c r="R59" s="294"/>
      <c r="S59" s="294"/>
      <c r="T59" s="294"/>
      <c r="U59" s="294"/>
    </row>
    <row r="60" spans="1:21" s="207" customFormat="1" ht="13.5" customHeight="1">
      <c r="A60" s="206">
        <v>18</v>
      </c>
      <c r="B60" s="299" t="s">
        <v>282</v>
      </c>
      <c r="D60" s="294"/>
      <c r="E60" s="294"/>
      <c r="F60" s="294"/>
      <c r="G60" s="294"/>
      <c r="H60" s="294"/>
      <c r="I60" s="294"/>
      <c r="J60" s="294"/>
      <c r="K60" s="294"/>
      <c r="L60" s="294"/>
      <c r="M60" s="294"/>
      <c r="N60" s="294"/>
      <c r="O60" s="294"/>
      <c r="P60" s="294"/>
      <c r="Q60" s="294"/>
      <c r="R60" s="294"/>
      <c r="S60" s="294"/>
      <c r="T60" s="294"/>
      <c r="U60" s="294"/>
    </row>
    <row r="61" spans="1:21" s="207" customFormat="1" ht="13.5" customHeight="1">
      <c r="A61" s="206">
        <v>19</v>
      </c>
      <c r="B61" s="396" t="s">
        <v>301</v>
      </c>
      <c r="D61" s="294"/>
      <c r="E61" s="294"/>
      <c r="F61" s="294"/>
      <c r="G61" s="294"/>
      <c r="H61" s="294"/>
      <c r="I61" s="294"/>
      <c r="J61" s="294"/>
      <c r="K61" s="294"/>
      <c r="L61" s="294"/>
      <c r="M61" s="294"/>
      <c r="N61" s="294"/>
      <c r="O61" s="294"/>
      <c r="P61" s="294"/>
      <c r="Q61" s="294"/>
      <c r="R61" s="294"/>
      <c r="S61" s="294"/>
      <c r="T61" s="294"/>
      <c r="U61" s="294"/>
    </row>
    <row r="62" spans="1:21" s="207" customFormat="1" ht="13.5" customHeight="1">
      <c r="A62" s="206">
        <v>20</v>
      </c>
      <c r="B62" s="396" t="s">
        <v>302</v>
      </c>
      <c r="D62" s="294"/>
      <c r="E62" s="294"/>
      <c r="F62" s="294"/>
      <c r="G62" s="294"/>
      <c r="H62" s="294"/>
      <c r="I62" s="294"/>
      <c r="J62" s="294"/>
      <c r="K62" s="294"/>
      <c r="L62" s="294"/>
      <c r="M62" s="294"/>
      <c r="N62" s="294"/>
      <c r="O62" s="294"/>
      <c r="P62" s="294"/>
      <c r="Q62" s="294"/>
      <c r="R62" s="294"/>
      <c r="S62" s="294"/>
      <c r="T62" s="294"/>
      <c r="U62" s="294"/>
    </row>
    <row r="63" spans="1:21" s="207" customFormat="1" ht="13.5" customHeight="1">
      <c r="A63" s="206">
        <v>21</v>
      </c>
      <c r="B63" s="396" t="s">
        <v>235</v>
      </c>
      <c r="D63" s="294"/>
      <c r="E63" s="294"/>
      <c r="F63" s="294"/>
      <c r="G63" s="294"/>
      <c r="H63" s="294"/>
      <c r="I63" s="294"/>
      <c r="J63" s="294"/>
      <c r="K63" s="294"/>
      <c r="L63" s="294"/>
      <c r="M63" s="294"/>
      <c r="N63" s="294"/>
      <c r="O63" s="294"/>
      <c r="P63" s="294"/>
      <c r="Q63" s="294"/>
      <c r="R63" s="294"/>
      <c r="S63" s="294"/>
      <c r="T63" s="294"/>
      <c r="U63" s="294"/>
    </row>
    <row r="64" spans="1:21" s="207" customFormat="1" ht="13.5" customHeight="1">
      <c r="A64" s="206">
        <v>22</v>
      </c>
      <c r="B64" s="396" t="s">
        <v>309</v>
      </c>
      <c r="D64" s="294"/>
      <c r="E64" s="294"/>
      <c r="F64" s="294"/>
      <c r="G64" s="294"/>
      <c r="H64" s="294"/>
      <c r="I64" s="294"/>
      <c r="J64" s="294"/>
      <c r="K64" s="294"/>
      <c r="L64" s="294"/>
      <c r="M64" s="294"/>
      <c r="N64" s="294"/>
      <c r="O64" s="294"/>
      <c r="P64" s="294"/>
      <c r="Q64" s="294"/>
      <c r="R64" s="294"/>
      <c r="S64" s="294"/>
      <c r="T64" s="294"/>
      <c r="U64" s="294"/>
    </row>
    <row r="65" spans="1:21" s="207" customFormat="1" ht="13.5" customHeight="1">
      <c r="A65" s="206">
        <v>23</v>
      </c>
      <c r="B65" s="396" t="s">
        <v>310</v>
      </c>
      <c r="D65" s="294"/>
      <c r="E65" s="294"/>
      <c r="F65" s="294"/>
      <c r="G65" s="294"/>
      <c r="H65" s="294"/>
      <c r="I65" s="294"/>
      <c r="J65" s="294"/>
      <c r="K65" s="294"/>
      <c r="L65" s="294"/>
      <c r="M65" s="294"/>
      <c r="N65" s="294"/>
      <c r="O65" s="294"/>
      <c r="P65" s="294"/>
      <c r="Q65" s="294"/>
      <c r="R65" s="294"/>
      <c r="S65" s="294"/>
      <c r="T65" s="294"/>
      <c r="U65" s="294"/>
    </row>
    <row r="66" spans="1:21" s="207" customFormat="1" ht="13.5" customHeight="1">
      <c r="A66" s="206"/>
      <c r="B66" s="396"/>
      <c r="D66" s="294"/>
      <c r="E66" s="294"/>
      <c r="F66" s="294"/>
      <c r="G66" s="294"/>
      <c r="H66" s="294"/>
      <c r="I66" s="294"/>
      <c r="J66" s="294"/>
      <c r="K66" s="294"/>
      <c r="L66" s="294"/>
      <c r="M66" s="294"/>
      <c r="N66" s="294"/>
      <c r="O66" s="294"/>
      <c r="P66" s="294"/>
      <c r="Q66" s="294"/>
      <c r="R66" s="294"/>
      <c r="S66" s="294"/>
      <c r="T66" s="294"/>
      <c r="U66" s="294"/>
    </row>
    <row r="67" spans="1:21" s="207" customFormat="1" ht="13.5" customHeight="1">
      <c r="A67" s="206">
        <v>24</v>
      </c>
      <c r="B67" s="353"/>
      <c r="D67" s="294"/>
      <c r="E67" s="294"/>
      <c r="F67" s="294"/>
      <c r="G67" s="294"/>
      <c r="H67" s="294"/>
      <c r="I67" s="294"/>
      <c r="J67" s="294"/>
      <c r="K67" s="294"/>
      <c r="L67" s="294"/>
      <c r="M67" s="294"/>
      <c r="N67" s="294"/>
      <c r="O67" s="294"/>
      <c r="P67" s="294"/>
      <c r="Q67" s="294"/>
      <c r="R67" s="294"/>
      <c r="S67" s="294"/>
      <c r="T67" s="294"/>
      <c r="U67" s="294"/>
    </row>
    <row r="68" spans="1:21" s="207" customFormat="1" ht="13.5" customHeight="1">
      <c r="A68" s="206">
        <v>25</v>
      </c>
      <c r="B68" s="353"/>
      <c r="D68" s="294"/>
      <c r="E68" s="294"/>
      <c r="F68" s="294"/>
      <c r="G68" s="294"/>
      <c r="H68" s="294"/>
      <c r="I68" s="294"/>
      <c r="J68" s="294"/>
      <c r="K68" s="294"/>
      <c r="L68" s="294"/>
      <c r="M68" s="294"/>
      <c r="N68" s="294"/>
      <c r="O68" s="294"/>
      <c r="P68" s="294"/>
      <c r="Q68" s="294"/>
      <c r="R68" s="294"/>
      <c r="S68" s="294"/>
      <c r="T68" s="294"/>
      <c r="U68" s="294"/>
    </row>
    <row r="69" spans="1:21" s="207" customFormat="1" ht="13.5" customHeight="1">
      <c r="A69" s="206"/>
      <c r="B69" s="353"/>
      <c r="D69" s="294"/>
      <c r="E69" s="294"/>
      <c r="F69" s="294"/>
      <c r="G69" s="294"/>
      <c r="H69" s="294"/>
      <c r="I69" s="294"/>
      <c r="J69" s="294"/>
      <c r="K69" s="294"/>
      <c r="L69" s="294"/>
      <c r="M69" s="294"/>
      <c r="N69" s="294"/>
      <c r="O69" s="294"/>
      <c r="P69" s="294"/>
      <c r="Q69" s="294"/>
      <c r="R69" s="294"/>
      <c r="S69" s="294"/>
      <c r="T69" s="294"/>
      <c r="U69" s="294"/>
    </row>
    <row r="70" spans="1:21" s="207" customFormat="1" ht="13.5" customHeight="1">
      <c r="A70" s="206"/>
      <c r="B70" s="353"/>
      <c r="D70" s="294"/>
      <c r="E70" s="294"/>
      <c r="F70" s="294"/>
      <c r="G70" s="294"/>
      <c r="H70" s="294"/>
      <c r="I70" s="294"/>
      <c r="J70" s="294"/>
      <c r="K70" s="294"/>
      <c r="L70" s="294"/>
      <c r="M70" s="294"/>
      <c r="N70" s="294"/>
      <c r="O70" s="294"/>
      <c r="P70" s="294"/>
      <c r="Q70" s="294"/>
      <c r="R70" s="294"/>
      <c r="S70" s="294"/>
      <c r="T70" s="294"/>
      <c r="U70" s="294"/>
    </row>
    <row r="71" spans="1:21" s="207" customFormat="1" ht="13.5" customHeight="1">
      <c r="A71" s="206"/>
      <c r="B71" s="353"/>
      <c r="D71" s="294"/>
      <c r="E71" s="294"/>
      <c r="F71" s="294"/>
      <c r="G71" s="294"/>
      <c r="H71" s="294"/>
      <c r="I71" s="294"/>
      <c r="J71" s="294"/>
      <c r="K71" s="294"/>
      <c r="L71" s="294"/>
      <c r="M71" s="294"/>
      <c r="N71" s="294"/>
      <c r="O71" s="294"/>
      <c r="P71" s="294"/>
      <c r="Q71" s="294"/>
      <c r="R71" s="294"/>
      <c r="S71" s="294"/>
      <c r="T71" s="294"/>
      <c r="U71" s="294"/>
    </row>
    <row r="72" spans="1:21" s="207" customFormat="1" ht="13.5" customHeight="1">
      <c r="A72" s="206"/>
      <c r="B72" s="353"/>
      <c r="D72" s="294"/>
      <c r="E72" s="294"/>
      <c r="F72" s="294"/>
      <c r="G72" s="294"/>
      <c r="H72" s="294"/>
      <c r="I72" s="294"/>
      <c r="J72" s="294"/>
      <c r="K72" s="294"/>
      <c r="L72" s="294"/>
      <c r="M72" s="294"/>
      <c r="N72" s="294"/>
      <c r="O72" s="294"/>
      <c r="P72" s="294"/>
      <c r="Q72" s="294"/>
      <c r="R72" s="294"/>
      <c r="S72" s="294"/>
      <c r="T72" s="294"/>
      <c r="U72" s="294"/>
    </row>
    <row r="73" spans="1:21" s="207" customFormat="1" ht="13.5" customHeight="1">
      <c r="A73" s="206"/>
      <c r="B73" s="353"/>
      <c r="D73" s="294"/>
      <c r="E73" s="294"/>
      <c r="F73" s="294"/>
      <c r="G73" s="294"/>
      <c r="H73" s="294"/>
      <c r="I73" s="294"/>
      <c r="J73" s="294"/>
      <c r="K73" s="294"/>
      <c r="L73" s="294"/>
      <c r="M73" s="294"/>
      <c r="N73" s="294"/>
      <c r="O73" s="294"/>
      <c r="P73" s="294"/>
      <c r="Q73" s="294"/>
      <c r="R73" s="294"/>
      <c r="S73" s="294"/>
      <c r="T73" s="294"/>
      <c r="U73" s="294"/>
    </row>
    <row r="74" spans="1:21" s="207" customFormat="1" ht="13.5" customHeight="1">
      <c r="A74" s="206">
        <v>26</v>
      </c>
      <c r="B74" s="281"/>
      <c r="C74" s="211"/>
      <c r="D74" s="212"/>
      <c r="E74" s="212"/>
      <c r="F74" s="212"/>
      <c r="G74" s="212"/>
      <c r="H74" s="212"/>
      <c r="I74" s="212"/>
      <c r="J74" s="212"/>
      <c r="K74" s="212"/>
      <c r="L74" s="212"/>
      <c r="M74" s="212"/>
      <c r="N74" s="212"/>
      <c r="O74" s="212"/>
      <c r="P74" s="212"/>
      <c r="Q74" s="212"/>
      <c r="R74" s="212"/>
      <c r="S74" s="212"/>
      <c r="T74" s="212"/>
      <c r="U74" s="212"/>
    </row>
    <row r="75" spans="1:21" s="207" customFormat="1" ht="13.5" customHeight="1">
      <c r="A75" s="206">
        <v>49</v>
      </c>
      <c r="B75" s="298"/>
      <c r="C75" s="211"/>
      <c r="D75" s="210"/>
      <c r="E75" s="213"/>
      <c r="F75" s="213"/>
      <c r="G75" s="213"/>
      <c r="H75" s="213"/>
      <c r="I75" s="213"/>
      <c r="J75" s="213"/>
      <c r="K75" s="213"/>
      <c r="L75" s="213"/>
      <c r="M75" s="213"/>
      <c r="N75" s="213"/>
      <c r="O75" s="213"/>
      <c r="P75" s="213"/>
      <c r="Q75" s="213"/>
      <c r="R75" s="213"/>
      <c r="S75" s="213"/>
      <c r="T75" s="214"/>
      <c r="U75" s="214"/>
    </row>
    <row r="76" spans="1:21" s="209" customFormat="1" ht="13.5" customHeight="1">
      <c r="A76" s="206">
        <v>50</v>
      </c>
      <c r="B76" s="298"/>
      <c r="C76" s="211"/>
      <c r="D76" s="210"/>
      <c r="E76" s="213"/>
      <c r="F76" s="213"/>
      <c r="G76" s="213"/>
      <c r="H76" s="213"/>
      <c r="I76" s="213"/>
      <c r="J76" s="213"/>
      <c r="K76" s="213"/>
      <c r="L76" s="213"/>
      <c r="M76" s="213"/>
      <c r="N76" s="213"/>
      <c r="O76" s="213"/>
      <c r="P76" s="213"/>
      <c r="Q76" s="213"/>
      <c r="R76" s="213"/>
      <c r="T76" s="214"/>
      <c r="U76" s="214"/>
    </row>
    <row r="77" spans="1:21" s="209" customFormat="1" ht="13.5" customHeight="1">
      <c r="A77" s="206">
        <v>51</v>
      </c>
      <c r="B77" s="298"/>
      <c r="C77" s="211"/>
      <c r="D77" s="210"/>
      <c r="E77" s="213"/>
      <c r="F77" s="213"/>
      <c r="G77" s="213"/>
      <c r="H77" s="213"/>
      <c r="I77" s="213"/>
      <c r="J77" s="213"/>
      <c r="K77" s="213"/>
      <c r="L77" s="213"/>
      <c r="M77" s="213"/>
      <c r="N77" s="213"/>
      <c r="O77" s="213"/>
      <c r="P77" s="215"/>
      <c r="Q77" s="215"/>
      <c r="R77" s="215"/>
      <c r="T77" s="215"/>
      <c r="U77" s="215"/>
    </row>
    <row r="78" spans="1:21" s="209" customFormat="1" ht="13.5" customHeight="1">
      <c r="A78" s="208"/>
      <c r="B78" s="298"/>
      <c r="C78" s="211"/>
      <c r="D78" s="210"/>
      <c r="E78" s="213"/>
      <c r="F78" s="213"/>
      <c r="G78" s="213"/>
      <c r="H78" s="213"/>
      <c r="I78" s="213"/>
      <c r="J78" s="213"/>
      <c r="K78" s="213"/>
      <c r="L78" s="213"/>
      <c r="M78" s="213"/>
      <c r="N78" s="213"/>
      <c r="O78" s="213"/>
      <c r="P78" s="215"/>
      <c r="Q78" s="215"/>
      <c r="R78" s="215"/>
      <c r="S78" s="245"/>
      <c r="T78" s="215"/>
      <c r="U78" s="215"/>
    </row>
    <row r="79" spans="1:21" s="209" customFormat="1" ht="13.5" customHeight="1">
      <c r="A79" s="208"/>
      <c r="B79" s="298"/>
      <c r="C79" s="211"/>
      <c r="D79" s="210"/>
      <c r="E79" s="213"/>
      <c r="F79" s="213"/>
      <c r="G79" s="213"/>
      <c r="H79" s="213"/>
      <c r="I79" s="213"/>
      <c r="J79" s="213"/>
      <c r="K79" s="213"/>
      <c r="L79" s="213"/>
      <c r="M79" s="213"/>
      <c r="N79" s="213"/>
      <c r="O79" s="213"/>
      <c r="P79" s="215"/>
      <c r="Q79" s="215"/>
      <c r="R79" s="215"/>
      <c r="S79" s="215"/>
      <c r="T79" s="215"/>
      <c r="U79" s="215"/>
    </row>
    <row r="80" spans="1:21" ht="13.5" customHeight="1">
      <c r="B80" s="289"/>
      <c r="C80" s="211"/>
      <c r="D80" s="210"/>
      <c r="E80" s="213"/>
      <c r="F80" s="213"/>
      <c r="G80" s="213"/>
      <c r="H80" s="213"/>
      <c r="I80" s="213"/>
      <c r="J80" s="213"/>
      <c r="K80" s="213"/>
      <c r="L80" s="213"/>
      <c r="M80" s="213"/>
      <c r="N80" s="213"/>
      <c r="O80" s="213"/>
      <c r="P80" s="264"/>
      <c r="Q80" s="215"/>
      <c r="R80" s="215"/>
      <c r="S80" s="215"/>
      <c r="T80" s="215"/>
      <c r="U80" s="215"/>
    </row>
    <row r="81" spans="2:21" ht="13.5" customHeight="1">
      <c r="B81" s="292"/>
      <c r="C81" s="211"/>
      <c r="D81" s="210"/>
      <c r="E81" s="213"/>
      <c r="F81" s="213"/>
      <c r="G81" s="213"/>
      <c r="H81" s="213"/>
      <c r="I81" s="213"/>
      <c r="J81" s="213"/>
      <c r="K81" s="213"/>
      <c r="L81" s="213"/>
      <c r="M81" s="213"/>
      <c r="N81" s="213"/>
      <c r="O81" s="213"/>
      <c r="P81" s="264"/>
      <c r="Q81" s="215"/>
      <c r="R81" s="215"/>
      <c r="S81" s="215"/>
      <c r="T81" s="215"/>
      <c r="U81" s="215"/>
    </row>
    <row r="82" spans="2:21" ht="13.5" customHeight="1">
      <c r="B82" s="400"/>
      <c r="C82" s="249"/>
      <c r="D82" s="265"/>
      <c r="E82" s="265"/>
      <c r="F82" s="265"/>
      <c r="G82" s="265"/>
      <c r="H82" s="265"/>
      <c r="I82" s="265"/>
      <c r="J82" s="265"/>
      <c r="K82" s="265"/>
      <c r="L82" s="265"/>
      <c r="M82" s="265"/>
      <c r="N82" s="265"/>
      <c r="O82" s="265"/>
      <c r="P82" s="264"/>
      <c r="Q82" s="215"/>
      <c r="R82" s="215"/>
      <c r="S82" s="215"/>
      <c r="T82" s="215"/>
      <c r="U82" s="215"/>
    </row>
    <row r="83" spans="2:21" ht="13.5" customHeight="1">
      <c r="B83" s="400" t="s">
        <v>162</v>
      </c>
      <c r="C83" s="249"/>
      <c r="D83" s="265"/>
      <c r="E83" s="265"/>
      <c r="F83" s="265"/>
      <c r="G83" s="265"/>
      <c r="H83" s="265"/>
      <c r="I83" s="265"/>
      <c r="J83" s="265"/>
      <c r="K83" s="265"/>
      <c r="L83" s="265"/>
      <c r="M83" s="265"/>
      <c r="N83" s="265"/>
      <c r="O83" s="265"/>
      <c r="P83" s="264"/>
      <c r="Q83" s="215"/>
      <c r="R83" s="215"/>
      <c r="S83" s="215"/>
      <c r="T83" s="215"/>
      <c r="U83" s="215"/>
    </row>
    <row r="84" spans="2:21" ht="13.5" customHeight="1">
      <c r="B84" s="291" t="s">
        <v>200</v>
      </c>
      <c r="C84" s="249"/>
      <c r="D84" s="265"/>
      <c r="E84" s="265"/>
      <c r="F84" s="265"/>
      <c r="G84" s="265"/>
      <c r="H84" s="265"/>
      <c r="I84" s="265"/>
      <c r="J84" s="265"/>
      <c r="K84" s="265"/>
      <c r="L84" s="265"/>
      <c r="M84" s="265"/>
      <c r="N84" s="265"/>
      <c r="O84" s="265"/>
      <c r="P84" s="264"/>
      <c r="Q84" s="215"/>
      <c r="R84" s="215"/>
      <c r="S84" s="215"/>
      <c r="T84" s="215"/>
      <c r="U84" s="215"/>
    </row>
    <row r="85" spans="2:21" ht="13.5" customHeight="1">
      <c r="B85" s="291" t="s">
        <v>201</v>
      </c>
      <c r="C85" s="249"/>
      <c r="D85" s="265"/>
      <c r="E85" s="265"/>
      <c r="F85" s="265"/>
      <c r="G85" s="265"/>
      <c r="H85" s="265"/>
      <c r="I85" s="265"/>
      <c r="J85" s="265"/>
      <c r="K85" s="265"/>
      <c r="L85" s="265"/>
      <c r="M85" s="265"/>
      <c r="N85" s="265"/>
      <c r="O85" s="265"/>
      <c r="P85" s="264"/>
      <c r="Q85" s="215"/>
      <c r="R85" s="215"/>
      <c r="S85" s="215"/>
      <c r="T85" s="215"/>
      <c r="U85" s="215"/>
    </row>
    <row r="86" spans="2:21" ht="13.5" customHeight="1">
      <c r="B86" s="291" t="s">
        <v>260</v>
      </c>
      <c r="C86" s="249"/>
      <c r="D86" s="265"/>
      <c r="E86" s="265"/>
      <c r="F86" s="265"/>
      <c r="G86" s="265"/>
      <c r="H86" s="265"/>
      <c r="I86" s="265"/>
      <c r="J86" s="265"/>
      <c r="K86" s="265"/>
      <c r="L86" s="265"/>
      <c r="M86" s="265"/>
      <c r="N86" s="265"/>
      <c r="O86" s="265"/>
      <c r="P86" s="264"/>
      <c r="Q86" s="215"/>
      <c r="R86" s="215"/>
      <c r="S86" s="215"/>
      <c r="T86" s="215"/>
      <c r="U86" s="215"/>
    </row>
    <row r="87" spans="2:21" ht="13.5" customHeight="1">
      <c r="B87" s="290" t="s">
        <v>311</v>
      </c>
      <c r="C87" s="249"/>
      <c r="D87" s="250"/>
      <c r="E87" s="251"/>
      <c r="F87" s="250"/>
      <c r="G87" s="251"/>
      <c r="H87" s="250"/>
      <c r="I87" s="251"/>
      <c r="J87" s="250"/>
      <c r="K87" s="251"/>
      <c r="L87" s="250"/>
      <c r="M87" s="251"/>
      <c r="N87" s="250"/>
      <c r="O87" s="251"/>
      <c r="P87" s="215"/>
      <c r="Q87" s="215"/>
      <c r="R87" s="215"/>
      <c r="S87" s="215"/>
      <c r="T87" s="215"/>
      <c r="U87" s="215"/>
    </row>
    <row r="88" spans="2:21" ht="13.5" customHeight="1">
      <c r="B88" s="290" t="s">
        <v>312</v>
      </c>
      <c r="C88" s="249"/>
      <c r="D88" s="250"/>
      <c r="E88" s="251"/>
      <c r="F88" s="250"/>
      <c r="G88" s="251"/>
      <c r="H88" s="250"/>
      <c r="I88" s="251"/>
      <c r="J88" s="250"/>
      <c r="K88" s="251"/>
      <c r="L88" s="250"/>
      <c r="M88" s="251"/>
      <c r="N88" s="250"/>
      <c r="O88" s="251"/>
      <c r="P88" s="215"/>
      <c r="Q88" s="215"/>
      <c r="R88" s="215"/>
      <c r="S88" s="215"/>
      <c r="T88" s="215"/>
      <c r="U88" s="215"/>
    </row>
    <row r="89" spans="2:21" ht="13.5" customHeight="1">
      <c r="B89" s="290" t="s">
        <v>313</v>
      </c>
      <c r="C89" s="249"/>
      <c r="D89" s="250"/>
      <c r="E89" s="251"/>
      <c r="F89" s="250"/>
      <c r="G89" s="251"/>
      <c r="H89" s="250"/>
      <c r="I89" s="251"/>
      <c r="J89" s="250"/>
      <c r="K89" s="251"/>
      <c r="L89" s="250"/>
      <c r="M89" s="251"/>
      <c r="N89" s="250"/>
      <c r="O89" s="251"/>
      <c r="P89" s="215"/>
      <c r="Q89" s="215"/>
      <c r="R89" s="215"/>
      <c r="S89" s="215"/>
      <c r="T89" s="215"/>
      <c r="U89" s="215"/>
    </row>
    <row r="90" spans="2:21" ht="13.5" customHeight="1">
      <c r="B90" s="290" t="s">
        <v>117</v>
      </c>
      <c r="C90" s="249"/>
      <c r="D90" s="250"/>
      <c r="E90" s="251"/>
      <c r="F90" s="250"/>
      <c r="G90" s="251"/>
      <c r="H90" s="250"/>
      <c r="I90" s="251"/>
      <c r="J90" s="250"/>
      <c r="K90" s="251"/>
      <c r="L90" s="250"/>
      <c r="M90" s="251"/>
      <c r="N90" s="250"/>
      <c r="O90" s="251"/>
      <c r="P90" s="215"/>
      <c r="Q90" s="215"/>
      <c r="R90" s="215"/>
      <c r="S90" s="215"/>
      <c r="T90" s="215"/>
      <c r="U90" s="215"/>
    </row>
    <row r="91" spans="2:21" ht="13.5" customHeight="1">
      <c r="B91" s="292" t="s">
        <v>318</v>
      </c>
      <c r="C91" s="249"/>
      <c r="D91" s="250"/>
      <c r="E91" s="251"/>
      <c r="F91" s="250"/>
      <c r="G91" s="251"/>
      <c r="H91" s="250"/>
      <c r="I91" s="251"/>
      <c r="J91" s="250"/>
      <c r="K91" s="251"/>
      <c r="L91" s="250"/>
      <c r="M91" s="251"/>
      <c r="N91" s="250"/>
      <c r="O91" s="251"/>
      <c r="P91" s="215"/>
      <c r="Q91" s="215"/>
      <c r="R91" s="215"/>
      <c r="S91" s="215"/>
      <c r="T91" s="215"/>
      <c r="U91" s="215"/>
    </row>
    <row r="92" spans="2:21" ht="13.5" customHeight="1">
      <c r="B92" s="292" t="s">
        <v>322</v>
      </c>
      <c r="C92" s="249"/>
      <c r="D92" s="250"/>
      <c r="E92" s="251"/>
      <c r="F92" s="250"/>
      <c r="G92" s="251"/>
      <c r="H92" s="250"/>
      <c r="I92" s="251"/>
      <c r="J92" s="250"/>
      <c r="K92" s="251"/>
      <c r="L92" s="250"/>
      <c r="M92" s="251"/>
      <c r="N92" s="250"/>
      <c r="O92" s="251"/>
      <c r="P92" s="215"/>
      <c r="Q92" s="215"/>
      <c r="R92" s="215"/>
      <c r="S92" s="215"/>
      <c r="T92" s="215"/>
      <c r="U92" s="215"/>
    </row>
    <row r="93" spans="2:21" ht="13.5" customHeight="1">
      <c r="B93" s="292" t="s">
        <v>323</v>
      </c>
      <c r="C93" s="249"/>
      <c r="D93" s="250"/>
      <c r="E93" s="251"/>
      <c r="F93" s="250"/>
      <c r="G93" s="251"/>
      <c r="H93" s="250"/>
      <c r="I93" s="251"/>
      <c r="J93" s="250"/>
      <c r="K93" s="251"/>
      <c r="L93" s="250"/>
      <c r="M93" s="251"/>
      <c r="N93" s="250"/>
      <c r="O93" s="251"/>
      <c r="P93" s="215"/>
      <c r="Q93" s="215"/>
      <c r="R93" s="215"/>
      <c r="S93" s="215"/>
      <c r="T93" s="215"/>
      <c r="U93" s="215"/>
    </row>
    <row r="94" spans="2:21" ht="13.5" customHeight="1">
      <c r="B94" s="299" t="s">
        <v>296</v>
      </c>
      <c r="C94" s="249"/>
      <c r="D94" s="250"/>
      <c r="E94" s="251"/>
      <c r="F94" s="250"/>
      <c r="G94" s="251"/>
      <c r="H94" s="250"/>
      <c r="I94" s="251"/>
      <c r="J94" s="250"/>
      <c r="K94" s="251"/>
      <c r="L94" s="250"/>
      <c r="M94" s="251"/>
      <c r="N94" s="250"/>
      <c r="O94" s="251"/>
      <c r="P94" s="215"/>
      <c r="Q94" s="215"/>
      <c r="R94" s="215"/>
      <c r="S94" s="215"/>
      <c r="T94" s="215"/>
      <c r="U94" s="215"/>
    </row>
    <row r="95" spans="2:21" ht="13.5" customHeight="1">
      <c r="B95" s="290" t="s">
        <v>293</v>
      </c>
      <c r="C95" s="248"/>
      <c r="D95" s="247"/>
      <c r="E95" s="247"/>
      <c r="F95" s="247"/>
      <c r="G95" s="247"/>
      <c r="H95" s="247"/>
      <c r="I95" s="247"/>
      <c r="J95" s="247"/>
      <c r="K95" s="247"/>
      <c r="L95" s="247"/>
      <c r="M95" s="247"/>
      <c r="N95" s="247"/>
      <c r="O95" s="247"/>
      <c r="P95" s="247"/>
      <c r="Q95" s="247"/>
      <c r="R95" s="247"/>
      <c r="S95" s="247"/>
      <c r="T95" s="247"/>
      <c r="U95" s="247"/>
    </row>
    <row r="96" spans="2:21" ht="13.5" customHeight="1">
      <c r="B96" s="290" t="s">
        <v>116</v>
      </c>
      <c r="C96" s="248"/>
      <c r="D96" s="247"/>
      <c r="E96" s="247"/>
      <c r="F96" s="247"/>
      <c r="G96" s="247"/>
      <c r="H96" s="247"/>
      <c r="I96" s="247"/>
      <c r="J96" s="247"/>
      <c r="K96" s="247"/>
      <c r="L96" s="247"/>
      <c r="M96" s="247"/>
      <c r="N96" s="247"/>
      <c r="O96" s="247"/>
      <c r="P96" s="247"/>
      <c r="Q96" s="247"/>
      <c r="R96" s="247"/>
      <c r="S96" s="247"/>
      <c r="T96" s="247"/>
      <c r="U96" s="247"/>
    </row>
    <row r="97" spans="1:22" ht="13.5" customHeight="1">
      <c r="B97" s="289" t="s">
        <v>135</v>
      </c>
      <c r="C97" s="246"/>
      <c r="D97" s="247"/>
      <c r="E97" s="247"/>
      <c r="F97" s="247"/>
      <c r="G97" s="247"/>
      <c r="H97" s="247"/>
      <c r="I97" s="247"/>
      <c r="J97" s="247"/>
      <c r="K97" s="247"/>
      <c r="L97" s="247"/>
      <c r="M97" s="247"/>
      <c r="N97" s="247"/>
      <c r="O97" s="247"/>
      <c r="P97" s="247"/>
      <c r="Q97" s="247"/>
      <c r="R97" s="247"/>
      <c r="S97" s="247"/>
      <c r="T97" s="247"/>
      <c r="U97" s="247"/>
    </row>
    <row r="98" spans="1:22" ht="13.5" customHeight="1">
      <c r="B98" s="289" t="s">
        <v>114</v>
      </c>
      <c r="C98" s="246"/>
      <c r="D98" s="247"/>
      <c r="E98" s="247"/>
      <c r="F98" s="247"/>
      <c r="G98" s="247"/>
      <c r="H98" s="247"/>
      <c r="I98" s="247"/>
      <c r="J98" s="247"/>
      <c r="K98" s="247"/>
      <c r="L98" s="247"/>
      <c r="M98" s="247"/>
      <c r="N98" s="247"/>
      <c r="O98" s="247"/>
      <c r="P98" s="247"/>
      <c r="Q98" s="247"/>
      <c r="R98" s="247"/>
      <c r="S98" s="247"/>
      <c r="T98" s="247"/>
      <c r="U98" s="247"/>
    </row>
    <row r="99" spans="1:22" ht="13.5" customHeight="1">
      <c r="B99" s="293" t="s">
        <v>314</v>
      </c>
      <c r="C99" s="246"/>
      <c r="D99" s="247"/>
      <c r="E99" s="247"/>
      <c r="F99" s="247"/>
      <c r="G99" s="247"/>
      <c r="H99" s="247"/>
      <c r="I99" s="247"/>
      <c r="J99" s="247"/>
      <c r="K99" s="247"/>
      <c r="L99" s="247"/>
      <c r="M99" s="247"/>
      <c r="N99" s="247"/>
      <c r="O99" s="247"/>
      <c r="P99" s="247"/>
      <c r="Q99" s="247"/>
      <c r="R99" s="247"/>
      <c r="S99" s="247"/>
      <c r="T99" s="247"/>
      <c r="U99" s="247"/>
    </row>
    <row r="100" spans="1:22" ht="13.5" customHeight="1">
      <c r="B100" s="293" t="s">
        <v>315</v>
      </c>
      <c r="C100" s="246"/>
      <c r="D100" s="247"/>
      <c r="E100" s="247"/>
      <c r="F100" s="247"/>
      <c r="G100" s="247"/>
      <c r="H100" s="247"/>
      <c r="I100" s="247"/>
      <c r="J100" s="247"/>
      <c r="K100" s="247"/>
      <c r="L100" s="247"/>
      <c r="M100" s="247"/>
      <c r="N100" s="247"/>
      <c r="O100" s="247"/>
      <c r="P100" s="247"/>
      <c r="Q100" s="247"/>
      <c r="R100" s="247"/>
      <c r="S100" s="247"/>
      <c r="T100" s="247"/>
      <c r="U100" s="247"/>
    </row>
    <row r="101" spans="1:22" ht="13.5" customHeight="1">
      <c r="B101" s="293" t="s">
        <v>316</v>
      </c>
      <c r="C101" s="246"/>
      <c r="D101" s="247"/>
      <c r="E101" s="247"/>
      <c r="F101" s="247"/>
      <c r="G101" s="247"/>
      <c r="H101" s="247"/>
      <c r="I101" s="247"/>
      <c r="J101" s="247"/>
      <c r="K101" s="247"/>
      <c r="L101" s="247"/>
      <c r="M101" s="247"/>
      <c r="N101" s="247"/>
      <c r="O101" s="247"/>
      <c r="P101" s="247"/>
      <c r="Q101" s="247"/>
      <c r="R101" s="247"/>
      <c r="S101" s="247"/>
      <c r="T101" s="247"/>
      <c r="U101" s="247"/>
    </row>
    <row r="102" spans="1:22" ht="13.5" customHeight="1">
      <c r="B102" s="477" t="s">
        <v>277</v>
      </c>
      <c r="C102" s="477"/>
      <c r="D102" s="477"/>
      <c r="E102" s="477"/>
      <c r="F102" s="477"/>
      <c r="G102" s="477"/>
      <c r="H102" s="477"/>
      <c r="I102" s="477"/>
      <c r="J102" s="477"/>
      <c r="K102" s="477"/>
      <c r="L102" s="477"/>
      <c r="M102" s="477"/>
      <c r="N102" s="477"/>
      <c r="O102" s="477"/>
      <c r="P102" s="477"/>
      <c r="Q102" s="477"/>
      <c r="R102" s="477"/>
      <c r="S102" s="477"/>
      <c r="T102" s="477"/>
      <c r="U102" s="477"/>
      <c r="V102" s="477"/>
    </row>
    <row r="103" spans="1:22" ht="13.5" customHeight="1">
      <c r="B103" s="217"/>
      <c r="C103" s="218"/>
      <c r="D103" s="218"/>
      <c r="E103" s="474" t="s">
        <v>303</v>
      </c>
      <c r="F103" s="475"/>
      <c r="G103" s="475"/>
      <c r="H103" s="475"/>
      <c r="I103" s="475"/>
      <c r="J103" s="475"/>
      <c r="K103" s="475"/>
      <c r="L103" s="475"/>
      <c r="M103" s="475"/>
      <c r="N103" s="475"/>
      <c r="O103" s="475"/>
      <c r="P103" s="475"/>
      <c r="Q103" s="216"/>
      <c r="R103" s="219"/>
      <c r="T103" s="401"/>
      <c r="U103" s="401"/>
    </row>
    <row r="104" spans="1:22" ht="13.5" customHeight="1">
      <c r="B104" s="217"/>
      <c r="C104" s="218"/>
      <c r="D104" s="218"/>
      <c r="E104" s="218"/>
      <c r="F104" s="218"/>
      <c r="G104" s="218"/>
      <c r="H104" s="218"/>
      <c r="I104" s="218"/>
      <c r="J104" s="218"/>
      <c r="K104" s="218"/>
      <c r="L104" s="218"/>
      <c r="M104" s="218"/>
      <c r="N104" s="218"/>
      <c r="O104" s="218"/>
      <c r="P104" s="218"/>
      <c r="Q104" s="216"/>
      <c r="R104" s="402" t="str">
        <f ca="1">OP!$C$54&amp;" 列印日："&amp;TEXT(NOW(),"EEMMDD")</f>
        <v>V1.1-1111001 列印日：1110901</v>
      </c>
      <c r="S104" s="219"/>
      <c r="T104" s="352"/>
      <c r="U104" s="352"/>
    </row>
    <row r="105" spans="1:22" ht="13.5" customHeight="1">
      <c r="B105" s="217"/>
      <c r="C105" s="218"/>
      <c r="D105" s="218"/>
      <c r="E105" s="218"/>
      <c r="F105" s="218"/>
      <c r="G105" s="218"/>
      <c r="H105" s="218"/>
      <c r="I105" s="218"/>
      <c r="J105" s="218"/>
      <c r="K105" s="218"/>
      <c r="L105" s="218"/>
      <c r="M105" s="218"/>
      <c r="N105" s="218"/>
      <c r="O105" s="218"/>
      <c r="P105" s="218"/>
      <c r="Q105" s="216"/>
      <c r="R105" s="219"/>
      <c r="S105" s="219"/>
      <c r="T105" s="352"/>
      <c r="U105" s="352"/>
    </row>
    <row r="106" spans="1:22" ht="13.5" customHeight="1">
      <c r="B106" s="217"/>
      <c r="C106" s="218"/>
      <c r="D106" s="218"/>
      <c r="E106" s="218"/>
      <c r="F106" s="218"/>
      <c r="G106" s="218"/>
      <c r="H106" s="218"/>
      <c r="I106" s="218"/>
      <c r="J106" s="218"/>
      <c r="K106" s="218"/>
      <c r="L106" s="218"/>
      <c r="M106" s="218"/>
      <c r="N106" s="218"/>
      <c r="O106" s="218"/>
      <c r="P106" s="218"/>
      <c r="Q106" s="216"/>
      <c r="R106" s="219"/>
      <c r="S106" s="219"/>
      <c r="T106" s="352"/>
      <c r="U106" s="352"/>
    </row>
    <row r="107" spans="1:22" ht="25.5">
      <c r="A107" s="354">
        <v>1</v>
      </c>
      <c r="B107" s="311" t="str">
        <f t="shared" ref="B107:B138" si="8">IF(ISERROR(VLOOKUP(A107,PI,2,0)),"",VLOOKUP(A107,PI,2,0))</f>
        <v>富邦人壽保險股份有限公司履行個人資料保護法告知說明書</v>
      </c>
    </row>
    <row r="108" spans="1:22">
      <c r="A108" s="354">
        <v>2</v>
      </c>
      <c r="B108" s="313" t="str">
        <f t="shared" si="8"/>
        <v xml:space="preserve"> </v>
      </c>
    </row>
    <row r="109" spans="1:22">
      <c r="A109" s="354">
        <v>3</v>
      </c>
      <c r="B109" s="313" t="str">
        <f t="shared" si="8"/>
        <v>富邦人壽保險股份有限公司（下稱本公司）依據個人資料保護法（以下稱個資法）</v>
      </c>
    </row>
    <row r="110" spans="1:22">
      <c r="A110" s="354">
        <v>4</v>
      </c>
      <c r="B110" s="313" t="str">
        <f t="shared" si="8"/>
        <v>規定，向 台端告知下列事項，請 台端詳閱：</v>
      </c>
    </row>
    <row r="111" spans="1:22">
      <c r="A111" s="354">
        <v>5</v>
      </c>
      <c r="B111" s="313" t="str">
        <f t="shared" si="8"/>
        <v>一、蒐集之目的：</v>
      </c>
    </row>
    <row r="112" spans="1:22">
      <c r="A112" s="354">
        <v>6</v>
      </c>
      <c r="B112" s="313" t="str">
        <f t="shared" si="8"/>
        <v>（一）人身保險（００一）</v>
      </c>
    </row>
    <row r="113" spans="1:2">
      <c r="A113" s="354">
        <v>7</v>
      </c>
      <c r="B113" s="313" t="str">
        <f t="shared" si="8"/>
        <v>（二）其他經營合於營業登記項目或組織章程所定之業務（一八一）</v>
      </c>
    </row>
    <row r="114" spans="1:2">
      <c r="A114" s="354">
        <v>8</v>
      </c>
      <c r="B114" s="313" t="str">
        <f t="shared" si="8"/>
        <v>二、蒐集之個人資料類別：</v>
      </c>
    </row>
    <row r="115" spans="1:2">
      <c r="A115" s="354">
        <v>9</v>
      </c>
      <c r="B115" s="313" t="str">
        <f t="shared" si="8"/>
        <v>（一）姓名。</v>
      </c>
    </row>
    <row r="116" spans="1:2">
      <c r="A116" s="354">
        <v>10</v>
      </c>
      <c r="B116" s="313" t="str">
        <f t="shared" si="8"/>
        <v>（二）身分證統一編號。</v>
      </c>
    </row>
    <row r="117" spans="1:2">
      <c r="A117" s="354">
        <v>11</v>
      </c>
      <c r="B117" s="313" t="str">
        <f t="shared" si="8"/>
        <v>（三）地址。</v>
      </c>
    </row>
    <row r="118" spans="1:2">
      <c r="A118" s="354">
        <v>12</v>
      </c>
      <c r="B118" s="313" t="str">
        <f t="shared" si="8"/>
        <v>（四）病歷、醫療、健康檢查 。</v>
      </c>
    </row>
    <row r="119" spans="1:2">
      <c r="A119" s="354">
        <v>13</v>
      </c>
      <c r="B119" s="313" t="str">
        <f t="shared" si="8"/>
        <v>（五）要保書、要保文件等其他基於保險契約所提供之個人資料。</v>
      </c>
    </row>
    <row r="120" spans="1:2">
      <c r="A120" s="354">
        <v>14</v>
      </c>
      <c r="B120" s="313" t="str">
        <f t="shared" si="8"/>
        <v>三、個人資料利用之期間、地區、對象、方式：</v>
      </c>
    </row>
    <row r="121" spans="1:2">
      <c r="A121" s="354">
        <v>15</v>
      </c>
      <c r="B121" s="313" t="str">
        <f t="shared" si="8"/>
        <v>（一）期間：因執行業務所必須及依法令規定要求之期間。</v>
      </c>
    </row>
    <row r="122" spans="1:2">
      <c r="A122" s="354">
        <v>16</v>
      </c>
      <c r="B122" s="313" t="str">
        <f t="shared" si="8"/>
        <v>（二）對象：本公司、本公司的委外服務或委外業務之廠商、中華民國人壽保險</v>
      </c>
    </row>
    <row r="123" spans="1:2">
      <c r="A123" s="354">
        <v>17</v>
      </c>
      <c r="B123" s="313" t="str">
        <f t="shared" si="8"/>
        <v xml:space="preserve">      商業同業公會、財團法人保險事業發展中心、財團法人金融消費評議中心、</v>
      </c>
    </row>
    <row r="124" spans="1:2">
      <c r="A124" s="354">
        <v>18</v>
      </c>
      <c r="B124" s="313" t="str">
        <f t="shared" si="8"/>
        <v xml:space="preserve">      與本公司有再保業務往來之公司、本公司所屬金控公司、本公司之共同行</v>
      </c>
    </row>
    <row r="125" spans="1:2">
      <c r="A125" s="354">
        <v>19</v>
      </c>
      <c r="B125" s="313" t="str">
        <f t="shared" si="8"/>
        <v xml:space="preserve">      銷對象、依法有調查權機關或金融監理機關。</v>
      </c>
    </row>
    <row r="126" spans="1:2">
      <c r="A126" s="354">
        <v>20</v>
      </c>
      <c r="B126" s="313" t="str">
        <f t="shared" si="8"/>
        <v>（三）地區：上述對象所在之地區。</v>
      </c>
    </row>
    <row r="127" spans="1:2">
      <c r="A127" s="354">
        <v>21</v>
      </c>
      <c r="B127" s="313" t="str">
        <f t="shared" si="8"/>
        <v>（四）方式：合於法令規定之利用方式。</v>
      </c>
    </row>
    <row r="128" spans="1:2">
      <c r="A128" s="354">
        <v>22</v>
      </c>
      <c r="B128" s="313" t="str">
        <f t="shared" si="8"/>
        <v>四、依據個資法第三條規定，台端就本公司保有 台端之個人資料得行使之權利及</v>
      </c>
    </row>
    <row r="129" spans="1:2">
      <c r="A129" s="354">
        <v>23</v>
      </c>
      <c r="B129" s="313" t="str">
        <f t="shared" si="8"/>
        <v xml:space="preserve">    方式：</v>
      </c>
    </row>
    <row r="130" spans="1:2">
      <c r="A130" s="354">
        <v>24</v>
      </c>
      <c r="B130" s="313" t="str">
        <f t="shared" si="8"/>
        <v>（一）得向本公司行使之權利：</v>
      </c>
    </row>
    <row r="131" spans="1:2">
      <c r="A131" s="354">
        <v>25</v>
      </c>
      <c r="B131" s="313" t="str">
        <f t="shared" si="8"/>
        <v xml:space="preserve">      1.向本公司查詢、請求閱覽或請求製給複製本。</v>
      </c>
    </row>
    <row r="132" spans="1:2">
      <c r="A132" s="354">
        <v>26</v>
      </c>
      <c r="B132" s="313" t="str">
        <f t="shared" si="8"/>
        <v xml:space="preserve">      2.向本公司請求補充或更正。</v>
      </c>
    </row>
    <row r="133" spans="1:2">
      <c r="A133" s="354">
        <v>27</v>
      </c>
      <c r="B133" s="313" t="str">
        <f t="shared" si="8"/>
        <v xml:space="preserve">      3.向本公司請求停止蒐集、處理或利用及請求刪除。</v>
      </c>
    </row>
    <row r="134" spans="1:2">
      <c r="A134" s="354">
        <v>28</v>
      </c>
      <c r="B134" s="313" t="str">
        <f t="shared" si="8"/>
        <v>（二）行使權利之方式：</v>
      </c>
    </row>
    <row r="135" spans="1:2">
      <c r="A135" s="354">
        <v>29</v>
      </c>
      <c r="B135" s="313" t="str">
        <f t="shared" si="8"/>
        <v xml:space="preserve">      您可以透過書面（包含電子郵件、傳真、電子文件）或致電本公司客戶服</v>
      </c>
    </row>
    <row r="136" spans="1:2">
      <c r="A136" s="354">
        <v>30</v>
      </c>
      <c r="B136" s="313" t="str">
        <f t="shared" si="8"/>
        <v xml:space="preserve">      務專線（電話：0809-000-550）之方式行使權利。</v>
      </c>
    </row>
    <row r="137" spans="1:2">
      <c r="A137" s="354">
        <v>31</v>
      </c>
      <c r="B137" s="313" t="str">
        <f t="shared" si="8"/>
        <v>五、台端不提供個人資料所致權益之影響：</v>
      </c>
    </row>
    <row r="138" spans="1:2">
      <c r="A138" s="354">
        <v>32</v>
      </c>
      <c r="B138" s="313" t="str">
        <f t="shared" si="8"/>
        <v xml:space="preserve">    台端若未能提供相關個人資料時，本公司將可能延後或無法進行必要之審核</v>
      </c>
    </row>
    <row r="139" spans="1:2">
      <c r="A139" s="354">
        <v>33</v>
      </c>
      <c r="B139" s="313"/>
    </row>
    <row r="140" spans="1:2" ht="13.5" customHeight="1">
      <c r="A140" s="354">
        <v>34</v>
      </c>
      <c r="B140" s="313"/>
    </row>
    <row r="141" spans="1:2" ht="13.5" customHeight="1">
      <c r="A141" s="354">
        <v>35</v>
      </c>
      <c r="B141" s="313" t="str">
        <f>IF(ISERROR(VLOOKUP(A141,PI,2,0)),"",VLOOKUP(A141,PI,2,0))</f>
        <v/>
      </c>
    </row>
    <row r="142" spans="1:2" ht="13.5" customHeight="1">
      <c r="A142" s="354">
        <v>36</v>
      </c>
      <c r="B142" s="311"/>
    </row>
    <row r="143" spans="1:2" ht="13.5" customHeight="1">
      <c r="A143" s="354">
        <v>37</v>
      </c>
      <c r="B143" s="311"/>
    </row>
    <row r="144" spans="1:2" ht="13.5" customHeight="1">
      <c r="A144" s="354">
        <v>38</v>
      </c>
      <c r="B144" s="311"/>
    </row>
    <row r="145" spans="1:2" ht="13.5" customHeight="1">
      <c r="A145" s="354">
        <v>39</v>
      </c>
      <c r="B145" s="311"/>
    </row>
    <row r="146" spans="1:2" ht="13.5" customHeight="1">
      <c r="A146" s="354">
        <v>40</v>
      </c>
      <c r="B146" s="311"/>
    </row>
    <row r="147" spans="1:2" ht="13.5" customHeight="1">
      <c r="A147" s="354">
        <v>41</v>
      </c>
      <c r="B147" s="311"/>
    </row>
    <row r="148" spans="1:2" ht="13.5" customHeight="1">
      <c r="A148" s="354">
        <v>42</v>
      </c>
      <c r="B148" s="311"/>
    </row>
    <row r="149" spans="1:2" ht="13.5" customHeight="1">
      <c r="A149" s="354">
        <v>43</v>
      </c>
      <c r="B149" s="311"/>
    </row>
    <row r="150" spans="1:2" ht="13.5" customHeight="1">
      <c r="A150" s="354">
        <v>44</v>
      </c>
      <c r="B150" s="311"/>
    </row>
    <row r="151" spans="1:2" ht="13.5" customHeight="1">
      <c r="A151" s="354">
        <v>45</v>
      </c>
      <c r="B151" s="311"/>
    </row>
    <row r="152" spans="1:2" ht="13.5" customHeight="1">
      <c r="A152" s="354">
        <v>46</v>
      </c>
      <c r="B152" s="311"/>
    </row>
    <row r="153" spans="1:2" ht="13.5" customHeight="1">
      <c r="A153" s="354">
        <v>47</v>
      </c>
    </row>
    <row r="154" spans="1:2" ht="13.5" customHeight="1">
      <c r="A154" s="354">
        <v>48</v>
      </c>
    </row>
    <row r="155" spans="1:2" ht="13.5" customHeight="1">
      <c r="A155" s="354"/>
    </row>
    <row r="156" spans="1:2" ht="13.5" customHeight="1"/>
    <row r="157" spans="1:2" ht="13.5" customHeight="1"/>
    <row r="158" spans="1:2"/>
    <row r="159" spans="1:2"/>
    <row r="160" spans="1:2"/>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ht="15.75" customHeight="1"/>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sheetData>
  <sheetProtection algorithmName="SHA-512" hashValue="7whVGOLwR2usX/OiLeLjz8UhbqMUWiV2g2O/LGL+61slr/KGPin/D9fXEYLbGWxdz1quNxT62wZmve3IGelp3g==" saltValue="SUn9PvSNzqWOsfjryrEgIg==" spinCount="100000" sheet="1" objects="1" scenarios="1" selectLockedCells="1" selectUnlockedCells="1"/>
  <mergeCells count="111">
    <mergeCell ref="B4:C4"/>
    <mergeCell ref="D4:E4"/>
    <mergeCell ref="J4:K4"/>
    <mergeCell ref="L4:M4"/>
    <mergeCell ref="N4:O4"/>
    <mergeCell ref="N11:O11"/>
    <mergeCell ref="D23:F23"/>
    <mergeCell ref="B6:C6"/>
    <mergeCell ref="B5:C5"/>
    <mergeCell ref="L11:M11"/>
    <mergeCell ref="D11:E11"/>
    <mergeCell ref="J11:K11"/>
    <mergeCell ref="D5:N5"/>
    <mergeCell ref="B18:V18"/>
    <mergeCell ref="G20:G21"/>
    <mergeCell ref="H20:H21"/>
    <mergeCell ref="R20:R21"/>
    <mergeCell ref="S20:S21"/>
    <mergeCell ref="T20:V21"/>
    <mergeCell ref="N20:N21"/>
    <mergeCell ref="I20:L21"/>
    <mergeCell ref="I22:L22"/>
    <mergeCell ref="I23:L23"/>
    <mergeCell ref="O20:Q21"/>
    <mergeCell ref="B2:V2"/>
    <mergeCell ref="B10:V10"/>
    <mergeCell ref="G13:J13"/>
    <mergeCell ref="K13:V13"/>
    <mergeCell ref="B42:V42"/>
    <mergeCell ref="Q4:U4"/>
    <mergeCell ref="D27:F27"/>
    <mergeCell ref="D29:F29"/>
    <mergeCell ref="M20:M21"/>
    <mergeCell ref="B13:B14"/>
    <mergeCell ref="C13:F13"/>
    <mergeCell ref="C14:F14"/>
    <mergeCell ref="B20:B21"/>
    <mergeCell ref="C20:C21"/>
    <mergeCell ref="G15:J15"/>
    <mergeCell ref="B16:F16"/>
    <mergeCell ref="G14:J14"/>
    <mergeCell ref="B15:F15"/>
    <mergeCell ref="K14:V14"/>
    <mergeCell ref="T5:V5"/>
    <mergeCell ref="Q5:S5"/>
    <mergeCell ref="O5:P5"/>
    <mergeCell ref="O6:P6"/>
    <mergeCell ref="B11:C11"/>
    <mergeCell ref="T33:V33"/>
    <mergeCell ref="T34:V34"/>
    <mergeCell ref="G16:J16"/>
    <mergeCell ref="K15:V15"/>
    <mergeCell ref="K16:V16"/>
    <mergeCell ref="T35:V35"/>
    <mergeCell ref="O28:Q28"/>
    <mergeCell ref="T6:V6"/>
    <mergeCell ref="D6:N6"/>
    <mergeCell ref="T22:V22"/>
    <mergeCell ref="T23:V23"/>
    <mergeCell ref="T29:V29"/>
    <mergeCell ref="T30:V30"/>
    <mergeCell ref="T31:V31"/>
    <mergeCell ref="T32:V32"/>
    <mergeCell ref="T24:V24"/>
    <mergeCell ref="T25:V25"/>
    <mergeCell ref="T26:V26"/>
    <mergeCell ref="T27:V27"/>
    <mergeCell ref="T28:V28"/>
    <mergeCell ref="D20:F21"/>
    <mergeCell ref="O22:Q22"/>
    <mergeCell ref="O23:Q23"/>
    <mergeCell ref="O29:Q29"/>
    <mergeCell ref="I34:L34"/>
    <mergeCell ref="I35:L35"/>
    <mergeCell ref="O31:Q31"/>
    <mergeCell ref="O32:Q32"/>
    <mergeCell ref="I31:L31"/>
    <mergeCell ref="I32:L32"/>
    <mergeCell ref="Q6:S6"/>
    <mergeCell ref="O33:Q33"/>
    <mergeCell ref="O34:Q34"/>
    <mergeCell ref="O35:Q35"/>
    <mergeCell ref="O30:Q30"/>
    <mergeCell ref="O24:Q24"/>
    <mergeCell ref="O25:Q25"/>
    <mergeCell ref="O26:Q26"/>
    <mergeCell ref="O27:Q27"/>
    <mergeCell ref="E103:P103"/>
    <mergeCell ref="F43:Q43"/>
    <mergeCell ref="D32:F32"/>
    <mergeCell ref="D30:F30"/>
    <mergeCell ref="D31:F31"/>
    <mergeCell ref="D22:F22"/>
    <mergeCell ref="D24:F24"/>
    <mergeCell ref="D28:F28"/>
    <mergeCell ref="D25:F25"/>
    <mergeCell ref="D26:F26"/>
    <mergeCell ref="B102:V102"/>
    <mergeCell ref="B45:V45"/>
    <mergeCell ref="I24:L24"/>
    <mergeCell ref="I30:L30"/>
    <mergeCell ref="I25:L25"/>
    <mergeCell ref="I26:L26"/>
    <mergeCell ref="I27:L27"/>
    <mergeCell ref="I28:L28"/>
    <mergeCell ref="I29:L29"/>
    <mergeCell ref="R35:S35"/>
    <mergeCell ref="D33:F33"/>
    <mergeCell ref="D34:F34"/>
    <mergeCell ref="D35:F35"/>
    <mergeCell ref="I33:L33"/>
  </mergeCells>
  <phoneticPr fontId="2" type="noConversion"/>
  <conditionalFormatting sqref="C95:C96 D95:U101">
    <cfRule type="expression" dxfId="13" priority="17" stopIfTrue="1">
      <formula>$A$45=0</formula>
    </cfRule>
  </conditionalFormatting>
  <conditionalFormatting sqref="B95:B97 B87:B93">
    <cfRule type="expression" dxfId="12" priority="18" stopIfTrue="1">
      <formula>#REF!=0</formula>
    </cfRule>
  </conditionalFormatting>
  <conditionalFormatting sqref="S7:S9 R7:R8 T6 O7:O8 Q6">
    <cfRule type="expression" dxfId="11" priority="19" stopIfTrue="1">
      <formula>#REF!=1</formula>
    </cfRule>
  </conditionalFormatting>
  <conditionalFormatting sqref="G13:H16">
    <cfRule type="expression" dxfId="10" priority="16" stopIfTrue="1">
      <formula>#REF!=1</formula>
    </cfRule>
  </conditionalFormatting>
  <conditionalFormatting sqref="B84:B85">
    <cfRule type="expression" dxfId="9" priority="13" stopIfTrue="1">
      <formula>#REF!=0</formula>
    </cfRule>
  </conditionalFormatting>
  <conditionalFormatting sqref="B80">
    <cfRule type="expression" dxfId="8" priority="10" stopIfTrue="1">
      <formula>#REF!=0</formula>
    </cfRule>
  </conditionalFormatting>
  <conditionalFormatting sqref="B81">
    <cfRule type="expression" dxfId="7" priority="9" stopIfTrue="1">
      <formula>#REF!=0</formula>
    </cfRule>
  </conditionalFormatting>
  <conditionalFormatting sqref="B82">
    <cfRule type="expression" dxfId="6" priority="4" stopIfTrue="1">
      <formula>#REF!=0</formula>
    </cfRule>
  </conditionalFormatting>
  <conditionalFormatting sqref="B86">
    <cfRule type="expression" dxfId="5" priority="3" stopIfTrue="1">
      <formula>#REF!=0</formula>
    </cfRule>
  </conditionalFormatting>
  <conditionalFormatting sqref="B83">
    <cfRule type="expression" dxfId="4" priority="1" stopIfTrue="1">
      <formula>#REF!=0</formula>
    </cfRule>
  </conditionalFormatting>
  <printOptions horizontalCentered="1" verticalCentered="1"/>
  <pageMargins left="0.19685039370078741" right="0.19685039370078741" top="0.19685039370078741" bottom="0.19685039370078741" header="0.43307086614173229" footer="0.27559055118110237"/>
  <pageSetup paperSize="9" fitToHeight="3" orientation="portrait" r:id="rId1"/>
  <headerFooter alignWithMargins="0">
    <oddFooter>&amp;L&amp;10第&amp;P頁/共&amp;N頁</oddFooter>
  </headerFooter>
  <rowBreaks count="2" manualBreakCount="2">
    <brk id="44" max="22" man="1"/>
    <brk id="104" max="2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B1:V43"/>
  <sheetViews>
    <sheetView showGridLines="0" showRowColHeaders="0" zoomScaleNormal="100" workbookViewId="0">
      <selection activeCell="O5" sqref="O5:R5"/>
    </sheetView>
  </sheetViews>
  <sheetFormatPr defaultColWidth="9" defaultRowHeight="16.5"/>
  <cols>
    <col min="1" max="2" width="2.125" style="356" customWidth="1"/>
    <col min="3" max="3" width="7.5" style="356" customWidth="1"/>
    <col min="4" max="12" width="8.125" style="356" customWidth="1"/>
    <col min="13" max="13" width="2.125" style="356" customWidth="1"/>
    <col min="14" max="22" width="9" style="356" customWidth="1"/>
    <col min="23" max="16384" width="9" style="356"/>
  </cols>
  <sheetData>
    <row r="1" spans="2:22" ht="16.5" customHeight="1">
      <c r="H1" s="357"/>
      <c r="I1" s="357"/>
      <c r="J1" s="357"/>
      <c r="K1" s="357"/>
      <c r="L1" s="357"/>
    </row>
    <row r="2" spans="2:22" ht="16.5" customHeight="1">
      <c r="G2" s="357"/>
      <c r="H2" s="357"/>
      <c r="I2" s="357"/>
      <c r="J2" s="357"/>
      <c r="K2" s="357"/>
      <c r="L2" s="358" t="s">
        <v>208</v>
      </c>
    </row>
    <row r="3" spans="2:22" ht="5.25" customHeight="1">
      <c r="G3" s="357"/>
      <c r="H3" s="357"/>
      <c r="I3" s="357"/>
      <c r="J3" s="357"/>
      <c r="K3" s="357"/>
      <c r="L3" s="357"/>
    </row>
    <row r="4" spans="2:22" ht="18.75" customHeight="1">
      <c r="B4" s="563" t="s">
        <v>239</v>
      </c>
      <c r="C4" s="563"/>
      <c r="D4" s="563"/>
      <c r="E4" s="563"/>
      <c r="F4" s="563"/>
      <c r="G4" s="563"/>
      <c r="H4" s="563"/>
      <c r="I4" s="563"/>
      <c r="J4" s="563"/>
      <c r="K4" s="563"/>
      <c r="L4" s="563"/>
      <c r="M4" s="563"/>
      <c r="O4" s="564" t="s">
        <v>223</v>
      </c>
      <c r="P4" s="565"/>
      <c r="Q4" s="565"/>
      <c r="R4" s="565"/>
    </row>
    <row r="5" spans="2:22">
      <c r="O5" s="566" t="s">
        <v>224</v>
      </c>
      <c r="P5" s="567"/>
      <c r="Q5" s="567"/>
      <c r="R5" s="567"/>
    </row>
    <row r="6" spans="2:22" ht="18.75" customHeight="1">
      <c r="B6" s="568" t="str">
        <f ca="1">IF(OP!$B$155="","本件不需進行錄音",OP!$C$23)</f>
        <v>本件不需進行錄音</v>
      </c>
      <c r="C6" s="568"/>
      <c r="D6" s="568"/>
      <c r="E6" s="568"/>
      <c r="F6" s="568"/>
      <c r="G6" s="568"/>
      <c r="H6" s="568"/>
      <c r="I6" s="568"/>
      <c r="J6" s="568"/>
      <c r="K6" s="568"/>
      <c r="L6" s="568"/>
      <c r="M6" s="568"/>
      <c r="O6" s="569" t="s">
        <v>236</v>
      </c>
      <c r="P6" s="569"/>
      <c r="Q6" s="569"/>
      <c r="R6" s="569"/>
    </row>
    <row r="7" spans="2:22" ht="18.75" customHeight="1">
      <c r="B7" s="359"/>
      <c r="C7" s="359"/>
      <c r="H7" s="571"/>
      <c r="I7" s="571"/>
      <c r="J7" s="571"/>
      <c r="K7" s="571"/>
      <c r="L7" s="571"/>
      <c r="O7" s="570"/>
      <c r="P7" s="570"/>
      <c r="Q7" s="570"/>
      <c r="R7" s="570"/>
    </row>
    <row r="8" spans="2:22" ht="17.25" customHeight="1" thickBot="1">
      <c r="B8" s="572"/>
      <c r="C8" s="572"/>
      <c r="D8" s="572"/>
      <c r="E8" s="572"/>
      <c r="F8" s="572"/>
      <c r="G8" s="572"/>
      <c r="H8" s="572"/>
      <c r="I8" s="572"/>
      <c r="J8" s="572"/>
      <c r="K8" s="572"/>
      <c r="L8" s="572"/>
      <c r="O8" s="570"/>
      <c r="P8" s="570"/>
      <c r="Q8" s="570"/>
      <c r="R8" s="570"/>
    </row>
    <row r="9" spans="2:22" ht="80.099999999999994" customHeight="1" thickTop="1" thickBot="1">
      <c r="B9" s="359"/>
      <c r="C9" s="360" t="s">
        <v>240</v>
      </c>
      <c r="D9" s="561" t="str">
        <f>TEXT(IF(輸入頁!$E$12="同被保險人",輸入頁!$E$5,輸入頁!$E$13),"                    ")&amp;"  君，您好！我是登錄於                            的                               ，獲得授權招攬保險商品資格，這是我的業務員登錄證，業務員登錄字號是 "&amp;IF(輸入頁!$E$72&lt;&gt;"",輸入頁!$E$72,"                            ")&amp;"。根據法令規定，本次銷售過程將以錄音方式記錄。請問是否同意？"</f>
        <v xml:space="preserve">                      君，您好！我是登錄於                            的                               ，獲得授權招攬保險商品資格，這是我的業務員登錄證，業務員登錄字號是                             。根據法令規定，本次銷售過程將以錄音方式記錄。請問是否同意？</v>
      </c>
      <c r="E9" s="561"/>
      <c r="F9" s="561"/>
      <c r="G9" s="561"/>
      <c r="H9" s="561"/>
      <c r="I9" s="561"/>
      <c r="J9" s="561"/>
      <c r="K9" s="561"/>
      <c r="L9" s="562"/>
      <c r="M9" s="361"/>
      <c r="O9" s="362"/>
      <c r="P9" s="362"/>
      <c r="Q9" s="362"/>
      <c r="R9" s="362"/>
      <c r="S9" s="362"/>
      <c r="T9" s="362"/>
      <c r="U9" s="362"/>
      <c r="V9" s="362"/>
    </row>
    <row r="10" spans="2:22" ht="80.099999999999994" customHeight="1" thickBot="1">
      <c r="B10" s="363"/>
      <c r="C10" s="364" t="s">
        <v>241</v>
      </c>
      <c r="D10" s="548" t="str">
        <f>"您所購買的是富邦人壽保險股份有限公司所發行的保險商品-"&amp;OP!$C$23&amp;"等具解約金商品，此保單是透過本公司行銷並代理，以下將說明本商品內容及重要事項，請聽完後逐一回答。"</f>
        <v>您所購買的是富邦人壽保險股份有限公司所發行的保險商品-富邦人壽丰彩人生重大疾病一年定期保險等具解約金商品，此保單是透過本公司行銷並代理，以下將說明本商品內容及重要事項，請聽完後逐一回答。</v>
      </c>
      <c r="E10" s="548"/>
      <c r="F10" s="548"/>
      <c r="G10" s="548"/>
      <c r="H10" s="548"/>
      <c r="I10" s="548"/>
      <c r="J10" s="548"/>
      <c r="K10" s="548"/>
      <c r="L10" s="549"/>
      <c r="M10" s="361"/>
      <c r="O10" s="362"/>
      <c r="P10" s="362"/>
      <c r="Q10" s="362"/>
      <c r="R10" s="362"/>
      <c r="S10" s="362"/>
      <c r="T10" s="362"/>
      <c r="U10" s="362"/>
      <c r="V10" s="362"/>
    </row>
    <row r="11" spans="2:22" ht="79.5" customHeight="1" thickBot="1">
      <c r="B11" s="365"/>
      <c r="C11" s="364" t="s">
        <v>242</v>
      </c>
      <c r="D11" s="543" t="str">
        <f>"您此次投保的目的及需求為 "&amp;IF(LEFT($O$5,2)="其他","                           ",$O$5)&amp;"，您已確認所投保之商品特性及類型符合實際需求、商品保額與保費設計適當  "&amp;IF(OR(OP!$C$160="台新"),"，您也清楚本次繳交之保險費用係用以購買保險商品，非辦理定存","")&amp;"，請問是否正確？"</f>
        <v>您此次投保的目的及需求為                            ，您已確認所投保之商品特性及類型符合實際需求、商品保額與保費設計適當  ，請問是否正確？</v>
      </c>
      <c r="E11" s="543"/>
      <c r="F11" s="543"/>
      <c r="G11" s="543"/>
      <c r="H11" s="543"/>
      <c r="I11" s="543"/>
      <c r="J11" s="543"/>
      <c r="K11" s="543"/>
      <c r="L11" s="544"/>
      <c r="M11" s="361"/>
      <c r="O11" s="362"/>
      <c r="P11" s="362"/>
      <c r="Q11" s="362"/>
      <c r="R11" s="362"/>
      <c r="S11" s="362"/>
      <c r="T11" s="362"/>
      <c r="U11" s="362"/>
      <c r="V11" s="362"/>
    </row>
    <row r="12" spans="2:22" ht="50.1" customHeight="1" thickBot="1">
      <c r="B12" s="365"/>
      <c r="C12" s="364" t="s">
        <v>243</v>
      </c>
      <c r="D12" s="548" t="str">
        <f>"您投保的保額為 "&amp;TEXT(OP!$C$28,IF(OP!$C$21=1,"#,##0 ","#,##0.0 "))&amp;"萬元，請問是否正確？"</f>
        <v>您投保的保額為 100 萬元，請問是否正確？</v>
      </c>
      <c r="E12" s="548"/>
      <c r="F12" s="548"/>
      <c r="G12" s="548"/>
      <c r="H12" s="548"/>
      <c r="I12" s="548"/>
      <c r="J12" s="548"/>
      <c r="K12" s="548"/>
      <c r="L12" s="549"/>
      <c r="M12" s="361"/>
      <c r="O12" s="362"/>
      <c r="P12" s="362"/>
      <c r="Q12" s="362"/>
      <c r="R12" s="362"/>
      <c r="S12" s="362"/>
      <c r="T12" s="362"/>
      <c r="U12" s="362"/>
      <c r="V12" s="362"/>
    </row>
    <row r="13" spans="2:22" ht="79.5" customHeight="1" thickBot="1">
      <c r="B13" s="366"/>
      <c r="C13" s="364" t="s">
        <v>244</v>
      </c>
      <c r="D13" s="548" t="str">
        <f ca="1">"您投保的繳別為  "&amp;OP!$C$32&amp;"；本次繳交折扣前總保費為 "&amp;OP!$E$21&amp;TEXT(OP!$C$35,"#,##0 ")&amp;"元"&amp;IF(OR(OP!$C$32="躉繳",OP!$C$32="彈性繳"),"","，( 每年需繳交之保費總計為 "&amp;""&amp;TEXT(OP!$C$35*OP!$C$50,"#,##0 ")&amp;"元"&amp;"，須連續繳費"&amp;IF(OP!$C$24&lt;=40,"","至")&amp;OP!$C$24-IF(OP!$C$24&lt;=40,0,1)&amp;IF(OP!$C$24&lt;=40,"年 )","歲 )"))&amp;"，您已確認可負擔此保費，請問是否正確？"</f>
        <v>您投保的繳別為  年繳；本次繳交折扣前總保費為 新臺幣1,360 元，( 每年需繳交之保費總計為 1,360 元，須連續繳費1年 )，您已確認可負擔此保費，請問是否正確？</v>
      </c>
      <c r="E13" s="548"/>
      <c r="F13" s="548"/>
      <c r="G13" s="548"/>
      <c r="H13" s="548"/>
      <c r="I13" s="548"/>
      <c r="J13" s="548"/>
      <c r="K13" s="548"/>
      <c r="L13" s="549"/>
      <c r="M13" s="361"/>
      <c r="O13" s="367"/>
      <c r="P13" s="367"/>
      <c r="Q13" s="367"/>
      <c r="R13" s="367"/>
      <c r="S13" s="367"/>
      <c r="T13" s="367"/>
      <c r="U13" s="367"/>
      <c r="V13" s="367"/>
    </row>
    <row r="14" spans="2:22" ht="50.1" customHeight="1" thickBot="1">
      <c r="B14" s="366"/>
      <c r="C14" s="364" t="s">
        <v>245</v>
      </c>
      <c r="D14" s="548" t="str">
        <f>"您選擇投保的主契約繳費年期為 "&amp;IF(OP!$C$24&lt;=40,"","至")&amp;OP!$C$24-IF(OP!$C$24&lt;=40,0,1)&amp;IF(OP!$C$24&lt;=40,"年","歲滿期")&amp;" ，(其餘附約依該保單條款繳費年度數約定繳費)，請問是否瞭解？"</f>
        <v>您選擇投保的主契約繳費年期為 1年 ，(其餘附約依該保單條款繳費年度數約定繳費)，請問是否瞭解？</v>
      </c>
      <c r="E14" s="548"/>
      <c r="F14" s="548"/>
      <c r="G14" s="548"/>
      <c r="H14" s="548"/>
      <c r="I14" s="548"/>
      <c r="J14" s="548"/>
      <c r="K14" s="548"/>
      <c r="L14" s="549"/>
      <c r="M14" s="361"/>
      <c r="O14" s="367"/>
      <c r="P14" s="367"/>
      <c r="Q14" s="367"/>
      <c r="R14" s="367"/>
      <c r="S14" s="367"/>
      <c r="T14" s="367"/>
      <c r="U14" s="367"/>
      <c r="V14" s="367"/>
    </row>
    <row r="15" spans="2:22" ht="27" customHeight="1" thickBot="1">
      <c r="B15" s="368"/>
      <c r="C15" s="554" t="s">
        <v>246</v>
      </c>
      <c r="D15" s="555" t="str">
        <f>"以下先為您說明商品重要條款"&amp;IF(OP!$C$160="兆豐","(詳附件至少選兩條)，商品重要條款摘要如下：","，摘要如下： ")</f>
        <v xml:space="preserve">以下先為您說明商品重要條款，摘要如下： </v>
      </c>
      <c r="E15" s="555"/>
      <c r="F15" s="555"/>
      <c r="G15" s="555"/>
      <c r="H15" s="555"/>
      <c r="I15" s="555"/>
      <c r="J15" s="555"/>
      <c r="K15" s="555"/>
      <c r="L15" s="556"/>
      <c r="M15" s="361"/>
      <c r="P15" s="367"/>
      <c r="Q15" s="367"/>
      <c r="R15" s="367"/>
      <c r="S15" s="367"/>
      <c r="T15" s="367"/>
      <c r="U15" s="367"/>
      <c r="V15" s="367"/>
    </row>
    <row r="16" spans="2:22" ht="148.5" customHeight="1" thickBot="1">
      <c r="B16" s="369"/>
      <c r="C16" s="554"/>
      <c r="D16" s="557" t="s">
        <v>262</v>
      </c>
      <c r="E16" s="557"/>
      <c r="F16" s="557"/>
      <c r="G16" s="557"/>
      <c r="H16" s="557"/>
      <c r="I16" s="557"/>
      <c r="J16" s="557"/>
      <c r="K16" s="557"/>
      <c r="L16" s="558"/>
      <c r="M16" s="361"/>
      <c r="O16" s="370"/>
      <c r="P16" s="370"/>
      <c r="Q16" s="370"/>
      <c r="R16" s="370"/>
      <c r="S16" s="370"/>
      <c r="T16" s="370"/>
      <c r="U16" s="370"/>
      <c r="V16" s="370"/>
    </row>
    <row r="17" spans="2:22" ht="101.25" customHeight="1" thickBot="1">
      <c r="B17" s="369"/>
      <c r="C17" s="371" t="s">
        <v>247</v>
      </c>
      <c r="D17" s="559" t="s">
        <v>248</v>
      </c>
      <c r="E17" s="559"/>
      <c r="F17" s="559"/>
      <c r="G17" s="559"/>
      <c r="H17" s="559"/>
      <c r="I17" s="559"/>
      <c r="J17" s="559"/>
      <c r="K17" s="559"/>
      <c r="L17" s="560"/>
      <c r="M17" s="361"/>
      <c r="O17" s="370"/>
      <c r="P17" s="370"/>
      <c r="Q17" s="370"/>
      <c r="R17" s="370"/>
      <c r="S17" s="370"/>
      <c r="T17" s="370"/>
      <c r="U17" s="370"/>
      <c r="V17" s="370"/>
    </row>
    <row r="18" spans="2:22" ht="17.25" thickTop="1">
      <c r="B18" s="372"/>
      <c r="C18" s="373"/>
      <c r="D18" s="374"/>
      <c r="E18" s="374"/>
      <c r="F18" s="374"/>
      <c r="G18" s="374"/>
      <c r="H18" s="374"/>
      <c r="I18" s="374"/>
      <c r="J18" s="374"/>
      <c r="K18" s="374"/>
      <c r="L18" s="374"/>
      <c r="M18" s="361"/>
    </row>
    <row r="19" spans="2:22">
      <c r="B19" s="372"/>
      <c r="C19" s="373"/>
      <c r="D19" s="374"/>
      <c r="E19" s="374"/>
      <c r="F19" s="374"/>
      <c r="G19" s="374"/>
      <c r="H19" s="374"/>
      <c r="I19" s="374"/>
      <c r="J19" s="374"/>
      <c r="K19" s="374"/>
      <c r="L19" s="375" t="s">
        <v>264</v>
      </c>
      <c r="M19" s="361"/>
    </row>
    <row r="20" spans="2:22">
      <c r="B20" s="372"/>
      <c r="C20" s="373"/>
      <c r="D20" s="374"/>
      <c r="E20" s="374"/>
      <c r="F20" s="374"/>
      <c r="G20" s="374"/>
      <c r="H20" s="374"/>
      <c r="I20" s="374"/>
      <c r="J20" s="374"/>
      <c r="K20" s="374"/>
      <c r="L20" s="374"/>
      <c r="M20" s="361"/>
    </row>
    <row r="21" spans="2:22">
      <c r="B21" s="372"/>
      <c r="C21" s="373"/>
      <c r="D21" s="374"/>
      <c r="E21" s="374"/>
      <c r="F21" s="374"/>
      <c r="G21" s="374"/>
      <c r="H21" s="374"/>
      <c r="I21" s="374"/>
      <c r="J21" s="374"/>
      <c r="K21" s="374"/>
      <c r="L21" s="358" t="s">
        <v>208</v>
      </c>
      <c r="M21" s="361"/>
    </row>
    <row r="22" spans="2:22" ht="17.25" thickBot="1">
      <c r="B22" s="372"/>
      <c r="C22" s="373"/>
      <c r="D22" s="374"/>
      <c r="E22" s="374"/>
      <c r="F22" s="374"/>
      <c r="G22" s="374"/>
      <c r="H22" s="374"/>
      <c r="I22" s="374"/>
      <c r="J22" s="374"/>
      <c r="K22" s="374"/>
      <c r="L22" s="374"/>
      <c r="M22" s="361"/>
    </row>
    <row r="23" spans="2:22" ht="49.5" customHeight="1" thickTop="1" thickBot="1">
      <c r="B23" s="372"/>
      <c r="C23" s="360" t="s">
        <v>249</v>
      </c>
      <c r="D23" s="561" t="s">
        <v>250</v>
      </c>
      <c r="E23" s="561"/>
      <c r="F23" s="561"/>
      <c r="G23" s="561"/>
      <c r="H23" s="561"/>
      <c r="I23" s="561"/>
      <c r="J23" s="561"/>
      <c r="K23" s="561"/>
      <c r="L23" s="562"/>
      <c r="M23" s="361"/>
    </row>
    <row r="24" spans="2:22" ht="49.5" customHeight="1" thickBot="1">
      <c r="B24" s="372"/>
      <c r="C24" s="364" t="s">
        <v>251</v>
      </c>
      <c r="D24" s="548" t="str">
        <f>"另本商品收付幣別為"&amp;IF(OP!$C$21=1,"新台幣",OP!$E$21)&amp;IF(OP!$C$21=1,"","，(您需自行承擔匯兌時因匯率波動產生虧損的風險)")&amp;"，請問是否瞭解？"</f>
        <v>另本商品收付幣別為新台幣，請問是否瞭解？</v>
      </c>
      <c r="E24" s="548"/>
      <c r="F24" s="548"/>
      <c r="G24" s="548"/>
      <c r="H24" s="548"/>
      <c r="I24" s="548"/>
      <c r="J24" s="548"/>
      <c r="K24" s="548"/>
      <c r="L24" s="549"/>
      <c r="M24" s="361"/>
    </row>
    <row r="25" spans="2:22" ht="79.5" customHeight="1" thickBot="1">
      <c r="B25" s="372"/>
      <c r="C25" s="364" t="s">
        <v>252</v>
      </c>
      <c r="D25" s="543" t="str">
        <f>"本商品非屬存款，不受存款保險之保障。
本商品具有解約金，提醒您，若中途解約"&amp;IF(OR(OP!$C$160="台新"),"或不繼續繳費","")&amp;"，解約金金額可能低於您所繳的保費，請問是否清楚？"</f>
        <v>本商品非屬存款，不受存款保險之保障。
本商品具有解約金，提醒您，若中途解約，解約金金額可能低於您所繳的保費，請問是否清楚？</v>
      </c>
      <c r="E25" s="543"/>
      <c r="F25" s="543"/>
      <c r="G25" s="543"/>
      <c r="H25" s="543"/>
      <c r="I25" s="543"/>
      <c r="J25" s="543"/>
      <c r="K25" s="543"/>
      <c r="L25" s="544"/>
      <c r="M25" s="361"/>
    </row>
    <row r="26" spans="2:22" ht="49.5" customHeight="1" thickBot="1">
      <c r="B26" s="376"/>
      <c r="C26" s="364" t="s">
        <v>253</v>
      </c>
      <c r="D26" s="545" t="s">
        <v>254</v>
      </c>
      <c r="E26" s="546"/>
      <c r="F26" s="546"/>
      <c r="G26" s="546"/>
      <c r="H26" s="546"/>
      <c r="I26" s="546"/>
      <c r="J26" s="546"/>
      <c r="K26" s="546"/>
      <c r="L26" s="547"/>
      <c r="M26" s="361"/>
    </row>
    <row r="27" spans="2:22" ht="80.099999999999994" customHeight="1" thickBot="1">
      <c r="B27" s="376"/>
      <c r="C27" s="364" t="s">
        <v>210</v>
      </c>
      <c r="D27" s="545" t="str">
        <f>"(由要保人聲明)  我  "&amp;TEXT(IF(輸入頁!$F$22="同被保險人",輸入頁!$F$6,輸入頁!$F$23),"                    ")&amp;"  已充分了解本商品且願意承擔前述相關風險，所有文件均由本人親自簽名投保。"</f>
        <v>(由要保人聲明)  我                        已充分了解本商品且願意承擔前述相關風險，所有文件均由本人親自簽名投保。</v>
      </c>
      <c r="E27" s="546"/>
      <c r="F27" s="546"/>
      <c r="G27" s="546"/>
      <c r="H27" s="546"/>
      <c r="I27" s="546"/>
      <c r="J27" s="546"/>
      <c r="K27" s="546"/>
      <c r="L27" s="547"/>
      <c r="M27" s="361"/>
    </row>
    <row r="28" spans="2:22" ht="49.5" customHeight="1" thickBot="1">
      <c r="B28" s="361"/>
      <c r="C28" s="364" t="s">
        <v>255</v>
      </c>
      <c r="D28" s="548" t="s">
        <v>261</v>
      </c>
      <c r="E28" s="548"/>
      <c r="F28" s="548"/>
      <c r="G28" s="548"/>
      <c r="H28" s="548"/>
      <c r="I28" s="548"/>
      <c r="J28" s="548"/>
      <c r="K28" s="548"/>
      <c r="L28" s="549"/>
      <c r="M28" s="361"/>
    </row>
    <row r="29" spans="2:22" ht="45" customHeight="1" thickBot="1">
      <c r="B29" s="377"/>
      <c r="C29" s="550" t="s">
        <v>263</v>
      </c>
      <c r="D29" s="551"/>
      <c r="E29" s="551"/>
      <c r="F29" s="551"/>
      <c r="G29" s="551"/>
      <c r="H29" s="551"/>
      <c r="I29" s="551"/>
      <c r="J29" s="551"/>
      <c r="K29" s="551"/>
      <c r="L29" s="552"/>
      <c r="M29" s="361"/>
    </row>
    <row r="30" spans="2:22" ht="17.25" thickTop="1">
      <c r="B30" s="368"/>
      <c r="C30" s="368"/>
      <c r="D30" s="361"/>
      <c r="E30" s="361"/>
      <c r="F30" s="361"/>
      <c r="G30" s="361"/>
      <c r="H30" s="361"/>
      <c r="I30" s="361"/>
      <c r="J30" s="361"/>
      <c r="K30" s="361"/>
      <c r="L30" s="361"/>
      <c r="M30" s="361"/>
    </row>
    <row r="31" spans="2:22">
      <c r="B31" s="378"/>
      <c r="C31" s="378"/>
      <c r="D31" s="361"/>
      <c r="E31" s="361"/>
      <c r="F31" s="361"/>
      <c r="G31" s="361"/>
      <c r="H31" s="361"/>
      <c r="I31" s="361"/>
      <c r="J31" s="361"/>
      <c r="K31" s="361"/>
      <c r="L31" s="361"/>
      <c r="M31" s="361"/>
    </row>
    <row r="32" spans="2:22" ht="7.5" customHeight="1">
      <c r="B32" s="368"/>
      <c r="C32" s="368"/>
      <c r="D32" s="361"/>
      <c r="E32" s="361"/>
      <c r="F32" s="361"/>
      <c r="G32" s="361"/>
      <c r="H32" s="361"/>
      <c r="I32" s="361"/>
      <c r="J32" s="361"/>
      <c r="K32" s="361"/>
      <c r="L32" s="361"/>
      <c r="M32" s="361"/>
    </row>
    <row r="33" spans="2:13" ht="16.5" customHeight="1">
      <c r="B33" s="369"/>
      <c r="C33" s="368"/>
      <c r="D33" s="361"/>
      <c r="E33" s="361"/>
      <c r="F33" s="361"/>
      <c r="G33" s="361"/>
      <c r="H33" s="361"/>
      <c r="I33" s="361"/>
      <c r="J33" s="361"/>
      <c r="K33" s="361"/>
      <c r="L33" s="379"/>
      <c r="M33" s="361"/>
    </row>
    <row r="34" spans="2:13">
      <c r="B34" s="553" t="s">
        <v>256</v>
      </c>
      <c r="C34" s="553"/>
      <c r="D34" s="553"/>
      <c r="E34" s="553"/>
      <c r="F34" s="553"/>
      <c r="G34" s="553"/>
      <c r="H34" s="553"/>
      <c r="I34" s="553"/>
      <c r="J34" s="553"/>
      <c r="K34" s="553"/>
      <c r="L34" s="553"/>
      <c r="M34" s="361"/>
    </row>
    <row r="35" spans="2:13" ht="306" customHeight="1">
      <c r="B35" s="361"/>
      <c r="C35" s="542" t="s">
        <v>257</v>
      </c>
      <c r="D35" s="542"/>
      <c r="E35" s="542"/>
      <c r="F35" s="542"/>
      <c r="G35" s="542"/>
      <c r="H35" s="542"/>
      <c r="I35" s="542"/>
      <c r="J35" s="542"/>
      <c r="K35" s="542"/>
      <c r="L35" s="542"/>
      <c r="M35" s="361"/>
    </row>
    <row r="36" spans="2:13">
      <c r="B36" s="361"/>
      <c r="C36" s="380"/>
      <c r="D36" s="380"/>
      <c r="E36" s="380"/>
      <c r="F36" s="380"/>
      <c r="G36" s="380"/>
      <c r="H36" s="380"/>
      <c r="I36" s="380"/>
      <c r="J36" s="380"/>
      <c r="K36" s="380"/>
      <c r="L36" s="380"/>
      <c r="M36" s="361"/>
    </row>
    <row r="37" spans="2:13">
      <c r="B37" s="361"/>
      <c r="C37" s="380"/>
      <c r="D37" s="380"/>
      <c r="E37" s="380"/>
      <c r="F37" s="380"/>
      <c r="G37" s="380"/>
      <c r="H37" s="380"/>
      <c r="I37" s="380"/>
      <c r="J37" s="380"/>
      <c r="K37" s="380"/>
      <c r="L37" s="380"/>
      <c r="M37" s="361"/>
    </row>
    <row r="38" spans="2:13">
      <c r="B38" s="361"/>
      <c r="C38" s="380"/>
      <c r="D38" s="380"/>
      <c r="E38" s="380"/>
      <c r="F38" s="380"/>
      <c r="G38" s="380"/>
      <c r="H38" s="380"/>
      <c r="I38" s="380"/>
      <c r="J38" s="380"/>
      <c r="K38" s="380"/>
      <c r="L38" s="375" t="s">
        <v>264</v>
      </c>
      <c r="M38" s="361"/>
    </row>
    <row r="39" spans="2:13">
      <c r="B39" s="381"/>
      <c r="C39" s="381"/>
    </row>
    <row r="40" spans="2:13">
      <c r="B40" s="381"/>
      <c r="C40" s="381"/>
    </row>
    <row r="41" spans="2:13" ht="18.75">
      <c r="B41" s="382"/>
      <c r="C41" s="382"/>
    </row>
    <row r="42" spans="2:13">
      <c r="B42" s="383"/>
      <c r="C42" s="383"/>
    </row>
    <row r="43" spans="2:13">
      <c r="B43" s="384"/>
      <c r="C43" s="384"/>
    </row>
  </sheetData>
  <sheetProtection algorithmName="SHA-512" hashValue="qJ7X0E2XQzqZKVBfKdSW+NOGf7oyrNEL1O2XRFy1JFpMn8WQZCaIl1fg1p9IXkzJa9zqXjetb7uKCPj5a9pGQg==" saltValue="icxpGhHAuSCo01FhjhwAOQ==" spinCount="100000" sheet="1" objects="1" scenarios="1" selectLockedCells="1"/>
  <mergeCells count="26">
    <mergeCell ref="B4:M4"/>
    <mergeCell ref="O4:R4"/>
    <mergeCell ref="O5:R5"/>
    <mergeCell ref="B6:M6"/>
    <mergeCell ref="O6:R8"/>
    <mergeCell ref="H7:L7"/>
    <mergeCell ref="B8:L8"/>
    <mergeCell ref="D24:L24"/>
    <mergeCell ref="D9:L9"/>
    <mergeCell ref="D10:L10"/>
    <mergeCell ref="D11:L11"/>
    <mergeCell ref="D12:L12"/>
    <mergeCell ref="D13:L13"/>
    <mergeCell ref="D14:L14"/>
    <mergeCell ref="C15:C16"/>
    <mergeCell ref="D15:L15"/>
    <mergeCell ref="D16:L16"/>
    <mergeCell ref="D17:L17"/>
    <mergeCell ref="D23:L23"/>
    <mergeCell ref="C35:L35"/>
    <mergeCell ref="D25:L25"/>
    <mergeCell ref="D26:L26"/>
    <mergeCell ref="D27:L27"/>
    <mergeCell ref="D28:L28"/>
    <mergeCell ref="C29:L29"/>
    <mergeCell ref="B34:L34"/>
  </mergeCells>
  <phoneticPr fontId="2" type="noConversion"/>
  <conditionalFormatting sqref="B6">
    <cfRule type="expression" dxfId="3" priority="4">
      <formula>$B$6="本件不須進行錄音"</formula>
    </cfRule>
  </conditionalFormatting>
  <conditionalFormatting sqref="B9:M15 B17:M28 B16:C16 M16 B30:M38 B29 M29">
    <cfRule type="expression" dxfId="2" priority="5">
      <formula>$B$6="本件不需進行錄音"</formula>
    </cfRule>
  </conditionalFormatting>
  <conditionalFormatting sqref="D16:L16">
    <cfRule type="expression" dxfId="1" priority="3">
      <formula>$B$6="本件不需進行錄音"</formula>
    </cfRule>
  </conditionalFormatting>
  <conditionalFormatting sqref="C29:L29">
    <cfRule type="expression" dxfId="0" priority="1">
      <formula>$B$6="本件不需進行錄音"</formula>
    </cfRule>
  </conditionalFormatting>
  <dataValidations count="1">
    <dataValidation type="list" allowBlank="1" showInputMessage="1" showErrorMessage="1" sqref="O5:R5">
      <formula1>"保障,房屋貸款,個人退休規劃,子女教育經費,其他(請自行填入)"</formula1>
    </dataValidation>
  </dataValidations>
  <printOptions horizontalCentered="1"/>
  <pageMargins left="0.19685039370078741" right="0.19685039370078741" top="0.39370078740157483" bottom="0.3937007874015748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18</vt:i4>
      </vt:variant>
    </vt:vector>
  </HeadingPairs>
  <TitlesOfParts>
    <vt:vector size="20" baseType="lpstr">
      <vt:lpstr>輸入頁</vt:lpstr>
      <vt:lpstr>列印頁</vt:lpstr>
      <vt:lpstr>COMP</vt:lpstr>
      <vt:lpstr>COMS</vt:lpstr>
      <vt:lpstr>COMV</vt:lpstr>
      <vt:lpstr>DDA</vt:lpstr>
      <vt:lpstr>DDB</vt:lpstr>
      <vt:lpstr>i</vt:lpstr>
      <vt:lpstr>PI</vt:lpstr>
      <vt:lpstr>列印頁!Print_Area</vt:lpstr>
      <vt:lpstr>銷售過程紀錄單_具解約金!Print_Area</vt:lpstr>
      <vt:lpstr>輸入頁!Print_Area</vt:lpstr>
      <vt:lpstr>SUMP</vt:lpstr>
      <vt:lpstr>SUMY</vt:lpstr>
      <vt:lpstr>WORDING</vt:lpstr>
      <vt:lpstr>WORDINGP</vt:lpstr>
      <vt:lpstr>OP!主約</vt:lpstr>
      <vt:lpstr>OP!繳別首</vt:lpstr>
      <vt:lpstr>OP!繳別續</vt:lpstr>
      <vt:lpstr>繳別續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snauser</dc:creator>
  <cp:lastModifiedBy>孫忠偉</cp:lastModifiedBy>
  <cp:lastPrinted>2022-05-23T03:16:22Z</cp:lastPrinted>
  <dcterms:created xsi:type="dcterms:W3CDTF">2008-07-18T01:12:08Z</dcterms:created>
  <dcterms:modified xsi:type="dcterms:W3CDTF">2022-09-01T02:23:11Z</dcterms:modified>
</cp:coreProperties>
</file>