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720" yWindow="225" windowWidth="11115" windowHeight="9165" activeTab="1"/>
  </bookViews>
  <sheets>
    <sheet name="InputData" sheetId="1" r:id="rId1"/>
    <sheet name="BI Trends" sheetId="17" r:id="rId2"/>
    <sheet name="PD Trends" sheetId="19" r:id="rId3"/>
    <sheet name="PIP Trends" sheetId="20" r:id="rId4"/>
    <sheet name="COLL Trends" sheetId="22" r:id="rId5"/>
    <sheet name="COMP Trends" sheetId="21" r:id="rId6"/>
    <sheet name="Loss Projection Factors" sheetId="13" r:id="rId7"/>
    <sheet name="Deductible Factors" sheetId="7" r:id="rId8"/>
    <sheet name="Age Sex Factors" sheetId="8" r:id="rId9"/>
    <sheet name="Indicated Change" sheetId="9" r:id="rId10"/>
  </sheets>
  <definedNames>
    <definedName name="_xlnm._FilterDatabase" localSheetId="0" hidden="1">InputData!$P$2:$P$549</definedName>
    <definedName name="_xlnm.Print_Area" localSheetId="8">'Age Sex Factors'!$B$1:$K$44</definedName>
    <definedName name="_xlnm.Print_Area" localSheetId="1">'BI Trends'!$B$1:$N$56</definedName>
    <definedName name="_xlnm.Print_Area" localSheetId="4">'COLL Trends'!$B$1:$N$56</definedName>
    <definedName name="_xlnm.Print_Area" localSheetId="5">'COMP Trends'!$B$1:$N$56</definedName>
    <definedName name="_xlnm.Print_Area" localSheetId="7">'Deductible Factors'!$A$1:$I$18</definedName>
    <definedName name="_xlnm.Print_Area" localSheetId="6">'Loss Projection Factors'!$A$1:$K$39</definedName>
    <definedName name="_xlnm.Print_Area" localSheetId="2">'PD Trends'!$B$2:$N$56</definedName>
    <definedName name="_xlnm.Print_Area" localSheetId="3">'PIP Trends'!$B$1:$N$56</definedName>
  </definedNames>
  <calcPr calcId="162913"/>
</workbook>
</file>

<file path=xl/calcChain.xml><?xml version="1.0" encoding="utf-8"?>
<calcChain xmlns="http://schemas.openxmlformats.org/spreadsheetml/2006/main">
  <c r="D10" i="9" l="1" a="1"/>
  <c r="D10" i="9" s="1"/>
  <c r="D11" i="9" a="1"/>
  <c r="D11" i="9" s="1"/>
  <c r="D9" i="9" a="1"/>
  <c r="D9" i="9" s="1"/>
  <c r="C10" i="9" a="1"/>
  <c r="C10" i="9" s="1"/>
  <c r="C11" i="9" a="1"/>
  <c r="C11" i="9" s="1"/>
  <c r="D13" i="9" l="1"/>
  <c r="C9" i="9" a="1"/>
  <c r="C9" i="9" s="1"/>
  <c r="C13" i="9" s="1"/>
  <c r="G25" i="8" l="1" a="1"/>
  <c r="G25" i="8" s="1"/>
  <c r="H25" i="8" s="1"/>
  <c r="G26" i="8" a="1"/>
  <c r="G26" i="8" s="1"/>
  <c r="G27" i="8" a="1"/>
  <c r="G27" i="8" s="1"/>
  <c r="H27" i="8" s="1"/>
  <c r="G28" i="8" a="1"/>
  <c r="G28" i="8" s="1"/>
  <c r="H28" i="8" s="1"/>
  <c r="G29" i="8" a="1"/>
  <c r="G29" i="8" s="1"/>
  <c r="H29" i="8" s="1"/>
  <c r="G30" i="8" a="1"/>
  <c r="G30" i="8" s="1"/>
  <c r="G31" i="8" a="1"/>
  <c r="G31" i="8" s="1"/>
  <c r="H31" i="8" s="1"/>
  <c r="G32" i="8" a="1"/>
  <c r="G32" i="8" s="1"/>
  <c r="H32" i="8" s="1"/>
  <c r="G33" i="8" a="1"/>
  <c r="G33" i="8" s="1"/>
  <c r="H33" i="8" s="1"/>
  <c r="G34" i="8" a="1"/>
  <c r="G34" i="8"/>
  <c r="H34" i="8" s="1"/>
  <c r="G35" i="8" a="1"/>
  <c r="G35" i="8" s="1"/>
  <c r="H35" i="8" s="1"/>
  <c r="G36" i="8" a="1"/>
  <c r="G36" i="8" s="1"/>
  <c r="H36" i="8" s="1"/>
  <c r="G37" i="8" a="1"/>
  <c r="G37" i="8" s="1"/>
  <c r="H37" i="8" s="1"/>
  <c r="G38" i="8" a="1"/>
  <c r="G38" i="8" s="1"/>
  <c r="H38" i="8" s="1"/>
  <c r="G24" i="8" a="1"/>
  <c r="G24" i="8" s="1"/>
  <c r="H24" i="8" s="1"/>
  <c r="G9" i="8" a="1"/>
  <c r="G9" i="8" s="1"/>
  <c r="H9" i="8" s="1"/>
  <c r="G10" i="8" a="1"/>
  <c r="G10" i="8" s="1"/>
  <c r="H10" i="8" s="1"/>
  <c r="G11" i="8" a="1"/>
  <c r="G11" i="8" s="1"/>
  <c r="H11" i="8" s="1"/>
  <c r="G12" i="8" a="1"/>
  <c r="G12" i="8" s="1"/>
  <c r="G13" i="8" a="1"/>
  <c r="G13" i="8" s="1"/>
  <c r="H13" i="8" s="1"/>
  <c r="G14" i="8" a="1"/>
  <c r="G14" i="8"/>
  <c r="G15" i="8" a="1"/>
  <c r="G15" i="8" s="1"/>
  <c r="H15" i="8" s="1"/>
  <c r="G16" i="8" a="1"/>
  <c r="G16" i="8"/>
  <c r="G17" i="8" a="1"/>
  <c r="G17" i="8" s="1"/>
  <c r="H17" i="8" s="1"/>
  <c r="G18" i="8" a="1"/>
  <c r="G18" i="8" s="1"/>
  <c r="H18" i="8" s="1"/>
  <c r="G19" i="8" a="1"/>
  <c r="G19" i="8" s="1"/>
  <c r="H19" i="8" s="1"/>
  <c r="G20" i="8" a="1"/>
  <c r="G20" i="8" s="1"/>
  <c r="G21" i="8" a="1"/>
  <c r="G21" i="8" s="1"/>
  <c r="H21" i="8" s="1"/>
  <c r="G22" i="8" a="1"/>
  <c r="G22" i="8"/>
  <c r="H22" i="8" s="1"/>
  <c r="G8" i="8" a="1"/>
  <c r="G8" i="8" s="1"/>
  <c r="H8" i="8" s="1"/>
  <c r="F25" i="8" a="1"/>
  <c r="F25" i="8" s="1"/>
  <c r="F26" i="8" a="1"/>
  <c r="F26" i="8" s="1"/>
  <c r="F27" i="8" a="1"/>
  <c r="F27" i="8" s="1"/>
  <c r="F28" i="8" a="1"/>
  <c r="F28" i="8"/>
  <c r="F29" i="8" a="1"/>
  <c r="F29" i="8" s="1"/>
  <c r="F30" i="8" a="1"/>
  <c r="F30" i="8" s="1"/>
  <c r="F31" i="8" a="1"/>
  <c r="F31" i="8" s="1"/>
  <c r="F32" i="8" a="1"/>
  <c r="F32" i="8"/>
  <c r="F33" i="8" a="1"/>
  <c r="F33" i="8" s="1"/>
  <c r="F34" i="8" a="1"/>
  <c r="F34" i="8" s="1"/>
  <c r="F35" i="8" a="1"/>
  <c r="F35" i="8" s="1"/>
  <c r="F36" i="8" a="1"/>
  <c r="F36" i="8"/>
  <c r="F37" i="8" a="1"/>
  <c r="F37" i="8" s="1"/>
  <c r="F38" i="8" a="1"/>
  <c r="F38" i="8" s="1"/>
  <c r="F24" i="8" a="1"/>
  <c r="F24" i="8" s="1"/>
  <c r="F9" i="8" a="1"/>
  <c r="F9" i="8" s="1"/>
  <c r="F10" i="8" a="1"/>
  <c r="F10" i="8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/>
  <c r="F19" i="8" a="1"/>
  <c r="F19" i="8" s="1"/>
  <c r="F20" i="8" a="1"/>
  <c r="F20" i="8" s="1"/>
  <c r="F21" i="8" a="1"/>
  <c r="F21" i="8" s="1"/>
  <c r="F22" i="8" a="1"/>
  <c r="F22" i="8" s="1"/>
  <c r="F8" i="8" a="1"/>
  <c r="F8" i="8" s="1"/>
  <c r="F40" i="8" s="1"/>
  <c r="E25" i="8" a="1"/>
  <c r="E25" i="8" s="1"/>
  <c r="E26" i="8" a="1"/>
  <c r="E26" i="8" s="1"/>
  <c r="E27" i="8" a="1"/>
  <c r="E27" i="8" s="1"/>
  <c r="E28" i="8" a="1"/>
  <c r="E28" i="8"/>
  <c r="E29" i="8" a="1"/>
  <c r="E29" i="8" s="1"/>
  <c r="E30" i="8" a="1"/>
  <c r="E30" i="8" s="1"/>
  <c r="E31" i="8" a="1"/>
  <c r="E31" i="8" s="1"/>
  <c r="E32" i="8" a="1"/>
  <c r="E32" i="8"/>
  <c r="E33" i="8" a="1"/>
  <c r="E33" i="8" s="1"/>
  <c r="E34" i="8" a="1"/>
  <c r="E34" i="8" s="1"/>
  <c r="E35" i="8" a="1"/>
  <c r="E35" i="8" s="1"/>
  <c r="E36" i="8" a="1"/>
  <c r="E36" i="8"/>
  <c r="E37" i="8" a="1"/>
  <c r="E37" i="8" s="1"/>
  <c r="E38" i="8" a="1"/>
  <c r="E38" i="8" s="1"/>
  <c r="E24" i="8" a="1"/>
  <c r="E24" i="8" s="1"/>
  <c r="E9" i="8" a="1"/>
  <c r="E9" i="8" s="1"/>
  <c r="E10" i="8" a="1"/>
  <c r="E10" i="8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/>
  <c r="E19" i="8" a="1"/>
  <c r="E19" i="8" s="1"/>
  <c r="E20" i="8" a="1"/>
  <c r="E20" i="8" s="1"/>
  <c r="E21" i="8" a="1"/>
  <c r="E21" i="8" s="1"/>
  <c r="E22" i="8" a="1"/>
  <c r="E22" i="8" s="1"/>
  <c r="E8" i="8" a="1"/>
  <c r="E8" i="8" s="1"/>
  <c r="E9" i="7" a="1"/>
  <c r="E9" i="7" s="1"/>
  <c r="F9" i="7" s="1"/>
  <c r="E10" i="7" a="1"/>
  <c r="E10" i="7" s="1"/>
  <c r="E11" i="7" a="1"/>
  <c r="E11" i="7" s="1"/>
  <c r="F11" i="7" s="1"/>
  <c r="E12" i="7" a="1"/>
  <c r="E12" i="7" s="1"/>
  <c r="F12" i="7" s="1"/>
  <c r="E13" i="7" a="1"/>
  <c r="E13" i="7" s="1"/>
  <c r="F13" i="7" s="1"/>
  <c r="E8" i="7" a="1"/>
  <c r="E8" i="7" s="1"/>
  <c r="E15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8" i="7" a="1"/>
  <c r="D8" i="7" s="1"/>
  <c r="D15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8" i="7" a="1"/>
  <c r="C8" i="7" s="1"/>
  <c r="C15" i="7" s="1"/>
  <c r="L8" i="21" a="1"/>
  <c r="L8" i="21"/>
  <c r="M8" i="21" s="1"/>
  <c r="L9" i="21" a="1"/>
  <c r="L9" i="21" s="1"/>
  <c r="L10" i="21" a="1"/>
  <c r="L10" i="21"/>
  <c r="M10" i="21" s="1"/>
  <c r="L11" i="21" a="1"/>
  <c r="L11" i="21" s="1"/>
  <c r="L12" i="21" a="1"/>
  <c r="L12" i="21"/>
  <c r="M12" i="21" s="1"/>
  <c r="L13" i="21" a="1"/>
  <c r="L13" i="21" s="1"/>
  <c r="M13" i="21" s="1"/>
  <c r="L14" i="21" a="1"/>
  <c r="L14" i="21"/>
  <c r="M14" i="21" s="1"/>
  <c r="L15" i="21" a="1"/>
  <c r="L15" i="21" s="1"/>
  <c r="M15" i="21" s="1"/>
  <c r="L16" i="21" a="1"/>
  <c r="L16" i="21"/>
  <c r="M16" i="21" s="1"/>
  <c r="L17" i="21" a="1"/>
  <c r="L17" i="21" s="1"/>
  <c r="M17" i="21" s="1"/>
  <c r="L18" i="21" a="1"/>
  <c r="L18" i="21"/>
  <c r="M18" i="21" s="1"/>
  <c r="L19" i="21" a="1"/>
  <c r="L19" i="21" s="1"/>
  <c r="L20" i="21" a="1"/>
  <c r="L20" i="21"/>
  <c r="M20" i="21" s="1"/>
  <c r="L21" i="21" a="1"/>
  <c r="L21" i="21" s="1"/>
  <c r="M21" i="21" s="1"/>
  <c r="L22" i="21" a="1"/>
  <c r="L22" i="21"/>
  <c r="M22" i="21" s="1"/>
  <c r="L23" i="21" a="1"/>
  <c r="L23" i="21" s="1"/>
  <c r="M23" i="21" s="1"/>
  <c r="L24" i="21" a="1"/>
  <c r="L24" i="21"/>
  <c r="M24" i="21" s="1"/>
  <c r="L7" i="21" a="1"/>
  <c r="L7" i="21" s="1"/>
  <c r="M7" i="21" s="1"/>
  <c r="K8" i="21" a="1"/>
  <c r="K8" i="21" s="1"/>
  <c r="K9" i="21" a="1"/>
  <c r="K9" i="21"/>
  <c r="K10" i="21" a="1"/>
  <c r="K10" i="21" s="1"/>
  <c r="K11" i="21" a="1"/>
  <c r="K11" i="2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/>
  <c r="K18" i="21" a="1"/>
  <c r="K18" i="21" s="1"/>
  <c r="K19" i="21" a="1"/>
  <c r="K19" i="21"/>
  <c r="K20" i="21" a="1"/>
  <c r="K20" i="21" s="1"/>
  <c r="K21" i="21" a="1"/>
  <c r="K21" i="21" s="1"/>
  <c r="K22" i="21" a="1"/>
  <c r="K22" i="21" s="1"/>
  <c r="K23" i="21" a="1"/>
  <c r="K23" i="21" s="1"/>
  <c r="K24" i="21" a="1"/>
  <c r="K24" i="21" s="1"/>
  <c r="F10" i="13" s="1"/>
  <c r="G10" i="13" s="1" a="1"/>
  <c r="G10" i="13" s="1"/>
  <c r="K7" i="21" a="1"/>
  <c r="K7" i="21" s="1"/>
  <c r="J8" i="21" a="1"/>
  <c r="J8" i="21" s="1"/>
  <c r="J9" i="21" a="1"/>
  <c r="J9" i="21" s="1"/>
  <c r="J10" i="21" a="1"/>
  <c r="J10" i="21" s="1"/>
  <c r="J11" i="21" a="1"/>
  <c r="J11" i="21" s="1"/>
  <c r="J12" i="21" a="1"/>
  <c r="J12" i="21" s="1"/>
  <c r="J13" i="21" a="1"/>
  <c r="J13" i="21"/>
  <c r="J14" i="21" a="1"/>
  <c r="J14" i="21" s="1"/>
  <c r="J15" i="21" a="1"/>
  <c r="J15" i="21"/>
  <c r="J16" i="21" a="1"/>
  <c r="J16" i="21" s="1"/>
  <c r="J17" i="21" a="1"/>
  <c r="J17" i="21" s="1"/>
  <c r="J18" i="21" a="1"/>
  <c r="J18" i="21" s="1"/>
  <c r="J19" i="21" a="1"/>
  <c r="J19" i="21" s="1"/>
  <c r="J20" i="21" a="1"/>
  <c r="J20" i="21" s="1"/>
  <c r="J21" i="21" a="1"/>
  <c r="J21" i="21"/>
  <c r="J22" i="21" a="1"/>
  <c r="J22" i="21" s="1"/>
  <c r="J23" i="21" a="1"/>
  <c r="J23" i="21"/>
  <c r="J24" i="21" a="1"/>
  <c r="J24" i="21" s="1"/>
  <c r="J7" i="21" a="1"/>
  <c r="J7" i="21" s="1"/>
  <c r="F8" i="21" a="1"/>
  <c r="F8" i="21" s="1"/>
  <c r="G8" i="21" s="1"/>
  <c r="F9" i="21" a="1"/>
  <c r="F9" i="21" s="1"/>
  <c r="F10" i="21" a="1"/>
  <c r="F10" i="21" s="1"/>
  <c r="F11" i="21" a="1"/>
  <c r="F11" i="21" s="1"/>
  <c r="G11" i="21" s="1"/>
  <c r="F12" i="21" a="1"/>
  <c r="F12" i="21" s="1"/>
  <c r="G12" i="21" s="1"/>
  <c r="F13" i="21" a="1"/>
  <c r="F13" i="21"/>
  <c r="F14" i="21" a="1"/>
  <c r="F14" i="21" s="1"/>
  <c r="F15" i="21" a="1"/>
  <c r="F15" i="21"/>
  <c r="G15" i="21" s="1"/>
  <c r="F16" i="21" a="1"/>
  <c r="F16" i="21" s="1"/>
  <c r="G16" i="21" s="1"/>
  <c r="F17" i="21" a="1"/>
  <c r="F17" i="21" s="1"/>
  <c r="F18" i="21" a="1"/>
  <c r="F18" i="21" s="1"/>
  <c r="F19" i="21" a="1"/>
  <c r="F19" i="21" s="1"/>
  <c r="G19" i="21" s="1"/>
  <c r="F20" i="21" a="1"/>
  <c r="F20" i="21" s="1"/>
  <c r="G20" i="21" s="1"/>
  <c r="F21" i="21" a="1"/>
  <c r="F21" i="21"/>
  <c r="F22" i="21" a="1"/>
  <c r="F22" i="21" s="1"/>
  <c r="F23" i="21" a="1"/>
  <c r="F23" i="21"/>
  <c r="G23" i="21" s="1"/>
  <c r="F24" i="21" a="1"/>
  <c r="F24" i="21" s="1"/>
  <c r="G24" i="21" s="1"/>
  <c r="F7" i="21" a="1"/>
  <c r="F7" i="21" s="1"/>
  <c r="E8" i="21" a="1"/>
  <c r="E8" i="21" s="1"/>
  <c r="E9" i="21" a="1"/>
  <c r="E9" i="21"/>
  <c r="E10" i="21" a="1"/>
  <c r="E10" i="21" s="1"/>
  <c r="E11" i="21" a="1"/>
  <c r="E11" i="21" s="1"/>
  <c r="E12" i="21" a="1"/>
  <c r="E12" i="21" s="1"/>
  <c r="E13" i="21" a="1"/>
  <c r="E13" i="21"/>
  <c r="E14" i="21" a="1"/>
  <c r="E14" i="21" s="1"/>
  <c r="E15" i="21" a="1"/>
  <c r="E15" i="21" s="1"/>
  <c r="E16" i="21" a="1"/>
  <c r="E16" i="21" s="1"/>
  <c r="E17" i="21" a="1"/>
  <c r="E17" i="21"/>
  <c r="E18" i="21" a="1"/>
  <c r="E18" i="21" s="1"/>
  <c r="E19" i="21" a="1"/>
  <c r="E19" i="21" s="1"/>
  <c r="E20" i="21" a="1"/>
  <c r="E20" i="21" s="1"/>
  <c r="E21" i="21" a="1"/>
  <c r="E21" i="21"/>
  <c r="E22" i="21" a="1"/>
  <c r="E22" i="21" s="1"/>
  <c r="E23" i="21" a="1"/>
  <c r="E23" i="21" s="1"/>
  <c r="E24" i="21" a="1"/>
  <c r="E24" i="21" s="1"/>
  <c r="E7" i="21" a="1"/>
  <c r="E7" i="21" s="1"/>
  <c r="D8" i="21" a="1"/>
  <c r="D8" i="21" s="1"/>
  <c r="D9" i="21" a="1"/>
  <c r="D9" i="21" s="1"/>
  <c r="D10" i="21" a="1"/>
  <c r="D10" i="21" s="1"/>
  <c r="G10" i="21" s="1"/>
  <c r="D11" i="21" a="1"/>
  <c r="D11" i="21"/>
  <c r="D12" i="21" a="1"/>
  <c r="D12" i="21" s="1"/>
  <c r="D13" i="21" a="1"/>
  <c r="D13" i="21" s="1"/>
  <c r="D14" i="21" a="1"/>
  <c r="D14" i="21" s="1"/>
  <c r="G14" i="21" s="1"/>
  <c r="D15" i="21" a="1"/>
  <c r="D15" i="21"/>
  <c r="D16" i="21" a="1"/>
  <c r="D16" i="21" s="1"/>
  <c r="D17" i="21" a="1"/>
  <c r="D17" i="21" s="1"/>
  <c r="D18" i="21" a="1"/>
  <c r="D18" i="21" s="1"/>
  <c r="G18" i="21" s="1"/>
  <c r="D19" i="21" a="1"/>
  <c r="D19" i="21"/>
  <c r="D20" i="21" a="1"/>
  <c r="D20" i="21" s="1"/>
  <c r="D21" i="21" a="1"/>
  <c r="D21" i="21" s="1"/>
  <c r="D22" i="21" a="1"/>
  <c r="D22" i="21" s="1"/>
  <c r="G22" i="21" s="1"/>
  <c r="D23" i="21" a="1"/>
  <c r="D23" i="21"/>
  <c r="D24" i="21" a="1"/>
  <c r="D24" i="21" s="1"/>
  <c r="D7" i="21" a="1"/>
  <c r="D7" i="21" s="1"/>
  <c r="G7" i="21" s="1"/>
  <c r="M7" i="22"/>
  <c r="L8" i="22" a="1"/>
  <c r="L8" i="22" s="1"/>
  <c r="M8" i="22" s="1"/>
  <c r="L9" i="22" a="1"/>
  <c r="L9" i="22" s="1"/>
  <c r="M9" i="22" s="1"/>
  <c r="L10" i="22" a="1"/>
  <c r="L10" i="22" s="1"/>
  <c r="M10" i="22" s="1"/>
  <c r="L11" i="22" a="1"/>
  <c r="L11" i="22"/>
  <c r="M11" i="22" s="1"/>
  <c r="L12" i="22" a="1"/>
  <c r="L12" i="22" s="1"/>
  <c r="M12" i="22" s="1"/>
  <c r="L13" i="22" a="1"/>
  <c r="L13" i="22" s="1"/>
  <c r="M13" i="22" s="1"/>
  <c r="L14" i="22" a="1"/>
  <c r="L14" i="22" s="1"/>
  <c r="M14" i="22" s="1"/>
  <c r="L15" i="22" a="1"/>
  <c r="L15" i="22"/>
  <c r="M15" i="22" s="1"/>
  <c r="L16" i="22" a="1"/>
  <c r="L16" i="22" s="1"/>
  <c r="L17" i="22" a="1"/>
  <c r="L17" i="22" s="1"/>
  <c r="M17" i="22" s="1"/>
  <c r="L18" i="22" a="1"/>
  <c r="L18" i="22" s="1"/>
  <c r="M18" i="22" s="1"/>
  <c r="L19" i="22" a="1"/>
  <c r="L19" i="22"/>
  <c r="L20" i="22" a="1"/>
  <c r="L20" i="22" s="1"/>
  <c r="M20" i="22" s="1"/>
  <c r="L21" i="22" a="1"/>
  <c r="L21" i="22" s="1"/>
  <c r="L22" i="22" a="1"/>
  <c r="L22" i="22" s="1"/>
  <c r="M22" i="22" s="1"/>
  <c r="L23" i="22" a="1"/>
  <c r="L23" i="22" s="1"/>
  <c r="L24" i="22" a="1"/>
  <c r="L24" i="22" s="1"/>
  <c r="L7" i="22" a="1"/>
  <c r="L7" i="22" s="1"/>
  <c r="K8" i="22" a="1"/>
  <c r="K8" i="22" s="1"/>
  <c r="K9" i="22" a="1"/>
  <c r="K9" i="22"/>
  <c r="K10" i="22" a="1"/>
  <c r="K10" i="22" s="1"/>
  <c r="K11" i="22" a="1"/>
  <c r="K11" i="22" s="1"/>
  <c r="K12" i="22" a="1"/>
  <c r="K12" i="22" s="1"/>
  <c r="K13" i="22" a="1"/>
  <c r="K13" i="22"/>
  <c r="K14" i="22" a="1"/>
  <c r="K14" i="22" s="1"/>
  <c r="K15" i="22" a="1"/>
  <c r="K15" i="22" s="1"/>
  <c r="K16" i="22" a="1"/>
  <c r="K16" i="22" s="1"/>
  <c r="K17" i="22" a="1"/>
  <c r="K17" i="22"/>
  <c r="K18" i="22" a="1"/>
  <c r="K18" i="22" s="1"/>
  <c r="K19" i="22" a="1"/>
  <c r="K19" i="22" s="1"/>
  <c r="K20" i="22" a="1"/>
  <c r="K20" i="22" s="1"/>
  <c r="K21" i="22" a="1"/>
  <c r="K21" i="22"/>
  <c r="K22" i="22" a="1"/>
  <c r="K22" i="22" s="1"/>
  <c r="K23" i="22" a="1"/>
  <c r="K23" i="22" s="1"/>
  <c r="K24" i="22" a="1"/>
  <c r="K24" i="22" s="1"/>
  <c r="F11" i="13" s="1"/>
  <c r="G11" i="13" s="1" a="1"/>
  <c r="G11" i="13" s="1"/>
  <c r="K7" i="22" a="1"/>
  <c r="K7" i="22" s="1"/>
  <c r="J8" i="22" a="1"/>
  <c r="J8" i="22" s="1"/>
  <c r="J9" i="22" a="1"/>
  <c r="J9" i="22"/>
  <c r="J10" i="22" a="1"/>
  <c r="J10" i="22" s="1"/>
  <c r="J11" i="22" a="1"/>
  <c r="J11" i="22" s="1"/>
  <c r="J12" i="22" a="1"/>
  <c r="J12" i="22" s="1"/>
  <c r="J13" i="22" a="1"/>
  <c r="J13" i="22"/>
  <c r="J14" i="22" a="1"/>
  <c r="J14" i="22" s="1"/>
  <c r="J15" i="22" a="1"/>
  <c r="J15" i="22" s="1"/>
  <c r="J16" i="22" a="1"/>
  <c r="J16" i="22" s="1"/>
  <c r="J17" i="22" a="1"/>
  <c r="J17" i="22"/>
  <c r="J18" i="22" a="1"/>
  <c r="J18" i="22" s="1"/>
  <c r="J19" i="22" a="1"/>
  <c r="J19" i="22" s="1"/>
  <c r="J20" i="22" a="1"/>
  <c r="J20" i="22" s="1"/>
  <c r="J21" i="22" a="1"/>
  <c r="J21" i="22"/>
  <c r="J22" i="22" a="1"/>
  <c r="J22" i="22" s="1"/>
  <c r="J23" i="22" a="1"/>
  <c r="J23" i="22" s="1"/>
  <c r="M23" i="22" s="1"/>
  <c r="J24" i="22" a="1"/>
  <c r="J24" i="22" s="1"/>
  <c r="J7" i="22" a="1"/>
  <c r="J7" i="22" s="1"/>
  <c r="G10" i="22"/>
  <c r="G14" i="22"/>
  <c r="G18" i="22"/>
  <c r="G22" i="22"/>
  <c r="F8" i="22" a="1"/>
  <c r="F8" i="22" s="1"/>
  <c r="G8" i="22" s="1"/>
  <c r="F9" i="22" a="1"/>
  <c r="F9" i="22"/>
  <c r="F10" i="22" a="1"/>
  <c r="F10" i="22" s="1"/>
  <c r="F11" i="22" a="1"/>
  <c r="F11" i="22" s="1"/>
  <c r="G11" i="22" s="1"/>
  <c r="F12" i="22" a="1"/>
  <c r="F12" i="22" s="1"/>
  <c r="F13" i="22" a="1"/>
  <c r="F13" i="22"/>
  <c r="G13" i="22" s="1"/>
  <c r="F14" i="22" a="1"/>
  <c r="F14" i="22" s="1"/>
  <c r="F15" i="22" a="1"/>
  <c r="F15" i="22" s="1"/>
  <c r="F16" i="22" a="1"/>
  <c r="F16" i="22" s="1"/>
  <c r="G16" i="22" s="1"/>
  <c r="F17" i="22" a="1"/>
  <c r="F17" i="22"/>
  <c r="G17" i="22" s="1"/>
  <c r="F18" i="22" a="1"/>
  <c r="F18" i="22" s="1"/>
  <c r="F19" i="22" a="1"/>
  <c r="F19" i="22" s="1"/>
  <c r="F20" i="22" a="1"/>
  <c r="F20" i="22" s="1"/>
  <c r="G20" i="22" s="1"/>
  <c r="F21" i="22" a="1"/>
  <c r="F21" i="22"/>
  <c r="G21" i="22" s="1"/>
  <c r="F22" i="22" a="1"/>
  <c r="F22" i="22" s="1"/>
  <c r="F23" i="22" a="1"/>
  <c r="F23" i="22" s="1"/>
  <c r="F24" i="22" a="1"/>
  <c r="F24" i="22" s="1"/>
  <c r="G24" i="22" s="1"/>
  <c r="F7" i="22" a="1"/>
  <c r="F7" i="22" s="1"/>
  <c r="G7" i="22" s="1"/>
  <c r="E8" i="22" a="1"/>
  <c r="E8" i="22" s="1"/>
  <c r="E9" i="22" a="1"/>
  <c r="E9" i="22"/>
  <c r="E10" i="22" a="1"/>
  <c r="E10" i="22" s="1"/>
  <c r="E11" i="22" a="1"/>
  <c r="E11" i="22" s="1"/>
  <c r="E12" i="22" a="1"/>
  <c r="E12" i="22" s="1"/>
  <c r="E13" i="22" a="1"/>
  <c r="E13" i="22"/>
  <c r="E14" i="22" a="1"/>
  <c r="E14" i="22" s="1"/>
  <c r="E15" i="22" a="1"/>
  <c r="E15" i="22" s="1"/>
  <c r="E16" i="22" a="1"/>
  <c r="E16" i="22" s="1"/>
  <c r="E17" i="22" a="1"/>
  <c r="E17" i="22"/>
  <c r="E18" i="22" a="1"/>
  <c r="E18" i="22" s="1"/>
  <c r="E19" i="22" a="1"/>
  <c r="E19" i="22" s="1"/>
  <c r="E20" i="22" a="1"/>
  <c r="E20" i="22" s="1"/>
  <c r="E21" i="22" a="1"/>
  <c r="E21" i="22"/>
  <c r="E22" i="22" a="1"/>
  <c r="E22" i="22" s="1"/>
  <c r="E23" i="22" a="1"/>
  <c r="E23" i="22" s="1"/>
  <c r="E24" i="22" a="1"/>
  <c r="E24" i="22" s="1"/>
  <c r="E7" i="22" a="1"/>
  <c r="E7" i="22" s="1"/>
  <c r="D8" i="22" a="1"/>
  <c r="D8" i="22" s="1"/>
  <c r="D9" i="22" a="1"/>
  <c r="D9" i="22" s="1"/>
  <c r="D10" i="22" a="1"/>
  <c r="D10" i="22" s="1"/>
  <c r="D11" i="22" a="1"/>
  <c r="D11" i="22" s="1"/>
  <c r="D12" i="22" a="1"/>
  <c r="D12" i="22" s="1"/>
  <c r="D13" i="22" a="1"/>
  <c r="D13" i="22"/>
  <c r="D14" i="22" a="1"/>
  <c r="D14" i="22" s="1"/>
  <c r="D15" i="22" a="1"/>
  <c r="D15" i="22" s="1"/>
  <c r="D16" i="22" a="1"/>
  <c r="D16" i="22" s="1"/>
  <c r="D17" i="22" a="1"/>
  <c r="D17" i="22" s="1"/>
  <c r="D18" i="22" a="1"/>
  <c r="D18" i="22" s="1"/>
  <c r="D19" i="22" a="1"/>
  <c r="D19" i="22" s="1"/>
  <c r="D20" i="22" a="1"/>
  <c r="D20" i="22" s="1"/>
  <c r="D21" i="22" a="1"/>
  <c r="D21" i="22" s="1"/>
  <c r="D22" i="22" a="1"/>
  <c r="D22" i="22" s="1"/>
  <c r="D23" i="22" a="1"/>
  <c r="D23" i="22" s="1"/>
  <c r="D24" i="22" a="1"/>
  <c r="D24" i="22" s="1"/>
  <c r="D7" i="22" a="1"/>
  <c r="D7" i="22" s="1"/>
  <c r="M23" i="20"/>
  <c r="F8" i="20" a="1"/>
  <c r="F8" i="20" s="1"/>
  <c r="F9" i="20" a="1"/>
  <c r="F9" i="20" s="1"/>
  <c r="F10" i="20" a="1"/>
  <c r="F10" i="20" s="1"/>
  <c r="F11" i="20" a="1"/>
  <c r="F11" i="20"/>
  <c r="F12" i="20" a="1"/>
  <c r="F12" i="20" s="1"/>
  <c r="F13" i="20" a="1"/>
  <c r="F13" i="20" s="1"/>
  <c r="F14" i="20" a="1"/>
  <c r="F14" i="20" s="1"/>
  <c r="F15" i="20" a="1"/>
  <c r="F15" i="20"/>
  <c r="F16" i="20" a="1"/>
  <c r="F16" i="20" s="1"/>
  <c r="F17" i="20" a="1"/>
  <c r="F17" i="20" s="1"/>
  <c r="F18" i="20" a="1"/>
  <c r="F18" i="20" s="1"/>
  <c r="F19" i="20" a="1"/>
  <c r="F19" i="20"/>
  <c r="F20" i="20" a="1"/>
  <c r="F20" i="20" s="1"/>
  <c r="F21" i="20" a="1"/>
  <c r="F21" i="20" s="1"/>
  <c r="F22" i="20" a="1"/>
  <c r="F22" i="20" s="1"/>
  <c r="F23" i="20" a="1"/>
  <c r="F23" i="20"/>
  <c r="F24" i="20" a="1"/>
  <c r="F24" i="20" s="1"/>
  <c r="L8" i="20" a="1"/>
  <c r="L8" i="20" s="1"/>
  <c r="M8" i="20" s="1"/>
  <c r="L9" i="20" a="1"/>
  <c r="L9" i="20" s="1"/>
  <c r="M9" i="20" s="1"/>
  <c r="L10" i="20" a="1"/>
  <c r="L10" i="20" s="1"/>
  <c r="M10" i="20" s="1"/>
  <c r="L11" i="20" a="1"/>
  <c r="L11" i="20"/>
  <c r="L12" i="20" a="1"/>
  <c r="L12" i="20" s="1"/>
  <c r="M12" i="20" s="1"/>
  <c r="L13" i="20" a="1"/>
  <c r="L13" i="20" s="1"/>
  <c r="M13" i="20" s="1"/>
  <c r="L14" i="20" a="1"/>
  <c r="L14" i="20" s="1"/>
  <c r="L15" i="20" a="1"/>
  <c r="L15" i="20"/>
  <c r="L16" i="20" a="1"/>
  <c r="L16" i="20" s="1"/>
  <c r="M16" i="20" s="1"/>
  <c r="L17" i="20" a="1"/>
  <c r="L17" i="20" s="1"/>
  <c r="M17" i="20" s="1"/>
  <c r="L18" i="20" a="1"/>
  <c r="L18" i="20" s="1"/>
  <c r="L19" i="20" a="1"/>
  <c r="L19" i="20"/>
  <c r="M19" i="20" s="1"/>
  <c r="L20" i="20" a="1"/>
  <c r="L20" i="20" s="1"/>
  <c r="M20" i="20" s="1"/>
  <c r="L21" i="20" a="1"/>
  <c r="L21" i="20" s="1"/>
  <c r="L22" i="20" a="1"/>
  <c r="L22" i="20" s="1"/>
  <c r="L23" i="20" a="1"/>
  <c r="L23" i="20" s="1"/>
  <c r="L24" i="20" a="1"/>
  <c r="L24" i="20" s="1"/>
  <c r="L7" i="20" a="1"/>
  <c r="L7" i="20" s="1"/>
  <c r="K8" i="20" a="1"/>
  <c r="K8" i="20" s="1"/>
  <c r="K9" i="20" a="1"/>
  <c r="K9" i="20"/>
  <c r="K10" i="20" a="1"/>
  <c r="K10" i="20" s="1"/>
  <c r="K11" i="20" a="1"/>
  <c r="K11" i="20" s="1"/>
  <c r="K12" i="20" a="1"/>
  <c r="K12" i="20" s="1"/>
  <c r="K13" i="20" a="1"/>
  <c r="K13" i="20"/>
  <c r="K14" i="20" a="1"/>
  <c r="K14" i="20" s="1"/>
  <c r="K15" i="20" a="1"/>
  <c r="K15" i="20" s="1"/>
  <c r="K16" i="20" a="1"/>
  <c r="K16" i="20" s="1"/>
  <c r="K17" i="20" a="1"/>
  <c r="K17" i="20"/>
  <c r="K18" i="20" a="1"/>
  <c r="K18" i="20" s="1"/>
  <c r="K19" i="20" a="1"/>
  <c r="K19" i="20" s="1"/>
  <c r="K20" i="20" a="1"/>
  <c r="K20" i="20" s="1"/>
  <c r="K21" i="20" a="1"/>
  <c r="K21" i="20"/>
  <c r="K22" i="20" a="1"/>
  <c r="K22" i="20" s="1"/>
  <c r="K23" i="20" a="1"/>
  <c r="K23" i="20" s="1"/>
  <c r="K24" i="20" a="1"/>
  <c r="K24" i="20" s="1"/>
  <c r="F9" i="13" s="1"/>
  <c r="G9" i="13" s="1" a="1"/>
  <c r="G9" i="13" s="1"/>
  <c r="K7" i="20" a="1"/>
  <c r="K7" i="20" s="1"/>
  <c r="J8" i="20" a="1"/>
  <c r="J8" i="20" s="1"/>
  <c r="J9" i="20" a="1"/>
  <c r="J9" i="20" s="1"/>
  <c r="J10" i="20" a="1"/>
  <c r="J10" i="20" s="1"/>
  <c r="J11" i="20" a="1"/>
  <c r="J11" i="20"/>
  <c r="J12" i="20" a="1"/>
  <c r="J12" i="20" s="1"/>
  <c r="J13" i="20" a="1"/>
  <c r="J13" i="20" s="1"/>
  <c r="J14" i="20" a="1"/>
  <c r="J14" i="20" s="1"/>
  <c r="J15" i="20" a="1"/>
  <c r="J15" i="20"/>
  <c r="J16" i="20" a="1"/>
  <c r="J16" i="20" s="1"/>
  <c r="J17" i="20" a="1"/>
  <c r="J17" i="20" s="1"/>
  <c r="J18" i="20" a="1"/>
  <c r="J18" i="20" s="1"/>
  <c r="J19" i="20" a="1"/>
  <c r="J19" i="20"/>
  <c r="J20" i="20" a="1"/>
  <c r="J20" i="20" s="1"/>
  <c r="J21" i="20" a="1"/>
  <c r="J21" i="20" s="1"/>
  <c r="M21" i="20" s="1"/>
  <c r="J22" i="20" a="1"/>
  <c r="J22" i="20" s="1"/>
  <c r="J23" i="20" a="1"/>
  <c r="J23" i="20" s="1"/>
  <c r="J24" i="20" a="1"/>
  <c r="J24" i="20" s="1"/>
  <c r="J7" i="20" a="1"/>
  <c r="J7" i="20" s="1"/>
  <c r="M7" i="20" s="1"/>
  <c r="G7" i="20"/>
  <c r="F7" i="20" a="1"/>
  <c r="F7" i="20" s="1"/>
  <c r="E8" i="20" a="1"/>
  <c r="E8" i="20" s="1"/>
  <c r="E9" i="20" a="1"/>
  <c r="E9" i="20"/>
  <c r="E10" i="20" a="1"/>
  <c r="E10" i="20" s="1"/>
  <c r="E11" i="20" a="1"/>
  <c r="E11" i="20" s="1"/>
  <c r="E12" i="20" a="1"/>
  <c r="E12" i="20" s="1"/>
  <c r="E13" i="20" a="1"/>
  <c r="E13" i="20"/>
  <c r="E14" i="20" a="1"/>
  <c r="E14" i="20" s="1"/>
  <c r="E15" i="20" a="1"/>
  <c r="E15" i="20" s="1"/>
  <c r="E16" i="20" a="1"/>
  <c r="E16" i="20" s="1"/>
  <c r="E17" i="20" a="1"/>
  <c r="E17" i="20"/>
  <c r="E18" i="20" a="1"/>
  <c r="E18" i="20" s="1"/>
  <c r="E19" i="20" a="1"/>
  <c r="E19" i="20" s="1"/>
  <c r="E20" i="20" a="1"/>
  <c r="E20" i="20" s="1"/>
  <c r="E21" i="20" a="1"/>
  <c r="E21" i="20"/>
  <c r="E22" i="20" a="1"/>
  <c r="E22" i="20" s="1"/>
  <c r="E23" i="20" a="1"/>
  <c r="E23" i="20" s="1"/>
  <c r="E24" i="20" a="1"/>
  <c r="E24" i="20" s="1"/>
  <c r="E7" i="20" a="1"/>
  <c r="E7" i="20" s="1"/>
  <c r="D8" i="20" a="1"/>
  <c r="D8" i="20" s="1"/>
  <c r="D9" i="20" a="1"/>
  <c r="D9" i="20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/>
  <c r="G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7" i="20" a="1"/>
  <c r="D7" i="20" s="1"/>
  <c r="L8" i="19" a="1"/>
  <c r="L8" i="19" s="1"/>
  <c r="L9" i="19" a="1"/>
  <c r="L9" i="19" s="1"/>
  <c r="L10" i="19" a="1"/>
  <c r="L10" i="19" s="1"/>
  <c r="L11" i="19" a="1"/>
  <c r="L11" i="19" s="1"/>
  <c r="L12" i="19" a="1"/>
  <c r="L12" i="19" s="1"/>
  <c r="L13" i="19" a="1"/>
  <c r="L13" i="19" s="1"/>
  <c r="L14" i="19" a="1"/>
  <c r="L14" i="19" s="1"/>
  <c r="L15" i="19" a="1"/>
  <c r="L15" i="19" s="1"/>
  <c r="L16" i="19" a="1"/>
  <c r="L16" i="19" s="1"/>
  <c r="L17" i="19" a="1"/>
  <c r="L17" i="19" s="1"/>
  <c r="L18" i="19" a="1"/>
  <c r="L18" i="19" s="1"/>
  <c r="L19" i="19" a="1"/>
  <c r="L19" i="19" s="1"/>
  <c r="L20" i="19" a="1"/>
  <c r="L20" i="19" s="1"/>
  <c r="L21" i="19" a="1"/>
  <c r="L21" i="19" s="1"/>
  <c r="L22" i="19" a="1"/>
  <c r="L22" i="19" s="1"/>
  <c r="L23" i="19" a="1"/>
  <c r="L23" i="19" s="1"/>
  <c r="L24" i="19" a="1"/>
  <c r="L24" i="19" s="1"/>
  <c r="J8" i="13" s="1"/>
  <c r="L7" i="19" a="1"/>
  <c r="L7" i="19" s="1"/>
  <c r="K8" i="19" a="1"/>
  <c r="K8" i="19" s="1"/>
  <c r="K9" i="19" a="1"/>
  <c r="K9" i="19" s="1"/>
  <c r="K10" i="19" a="1"/>
  <c r="K10" i="19" s="1"/>
  <c r="K11" i="19" a="1"/>
  <c r="K11" i="19" s="1"/>
  <c r="K12" i="19" a="1"/>
  <c r="K12" i="19" s="1"/>
  <c r="K13" i="19" a="1"/>
  <c r="K13" i="19" s="1"/>
  <c r="K14" i="19" a="1"/>
  <c r="K14" i="19" s="1"/>
  <c r="K15" i="19" a="1"/>
  <c r="K15" i="19" s="1"/>
  <c r="K16" i="19" a="1"/>
  <c r="K16" i="19" s="1"/>
  <c r="K17" i="19" a="1"/>
  <c r="K17" i="19" s="1"/>
  <c r="K18" i="19" a="1"/>
  <c r="K18" i="19" s="1"/>
  <c r="K19" i="19" a="1"/>
  <c r="K19" i="19" s="1"/>
  <c r="K20" i="19" a="1"/>
  <c r="K20" i="19" s="1"/>
  <c r="K21" i="19" a="1"/>
  <c r="K21" i="19"/>
  <c r="K22" i="19" a="1"/>
  <c r="K22" i="19" s="1"/>
  <c r="K23" i="19" a="1"/>
  <c r="K23" i="19" s="1"/>
  <c r="K24" i="19" a="1"/>
  <c r="K24" i="19" s="1"/>
  <c r="F8" i="13" s="1"/>
  <c r="G8" i="13" s="1" a="1"/>
  <c r="G8" i="13" s="1"/>
  <c r="K7" i="19" a="1"/>
  <c r="K7" i="19" s="1"/>
  <c r="J8" i="19" a="1"/>
  <c r="J8" i="19" s="1"/>
  <c r="M8" i="19" s="1"/>
  <c r="J9" i="19" a="1"/>
  <c r="J9" i="19" s="1"/>
  <c r="J10" i="19" a="1"/>
  <c r="J10" i="19" s="1"/>
  <c r="J11" i="19" a="1"/>
  <c r="J11" i="19" s="1"/>
  <c r="J12" i="19" a="1"/>
  <c r="J12" i="19" s="1"/>
  <c r="M12" i="19" s="1"/>
  <c r="J13" i="19" a="1"/>
  <c r="J13" i="19" s="1"/>
  <c r="J14" i="19" a="1"/>
  <c r="J14" i="19" s="1"/>
  <c r="J15" i="19" a="1"/>
  <c r="J15" i="19" s="1"/>
  <c r="J16" i="19" a="1"/>
  <c r="J16" i="19" s="1"/>
  <c r="M16" i="19" s="1"/>
  <c r="J17" i="19" a="1"/>
  <c r="J17" i="19" s="1"/>
  <c r="J18" i="19" a="1"/>
  <c r="J18" i="19" s="1"/>
  <c r="J19" i="19" a="1"/>
  <c r="J19" i="19"/>
  <c r="J20" i="19" a="1"/>
  <c r="J20" i="19" s="1"/>
  <c r="M20" i="19" s="1"/>
  <c r="J21" i="19" a="1"/>
  <c r="J21" i="19" s="1"/>
  <c r="J22" i="19" a="1"/>
  <c r="J22" i="19" s="1"/>
  <c r="J23" i="19" a="1"/>
  <c r="J23" i="19" s="1"/>
  <c r="J24" i="19" a="1"/>
  <c r="J24" i="19" s="1"/>
  <c r="M24" i="19" s="1"/>
  <c r="J7" i="19" a="1"/>
  <c r="J7" i="19" s="1"/>
  <c r="F8" i="19" a="1"/>
  <c r="F8" i="19" s="1"/>
  <c r="G8" i="19" s="1"/>
  <c r="F9" i="19" a="1"/>
  <c r="F9" i="19" s="1"/>
  <c r="F10" i="19" a="1"/>
  <c r="F10" i="19" s="1"/>
  <c r="F11" i="19" a="1"/>
  <c r="F11" i="19"/>
  <c r="F12" i="19" a="1"/>
  <c r="F12" i="19" s="1"/>
  <c r="F13" i="19" a="1"/>
  <c r="F13" i="19" s="1"/>
  <c r="F14" i="19" a="1"/>
  <c r="F14" i="19" s="1"/>
  <c r="F15" i="19" a="1"/>
  <c r="F15" i="19" s="1"/>
  <c r="F16" i="19" a="1"/>
  <c r="F16" i="19" s="1"/>
  <c r="F17" i="19" a="1"/>
  <c r="F17" i="19" s="1"/>
  <c r="F18" i="19" a="1"/>
  <c r="F18" i="19" s="1"/>
  <c r="F19" i="19" a="1"/>
  <c r="F19" i="19" s="1"/>
  <c r="F20" i="19" a="1"/>
  <c r="F20" i="19" s="1"/>
  <c r="F21" i="19" a="1"/>
  <c r="F21" i="19" s="1"/>
  <c r="F22" i="19" a="1"/>
  <c r="F22" i="19" s="1"/>
  <c r="F23" i="19" a="1"/>
  <c r="F23" i="19" s="1"/>
  <c r="F24" i="19" a="1"/>
  <c r="F24" i="19" s="1"/>
  <c r="F7" i="19" a="1"/>
  <c r="F7" i="19" s="1"/>
  <c r="E8" i="19" a="1"/>
  <c r="E8" i="19" s="1"/>
  <c r="E9" i="19" a="1"/>
  <c r="E9" i="19" s="1"/>
  <c r="E10" i="19" a="1"/>
  <c r="E10" i="19" s="1"/>
  <c r="E11" i="19" a="1"/>
  <c r="E11" i="19" s="1"/>
  <c r="E12" i="19" a="1"/>
  <c r="E12" i="19" s="1"/>
  <c r="E13" i="19" a="1"/>
  <c r="E13" i="19" s="1"/>
  <c r="E14" i="19" a="1"/>
  <c r="E14" i="19" s="1"/>
  <c r="E15" i="19" a="1"/>
  <c r="E15" i="19" s="1"/>
  <c r="E16" i="19" a="1"/>
  <c r="E16" i="19" s="1"/>
  <c r="E17" i="19" a="1"/>
  <c r="E17" i="19" s="1"/>
  <c r="E18" i="19" a="1"/>
  <c r="E18" i="19" s="1"/>
  <c r="E19" i="19" a="1"/>
  <c r="E19" i="19"/>
  <c r="E20" i="19" a="1"/>
  <c r="E20" i="19" s="1"/>
  <c r="E21" i="19" a="1"/>
  <c r="E21" i="19" s="1"/>
  <c r="E22" i="19" a="1"/>
  <c r="E22" i="19" s="1"/>
  <c r="E23" i="19" a="1"/>
  <c r="E23" i="19" s="1"/>
  <c r="E24" i="19" a="1"/>
  <c r="E24" i="19" s="1"/>
  <c r="E7" i="19" a="1"/>
  <c r="E7" i="19" s="1"/>
  <c r="D8" i="19" a="1"/>
  <c r="D8" i="19" s="1"/>
  <c r="D9" i="19" a="1"/>
  <c r="D9" i="19" s="1"/>
  <c r="D10" i="19" a="1"/>
  <c r="D10" i="19" s="1"/>
  <c r="D11" i="19" a="1"/>
  <c r="D11" i="19" s="1"/>
  <c r="D12" i="19" a="1"/>
  <c r="D12" i="19" s="1"/>
  <c r="D13" i="19" a="1"/>
  <c r="D13" i="19" s="1"/>
  <c r="D14" i="19" a="1"/>
  <c r="D14" i="19" s="1"/>
  <c r="D15" i="19" a="1"/>
  <c r="D15" i="19" s="1"/>
  <c r="D16" i="19" a="1"/>
  <c r="D16" i="19" s="1"/>
  <c r="D17" i="19" a="1"/>
  <c r="D17" i="19"/>
  <c r="D18" i="19" a="1"/>
  <c r="D18" i="19" s="1"/>
  <c r="D19" i="19" a="1"/>
  <c r="D19" i="19" s="1"/>
  <c r="D20" i="19" a="1"/>
  <c r="D20" i="19" s="1"/>
  <c r="D21" i="19" a="1"/>
  <c r="D21" i="19" s="1"/>
  <c r="D22" i="19" a="1"/>
  <c r="D22" i="19" s="1"/>
  <c r="D23" i="19" a="1"/>
  <c r="D23" i="19" s="1"/>
  <c r="D24" i="19" a="1"/>
  <c r="D24" i="19" s="1"/>
  <c r="G24" i="19" s="1"/>
  <c r="D7" i="19" a="1"/>
  <c r="D7" i="19" s="1"/>
  <c r="G7" i="19" s="1"/>
  <c r="L8" i="17" a="1"/>
  <c r="L8" i="17" s="1"/>
  <c r="M8" i="17" s="1"/>
  <c r="L9" i="17" a="1"/>
  <c r="L9" i="17" s="1"/>
  <c r="M9" i="17" s="1"/>
  <c r="L10" i="17" a="1"/>
  <c r="L10" i="17" s="1"/>
  <c r="M10" i="17" s="1"/>
  <c r="L11" i="17" a="1"/>
  <c r="L11" i="17" s="1"/>
  <c r="L12" i="17" a="1"/>
  <c r="L12" i="17" s="1"/>
  <c r="M12" i="17" s="1"/>
  <c r="L13" i="17" a="1"/>
  <c r="L13" i="17" s="1"/>
  <c r="M13" i="17" s="1"/>
  <c r="L14" i="17" a="1"/>
  <c r="L14" i="17" s="1"/>
  <c r="M14" i="17" s="1"/>
  <c r="L15" i="17" a="1"/>
  <c r="L15" i="17" s="1"/>
  <c r="L16" i="17" a="1"/>
  <c r="L16" i="17" s="1"/>
  <c r="L17" i="17" a="1"/>
  <c r="L17" i="17" s="1"/>
  <c r="M17" i="17" s="1"/>
  <c r="L18" i="17" a="1"/>
  <c r="L18" i="17" s="1"/>
  <c r="M18" i="17" s="1"/>
  <c r="L19" i="17" a="1"/>
  <c r="L19" i="17" s="1"/>
  <c r="L20" i="17" a="1"/>
  <c r="L20" i="17" s="1"/>
  <c r="L21" i="17" a="1"/>
  <c r="L21" i="17" s="1"/>
  <c r="M21" i="17" s="1"/>
  <c r="L22" i="17" a="1"/>
  <c r="L22" i="17" s="1"/>
  <c r="M22" i="17" s="1"/>
  <c r="L23" i="17" a="1"/>
  <c r="L23" i="17" s="1"/>
  <c r="L24" i="17" a="1"/>
  <c r="L24" i="17" s="1"/>
  <c r="J7" i="13" s="1"/>
  <c r="K8" i="17" a="1"/>
  <c r="K8" i="17" s="1"/>
  <c r="K9" i="17" a="1"/>
  <c r="K9" i="17" s="1"/>
  <c r="K10" i="17" a="1"/>
  <c r="K10" i="17" s="1"/>
  <c r="K11" i="17" a="1"/>
  <c r="K11" i="17" s="1"/>
  <c r="K12" i="17" a="1"/>
  <c r="K12" i="17" s="1"/>
  <c r="K13" i="17" a="1"/>
  <c r="K13" i="17" s="1"/>
  <c r="K14" i="17" a="1"/>
  <c r="K14" i="17" s="1"/>
  <c r="K15" i="17" a="1"/>
  <c r="K15" i="17" s="1"/>
  <c r="K16" i="17" a="1"/>
  <c r="K16" i="17" s="1"/>
  <c r="K17" i="17" a="1"/>
  <c r="K17" i="17" s="1"/>
  <c r="K18" i="17" a="1"/>
  <c r="K18" i="17" s="1"/>
  <c r="K19" i="17" a="1"/>
  <c r="K19" i="17" s="1"/>
  <c r="K20" i="17" a="1"/>
  <c r="K20" i="17" s="1"/>
  <c r="K21" i="17" a="1"/>
  <c r="K21" i="17" s="1"/>
  <c r="K22" i="17" a="1"/>
  <c r="K22" i="17" s="1"/>
  <c r="K23" i="17" a="1"/>
  <c r="K23" i="17" s="1"/>
  <c r="K24" i="17" a="1"/>
  <c r="K24" i="17" s="1"/>
  <c r="F7" i="13" s="1"/>
  <c r="G7" i="13" s="1" a="1"/>
  <c r="G7" i="13" s="1"/>
  <c r="J8" i="17" a="1"/>
  <c r="J8" i="17" s="1"/>
  <c r="J9" i="17" a="1"/>
  <c r="J9" i="17" s="1"/>
  <c r="J10" i="17" a="1"/>
  <c r="J10" i="17" s="1"/>
  <c r="J11" i="17" a="1"/>
  <c r="J11" i="17" s="1"/>
  <c r="J12" i="17" a="1"/>
  <c r="J12" i="17" s="1"/>
  <c r="J13" i="17" a="1"/>
  <c r="J13" i="17" s="1"/>
  <c r="J14" i="17" a="1"/>
  <c r="J14" i="17" s="1"/>
  <c r="J15" i="17" a="1"/>
  <c r="J15" i="17" s="1"/>
  <c r="J16" i="17" a="1"/>
  <c r="J16" i="17" s="1"/>
  <c r="M16" i="17" s="1"/>
  <c r="J17" i="17" a="1"/>
  <c r="J17" i="17" s="1"/>
  <c r="J18" i="17" a="1"/>
  <c r="J18" i="17" s="1"/>
  <c r="J19" i="17" a="1"/>
  <c r="J19" i="17" s="1"/>
  <c r="J20" i="17" a="1"/>
  <c r="J20" i="17" s="1"/>
  <c r="M20" i="17" s="1"/>
  <c r="J21" i="17" a="1"/>
  <c r="J21" i="17" s="1"/>
  <c r="J22" i="17" a="1"/>
  <c r="J22" i="17" s="1"/>
  <c r="J23" i="17" a="1"/>
  <c r="J23" i="17" s="1"/>
  <c r="J24" i="17" a="1"/>
  <c r="J24" i="17" s="1"/>
  <c r="K7" i="17" a="1"/>
  <c r="K7" i="17" s="1"/>
  <c r="L7" i="17" a="1"/>
  <c r="L7" i="17" s="1"/>
  <c r="J7" i="17" a="1"/>
  <c r="J7" i="17" s="1"/>
  <c r="E8" i="17" a="1"/>
  <c r="E8" i="17" s="1"/>
  <c r="E9" i="17" a="1"/>
  <c r="E9" i="17" s="1"/>
  <c r="E10" i="17" a="1"/>
  <c r="E10" i="17" s="1"/>
  <c r="E11" i="17" a="1"/>
  <c r="E11" i="17" s="1"/>
  <c r="E12" i="17" a="1"/>
  <c r="E12" i="17" s="1"/>
  <c r="E13" i="17" a="1"/>
  <c r="E13" i="17" s="1"/>
  <c r="E14" i="17" a="1"/>
  <c r="E14" i="17" s="1"/>
  <c r="E15" i="17" a="1"/>
  <c r="E15" i="17" s="1"/>
  <c r="E16" i="17" a="1"/>
  <c r="E16" i="17" s="1"/>
  <c r="E17" i="17" a="1"/>
  <c r="E17" i="17" s="1"/>
  <c r="E18" i="17" a="1"/>
  <c r="E18" i="17" s="1"/>
  <c r="E19" i="17" a="1"/>
  <c r="E19" i="17" s="1"/>
  <c r="E20" i="17" a="1"/>
  <c r="E20" i="17" s="1"/>
  <c r="E21" i="17" a="1"/>
  <c r="E21" i="17" s="1"/>
  <c r="E22" i="17" a="1"/>
  <c r="E22" i="17" s="1"/>
  <c r="E23" i="17" a="1"/>
  <c r="E23" i="17" s="1"/>
  <c r="E24" i="17" a="1"/>
  <c r="E24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G15" i="17" s="1"/>
  <c r="D16" i="17" a="1"/>
  <c r="D16" i="17" s="1"/>
  <c r="D17" i="17" a="1"/>
  <c r="D17" i="17" s="1"/>
  <c r="D18" i="17" a="1"/>
  <c r="D18" i="17" s="1"/>
  <c r="D19" i="17" a="1"/>
  <c r="D19" i="17" s="1"/>
  <c r="G19" i="17" s="1"/>
  <c r="D20" i="17" a="1"/>
  <c r="D20" i="17" s="1"/>
  <c r="D21" i="17" a="1"/>
  <c r="D21" i="17" s="1"/>
  <c r="D22" i="17" a="1"/>
  <c r="D22" i="17" s="1"/>
  <c r="D23" i="17" a="1"/>
  <c r="D23" i="17" s="1"/>
  <c r="G23" i="17" s="1"/>
  <c r="D24" i="17" a="1"/>
  <c r="D24" i="17" s="1"/>
  <c r="F8" i="17" a="1"/>
  <c r="F8" i="17" s="1"/>
  <c r="G8" i="17" s="1"/>
  <c r="F9" i="17" a="1"/>
  <c r="F9" i="17" s="1"/>
  <c r="G9" i="17" s="1"/>
  <c r="F10" i="17" a="1"/>
  <c r="F10" i="17" s="1"/>
  <c r="G10" i="17" s="1"/>
  <c r="F11" i="17" a="1"/>
  <c r="F11" i="17" s="1"/>
  <c r="G11" i="17" s="1"/>
  <c r="F12" i="17" a="1"/>
  <c r="F12" i="17" s="1"/>
  <c r="G12" i="17" s="1"/>
  <c r="F13" i="17" a="1"/>
  <c r="F13" i="17" s="1"/>
  <c r="G13" i="17" s="1"/>
  <c r="F14" i="17" a="1"/>
  <c r="F14" i="17" s="1"/>
  <c r="G14" i="17" s="1"/>
  <c r="F15" i="17" a="1"/>
  <c r="F15" i="17" s="1"/>
  <c r="F16" i="17" a="1"/>
  <c r="F16" i="17" s="1"/>
  <c r="G16" i="17" s="1"/>
  <c r="F17" i="17" a="1"/>
  <c r="F17" i="17" s="1"/>
  <c r="G17" i="17" s="1"/>
  <c r="F18" i="17" a="1"/>
  <c r="F18" i="17" s="1"/>
  <c r="G18" i="17" s="1"/>
  <c r="F19" i="17" a="1"/>
  <c r="F19" i="17" s="1"/>
  <c r="F20" i="17" a="1"/>
  <c r="F20" i="17" s="1"/>
  <c r="G20" i="17" s="1"/>
  <c r="F21" i="17" a="1"/>
  <c r="F21" i="17" s="1"/>
  <c r="G21" i="17" s="1"/>
  <c r="F22" i="17" a="1"/>
  <c r="F22" i="17" s="1"/>
  <c r="G22" i="17" s="1"/>
  <c r="F23" i="17" a="1"/>
  <c r="F23" i="17" s="1"/>
  <c r="F24" i="17" a="1"/>
  <c r="F24" i="17" s="1"/>
  <c r="G24" i="17" s="1"/>
  <c r="D7" i="17" a="1"/>
  <c r="D7" i="17" s="1"/>
  <c r="E7" i="17" a="1"/>
  <c r="E7" i="17" s="1"/>
  <c r="F7" i="17" a="1"/>
  <c r="F7" i="17" s="1"/>
  <c r="G23" i="19" l="1"/>
  <c r="G20" i="19"/>
  <c r="G16" i="19"/>
  <c r="G9" i="19"/>
  <c r="M18" i="19"/>
  <c r="M14" i="19"/>
  <c r="M10" i="19"/>
  <c r="G17" i="19"/>
  <c r="G13" i="19"/>
  <c r="G10" i="19"/>
  <c r="G12" i="19"/>
  <c r="M19" i="19"/>
  <c r="M15" i="19"/>
  <c r="M11" i="19"/>
  <c r="G15" i="19"/>
  <c r="M22" i="19"/>
  <c r="G22" i="19"/>
  <c r="G18" i="19"/>
  <c r="G14" i="19"/>
  <c r="M7" i="19"/>
  <c r="M26" i="19" s="1"/>
  <c r="M21" i="19"/>
  <c r="M13" i="19"/>
  <c r="G21" i="19"/>
  <c r="M23" i="19"/>
  <c r="G19" i="19"/>
  <c r="G11" i="19"/>
  <c r="M17" i="19"/>
  <c r="M9" i="19"/>
  <c r="M22" i="20"/>
  <c r="M15" i="20"/>
  <c r="G23" i="20"/>
  <c r="G19" i="22"/>
  <c r="G9" i="22"/>
  <c r="M24" i="22"/>
  <c r="M27" i="22" s="1"/>
  <c r="G13" i="21"/>
  <c r="M19" i="21"/>
  <c r="M11" i="21"/>
  <c r="M26" i="21" s="1"/>
  <c r="G7" i="17"/>
  <c r="M23" i="17"/>
  <c r="M19" i="17"/>
  <c r="M15" i="17"/>
  <c r="M11" i="17"/>
  <c r="M24" i="17"/>
  <c r="M18" i="20"/>
  <c r="M11" i="20"/>
  <c r="G13" i="20"/>
  <c r="G27" i="20" s="1"/>
  <c r="G10" i="20"/>
  <c r="G15" i="22"/>
  <c r="G12" i="22"/>
  <c r="G26" i="22" s="1"/>
  <c r="M19" i="22"/>
  <c r="M16" i="22"/>
  <c r="M26" i="22" s="1"/>
  <c r="G27" i="21"/>
  <c r="G9" i="21"/>
  <c r="M26" i="20"/>
  <c r="J9" i="13"/>
  <c r="J13" i="13" s="1"/>
  <c r="M24" i="20"/>
  <c r="M14" i="20"/>
  <c r="M27" i="20" s="1"/>
  <c r="N15" i="20" s="1"/>
  <c r="G15" i="20"/>
  <c r="G9" i="20"/>
  <c r="G21" i="21"/>
  <c r="G21" i="20"/>
  <c r="G18" i="20"/>
  <c r="G23" i="22"/>
  <c r="M21" i="22"/>
  <c r="G17" i="21"/>
  <c r="G26" i="21" s="1"/>
  <c r="M27" i="21"/>
  <c r="M9" i="21"/>
  <c r="G22" i="20"/>
  <c r="G19" i="20"/>
  <c r="G14" i="20"/>
  <c r="G11" i="20"/>
  <c r="J10" i="13"/>
  <c r="G24" i="20"/>
  <c r="G16" i="20"/>
  <c r="G8" i="20"/>
  <c r="J11" i="13"/>
  <c r="K11" i="13" s="1"/>
  <c r="G20" i="20"/>
  <c r="G12" i="20"/>
  <c r="G12" i="7"/>
  <c r="I12" i="7" s="1"/>
  <c r="E40" i="8"/>
  <c r="H12" i="8"/>
  <c r="G11" i="7"/>
  <c r="I11" i="7" s="1"/>
  <c r="H14" i="8"/>
  <c r="F15" i="7"/>
  <c r="G15" i="7" s="1"/>
  <c r="F10" i="7"/>
  <c r="G10" i="7" s="1"/>
  <c r="I10" i="7" s="1"/>
  <c r="H20" i="8"/>
  <c r="H16" i="8"/>
  <c r="H30" i="8"/>
  <c r="H26" i="8"/>
  <c r="G13" i="7"/>
  <c r="I13" i="7" s="1"/>
  <c r="G9" i="7"/>
  <c r="I9" i="7" s="1"/>
  <c r="F8" i="7"/>
  <c r="G8" i="7" s="1"/>
  <c r="I8" i="7" s="1"/>
  <c r="G40" i="8"/>
  <c r="H40" i="8" s="1"/>
  <c r="I40" i="8" s="1"/>
  <c r="G26" i="20"/>
  <c r="M7" i="17"/>
  <c r="G27" i="17"/>
  <c r="G26" i="17"/>
  <c r="G27" i="19" l="1"/>
  <c r="M27" i="19"/>
  <c r="G29" i="21"/>
  <c r="G30" i="21" s="1"/>
  <c r="C10" i="13" s="1"/>
  <c r="H10" i="21"/>
  <c r="H12" i="21"/>
  <c r="H16" i="21"/>
  <c r="H15" i="21"/>
  <c r="H14" i="21"/>
  <c r="H23" i="21"/>
  <c r="H24" i="21"/>
  <c r="H11" i="21"/>
  <c r="H9" i="21"/>
  <c r="H19" i="21"/>
  <c r="H13" i="21"/>
  <c r="H7" i="21"/>
  <c r="H22" i="21"/>
  <c r="H17" i="21"/>
  <c r="H21" i="21"/>
  <c r="H20" i="21"/>
  <c r="H18" i="21"/>
  <c r="N14" i="21"/>
  <c r="N18" i="21"/>
  <c r="N10" i="21"/>
  <c r="N19" i="21"/>
  <c r="M29" i="21"/>
  <c r="N11" i="21"/>
  <c r="N22" i="21"/>
  <c r="N21" i="21"/>
  <c r="N24" i="21"/>
  <c r="N23" i="21"/>
  <c r="N17" i="21"/>
  <c r="N20" i="21"/>
  <c r="N8" i="21"/>
  <c r="N13" i="21"/>
  <c r="N16" i="21"/>
  <c r="N7" i="21"/>
  <c r="N9" i="21"/>
  <c r="N12" i="21"/>
  <c r="N16" i="22"/>
  <c r="N8" i="22"/>
  <c r="N20" i="22"/>
  <c r="M29" i="22"/>
  <c r="N12" i="22"/>
  <c r="N21" i="22"/>
  <c r="N13" i="22"/>
  <c r="N24" i="22"/>
  <c r="N23" i="22"/>
  <c r="N22" i="22"/>
  <c r="N7" i="22"/>
  <c r="N19" i="22"/>
  <c r="N18" i="22"/>
  <c r="N17" i="22"/>
  <c r="N15" i="22"/>
  <c r="N14" i="22"/>
  <c r="N10" i="22"/>
  <c r="N11" i="22"/>
  <c r="G29" i="22"/>
  <c r="H10" i="22"/>
  <c r="H14" i="22"/>
  <c r="H13" i="22"/>
  <c r="H21" i="22"/>
  <c r="H23" i="22"/>
  <c r="N9" i="22"/>
  <c r="N11" i="20"/>
  <c r="N19" i="20"/>
  <c r="N22" i="20"/>
  <c r="M29" i="20"/>
  <c r="N14" i="20"/>
  <c r="G27" i="22"/>
  <c r="H9" i="22" s="1"/>
  <c r="H11" i="20"/>
  <c r="H15" i="20"/>
  <c r="H19" i="20"/>
  <c r="H23" i="20"/>
  <c r="H9" i="20"/>
  <c r="H13" i="20"/>
  <c r="H17" i="20"/>
  <c r="H21" i="20"/>
  <c r="H10" i="20"/>
  <c r="H14" i="20"/>
  <c r="H18" i="20"/>
  <c r="H22" i="20"/>
  <c r="H12" i="20"/>
  <c r="H16" i="20"/>
  <c r="H20" i="20"/>
  <c r="H8" i="20"/>
  <c r="H24" i="20"/>
  <c r="N13" i="20"/>
  <c r="N23" i="20"/>
  <c r="K10" i="13"/>
  <c r="N15" i="21"/>
  <c r="H8" i="21"/>
  <c r="N24" i="20"/>
  <c r="N17" i="20"/>
  <c r="N10" i="20"/>
  <c r="N12" i="20"/>
  <c r="N7" i="20"/>
  <c r="N21" i="20"/>
  <c r="N18" i="20"/>
  <c r="G26" i="19"/>
  <c r="N20" i="20"/>
  <c r="N10" i="19"/>
  <c r="N14" i="19"/>
  <c r="N8" i="19"/>
  <c r="N13" i="19"/>
  <c r="N18" i="19"/>
  <c r="N22" i="19"/>
  <c r="M29" i="19"/>
  <c r="N9" i="19"/>
  <c r="N15" i="19"/>
  <c r="N19" i="19"/>
  <c r="N23" i="19"/>
  <c r="N11" i="19"/>
  <c r="N16" i="19"/>
  <c r="N20" i="19"/>
  <c r="N24" i="19"/>
  <c r="N7" i="19"/>
  <c r="N12" i="19"/>
  <c r="N17" i="19"/>
  <c r="N21" i="19"/>
  <c r="N16" i="20"/>
  <c r="N9" i="20"/>
  <c r="N8" i="20"/>
  <c r="K9" i="13"/>
  <c r="K8" i="13"/>
  <c r="K7" i="13"/>
  <c r="I18" i="8"/>
  <c r="K18" i="8" s="1"/>
  <c r="I36" i="8"/>
  <c r="K36" i="8" s="1"/>
  <c r="I22" i="8"/>
  <c r="K22" i="8" s="1"/>
  <c r="I30" i="8"/>
  <c r="K30" i="8" s="1"/>
  <c r="I20" i="8"/>
  <c r="K20" i="8" s="1"/>
  <c r="I27" i="8"/>
  <c r="K27" i="8" s="1"/>
  <c r="I11" i="8"/>
  <c r="K11" i="8" s="1"/>
  <c r="I15" i="8"/>
  <c r="K15" i="8" s="1"/>
  <c r="I25" i="8"/>
  <c r="K25" i="8" s="1"/>
  <c r="I9" i="8"/>
  <c r="K9" i="8" s="1"/>
  <c r="I37" i="8"/>
  <c r="K37" i="8" s="1"/>
  <c r="I8" i="8"/>
  <c r="K8" i="8" s="1"/>
  <c r="I31" i="8"/>
  <c r="K31" i="8" s="1"/>
  <c r="I14" i="8"/>
  <c r="K14" i="8" s="1"/>
  <c r="I32" i="8"/>
  <c r="K32" i="8" s="1"/>
  <c r="I28" i="8"/>
  <c r="K28" i="8" s="1"/>
  <c r="I29" i="8"/>
  <c r="K29" i="8" s="1"/>
  <c r="I13" i="8"/>
  <c r="K13" i="8" s="1"/>
  <c r="I10" i="8"/>
  <c r="K10" i="8" s="1"/>
  <c r="I34" i="8"/>
  <c r="K34" i="8" s="1"/>
  <c r="I17" i="8"/>
  <c r="K17" i="8" s="1"/>
  <c r="I35" i="8"/>
  <c r="K35" i="8" s="1"/>
  <c r="I24" i="8"/>
  <c r="K24" i="8" s="1"/>
  <c r="I33" i="8"/>
  <c r="K33" i="8" s="1"/>
  <c r="I19" i="8"/>
  <c r="K19" i="8" s="1"/>
  <c r="I26" i="8"/>
  <c r="K26" i="8" s="1"/>
  <c r="I16" i="8"/>
  <c r="K16" i="8" s="1"/>
  <c r="I38" i="8"/>
  <c r="K38" i="8" s="1"/>
  <c r="I21" i="8"/>
  <c r="K21" i="8" s="1"/>
  <c r="I12" i="8"/>
  <c r="K12" i="8" s="1"/>
  <c r="G29" i="20"/>
  <c r="H7" i="20"/>
  <c r="H7" i="17"/>
  <c r="H9" i="17"/>
  <c r="H13" i="17"/>
  <c r="H17" i="17"/>
  <c r="H21" i="17"/>
  <c r="H10" i="17"/>
  <c r="H14" i="17"/>
  <c r="H18" i="17"/>
  <c r="H22" i="17"/>
  <c r="H11" i="17"/>
  <c r="H15" i="17"/>
  <c r="H19" i="17"/>
  <c r="H23" i="17"/>
  <c r="H8" i="17"/>
  <c r="H12" i="17"/>
  <c r="H16" i="17"/>
  <c r="H20" i="17"/>
  <c r="H24" i="17"/>
  <c r="M27" i="17"/>
  <c r="G30" i="17"/>
  <c r="M26" i="17"/>
  <c r="G31" i="17" l="1"/>
  <c r="C7" i="13" s="1"/>
  <c r="K13" i="13"/>
  <c r="H19" i="22"/>
  <c r="H11" i="22"/>
  <c r="H8" i="22"/>
  <c r="H15" i="22"/>
  <c r="H22" i="22"/>
  <c r="M30" i="22"/>
  <c r="D11" i="13" s="1"/>
  <c r="H16" i="22"/>
  <c r="H20" i="22"/>
  <c r="H24" i="22"/>
  <c r="H12" i="22"/>
  <c r="G30" i="22"/>
  <c r="C11" i="13" s="1"/>
  <c r="M30" i="21"/>
  <c r="D10" i="13" s="1"/>
  <c r="H10" i="13" s="1"/>
  <c r="H10" i="19"/>
  <c r="H14" i="19"/>
  <c r="H18" i="19"/>
  <c r="H22" i="19"/>
  <c r="H11" i="19"/>
  <c r="H15" i="19"/>
  <c r="H19" i="19"/>
  <c r="H23" i="19"/>
  <c r="G29" i="19"/>
  <c r="H8" i="19"/>
  <c r="H12" i="19"/>
  <c r="H16" i="19"/>
  <c r="H20" i="19"/>
  <c r="H24" i="19"/>
  <c r="H9" i="19"/>
  <c r="H13" i="19"/>
  <c r="H17" i="19"/>
  <c r="H21" i="19"/>
  <c r="H7" i="19"/>
  <c r="M30" i="20"/>
  <c r="D9" i="13" s="1"/>
  <c r="H9" i="13" s="1"/>
  <c r="H17" i="22"/>
  <c r="H7" i="22"/>
  <c r="H18" i="22"/>
  <c r="M30" i="19"/>
  <c r="D8" i="13" s="1"/>
  <c r="G30" i="20"/>
  <c r="C9" i="13" s="1"/>
  <c r="N10" i="17"/>
  <c r="N14" i="17"/>
  <c r="N18" i="17"/>
  <c r="N22" i="17"/>
  <c r="N11" i="17"/>
  <c r="N15" i="17"/>
  <c r="N19" i="17"/>
  <c r="N23" i="17"/>
  <c r="N8" i="17"/>
  <c r="N12" i="17"/>
  <c r="N16" i="17"/>
  <c r="N20" i="17"/>
  <c r="N24" i="17"/>
  <c r="N9" i="17"/>
  <c r="N13" i="17"/>
  <c r="N17" i="17"/>
  <c r="N21" i="17"/>
  <c r="M30" i="17"/>
  <c r="M31" i="17" s="1"/>
  <c r="D7" i="13" s="1"/>
  <c r="H7" i="13" s="1"/>
  <c r="N7" i="17"/>
  <c r="G30" i="19" l="1"/>
  <c r="C8" i="13" s="1"/>
  <c r="H8" i="13" s="1"/>
  <c r="H13" i="13" s="1"/>
  <c r="H11" i="13"/>
  <c r="J3" i="13"/>
  <c r="F4" i="13" s="1"/>
  <c r="G27" i="13"/>
  <c r="G26" i="13"/>
  <c r="G19" i="13"/>
  <c r="G21" i="13"/>
  <c r="G22" i="13"/>
  <c r="G23" i="13"/>
  <c r="G24" i="13"/>
  <c r="G25" i="13"/>
  <c r="G20" i="13"/>
  <c r="D38" i="13"/>
  <c r="D37" i="13"/>
  <c r="D36" i="13"/>
  <c r="F38" i="13" l="1"/>
  <c r="G38" i="13" s="1"/>
  <c r="E11" i="9" s="1"/>
  <c r="F11" i="9" s="1"/>
  <c r="G11" i="9" s="1"/>
  <c r="F36" i="13"/>
  <c r="G36" i="13" s="1"/>
  <c r="E9" i="9" s="1"/>
  <c r="F9" i="9" s="1"/>
  <c r="F37" i="13"/>
  <c r="G37" i="13" s="1"/>
  <c r="E10" i="9" s="1"/>
  <c r="F10" i="9" s="1"/>
  <c r="G10" i="9" s="1"/>
  <c r="F13" i="9" l="1"/>
  <c r="G13" i="9" s="1"/>
  <c r="G19" i="9" s="1"/>
  <c r="G26" i="9" s="1"/>
  <c r="G9" i="9"/>
</calcChain>
</file>

<file path=xl/comments1.xml><?xml version="1.0" encoding="utf-8"?>
<comments xmlns="http://schemas.openxmlformats.org/spreadsheetml/2006/main">
  <authors>
    <author>Rama Duvvuri</author>
  </authors>
  <commentList>
    <comment ref="C9" authorId="0" shapeId="0">
      <text>
        <r>
          <rPr>
            <b/>
            <sz val="8"/>
            <color indexed="81"/>
            <rFont val="Tahoma"/>
          </rPr>
          <t>Ben Huang:</t>
        </r>
        <r>
          <rPr>
            <sz val="8"/>
            <color indexed="81"/>
            <rFont val="Tahoma"/>
          </rPr>
          <t xml:space="preserve">
Paste company experience query here.</t>
        </r>
      </text>
    </comment>
    <comment ref="N9" authorId="0" shapeId="0">
      <text>
        <r>
          <rPr>
            <b/>
            <sz val="8"/>
            <color indexed="81"/>
            <rFont val="Tahoma"/>
          </rPr>
          <t>Ben Huang:</t>
        </r>
        <r>
          <rPr>
            <sz val="8"/>
            <color indexed="81"/>
            <rFont val="Tahoma"/>
          </rPr>
          <t xml:space="preserve">
Paste Fast Track trend data here.</t>
        </r>
      </text>
    </comment>
  </commentList>
</comments>
</file>

<file path=xl/sharedStrings.xml><?xml version="1.0" encoding="utf-8"?>
<sst xmlns="http://schemas.openxmlformats.org/spreadsheetml/2006/main" count="1743" uniqueCount="174">
  <si>
    <t>STATE</t>
  </si>
  <si>
    <t>YEAR</t>
  </si>
  <si>
    <t>DEDUCT</t>
  </si>
  <si>
    <t>CLASS</t>
  </si>
  <si>
    <t>F16-19</t>
  </si>
  <si>
    <t>F20–24</t>
  </si>
  <si>
    <t>F25–29</t>
  </si>
  <si>
    <t>F30–34</t>
  </si>
  <si>
    <t>F35–39</t>
  </si>
  <si>
    <t>F40–44</t>
  </si>
  <si>
    <t>F45–49</t>
  </si>
  <si>
    <t>F50–54</t>
  </si>
  <si>
    <t>F55–59</t>
  </si>
  <si>
    <t>F60–64</t>
  </si>
  <si>
    <t>F65–69</t>
  </si>
  <si>
    <t>F70–74</t>
  </si>
  <si>
    <t>F75–79</t>
  </si>
  <si>
    <t>F80–84</t>
  </si>
  <si>
    <t>F85-UP</t>
  </si>
  <si>
    <t>M16-19</t>
  </si>
  <si>
    <t>M20–24</t>
  </si>
  <si>
    <t>M25–29</t>
  </si>
  <si>
    <t>M30–34</t>
  </si>
  <si>
    <t>M35–39</t>
  </si>
  <si>
    <t>M40–44</t>
  </si>
  <si>
    <t>M45–49</t>
  </si>
  <si>
    <t>M50–54</t>
  </si>
  <si>
    <t>M55–59</t>
  </si>
  <si>
    <t>M60–64</t>
  </si>
  <si>
    <t>M65–69</t>
  </si>
  <si>
    <t>M70–74</t>
  </si>
  <si>
    <t>M75–79</t>
  </si>
  <si>
    <t>M80–84</t>
  </si>
  <si>
    <t>M85-UP</t>
  </si>
  <si>
    <t>YYYYQ</t>
  </si>
  <si>
    <t>Cov</t>
  </si>
  <si>
    <t>STATE_CARYEARS</t>
  </si>
  <si>
    <t>BI</t>
  </si>
  <si>
    <t>COLL</t>
  </si>
  <si>
    <t>COMP</t>
  </si>
  <si>
    <t>LIAB</t>
  </si>
  <si>
    <t>PD</t>
  </si>
  <si>
    <t>PIP</t>
  </si>
  <si>
    <t>2005 Q4</t>
  </si>
  <si>
    <t>2006 Q1</t>
  </si>
  <si>
    <t>Industry Loss Trend Data for Countrywide and State</t>
  </si>
  <si>
    <t>Period</t>
  </si>
  <si>
    <t>Car Years</t>
  </si>
  <si>
    <t>CW Trends</t>
  </si>
  <si>
    <t>Claim</t>
  </si>
  <si>
    <t>Count</t>
  </si>
  <si>
    <t>Loss</t>
  </si>
  <si>
    <t>Amount</t>
  </si>
  <si>
    <t>Pure</t>
  </si>
  <si>
    <t>Premium</t>
  </si>
  <si>
    <t>Fitted</t>
  </si>
  <si>
    <t>Value</t>
  </si>
  <si>
    <t>Coverage</t>
  </si>
  <si>
    <t>Weighted Average Trend</t>
  </si>
  <si>
    <t>CW</t>
  </si>
  <si>
    <t>Trend</t>
  </si>
  <si>
    <t xml:space="preserve">State </t>
  </si>
  <si>
    <t>Weighted</t>
  </si>
  <si>
    <t>% Total</t>
  </si>
  <si>
    <t>Loss Dist. For State</t>
  </si>
  <si>
    <t>Based on State Distribution by Coverage</t>
  </si>
  <si>
    <t>Total</t>
  </si>
  <si>
    <t>Experience</t>
  </si>
  <si>
    <t>Year</t>
  </si>
  <si>
    <t>Projection</t>
  </si>
  <si>
    <t># Years</t>
  </si>
  <si>
    <t>Projected</t>
  </si>
  <si>
    <t>Selected</t>
  </si>
  <si>
    <t># Claims</t>
  </si>
  <si>
    <t>State</t>
  </si>
  <si>
    <t>Credibility</t>
  </si>
  <si>
    <t>Weight</t>
  </si>
  <si>
    <t>Credibility Weight Table:</t>
  </si>
  <si>
    <t>Loss Projection Factor Calculation:</t>
  </si>
  <si>
    <t>LPF</t>
  </si>
  <si>
    <t>Deductible</t>
  </si>
  <si>
    <t># Policies</t>
  </si>
  <si>
    <t>Ratio</t>
  </si>
  <si>
    <t>Indicated</t>
  </si>
  <si>
    <t>Current</t>
  </si>
  <si>
    <t>Factors</t>
  </si>
  <si>
    <t>Sex</t>
  </si>
  <si>
    <t>Age Range</t>
  </si>
  <si>
    <t>16-19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</si>
  <si>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</si>
  <si>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</si>
  <si>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</si>
  <si>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</si>
  <si>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</si>
  <si>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</si>
  <si>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</si>
  <si>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</si>
  <si>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</si>
  <si>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</si>
  <si>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</si>
  <si>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</si>
  <si>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</si>
  <si>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85-UP</t>
  </si>
  <si>
    <t>Female</t>
  </si>
  <si>
    <t>Male</t>
  </si>
  <si>
    <t>All</t>
  </si>
  <si>
    <t># Claims In Last Qtr</t>
  </si>
  <si>
    <t>From</t>
  </si>
  <si>
    <t>To</t>
  </si>
  <si>
    <t>Actual</t>
  </si>
  <si>
    <t>Losses</t>
  </si>
  <si>
    <t>Loss Ratio</t>
  </si>
  <si>
    <t>Indicated Change =</t>
  </si>
  <si>
    <t>PLR x (1 + VER)</t>
  </si>
  <si>
    <t>PLR</t>
  </si>
  <si>
    <t>Projected Loss Ratio</t>
  </si>
  <si>
    <t>VER</t>
  </si>
  <si>
    <t>Variable Expense Ratio</t>
  </si>
  <si>
    <t>FER</t>
  </si>
  <si>
    <t>Fixed Expense Ratio</t>
  </si>
  <si>
    <t>PPC</t>
  </si>
  <si>
    <t>INV</t>
  </si>
  <si>
    <t>Investment Income Yield</t>
  </si>
  <si>
    <t>Provision for Proft and Contingencies</t>
  </si>
  <si>
    <t>(from separate exhibit)</t>
  </si>
  <si>
    <t>1 - FER - PPC + (1.5 x INV)</t>
  </si>
  <si>
    <t>Indicated Rate Change =</t>
  </si>
  <si>
    <r>
      <t>LPF</t>
    </r>
    <r>
      <rPr>
        <u/>
        <vertAlign val="superscript"/>
        <sz val="10"/>
        <rFont val="Arial"/>
        <family val="2"/>
      </rPr>
      <t>1</t>
    </r>
  </si>
  <si>
    <t>From Loss Projection Factor Exhibit</t>
  </si>
  <si>
    <r>
      <t>Change</t>
    </r>
    <r>
      <rPr>
        <u/>
        <vertAlign val="superscript"/>
        <sz val="10"/>
        <rFont val="Arial"/>
        <family val="2"/>
      </rPr>
      <t>1</t>
    </r>
  </si>
  <si>
    <t>Based on forumla: Loss Ratio for Group / Overall Loss Ratio - 1</t>
  </si>
  <si>
    <t>Company Loss Experience Data for State:  2007 - 2009</t>
  </si>
  <si>
    <t>2010 Q1</t>
  </si>
  <si>
    <t>2009 Q1</t>
  </si>
  <si>
    <t>2009 Q2</t>
  </si>
  <si>
    <t>2009 Q3</t>
  </si>
  <si>
    <t>2009 Q4</t>
  </si>
  <si>
    <t>2008 Q1</t>
  </si>
  <si>
    <t>2008 Q2</t>
  </si>
  <si>
    <t>2008 Q3</t>
  </si>
  <si>
    <t>2008 Q4</t>
  </si>
  <si>
    <t>2007 Q1</t>
  </si>
  <si>
    <t>2007 Q2</t>
  </si>
  <si>
    <t>2007 Q3</t>
  </si>
  <si>
    <t>2007 Q4</t>
  </si>
  <si>
    <t>2006 Q2</t>
  </si>
  <si>
    <t>2006 Q3</t>
  </si>
  <si>
    <t>2006 Q4</t>
  </si>
  <si>
    <t>Based on Company Loss Experience Data From 2007-2009</t>
  </si>
  <si>
    <t>Slope</t>
  </si>
  <si>
    <t>Linest</t>
  </si>
  <si>
    <t>Average Annual Increase</t>
  </si>
  <si>
    <t>Average Trend</t>
  </si>
  <si>
    <t>POLICY COUNT</t>
  </si>
  <si>
    <t>PREM</t>
  </si>
  <si>
    <t>CLAIM_IND</t>
  </si>
  <si>
    <t>LOSS_AMOUNT</t>
  </si>
  <si>
    <t>GA</t>
  </si>
  <si>
    <t>CW_CARYEAR</t>
  </si>
  <si>
    <t>CW_PAIDCOUNT</t>
  </si>
  <si>
    <t>CW_PAIDAMT</t>
  </si>
  <si>
    <t>STATE_PAIDCOUNT</t>
  </si>
  <si>
    <t>STATE_PAIDAMT</t>
  </si>
  <si>
    <t>Georgia Overall Indicated Rate Change Calculation</t>
  </si>
  <si>
    <t>Georgia Age / Sex Factor Calculation</t>
  </si>
  <si>
    <t>Georgia Deductible Factor Calculation</t>
  </si>
  <si>
    <t>Georgia Loss Projection Factor Calculation</t>
  </si>
  <si>
    <t>Georgia COMP Coverage Pure Premium Trend Analysis</t>
  </si>
  <si>
    <t>Georgia COLL Coverage Pure Premium Trend Analysis</t>
  </si>
  <si>
    <t>Georgia PIP Coverage Pure Premium Trend Analysis</t>
  </si>
  <si>
    <t>Georgia Trends</t>
  </si>
  <si>
    <t>Georgia</t>
  </si>
  <si>
    <t>Georgia PD Coverage Pure Tpremium Trend Analysis</t>
  </si>
  <si>
    <t>Georgia BI Coverage Pure Premium Trend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</si>
</sst>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0.000"/>
    <numFmt numFmtId="166" formatCode="&quot;$&quot;#,##0"/>
    <numFmt numFmtId="167" formatCode="_-* #,##0_-;\-* #,##0_-;_-* &quot;-&quot;??_-;_-@_-"/>
  </numFmts>
  <fonts count="14" x14ac:knownFonts="1">
    <font>
      <sz val="10"/>
      <name val="Arial"/>
    </font>
    <font>
      <sz val="8"/>
      <name val="Arial"/>
    </font>
    <font>
      <sz val="10"/>
      <color indexed="8"/>
      <name val="Arial"/>
    </font>
    <font>
      <b/>
      <sz val="10"/>
      <name val="Arial"/>
      <family val="2"/>
    </font>
    <font>
      <u/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</font>
    <font>
      <u/>
      <vertAlign val="superscript"/>
      <sz val="10"/>
      <name val="Arial"/>
      <family val="2"/>
    </font>
    <font>
      <vertAlign val="superscript"/>
      <sz val="10"/>
      <name val="Arial"/>
    </font>
    <font>
      <sz val="10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4" fillId="0" borderId="0" xfId="0" applyFont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2" fillId="0" borderId="0" xfId="1" applyFont="1" applyFill="1" applyBorder="1" applyAlignment="1">
      <alignment horizontal="center"/>
    </xf>
    <xf numFmtId="0" fontId="0" fillId="0" borderId="3" xfId="0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Continuous"/>
    </xf>
    <xf numFmtId="165" fontId="0" fillId="0" borderId="0" xfId="0" applyNumberFormat="1" applyAlignment="1">
      <alignment horizontal="center"/>
    </xf>
    <xf numFmtId="166" fontId="8" fillId="0" borderId="0" xfId="0" applyNumberFormat="1" applyFont="1"/>
    <xf numFmtId="16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1" applyFont="1" applyFill="1" applyBorder="1" applyAlignment="1"/>
    <xf numFmtId="3" fontId="0" fillId="0" borderId="0" xfId="0" applyNumberFormat="1" applyBorder="1"/>
    <xf numFmtId="10" fontId="0" fillId="0" borderId="0" xfId="0" applyNumberFormat="1" applyBorder="1"/>
    <xf numFmtId="3" fontId="0" fillId="0" borderId="0" xfId="0" applyNumberFormat="1" applyAlignment="1">
      <alignment horizontal="right"/>
    </xf>
    <xf numFmtId="10" fontId="3" fillId="0" borderId="0" xfId="0" applyNumberFormat="1" applyFont="1"/>
    <xf numFmtId="10" fontId="9" fillId="0" borderId="0" xfId="0" applyNumberFormat="1" applyFont="1"/>
    <xf numFmtId="4" fontId="9" fillId="0" borderId="0" xfId="0" applyNumberFormat="1" applyFont="1"/>
    <xf numFmtId="4" fontId="9" fillId="0" borderId="0" xfId="0" applyNumberFormat="1" applyFont="1" applyBorder="1"/>
    <xf numFmtId="0" fontId="9" fillId="0" borderId="0" xfId="0" applyFont="1" applyBorder="1"/>
    <xf numFmtId="10" fontId="0" fillId="0" borderId="0" xfId="0" applyNumberFormat="1" applyAlignment="1">
      <alignment horizontal="centerContinuous"/>
    </xf>
    <xf numFmtId="0" fontId="11" fillId="0" borderId="0" xfId="0" applyFont="1" applyBorder="1"/>
    <xf numFmtId="0" fontId="0" fillId="0" borderId="0" xfId="0" applyFill="1" applyBorder="1" applyAlignment="1">
      <alignment horizontal="left"/>
    </xf>
    <xf numFmtId="0" fontId="11" fillId="0" borderId="0" xfId="0" applyFont="1"/>
    <xf numFmtId="10" fontId="3" fillId="0" borderId="4" xfId="0" applyNumberFormat="1" applyFont="1" applyBorder="1"/>
    <xf numFmtId="0" fontId="2" fillId="0" borderId="0" xfId="1"/>
    <xf numFmtId="10" fontId="0" fillId="0" borderId="0" xfId="3" applyNumberFormat="1" applyFont="1"/>
    <xf numFmtId="2" fontId="0" fillId="0" borderId="0" xfId="0" applyNumberFormat="1"/>
    <xf numFmtId="164" fontId="0" fillId="0" borderId="0" xfId="2" applyFont="1"/>
    <xf numFmtId="167" fontId="0" fillId="0" borderId="0" xfId="2" applyNumberFormat="1" applyFont="1"/>
    <xf numFmtId="1" fontId="0" fillId="0" borderId="0" xfId="0" applyNumberFormat="1"/>
    <xf numFmtId="0" fontId="8" fillId="0" borderId="0" xfId="0" quotePrefix="1" applyFont="1" applyAlignment="1">
      <alignment horizontal="center"/>
    </xf>
    <xf numFmtId="167" fontId="0" fillId="0" borderId="0" xfId="0" applyNumberFormat="1"/>
    <xf numFmtId="0" fontId="13" fillId="2" borderId="1" xfId="1" applyFont="1" applyFill="1" applyBorder="1" applyAlignment="1">
      <alignment horizontal="center"/>
    </xf>
    <xf numFmtId="0" fontId="13" fillId="0" borderId="2" xfId="1" applyFont="1" applyFill="1" applyBorder="1" applyAlignment="1">
      <alignment wrapText="1"/>
    </xf>
    <xf numFmtId="0" fontId="13" fillId="0" borderId="2" xfId="1" applyFont="1" applyFill="1" applyBorder="1" applyAlignment="1">
      <alignment horizontal="right" wrapText="1"/>
    </xf>
    <xf numFmtId="0" fontId="8" fillId="0" borderId="3" xfId="0" applyFont="1" applyBorder="1" applyAlignment="1">
      <alignment horizontal="centerContinuous"/>
    </xf>
    <xf numFmtId="0" fontId="3" fillId="0" borderId="0" xfId="0" applyFont="1" applyAlignment="1">
      <alignment horizontal="center"/>
    </xf>
  </cellXfs>
  <cellStyles count="4">
    <cellStyle name="Comma" xfId="2" builtinId="3"/>
    <cellStyle name="Normal" xfId="0" builtinId="0"/>
    <cellStyle name="Normal_InputData" xfId="1"/>
    <cellStyle name="Percent" xfId="3" builtinId="5"/>
  </cellStyles>
  <dxfs count="1">
    <dxf>
      <font>
        <color rgb="FF9C0006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Pure</a:t>
            </a:r>
            <a:r>
              <a:rPr lang="en-US" b="1" baseline="0"/>
              <a:t> Premium Trends</a:t>
            </a:r>
            <a:endParaRPr lang="en-US" b="1"/>
          </a:p>
        </c:rich>
      </c:tx>
      <c:layout>
        <c:manualLayout>
          <c:xMode val="edge"/>
          <c:yMode val="edge"/>
          <c:x val="0.41042788765549015"/>
          <c:y val="1.7104680419697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99437684326771E-2"/>
          <c:y val="0.18469340120547983"/>
          <c:w val="0.85107466084765204"/>
          <c:h val="0.65011286390780543"/>
        </c:manualLayout>
      </c:layout>
      <c:lineChart>
        <c:grouping val="standard"/>
        <c:varyColors val="0"/>
        <c:ser>
          <c:idx val="0"/>
          <c:order val="0"/>
          <c:tx>
            <c:v>CW Fitted</c:v>
          </c:tx>
          <c:spPr>
            <a:ln w="2857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Trends'!$H$7:$H$24</c:f>
              <c:numCache>
                <c:formatCode>0.00</c:formatCode>
                <c:ptCount val="18"/>
                <c:pt idx="0">
                  <c:v>109.56342204136212</c:v>
                </c:pt>
                <c:pt idx="1">
                  <c:v>109.69412423262305</c:v>
                </c:pt>
                <c:pt idx="2">
                  <c:v>109.82482642388398</c:v>
                </c:pt>
                <c:pt idx="3">
                  <c:v>109.95552861514491</c:v>
                </c:pt>
                <c:pt idx="4">
                  <c:v>110.08623080640584</c:v>
                </c:pt>
                <c:pt idx="5">
                  <c:v>110.21693299766676</c:v>
                </c:pt>
                <c:pt idx="6">
                  <c:v>110.3476351889277</c:v>
                </c:pt>
                <c:pt idx="7">
                  <c:v>110.47833738018862</c:v>
                </c:pt>
                <c:pt idx="8">
                  <c:v>110.60903957144954</c:v>
                </c:pt>
                <c:pt idx="9">
                  <c:v>110.73974176271048</c:v>
                </c:pt>
                <c:pt idx="10">
                  <c:v>110.8704439539714</c:v>
                </c:pt>
                <c:pt idx="11">
                  <c:v>111.00114614523234</c:v>
                </c:pt>
                <c:pt idx="12">
                  <c:v>111.13184833649326</c:v>
                </c:pt>
                <c:pt idx="13">
                  <c:v>111.26255052775419</c:v>
                </c:pt>
                <c:pt idx="14">
                  <c:v>111.39325271901512</c:v>
                </c:pt>
                <c:pt idx="15">
                  <c:v>111.52395491027605</c:v>
                </c:pt>
                <c:pt idx="16">
                  <c:v>111.65465710153697</c:v>
                </c:pt>
                <c:pt idx="17">
                  <c:v>111.78535929279791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E12-4A7C-B4FF-05F001774735}"/>
            </c:ext>
          </c:extLst>
        </c:ser>
        <c:ser>
          <c:idx val="2"/>
          <c:order val="2"/>
          <c:tx>
            <c:v>State Fitted</c:v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Trends'!$N$7:$N$24</c:f>
              <c:numCache>
                <c:formatCode>0.00</c:formatCode>
                <c:ptCount val="18"/>
                <c:pt idx="0">
                  <c:v>94.151091504509026</c:v>
                </c:pt>
                <c:pt idx="1">
                  <c:v>94.915628999266204</c:v>
                </c:pt>
                <c:pt idx="2">
                  <c:v>95.680166494023382</c:v>
                </c:pt>
                <c:pt idx="3">
                  <c:v>96.444703988780574</c:v>
                </c:pt>
                <c:pt idx="4">
                  <c:v>97.209241483537753</c:v>
                </c:pt>
                <c:pt idx="5">
                  <c:v>97.973778978294931</c:v>
                </c:pt>
                <c:pt idx="6">
                  <c:v>98.738316473052109</c:v>
                </c:pt>
                <c:pt idx="7">
                  <c:v>99.502853967809287</c:v>
                </c:pt>
                <c:pt idx="8">
                  <c:v>100.26739146256648</c:v>
                </c:pt>
                <c:pt idx="9">
                  <c:v>101.03192895732366</c:v>
                </c:pt>
                <c:pt idx="10">
                  <c:v>101.79646645208084</c:v>
                </c:pt>
                <c:pt idx="11">
                  <c:v>102.56100394683801</c:v>
                </c:pt>
                <c:pt idx="12">
                  <c:v>103.32554144159519</c:v>
                </c:pt>
                <c:pt idx="13">
                  <c:v>104.09007893635237</c:v>
                </c:pt>
                <c:pt idx="14">
                  <c:v>104.85461643110955</c:v>
                </c:pt>
                <c:pt idx="15">
                  <c:v>105.61915392586674</c:v>
                </c:pt>
                <c:pt idx="16">
                  <c:v>106.38369142062392</c:v>
                </c:pt>
                <c:pt idx="17">
                  <c:v>107.1482289153811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E12-4A7C-B4FF-05F001774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75960"/>
        <c:axId val="463081864"/>
      </c:lineChart>
      <c:scatterChart>
        <c:scatterStyle val="lineMarker"/>
        <c:varyColors val="0"/>
        <c:ser>
          <c:idx val="1"/>
          <c:order val="1"/>
          <c:tx>
            <c:v>CW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'BI Trends'!$G$7:$G$24</c:f>
              <c:numCache>
                <c:formatCode>0.00</c:formatCode>
                <c:ptCount val="18"/>
                <c:pt idx="0">
                  <c:v>110.11402717275325</c:v>
                </c:pt>
                <c:pt idx="1">
                  <c:v>109.40153121605735</c:v>
                </c:pt>
                <c:pt idx="2">
                  <c:v>109.08782418185965</c:v>
                </c:pt>
                <c:pt idx="3">
                  <c:v>109.29984821787687</c:v>
                </c:pt>
                <c:pt idx="4">
                  <c:v>108.64329636304893</c:v>
                </c:pt>
                <c:pt idx="5">
                  <c:v>108.94981845640308</c:v>
                </c:pt>
                <c:pt idx="6">
                  <c:v>109.89191554358321</c:v>
                </c:pt>
                <c:pt idx="7">
                  <c:v>110.67586991436194</c:v>
                </c:pt>
                <c:pt idx="8">
                  <c:v>111.2738398617897</c:v>
                </c:pt>
                <c:pt idx="9">
                  <c:v>112.22150438095154</c:v>
                </c:pt>
                <c:pt idx="10">
                  <c:v>112.39675585664848</c:v>
                </c:pt>
                <c:pt idx="11">
                  <c:v>112.78406989562438</c:v>
                </c:pt>
                <c:pt idx="12">
                  <c:v>112.94284119789583</c:v>
                </c:pt>
                <c:pt idx="13">
                  <c:v>112.53377446619217</c:v>
                </c:pt>
                <c:pt idx="14">
                  <c:v>111.96242872413143</c:v>
                </c:pt>
                <c:pt idx="15">
                  <c:v>111.2813137195309</c:v>
                </c:pt>
                <c:pt idx="16">
                  <c:v>109.63039526621013</c:v>
                </c:pt>
                <c:pt idx="17">
                  <c:v>109.04797757252123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E12-4A7C-B4FF-05F001774735}"/>
            </c:ext>
          </c:extLst>
        </c:ser>
        <c:ser>
          <c:idx val="3"/>
          <c:order val="3"/>
          <c:tx>
            <c:v>State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'BI Trends'!$M$7:$M$24</c:f>
              <c:numCache>
                <c:formatCode>0.00</c:formatCode>
                <c:ptCount val="18"/>
                <c:pt idx="0">
                  <c:v>95.045290540141067</c:v>
                </c:pt>
                <c:pt idx="1">
                  <c:v>95.813338538264119</c:v>
                </c:pt>
                <c:pt idx="2">
                  <c:v>95.25845813325104</c:v>
                </c:pt>
                <c:pt idx="3">
                  <c:v>96.724416024828415</c:v>
                </c:pt>
                <c:pt idx="4">
                  <c:v>96.377092763313414</c:v>
                </c:pt>
                <c:pt idx="5">
                  <c:v>98.434842667090678</c:v>
                </c:pt>
                <c:pt idx="6">
                  <c:v>99.5188795508938</c:v>
                </c:pt>
                <c:pt idx="7">
                  <c:v>98.794446484802279</c:v>
                </c:pt>
                <c:pt idx="8">
                  <c:v>100.38491835409093</c:v>
                </c:pt>
                <c:pt idx="9">
                  <c:v>100.17089299776011</c:v>
                </c:pt>
                <c:pt idx="10">
                  <c:v>101.20134693239149</c:v>
                </c:pt>
                <c:pt idx="11">
                  <c:v>101.86791876303461</c:v>
                </c:pt>
                <c:pt idx="12">
                  <c:v>102.83805143546086</c:v>
                </c:pt>
                <c:pt idx="13">
                  <c:v>102.71002571137598</c:v>
                </c:pt>
                <c:pt idx="14">
                  <c:v>103.24199805964722</c:v>
                </c:pt>
                <c:pt idx="15">
                  <c:v>106.98052857890038</c:v>
                </c:pt>
                <c:pt idx="16">
                  <c:v>107.23932430134009</c:v>
                </c:pt>
                <c:pt idx="17">
                  <c:v>109.09211394242489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E12-4A7C-B4FF-05F001774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75960"/>
        <c:axId val="463081864"/>
      </c:scatterChart>
      <c:dateAx>
        <c:axId val="46307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1864"/>
        <c:crosses val="autoZero"/>
        <c:auto val="0"/>
        <c:lblOffset val="100"/>
        <c:baseTimeUnit val="days"/>
      </c:dateAx>
      <c:valAx>
        <c:axId val="463081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Pure</a:t>
                </a:r>
                <a:r>
                  <a:rPr lang="en-US" baseline="0"/>
                  <a:t> </a:t>
                </a:r>
                <a:r>
                  <a:rPr lang="en-US" b="1" baseline="0"/>
                  <a:t>Premium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74083377614605"/>
          <c:y val="0.9193009666349633"/>
          <c:w val="0.48094078222691095"/>
          <c:h val="4.8107250386707198E-2"/>
        </c:manualLayout>
      </c:layout>
      <c:overlay val="0"/>
      <c:spPr>
        <a:solidFill>
          <a:schemeClr val="accent6">
            <a:lumMod val="75000"/>
          </a:schemeClr>
        </a:solidFill>
        <a:ln>
          <a:noFill/>
        </a:ln>
        <a:effectLst>
          <a:softEdge rad="3429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Pure</a:t>
            </a:r>
            <a:r>
              <a:rPr lang="en-US" b="1" baseline="0"/>
              <a:t> Premium Trends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88105071859438"/>
          <c:y val="0.13653942863441285"/>
          <c:w val="0.8436731712883716"/>
          <c:h val="0.53135539159967216"/>
        </c:manualLayout>
      </c:layout>
      <c:lineChart>
        <c:grouping val="standard"/>
        <c:varyColors val="0"/>
        <c:ser>
          <c:idx val="1"/>
          <c:order val="1"/>
          <c:tx>
            <c:v>CW Fitted</c:v>
          </c:tx>
          <c:spPr>
            <a:ln w="2857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Trends'!$H$7:$H$24</c:f>
              <c:numCache>
                <c:formatCode>0.00</c:formatCode>
                <c:ptCount val="18"/>
                <c:pt idx="0">
                  <c:v>94.808708127560919</c:v>
                </c:pt>
                <c:pt idx="1">
                  <c:v>94.792380926711104</c:v>
                </c:pt>
                <c:pt idx="2">
                  <c:v>94.776053725861274</c:v>
                </c:pt>
                <c:pt idx="3">
                  <c:v>94.759726525011445</c:v>
                </c:pt>
                <c:pt idx="4">
                  <c:v>94.743399324161615</c:v>
                </c:pt>
                <c:pt idx="5">
                  <c:v>94.7270721233118</c:v>
                </c:pt>
                <c:pt idx="6">
                  <c:v>94.71074492246197</c:v>
                </c:pt>
                <c:pt idx="7">
                  <c:v>94.69441772161214</c:v>
                </c:pt>
                <c:pt idx="8">
                  <c:v>94.678090520762325</c:v>
                </c:pt>
                <c:pt idx="9">
                  <c:v>94.661763319912495</c:v>
                </c:pt>
                <c:pt idx="10">
                  <c:v>94.645436119062666</c:v>
                </c:pt>
                <c:pt idx="11">
                  <c:v>94.62910891821285</c:v>
                </c:pt>
                <c:pt idx="12">
                  <c:v>94.612781717363021</c:v>
                </c:pt>
                <c:pt idx="13">
                  <c:v>94.596454516513191</c:v>
                </c:pt>
                <c:pt idx="14">
                  <c:v>94.580127315663361</c:v>
                </c:pt>
                <c:pt idx="15">
                  <c:v>94.563800114813546</c:v>
                </c:pt>
                <c:pt idx="16">
                  <c:v>94.547472913963716</c:v>
                </c:pt>
                <c:pt idx="17">
                  <c:v>94.531145713113887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81B-4A06-AD62-3FDB700F8805}"/>
            </c:ext>
          </c:extLst>
        </c:ser>
        <c:ser>
          <c:idx val="3"/>
          <c:order val="3"/>
          <c:tx>
            <c:v>State Fitted</c:v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Trends'!$N$7:$N$24</c:f>
              <c:numCache>
                <c:formatCode>0.00</c:formatCode>
                <c:ptCount val="18"/>
                <c:pt idx="0">
                  <c:v>110.06395761499411</c:v>
                </c:pt>
                <c:pt idx="1">
                  <c:v>110.34515847717564</c:v>
                </c:pt>
                <c:pt idx="2">
                  <c:v>110.62635933935718</c:v>
                </c:pt>
                <c:pt idx="3">
                  <c:v>110.90756020153873</c:v>
                </c:pt>
                <c:pt idx="4">
                  <c:v>111.18876106372026</c:v>
                </c:pt>
                <c:pt idx="5">
                  <c:v>111.4699619259018</c:v>
                </c:pt>
                <c:pt idx="6">
                  <c:v>111.75116278808333</c:v>
                </c:pt>
                <c:pt idx="7">
                  <c:v>112.03236365026487</c:v>
                </c:pt>
                <c:pt idx="8">
                  <c:v>112.3135645124464</c:v>
                </c:pt>
                <c:pt idx="9">
                  <c:v>112.59476537462794</c:v>
                </c:pt>
                <c:pt idx="10">
                  <c:v>112.87596623680949</c:v>
                </c:pt>
                <c:pt idx="11">
                  <c:v>113.15716709899102</c:v>
                </c:pt>
                <c:pt idx="12">
                  <c:v>113.43836796117256</c:v>
                </c:pt>
                <c:pt idx="13">
                  <c:v>113.71956882335409</c:v>
                </c:pt>
                <c:pt idx="14">
                  <c:v>114.00076968553563</c:v>
                </c:pt>
                <c:pt idx="15">
                  <c:v>114.28197054771717</c:v>
                </c:pt>
                <c:pt idx="16">
                  <c:v>114.5631714098987</c:v>
                </c:pt>
                <c:pt idx="17">
                  <c:v>114.84437227208025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81B-4A06-AD62-3FDB700F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518560"/>
        <c:axId val="397518888"/>
      </c:lineChart>
      <c:scatterChart>
        <c:scatterStyle val="lineMarker"/>
        <c:varyColors val="0"/>
        <c:ser>
          <c:idx val="0"/>
          <c:order val="0"/>
          <c:tx>
            <c:v>CW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'PD Trends'!$G$7:$G$24</c:f>
              <c:numCache>
                <c:formatCode>0.00</c:formatCode>
                <c:ptCount val="18"/>
                <c:pt idx="0">
                  <c:v>93.964385315004904</c:v>
                </c:pt>
                <c:pt idx="1">
                  <c:v>93.681578752740066</c:v>
                </c:pt>
                <c:pt idx="2">
                  <c:v>94.221056919699393</c:v>
                </c:pt>
                <c:pt idx="3">
                  <c:v>95.099983231216456</c:v>
                </c:pt>
                <c:pt idx="4">
                  <c:v>95.219921987335169</c:v>
                </c:pt>
                <c:pt idx="5">
                  <c:v>95.557304754074366</c:v>
                </c:pt>
                <c:pt idx="6">
                  <c:v>95.641227768297938</c:v>
                </c:pt>
                <c:pt idx="7">
                  <c:v>95.659341558877969</c:v>
                </c:pt>
                <c:pt idx="8">
                  <c:v>95.300706136742335</c:v>
                </c:pt>
                <c:pt idx="9">
                  <c:v>95.439119108632909</c:v>
                </c:pt>
                <c:pt idx="10">
                  <c:v>94.880376624159013</c:v>
                </c:pt>
                <c:pt idx="11">
                  <c:v>94.105787508139002</c:v>
                </c:pt>
                <c:pt idx="12">
                  <c:v>93.626702171725185</c:v>
                </c:pt>
                <c:pt idx="13">
                  <c:v>93.42365659010143</c:v>
                </c:pt>
                <c:pt idx="14">
                  <c:v>94.097418796834205</c:v>
                </c:pt>
                <c:pt idx="15">
                  <c:v>94.723776269461467</c:v>
                </c:pt>
                <c:pt idx="16">
                  <c:v>94.615738601461103</c:v>
                </c:pt>
                <c:pt idx="17">
                  <c:v>94.800602471570215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81B-4A06-AD62-3FDB700F8805}"/>
            </c:ext>
          </c:extLst>
        </c:ser>
        <c:ser>
          <c:idx val="2"/>
          <c:order val="2"/>
          <c:tx>
            <c:v>State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'PD Trends'!$M$7:$M$24</c:f>
              <c:numCache>
                <c:formatCode>0.00</c:formatCode>
                <c:ptCount val="18"/>
                <c:pt idx="0">
                  <c:v>108.96030318444622</c:v>
                </c:pt>
                <c:pt idx="1">
                  <c:v>109.22117711979514</c:v>
                </c:pt>
                <c:pt idx="2">
                  <c:v>110.49030684020394</c:v>
                </c:pt>
                <c:pt idx="3">
                  <c:v>111.24758187532674</c:v>
                </c:pt>
                <c:pt idx="4">
                  <c:v>112.29348434809036</c:v>
                </c:pt>
                <c:pt idx="5">
                  <c:v>112.44487385541638</c:v>
                </c:pt>
                <c:pt idx="6">
                  <c:v>112.59713208026524</c:v>
                </c:pt>
                <c:pt idx="7">
                  <c:v>113.4567835858</c:v>
                </c:pt>
                <c:pt idx="8">
                  <c:v>113.32913047152918</c:v>
                </c:pt>
                <c:pt idx="9">
                  <c:v>113.27125956155233</c:v>
                </c:pt>
                <c:pt idx="10">
                  <c:v>112.62595202673808</c:v>
                </c:pt>
                <c:pt idx="11">
                  <c:v>111.4651873993073</c:v>
                </c:pt>
                <c:pt idx="12">
                  <c:v>111.03610735277979</c:v>
                </c:pt>
                <c:pt idx="13">
                  <c:v>111.82491425735631</c:v>
                </c:pt>
                <c:pt idx="14">
                  <c:v>113.59476875447686</c:v>
                </c:pt>
                <c:pt idx="15">
                  <c:v>115.34383692375586</c:v>
                </c:pt>
                <c:pt idx="16">
                  <c:v>115.01339696974424</c:v>
                </c:pt>
                <c:pt idx="17">
                  <c:v>115.95877237708514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81B-4A06-AD62-3FDB700F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518560"/>
        <c:axId val="397518888"/>
      </c:scatterChart>
      <c:catAx>
        <c:axId val="39751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18888"/>
        <c:crosses val="autoZero"/>
        <c:auto val="1"/>
        <c:lblAlgn val="ctr"/>
        <c:lblOffset val="100"/>
        <c:noMultiLvlLbl val="0"/>
      </c:catAx>
      <c:valAx>
        <c:axId val="3975188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Pure</a:t>
                </a:r>
                <a:r>
                  <a:rPr lang="en-US" b="1" baseline="0"/>
                  <a:t> Premium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1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850649219818203"/>
          <c:y val="0.78111360100875127"/>
          <c:w val="0.76102440745083111"/>
          <c:h val="5.90555314443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</a:t>
            </a:r>
            <a:r>
              <a:rPr lang="en-US" b="1" baseline="0"/>
              <a:t>e Premium Trends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211668308903252E-2"/>
          <c:y val="0.12330752284773266"/>
          <c:w val="0.93310776535938422"/>
          <c:h val="0.6370181748193644"/>
        </c:manualLayout>
      </c:layout>
      <c:lineChart>
        <c:grouping val="standard"/>
        <c:varyColors val="0"/>
        <c:ser>
          <c:idx val="1"/>
          <c:order val="1"/>
          <c:tx>
            <c:v>CW Fitted</c:v>
          </c:tx>
          <c:spPr>
            <a:ln w="28575" cap="rnd">
              <a:solidFill>
                <a:srgbClr val="0070C0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Trends'!$H$7:$H$25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D23-4919-89C4-05F2E0B49A43}"/>
            </c:ext>
          </c:extLst>
        </c:ser>
        <c:ser>
          <c:idx val="3"/>
          <c:order val="3"/>
          <c:tx>
            <c:v>State Fiited</c:v>
          </c:tx>
          <c:spPr>
            <a:ln w="28575" cap="rnd">
              <a:solidFill>
                <a:srgbClr val="F79646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Trends'!$N$7:$N$24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D23-4919-89C4-05F2E0B49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75960"/>
        <c:axId val="463081864"/>
      </c:lineChart>
      <c:scatterChart>
        <c:scatterStyle val="lineMarker"/>
        <c:varyColors val="0"/>
        <c:ser>
          <c:idx val="0"/>
          <c:order val="0"/>
          <c:tx>
            <c:v>CW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'PIP Trends'!$G$7:$G$24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D23-4919-89C4-05F2E0B49A43}"/>
            </c:ext>
          </c:extLst>
        </c:ser>
        <c:ser>
          <c:idx val="2"/>
          <c:order val="2"/>
          <c:tx>
            <c:v>State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'PIP Trends'!$M$7:$M$24</c:f>
              <c:numCache>
                <c:formatCode>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D23-4919-89C4-05F2E0B49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75960"/>
        <c:axId val="463081864"/>
      </c:scatterChart>
      <c:dateAx>
        <c:axId val="4630759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1864"/>
        <c:crosses val="autoZero"/>
        <c:auto val="0"/>
        <c:lblOffset val="100"/>
        <c:baseTimeUnit val="days"/>
      </c:dateAx>
      <c:valAx>
        <c:axId val="463081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Pure</a:t>
                </a:r>
                <a:r>
                  <a:rPr lang="en-US" b="1" baseline="0"/>
                  <a:t> Premium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74081364829394"/>
          <c:y val="0.91930081656459606"/>
          <c:w val="0.50650901195490095"/>
          <c:h val="6.232730603965364E-2"/>
        </c:manualLayout>
      </c:layout>
      <c:overlay val="0"/>
      <c:spPr>
        <a:solidFill>
          <a:schemeClr val="accent6">
            <a:lumMod val="75000"/>
          </a:schemeClr>
        </a:solidFill>
        <a:ln>
          <a:noFill/>
        </a:ln>
        <a:effectLst>
          <a:softEdge rad="3429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Pure Premium Trends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945248779386441E-2"/>
          <c:y val="0.13973286178210775"/>
          <c:w val="0.93310776535938422"/>
          <c:h val="0.6370181748193644"/>
        </c:manualLayout>
      </c:layout>
      <c:lineChart>
        <c:grouping val="standard"/>
        <c:varyColors val="0"/>
        <c:ser>
          <c:idx val="1"/>
          <c:order val="1"/>
          <c:tx>
            <c:v>CW Fitted</c:v>
          </c:tx>
          <c:spPr>
            <a:ln w="28575" cap="rnd">
              <a:solidFill>
                <a:srgbClr val="0070C0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Trends'!$H$7:$H$24</c:f>
              <c:numCache>
                <c:formatCode>General</c:formatCode>
                <c:ptCount val="18"/>
                <c:pt idx="0">
                  <c:v>178.02196240043261</c:v>
                </c:pt>
                <c:pt idx="1">
                  <c:v>177.56269323612503</c:v>
                </c:pt>
                <c:pt idx="2">
                  <c:v>177.10342407181747</c:v>
                </c:pt>
                <c:pt idx="3">
                  <c:v>176.64415490750989</c:v>
                </c:pt>
                <c:pt idx="4">
                  <c:v>176.18488574320233</c:v>
                </c:pt>
                <c:pt idx="5">
                  <c:v>175.72561657889477</c:v>
                </c:pt>
                <c:pt idx="6">
                  <c:v>175.26634741458719</c:v>
                </c:pt>
                <c:pt idx="7">
                  <c:v>174.80707825027963</c:v>
                </c:pt>
                <c:pt idx="8">
                  <c:v>174.34780908597205</c:v>
                </c:pt>
                <c:pt idx="9">
                  <c:v>173.88853992166449</c:v>
                </c:pt>
                <c:pt idx="10">
                  <c:v>173.4292707573569</c:v>
                </c:pt>
                <c:pt idx="11">
                  <c:v>172.97000159304935</c:v>
                </c:pt>
                <c:pt idx="12">
                  <c:v>172.51073242874179</c:v>
                </c:pt>
                <c:pt idx="13">
                  <c:v>172.0514632644342</c:v>
                </c:pt>
                <c:pt idx="14">
                  <c:v>171.59219410012665</c:v>
                </c:pt>
                <c:pt idx="15">
                  <c:v>171.13292493581906</c:v>
                </c:pt>
                <c:pt idx="16">
                  <c:v>170.67365577151151</c:v>
                </c:pt>
                <c:pt idx="17">
                  <c:v>170.21438660720395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2A-47F7-927A-DF74DD431B45}"/>
            </c:ext>
          </c:extLst>
        </c:ser>
        <c:ser>
          <c:idx val="3"/>
          <c:order val="3"/>
          <c:tx>
            <c:v>State Fitted</c:v>
          </c:tx>
          <c:spPr>
            <a:ln w="28575" cap="rnd">
              <a:solidFill>
                <a:srgbClr val="F79646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Trends'!$N$7:$N$24</c:f>
              <c:numCache>
                <c:formatCode>General</c:formatCode>
                <c:ptCount val="18"/>
                <c:pt idx="0">
                  <c:v>180.71457525477055</c:v>
                </c:pt>
                <c:pt idx="1">
                  <c:v>181.09994268626625</c:v>
                </c:pt>
                <c:pt idx="2">
                  <c:v>181.48531011776197</c:v>
                </c:pt>
                <c:pt idx="3">
                  <c:v>181.87067754925766</c:v>
                </c:pt>
                <c:pt idx="4">
                  <c:v>182.25604498075336</c:v>
                </c:pt>
                <c:pt idx="5">
                  <c:v>182.64141241224905</c:v>
                </c:pt>
                <c:pt idx="6">
                  <c:v>183.02677984374478</c:v>
                </c:pt>
                <c:pt idx="7">
                  <c:v>183.41214727524047</c:v>
                </c:pt>
                <c:pt idx="8">
                  <c:v>183.79751470673617</c:v>
                </c:pt>
                <c:pt idx="9">
                  <c:v>184.18288213823186</c:v>
                </c:pt>
                <c:pt idx="10">
                  <c:v>184.56824956972758</c:v>
                </c:pt>
                <c:pt idx="11">
                  <c:v>184.95361700122328</c:v>
                </c:pt>
                <c:pt idx="12">
                  <c:v>185.33898443271897</c:v>
                </c:pt>
                <c:pt idx="13">
                  <c:v>185.72435186421467</c:v>
                </c:pt>
                <c:pt idx="14">
                  <c:v>186.10971929571039</c:v>
                </c:pt>
                <c:pt idx="15">
                  <c:v>186.49508672720609</c:v>
                </c:pt>
                <c:pt idx="16">
                  <c:v>186.88045415870178</c:v>
                </c:pt>
                <c:pt idx="17">
                  <c:v>187.26582159019748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72A-47F7-927A-DF74DD43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75960"/>
        <c:axId val="463081864"/>
      </c:lineChart>
      <c:scatterChart>
        <c:scatterStyle val="lineMarker"/>
        <c:varyColors val="0"/>
        <c:ser>
          <c:idx val="0"/>
          <c:order val="0"/>
          <c:tx>
            <c:v>CW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'COLL Trends'!$G$7:$G$24</c:f>
              <c:numCache>
                <c:formatCode>0.00</c:formatCode>
                <c:ptCount val="18"/>
                <c:pt idx="0">
                  <c:v>177.94520316761785</c:v>
                </c:pt>
                <c:pt idx="1">
                  <c:v>175.24785833949039</c:v>
                </c:pt>
                <c:pt idx="2">
                  <c:v>175.79206039114322</c:v>
                </c:pt>
                <c:pt idx="3">
                  <c:v>176.72570415080727</c:v>
                </c:pt>
                <c:pt idx="4">
                  <c:v>177.30901601600462</c:v>
                </c:pt>
                <c:pt idx="5">
                  <c:v>179.16447714932835</c:v>
                </c:pt>
                <c:pt idx="6">
                  <c:v>178.18213408010445</c:v>
                </c:pt>
                <c:pt idx="7">
                  <c:v>176.8293861770334</c:v>
                </c:pt>
                <c:pt idx="8">
                  <c:v>174.64584244118038</c:v>
                </c:pt>
                <c:pt idx="9">
                  <c:v>173.63823784413015</c:v>
                </c:pt>
                <c:pt idx="10">
                  <c:v>171.60834698735391</c:v>
                </c:pt>
                <c:pt idx="11">
                  <c:v>170.16073311072606</c:v>
                </c:pt>
                <c:pt idx="12">
                  <c:v>169.37832524007644</c:v>
                </c:pt>
                <c:pt idx="13">
                  <c:v>169.71114842370829</c:v>
                </c:pt>
                <c:pt idx="14">
                  <c:v>171.34289244059238</c:v>
                </c:pt>
                <c:pt idx="15">
                  <c:v>171.82673240653401</c:v>
                </c:pt>
                <c:pt idx="16">
                  <c:v>172.6737129503629</c:v>
                </c:pt>
                <c:pt idx="17">
                  <c:v>171.94532975253392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72A-47F7-927A-DF74DD431B45}"/>
            </c:ext>
          </c:extLst>
        </c:ser>
        <c:ser>
          <c:idx val="2"/>
          <c:order val="2"/>
          <c:tx>
            <c:v>State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'COLL Trends'!$M$7:$M$24</c:f>
              <c:numCache>
                <c:formatCode>0.00</c:formatCode>
                <c:ptCount val="18"/>
                <c:pt idx="0">
                  <c:v>175.58719162586823</c:v>
                </c:pt>
                <c:pt idx="1">
                  <c:v>175.28904100483226</c:v>
                </c:pt>
                <c:pt idx="2">
                  <c:v>177.18276085245705</c:v>
                </c:pt>
                <c:pt idx="3">
                  <c:v>178.851757477403</c:v>
                </c:pt>
                <c:pt idx="4">
                  <c:v>189.47366713509581</c:v>
                </c:pt>
                <c:pt idx="5">
                  <c:v>194.04095829780036</c:v>
                </c:pt>
                <c:pt idx="6">
                  <c:v>195.79190216114861</c:v>
                </c:pt>
                <c:pt idx="7">
                  <c:v>196.70772561367977</c:v>
                </c:pt>
                <c:pt idx="8">
                  <c:v>185.51081991651137</c:v>
                </c:pt>
                <c:pt idx="9">
                  <c:v>179.63562296977065</c:v>
                </c:pt>
                <c:pt idx="10">
                  <c:v>174.94542226630782</c:v>
                </c:pt>
                <c:pt idx="11">
                  <c:v>173.4721784087682</c:v>
                </c:pt>
                <c:pt idx="12">
                  <c:v>175.59571975919437</c:v>
                </c:pt>
                <c:pt idx="13">
                  <c:v>178.30424444025755</c:v>
                </c:pt>
                <c:pt idx="14">
                  <c:v>188.99007217760263</c:v>
                </c:pt>
                <c:pt idx="15">
                  <c:v>189.66285288134952</c:v>
                </c:pt>
                <c:pt idx="16">
                  <c:v>190.45466647749399</c:v>
                </c:pt>
                <c:pt idx="17">
                  <c:v>192.3269681391715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72A-47F7-927A-DF74DD43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75960"/>
        <c:axId val="463081864"/>
      </c:scatterChart>
      <c:dateAx>
        <c:axId val="46307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1864"/>
        <c:crosses val="autoZero"/>
        <c:auto val="0"/>
        <c:lblOffset val="100"/>
        <c:baseTimeUnit val="days"/>
      </c:dateAx>
      <c:valAx>
        <c:axId val="463081864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Pure Premium</a:t>
                </a:r>
                <a:r>
                  <a:rPr lang="en-US" b="1" baseline="0"/>
                  <a:t> 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74083377614605"/>
          <c:y val="0.9193009666349633"/>
          <c:w val="0.61679790026246717"/>
          <c:h val="4.7669825170158824E-2"/>
        </c:manualLayout>
      </c:layout>
      <c:overlay val="0"/>
      <c:spPr>
        <a:solidFill>
          <a:schemeClr val="accent6">
            <a:lumMod val="75000"/>
          </a:schemeClr>
        </a:solidFill>
        <a:ln>
          <a:noFill/>
        </a:ln>
        <a:effectLst>
          <a:softEdge rad="3429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Pure Premium Trends</a:t>
            </a:r>
          </a:p>
        </c:rich>
      </c:tx>
      <c:layout>
        <c:manualLayout>
          <c:xMode val="edge"/>
          <c:yMode val="edge"/>
          <c:x val="0.37300659351327081"/>
          <c:y val="2.23463687150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316528266274333E-2"/>
          <c:y val="0.11817944544641416"/>
          <c:w val="0.93310776535938422"/>
          <c:h val="0.6370181748193644"/>
        </c:manualLayout>
      </c:layout>
      <c:lineChart>
        <c:grouping val="standard"/>
        <c:varyColors val="0"/>
        <c:ser>
          <c:idx val="1"/>
          <c:order val="1"/>
          <c:tx>
            <c:v>CW Fitted</c:v>
          </c:tx>
          <c:spPr>
            <a:ln w="28575" cap="rnd">
              <a:solidFill>
                <a:srgbClr val="0070C0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Trends'!$H$7:$H$24</c:f>
              <c:numCache>
                <c:formatCode>General</c:formatCode>
                <c:ptCount val="18"/>
                <c:pt idx="0">
                  <c:v>80.597979041428601</c:v>
                </c:pt>
                <c:pt idx="1">
                  <c:v>80.042300553126466</c:v>
                </c:pt>
                <c:pt idx="2">
                  <c:v>79.486622064824331</c:v>
                </c:pt>
                <c:pt idx="3">
                  <c:v>78.93094357652221</c:v>
                </c:pt>
                <c:pt idx="4">
                  <c:v>78.375265088220075</c:v>
                </c:pt>
                <c:pt idx="5">
                  <c:v>77.81958659991794</c:v>
                </c:pt>
                <c:pt idx="6">
                  <c:v>77.263908111615805</c:v>
                </c:pt>
                <c:pt idx="7">
                  <c:v>76.70822962331367</c:v>
                </c:pt>
                <c:pt idx="8">
                  <c:v>76.152551135011535</c:v>
                </c:pt>
                <c:pt idx="9">
                  <c:v>75.596872646709414</c:v>
                </c:pt>
                <c:pt idx="10">
                  <c:v>75.041194158407279</c:v>
                </c:pt>
                <c:pt idx="11">
                  <c:v>74.485515670105144</c:v>
                </c:pt>
                <c:pt idx="12">
                  <c:v>73.929837181803009</c:v>
                </c:pt>
                <c:pt idx="13">
                  <c:v>73.374158693500874</c:v>
                </c:pt>
                <c:pt idx="14">
                  <c:v>72.818480205198739</c:v>
                </c:pt>
                <c:pt idx="15">
                  <c:v>72.262801716896604</c:v>
                </c:pt>
                <c:pt idx="16">
                  <c:v>71.707123228594469</c:v>
                </c:pt>
                <c:pt idx="17">
                  <c:v>71.151444740292348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B18-4E4C-8198-08542CEC83C0}"/>
            </c:ext>
          </c:extLst>
        </c:ser>
        <c:ser>
          <c:idx val="3"/>
          <c:order val="3"/>
          <c:tx>
            <c:v>State Fitted</c:v>
          </c:tx>
          <c:spPr>
            <a:ln w="28575" cap="rnd">
              <a:solidFill>
                <a:srgbClr val="F79646">
                  <a:lumMod val="75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Trends'!$N$7:$N$24</c:f>
              <c:numCache>
                <c:formatCode>General</c:formatCode>
                <c:ptCount val="18"/>
                <c:pt idx="0">
                  <c:v>63.871780512628284</c:v>
                </c:pt>
                <c:pt idx="1">
                  <c:v>64.457660628902957</c:v>
                </c:pt>
                <c:pt idx="2">
                  <c:v>65.043540745177637</c:v>
                </c:pt>
                <c:pt idx="3">
                  <c:v>65.629420861452317</c:v>
                </c:pt>
                <c:pt idx="4">
                  <c:v>66.215300977726997</c:v>
                </c:pt>
                <c:pt idx="5">
                  <c:v>66.801181094001663</c:v>
                </c:pt>
                <c:pt idx="6">
                  <c:v>67.387061210276343</c:v>
                </c:pt>
                <c:pt idx="7">
                  <c:v>67.972941326551023</c:v>
                </c:pt>
                <c:pt idx="8">
                  <c:v>68.558821442825703</c:v>
                </c:pt>
                <c:pt idx="9">
                  <c:v>69.144701559100383</c:v>
                </c:pt>
                <c:pt idx="10">
                  <c:v>69.730581675375049</c:v>
                </c:pt>
                <c:pt idx="11">
                  <c:v>70.316461791649729</c:v>
                </c:pt>
                <c:pt idx="12">
                  <c:v>70.902341907924409</c:v>
                </c:pt>
                <c:pt idx="13">
                  <c:v>71.488222024199089</c:v>
                </c:pt>
                <c:pt idx="14">
                  <c:v>72.074102140473769</c:v>
                </c:pt>
                <c:pt idx="15">
                  <c:v>72.659982256748435</c:v>
                </c:pt>
                <c:pt idx="16">
                  <c:v>73.245862373023115</c:v>
                </c:pt>
                <c:pt idx="17">
                  <c:v>73.831742489297795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B18-4E4C-8198-08542CEC8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075960"/>
        <c:axId val="463081864"/>
      </c:lineChart>
      <c:scatterChart>
        <c:scatterStyle val="lineMarker"/>
        <c:varyColors val="0"/>
        <c:ser>
          <c:idx val="0"/>
          <c:order val="0"/>
          <c:tx>
            <c:v>CW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'COMP Trends'!$G$7:$G$24</c:f>
              <c:numCache>
                <c:formatCode>0.00</c:formatCode>
                <c:ptCount val="18"/>
                <c:pt idx="0">
                  <c:v>82.531814245004256</c:v>
                </c:pt>
                <c:pt idx="1">
                  <c:v>82.984054305403447</c:v>
                </c:pt>
                <c:pt idx="2">
                  <c:v>80.063465025349984</c:v>
                </c:pt>
                <c:pt idx="3">
                  <c:v>76.688762316453477</c:v>
                </c:pt>
                <c:pt idx="4">
                  <c:v>75.955093175970433</c:v>
                </c:pt>
                <c:pt idx="5">
                  <c:v>75.511365000817861</c:v>
                </c:pt>
                <c:pt idx="6">
                  <c:v>79.083415925119922</c:v>
                </c:pt>
                <c:pt idx="7">
                  <c:v>80.111912964131534</c:v>
                </c:pt>
                <c:pt idx="8">
                  <c:v>79.563663248312011</c:v>
                </c:pt>
                <c:pt idx="9">
                  <c:v>77.900016946177473</c:v>
                </c:pt>
                <c:pt idx="10">
                  <c:v>70.865069099589974</c:v>
                </c:pt>
                <c:pt idx="11">
                  <c:v>70.351182798630973</c:v>
                </c:pt>
                <c:pt idx="12">
                  <c:v>69.957292091572526</c:v>
                </c:pt>
                <c:pt idx="13">
                  <c:v>69.892167760638131</c:v>
                </c:pt>
                <c:pt idx="14">
                  <c:v>68.78596348784987</c:v>
                </c:pt>
                <c:pt idx="15">
                  <c:v>68.567685308735534</c:v>
                </c:pt>
                <c:pt idx="16">
                  <c:v>77.803414032268648</c:v>
                </c:pt>
                <c:pt idx="17">
                  <c:v>79.128476303462776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B18-4E4C-8198-08542CEC83C0}"/>
            </c:ext>
          </c:extLst>
        </c:ser>
        <c:ser>
          <c:idx val="2"/>
          <c:order val="2"/>
          <c:tx>
            <c:v>State 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xVal>
          <c:yVal>
            <c:numRef>
              <c:f>'COMP Trends'!$M$7:$M$24</c:f>
              <c:numCache>
                <c:formatCode>0.00</c:formatCode>
                <c:ptCount val="18"/>
                <c:pt idx="0">
                  <c:v>61.478771544100915</c:v>
                </c:pt>
                <c:pt idx="1">
                  <c:v>60.688499008490503</c:v>
                </c:pt>
                <c:pt idx="2">
                  <c:v>63.552435443180428</c:v>
                </c:pt>
                <c:pt idx="3">
                  <c:v>64.84227154484617</c:v>
                </c:pt>
                <c:pt idx="4">
                  <c:v>69.000841467861548</c:v>
                </c:pt>
                <c:pt idx="5">
                  <c:v>72.617746987500368</c:v>
                </c:pt>
                <c:pt idx="6">
                  <c:v>75.587168557039391</c:v>
                </c:pt>
                <c:pt idx="7">
                  <c:v>75.982868093671982</c:v>
                </c:pt>
                <c:pt idx="8">
                  <c:v>71.428898020401334</c:v>
                </c:pt>
                <c:pt idx="9">
                  <c:v>68.103615620085932</c:v>
                </c:pt>
                <c:pt idx="10">
                  <c:v>60.328717530938235</c:v>
                </c:pt>
                <c:pt idx="11">
                  <c:v>59.365265109454313</c:v>
                </c:pt>
                <c:pt idx="12">
                  <c:v>60.01847601504064</c:v>
                </c:pt>
                <c:pt idx="13">
                  <c:v>70.047681260926211</c:v>
                </c:pt>
                <c:pt idx="14">
                  <c:v>77.033325374445056</c:v>
                </c:pt>
                <c:pt idx="15">
                  <c:v>78.59949274609437</c:v>
                </c:pt>
                <c:pt idx="16">
                  <c:v>78.752034402762291</c:v>
                </c:pt>
                <c:pt idx="17">
                  <c:v>71.903598290494713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B18-4E4C-8198-08542CEC8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75960"/>
        <c:axId val="463081864"/>
      </c:scatterChart>
      <c:dateAx>
        <c:axId val="46307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81864"/>
        <c:crosses val="autoZero"/>
        <c:auto val="0"/>
        <c:lblOffset val="100"/>
        <c:baseTimeUnit val="days"/>
      </c:dateAx>
      <c:valAx>
        <c:axId val="46308186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Pur</a:t>
                </a:r>
                <a:r>
                  <a:rPr lang="en-US" b="1" baseline="0"/>
                  <a:t>e</a:t>
                </a:r>
                <a:r>
                  <a:rPr lang="en-US" baseline="0"/>
                  <a:t> </a:t>
                </a:r>
                <a:r>
                  <a:rPr lang="en-US" b="1" baseline="0"/>
                  <a:t>Premium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59770445098245"/>
          <c:y val="0.92302526430006304"/>
          <c:w val="0.67139371258450786"/>
          <c:h val="6.2849601900321128E-2"/>
        </c:manualLayout>
      </c:layout>
      <c:overlay val="0"/>
      <c:spPr>
        <a:solidFill>
          <a:schemeClr val="accent6">
            <a:lumMod val="75000"/>
          </a:schemeClr>
        </a:solidFill>
        <a:ln>
          <a:noFill/>
        </a:ln>
        <a:effectLst>
          <a:softEdge rad="34290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69453</xdr:colOff>
      <xdr:row>32</xdr:row>
      <xdr:rowOff>59533</xdr:rowOff>
    </xdr:from>
    <xdr:to>
      <xdr:col>13</xdr:col>
      <xdr:colOff>377032</xdr:colOff>
      <xdr:row>56</xdr:row>
      <xdr:rowOff>128984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114301</xdr:colOff>
      <xdr:row>32</xdr:row>
      <xdr:rowOff>19050</xdr:rowOff>
    </xdr:from>
    <xdr:to>
      <xdr:col>11</xdr:col>
      <xdr:colOff>1371600</xdr:colOff>
      <xdr:row>54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31</xdr:row>
      <xdr:rowOff>28574</xdr:rowOff>
    </xdr:from>
    <xdr:to>
      <xdr:col>15</xdr:col>
      <xdr:colOff>47625</xdr:colOff>
      <xdr:row>52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876301</xdr:colOff>
      <xdr:row>32</xdr:row>
      <xdr:rowOff>123825</xdr:rowOff>
    </xdr:from>
    <xdr:to>
      <xdr:col>12</xdr:col>
      <xdr:colOff>66676</xdr:colOff>
      <xdr:row>55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214312</xdr:colOff>
      <xdr:row>30</xdr:row>
      <xdr:rowOff>142875</xdr:rowOff>
    </xdr:from>
    <xdr:to>
      <xdr:col>11</xdr:col>
      <xdr:colOff>1247775</xdr:colOff>
      <xdr:row>51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V549"/>
  <sheetViews>
    <sheetView topLeftCell="A73" zoomScale="85" workbookViewId="0">
      <selection activeCell="A339" sqref="A339:XFD339"/>
    </sheetView>
  </sheetViews>
  <sheetFormatPr defaultRowHeight="12.75" x14ac:dyDescent="0.2"/>
  <cols>
    <col min="1" max="1" width="13.85546875" customWidth="1"/>
    <col min="3" max="3" width="7" style="1" customWidth="1"/>
    <col min="4" max="4" width="6.140625" style="1" bestFit="1" customWidth="1"/>
    <col min="5" max="5" width="8.42578125" style="1" bestFit="1" customWidth="1"/>
    <col min="6" max="6" width="7.7109375" style="1" bestFit="1" customWidth="1"/>
    <col min="7" max="7" width="11" style="1" bestFit="1" customWidth="1"/>
    <col min="8" max="8" width="12.28515625" style="1" bestFit="1" customWidth="1"/>
    <col min="9" max="9" width="15.5703125" style="1" customWidth="1"/>
    <col min="10" max="10" width="21" bestFit="1" customWidth="1"/>
    <col min="15" max="15" width="8" bestFit="1" customWidth="1"/>
    <col min="16" max="16" width="6.5703125" bestFit="1" customWidth="1"/>
    <col min="17" max="17" width="15.5703125" bestFit="1" customWidth="1"/>
    <col min="18" max="18" width="14.140625" bestFit="1" customWidth="1"/>
    <col min="19" max="19" width="12" bestFit="1" customWidth="1"/>
    <col min="20" max="20" width="18.42578125" bestFit="1" customWidth="1"/>
    <col min="21" max="21" width="16.85546875" bestFit="1" customWidth="1"/>
    <col min="22" max="22" width="14.42578125" bestFit="1" customWidth="1"/>
  </cols>
  <sheetData>
    <row r="2" spans="1:22" x14ac:dyDescent="0.2">
      <c r="A2" s="1" t="s">
        <v>0</v>
      </c>
      <c r="B2" s="14" t="s">
        <v>171</v>
      </c>
    </row>
    <row r="3" spans="1:22" x14ac:dyDescent="0.2">
      <c r="B3" s="14"/>
    </row>
    <row r="7" spans="1:22" x14ac:dyDescent="0.2">
      <c r="C7" s="2" t="s">
        <v>131</v>
      </c>
      <c r="N7" s="2" t="s">
        <v>45</v>
      </c>
    </row>
    <row r="9" spans="1:22" ht="15" x14ac:dyDescent="0.25">
      <c r="C9" s="48" t="s">
        <v>0</v>
      </c>
      <c r="D9" s="48" t="s">
        <v>1</v>
      </c>
      <c r="E9" s="48" t="s">
        <v>2</v>
      </c>
      <c r="F9" s="48" t="s">
        <v>3</v>
      </c>
      <c r="G9" s="48" t="s">
        <v>153</v>
      </c>
      <c r="H9" s="48" t="s">
        <v>154</v>
      </c>
      <c r="I9" s="48" t="s">
        <v>155</v>
      </c>
      <c r="J9" s="48" t="s">
        <v>156</v>
      </c>
      <c r="N9" s="48" t="s">
        <v>0</v>
      </c>
      <c r="O9" s="48" t="s">
        <v>34</v>
      </c>
      <c r="P9" s="48" t="s">
        <v>35</v>
      </c>
      <c r="Q9" s="48" t="s">
        <v>158</v>
      </c>
      <c r="R9" s="48" t="s">
        <v>159</v>
      </c>
      <c r="S9" s="48" t="s">
        <v>160</v>
      </c>
      <c r="T9" s="48" t="s">
        <v>36</v>
      </c>
      <c r="U9" s="48" t="s">
        <v>161</v>
      </c>
      <c r="V9" s="48" t="s">
        <v>162</v>
      </c>
    </row>
    <row r="10" spans="1:22" ht="15" x14ac:dyDescent="0.25">
      <c r="C10" s="49" t="s">
        <v>157</v>
      </c>
      <c r="D10" s="50">
        <v>2007</v>
      </c>
      <c r="E10" s="50">
        <v>0</v>
      </c>
      <c r="F10" s="49" t="s">
        <v>4</v>
      </c>
      <c r="G10" s="50">
        <v>24</v>
      </c>
      <c r="H10" s="50">
        <v>34372.80000000001</v>
      </c>
      <c r="I10" s="50">
        <v>3</v>
      </c>
      <c r="J10" s="50">
        <v>33332.270000000004</v>
      </c>
      <c r="N10" s="49" t="s">
        <v>157</v>
      </c>
      <c r="O10" s="49" t="s">
        <v>43</v>
      </c>
      <c r="P10" s="49" t="s">
        <v>37</v>
      </c>
      <c r="Q10" s="50">
        <v>109530454</v>
      </c>
      <c r="R10" s="50">
        <v>1137349</v>
      </c>
      <c r="S10" s="50">
        <v>12060839388</v>
      </c>
      <c r="T10" s="50">
        <v>3585804</v>
      </c>
      <c r="U10" s="50">
        <v>44457</v>
      </c>
      <c r="V10" s="50">
        <v>340813783</v>
      </c>
    </row>
    <row r="11" spans="1:22" ht="15" x14ac:dyDescent="0.25">
      <c r="C11" s="49" t="s">
        <v>157</v>
      </c>
      <c r="D11" s="50">
        <v>2007</v>
      </c>
      <c r="E11" s="50">
        <v>0</v>
      </c>
      <c r="F11" s="49" t="s">
        <v>5</v>
      </c>
      <c r="G11" s="50">
        <v>32</v>
      </c>
      <c r="H11" s="50">
        <v>38192</v>
      </c>
      <c r="I11" s="50">
        <v>3</v>
      </c>
      <c r="J11" s="50">
        <v>31034.03</v>
      </c>
      <c r="N11" s="49" t="s">
        <v>157</v>
      </c>
      <c r="O11" s="49" t="s">
        <v>43</v>
      </c>
      <c r="P11" s="49" t="s">
        <v>38</v>
      </c>
      <c r="Q11" s="50">
        <v>86712859</v>
      </c>
      <c r="R11" s="50">
        <v>5986159</v>
      </c>
      <c r="S11" s="50">
        <v>15430137312</v>
      </c>
      <c r="T11" s="50">
        <v>2745407</v>
      </c>
      <c r="U11" s="50">
        <v>177406</v>
      </c>
      <c r="V11" s="50">
        <v>482058305</v>
      </c>
    </row>
    <row r="12" spans="1:22" ht="15" x14ac:dyDescent="0.25">
      <c r="C12" s="49" t="s">
        <v>157</v>
      </c>
      <c r="D12" s="50">
        <v>2007</v>
      </c>
      <c r="E12" s="50">
        <v>0</v>
      </c>
      <c r="F12" s="49" t="s">
        <v>6</v>
      </c>
      <c r="G12" s="50">
        <v>37</v>
      </c>
      <c r="H12" s="50">
        <v>38857.4</v>
      </c>
      <c r="I12" s="50">
        <v>1</v>
      </c>
      <c r="J12" s="50">
        <v>10030.32</v>
      </c>
      <c r="N12" s="49" t="s">
        <v>157</v>
      </c>
      <c r="O12" s="49" t="s">
        <v>43</v>
      </c>
      <c r="P12" s="49" t="s">
        <v>39</v>
      </c>
      <c r="Q12" s="50">
        <v>91772412</v>
      </c>
      <c r="R12" s="50">
        <v>7898586</v>
      </c>
      <c r="S12" s="50">
        <v>7574143660</v>
      </c>
      <c r="T12" s="50">
        <v>2869521</v>
      </c>
      <c r="U12" s="50">
        <v>163647</v>
      </c>
      <c r="V12" s="50">
        <v>176414626</v>
      </c>
    </row>
    <row r="13" spans="1:22" ht="15" x14ac:dyDescent="0.25">
      <c r="C13" s="49" t="s">
        <v>157</v>
      </c>
      <c r="D13" s="50">
        <v>2007</v>
      </c>
      <c r="E13" s="50">
        <v>0</v>
      </c>
      <c r="F13" s="49" t="s">
        <v>7</v>
      </c>
      <c r="G13" s="50">
        <v>38</v>
      </c>
      <c r="H13" s="50">
        <v>36282.399999999994</v>
      </c>
      <c r="I13" s="50">
        <v>1</v>
      </c>
      <c r="J13" s="50">
        <v>11289.83</v>
      </c>
      <c r="N13" s="49" t="s">
        <v>157</v>
      </c>
      <c r="O13" s="49" t="s">
        <v>43</v>
      </c>
      <c r="P13" s="49" t="s">
        <v>40</v>
      </c>
      <c r="Q13" s="40"/>
      <c r="R13" s="40"/>
      <c r="S13" s="40"/>
      <c r="T13" s="40"/>
      <c r="U13" s="40"/>
      <c r="V13" s="40"/>
    </row>
    <row r="14" spans="1:22" ht="15" x14ac:dyDescent="0.25">
      <c r="C14" s="49" t="s">
        <v>157</v>
      </c>
      <c r="D14" s="50">
        <v>2007</v>
      </c>
      <c r="E14" s="50">
        <v>0</v>
      </c>
      <c r="F14" s="49" t="s">
        <v>8</v>
      </c>
      <c r="G14" s="50">
        <v>51</v>
      </c>
      <c r="H14" s="50">
        <v>48694.800000000032</v>
      </c>
      <c r="I14" s="50">
        <v>4</v>
      </c>
      <c r="J14" s="50">
        <v>41105.43</v>
      </c>
      <c r="N14" s="49" t="s">
        <v>157</v>
      </c>
      <c r="O14" s="49" t="s">
        <v>43</v>
      </c>
      <c r="P14" s="49" t="s">
        <v>41</v>
      </c>
      <c r="Q14" s="50">
        <v>109639914</v>
      </c>
      <c r="R14" s="50">
        <v>4370394</v>
      </c>
      <c r="S14" s="50">
        <v>10302247125</v>
      </c>
      <c r="T14" s="50">
        <v>3585804</v>
      </c>
      <c r="U14" s="50">
        <v>163465</v>
      </c>
      <c r="V14" s="50">
        <v>390710291</v>
      </c>
    </row>
    <row r="15" spans="1:22" ht="15" x14ac:dyDescent="0.25">
      <c r="C15" s="49" t="s">
        <v>157</v>
      </c>
      <c r="D15" s="50">
        <v>2007</v>
      </c>
      <c r="E15" s="50">
        <v>0</v>
      </c>
      <c r="F15" s="49" t="s">
        <v>9</v>
      </c>
      <c r="G15" s="50">
        <v>40</v>
      </c>
      <c r="H15" s="50">
        <v>34372.799999999996</v>
      </c>
      <c r="I15" s="50">
        <v>2</v>
      </c>
      <c r="J15" s="50">
        <v>20831.61</v>
      </c>
      <c r="N15" s="49" t="s">
        <v>157</v>
      </c>
      <c r="O15" s="49" t="s">
        <v>44</v>
      </c>
      <c r="P15" s="49" t="s">
        <v>37</v>
      </c>
      <c r="Q15" s="50">
        <v>110248452</v>
      </c>
      <c r="R15" s="50">
        <v>1133495</v>
      </c>
      <c r="S15" s="50">
        <v>12061349463</v>
      </c>
      <c r="T15" s="50">
        <v>3617083</v>
      </c>
      <c r="U15" s="50">
        <v>44326</v>
      </c>
      <c r="V15" s="50">
        <v>346564798</v>
      </c>
    </row>
    <row r="16" spans="1:22" ht="15" x14ac:dyDescent="0.25">
      <c r="C16" s="49" t="s">
        <v>157</v>
      </c>
      <c r="D16" s="50">
        <v>2007</v>
      </c>
      <c r="E16" s="50">
        <v>0</v>
      </c>
      <c r="F16" s="49" t="s">
        <v>10</v>
      </c>
      <c r="G16" s="50">
        <v>43</v>
      </c>
      <c r="H16" s="50">
        <v>34897.940000000039</v>
      </c>
      <c r="I16" s="50">
        <v>4</v>
      </c>
      <c r="J16" s="50">
        <v>44380.78</v>
      </c>
      <c r="N16" s="49" t="s">
        <v>157</v>
      </c>
      <c r="O16" s="49" t="s">
        <v>44</v>
      </c>
      <c r="P16" s="49" t="s">
        <v>38</v>
      </c>
      <c r="Q16" s="50">
        <v>87356399</v>
      </c>
      <c r="R16" s="50">
        <v>5885987</v>
      </c>
      <c r="S16" s="50">
        <v>15309021837</v>
      </c>
      <c r="T16" s="50">
        <v>2768064</v>
      </c>
      <c r="U16" s="50">
        <v>177432</v>
      </c>
      <c r="V16" s="50">
        <v>485211284</v>
      </c>
    </row>
    <row r="17" spans="3:22" ht="15" x14ac:dyDescent="0.25">
      <c r="C17" s="49" t="s">
        <v>157</v>
      </c>
      <c r="D17" s="50">
        <v>2007</v>
      </c>
      <c r="E17" s="50">
        <v>0</v>
      </c>
      <c r="F17" s="49" t="s">
        <v>11</v>
      </c>
      <c r="G17" s="50">
        <v>37</v>
      </c>
      <c r="H17" s="50">
        <v>30028.460000000028</v>
      </c>
      <c r="I17" s="50">
        <v>0</v>
      </c>
      <c r="J17" s="50">
        <v>0</v>
      </c>
      <c r="N17" s="49" t="s">
        <v>157</v>
      </c>
      <c r="O17" s="49" t="s">
        <v>44</v>
      </c>
      <c r="P17" s="49" t="s">
        <v>39</v>
      </c>
      <c r="Q17" s="50">
        <v>92410399</v>
      </c>
      <c r="R17" s="50">
        <v>7901695</v>
      </c>
      <c r="S17" s="50">
        <v>7668589569</v>
      </c>
      <c r="T17" s="50">
        <v>2892055</v>
      </c>
      <c r="U17" s="50">
        <v>162048</v>
      </c>
      <c r="V17" s="50">
        <v>175514477</v>
      </c>
    </row>
    <row r="18" spans="3:22" ht="15" x14ac:dyDescent="0.25">
      <c r="C18" s="49" t="s">
        <v>157</v>
      </c>
      <c r="D18" s="50">
        <v>2007</v>
      </c>
      <c r="E18" s="50">
        <v>0</v>
      </c>
      <c r="F18" s="49" t="s">
        <v>12</v>
      </c>
      <c r="G18" s="50">
        <v>37</v>
      </c>
      <c r="H18" s="50">
        <v>28262.080000000002</v>
      </c>
      <c r="I18" s="50">
        <v>1</v>
      </c>
      <c r="J18" s="50">
        <v>10325.209999999999</v>
      </c>
      <c r="N18" s="49" t="s">
        <v>157</v>
      </c>
      <c r="O18" s="49" t="s">
        <v>44</v>
      </c>
      <c r="P18" s="49" t="s">
        <v>40</v>
      </c>
      <c r="Q18" s="40"/>
      <c r="R18" s="40"/>
      <c r="S18" s="40"/>
      <c r="T18" s="40"/>
      <c r="U18" s="40"/>
      <c r="V18" s="40"/>
    </row>
    <row r="19" spans="3:22" ht="15" x14ac:dyDescent="0.25">
      <c r="C19" s="49" t="s">
        <v>157</v>
      </c>
      <c r="D19" s="50">
        <v>2007</v>
      </c>
      <c r="E19" s="50">
        <v>0</v>
      </c>
      <c r="F19" s="49" t="s">
        <v>13</v>
      </c>
      <c r="G19" s="50">
        <v>25</v>
      </c>
      <c r="H19" s="50">
        <v>19096</v>
      </c>
      <c r="I19" s="50">
        <v>0</v>
      </c>
      <c r="J19" s="50">
        <v>0</v>
      </c>
      <c r="N19" s="49" t="s">
        <v>157</v>
      </c>
      <c r="O19" s="49" t="s">
        <v>44</v>
      </c>
      <c r="P19" s="49" t="s">
        <v>41</v>
      </c>
      <c r="Q19" s="50">
        <v>110345259</v>
      </c>
      <c r="R19" s="50">
        <v>4331725</v>
      </c>
      <c r="S19" s="50">
        <v>10337318071</v>
      </c>
      <c r="T19" s="50">
        <v>3617083</v>
      </c>
      <c r="U19" s="50">
        <v>164959</v>
      </c>
      <c r="V19" s="50">
        <v>395062063</v>
      </c>
    </row>
    <row r="20" spans="3:22" ht="15" x14ac:dyDescent="0.25">
      <c r="C20" s="49" t="s">
        <v>157</v>
      </c>
      <c r="D20" s="50">
        <v>2007</v>
      </c>
      <c r="E20" s="50">
        <v>0</v>
      </c>
      <c r="F20" s="49" t="s">
        <v>14</v>
      </c>
      <c r="G20" s="50">
        <v>16</v>
      </c>
      <c r="H20" s="50">
        <v>12221.44</v>
      </c>
      <c r="I20" s="50">
        <v>0</v>
      </c>
      <c r="J20" s="50">
        <v>0</v>
      </c>
      <c r="N20" s="49" t="s">
        <v>157</v>
      </c>
      <c r="O20" s="49" t="s">
        <v>145</v>
      </c>
      <c r="P20" s="49" t="s">
        <v>37</v>
      </c>
      <c r="Q20" s="50">
        <v>110933991</v>
      </c>
      <c r="R20" s="50">
        <v>1134028</v>
      </c>
      <c r="S20" s="50">
        <v>12101547706</v>
      </c>
      <c r="T20" s="50">
        <v>3648707</v>
      </c>
      <c r="U20" s="50">
        <v>43912</v>
      </c>
      <c r="V20" s="50">
        <v>347570203</v>
      </c>
    </row>
    <row r="21" spans="3:22" ht="15" x14ac:dyDescent="0.25">
      <c r="C21" s="49" t="s">
        <v>157</v>
      </c>
      <c r="D21" s="50">
        <v>2007</v>
      </c>
      <c r="E21" s="50">
        <v>0</v>
      </c>
      <c r="F21" s="49" t="s">
        <v>15</v>
      </c>
      <c r="G21" s="50">
        <v>9</v>
      </c>
      <c r="H21" s="50">
        <v>7733.8799999999992</v>
      </c>
      <c r="I21" s="50">
        <v>0</v>
      </c>
      <c r="J21" s="50">
        <v>0</v>
      </c>
      <c r="N21" s="49" t="s">
        <v>157</v>
      </c>
      <c r="O21" s="49" t="s">
        <v>145</v>
      </c>
      <c r="P21" s="49" t="s">
        <v>38</v>
      </c>
      <c r="Q21" s="50">
        <v>87952897</v>
      </c>
      <c r="R21" s="50">
        <v>5901070</v>
      </c>
      <c r="S21" s="50">
        <v>15461420981</v>
      </c>
      <c r="T21" s="50">
        <v>2790428</v>
      </c>
      <c r="U21" s="50">
        <v>180069</v>
      </c>
      <c r="V21" s="50">
        <v>494415737</v>
      </c>
    </row>
    <row r="22" spans="3:22" ht="15" x14ac:dyDescent="0.25">
      <c r="C22" s="49" t="s">
        <v>157</v>
      </c>
      <c r="D22" s="50">
        <v>2007</v>
      </c>
      <c r="E22" s="50">
        <v>0</v>
      </c>
      <c r="F22" s="49" t="s">
        <v>16</v>
      </c>
      <c r="G22" s="50">
        <v>13</v>
      </c>
      <c r="H22" s="50">
        <v>11171.159999999998</v>
      </c>
      <c r="I22" s="50">
        <v>0</v>
      </c>
      <c r="J22" s="50">
        <v>0</v>
      </c>
      <c r="N22" s="49" t="s">
        <v>157</v>
      </c>
      <c r="O22" s="49" t="s">
        <v>145</v>
      </c>
      <c r="P22" s="49" t="s">
        <v>39</v>
      </c>
      <c r="Q22" s="50">
        <v>93005005</v>
      </c>
      <c r="R22" s="50">
        <v>7753338</v>
      </c>
      <c r="S22" s="50">
        <v>7446302965</v>
      </c>
      <c r="T22" s="50">
        <v>2914603</v>
      </c>
      <c r="U22" s="50">
        <v>166203</v>
      </c>
      <c r="V22" s="50">
        <v>185230119</v>
      </c>
    </row>
    <row r="23" spans="3:22" ht="15" x14ac:dyDescent="0.25">
      <c r="C23" s="49" t="s">
        <v>157</v>
      </c>
      <c r="D23" s="50">
        <v>2007</v>
      </c>
      <c r="E23" s="50">
        <v>0</v>
      </c>
      <c r="F23" s="49" t="s">
        <v>17</v>
      </c>
      <c r="G23" s="50">
        <v>12</v>
      </c>
      <c r="H23" s="50">
        <v>11457.599999999999</v>
      </c>
      <c r="I23" s="50">
        <v>3</v>
      </c>
      <c r="J23" s="50">
        <v>32550.04</v>
      </c>
      <c r="N23" s="49" t="s">
        <v>157</v>
      </c>
      <c r="O23" s="49" t="s">
        <v>145</v>
      </c>
      <c r="P23" s="49" t="s">
        <v>40</v>
      </c>
      <c r="Q23" s="40"/>
      <c r="R23" s="40"/>
      <c r="S23" s="40"/>
      <c r="T23" s="40"/>
      <c r="U23" s="40"/>
      <c r="V23" s="40"/>
    </row>
    <row r="24" spans="3:22" ht="15" x14ac:dyDescent="0.25">
      <c r="C24" s="49" t="s">
        <v>157</v>
      </c>
      <c r="D24" s="50">
        <v>2007</v>
      </c>
      <c r="E24" s="50">
        <v>0</v>
      </c>
      <c r="F24" s="49" t="s">
        <v>18</v>
      </c>
      <c r="G24" s="50">
        <v>6</v>
      </c>
      <c r="H24" s="50">
        <v>5728.8</v>
      </c>
      <c r="I24" s="50">
        <v>0</v>
      </c>
      <c r="J24" s="50">
        <v>0</v>
      </c>
      <c r="N24" s="49" t="s">
        <v>157</v>
      </c>
      <c r="O24" s="49" t="s">
        <v>145</v>
      </c>
      <c r="P24" s="49" t="s">
        <v>41</v>
      </c>
      <c r="Q24" s="50">
        <v>111021528</v>
      </c>
      <c r="R24" s="50">
        <v>4349949</v>
      </c>
      <c r="S24" s="50">
        <v>10460565709</v>
      </c>
      <c r="T24" s="50">
        <v>3648707</v>
      </c>
      <c r="U24" s="50">
        <v>167177</v>
      </c>
      <c r="V24" s="50">
        <v>403146756</v>
      </c>
    </row>
    <row r="25" spans="3:22" ht="15" x14ac:dyDescent="0.25">
      <c r="C25" s="49" t="s">
        <v>157</v>
      </c>
      <c r="D25" s="50">
        <v>2007</v>
      </c>
      <c r="E25" s="50">
        <v>0</v>
      </c>
      <c r="F25" s="49" t="s">
        <v>19</v>
      </c>
      <c r="G25" s="50">
        <v>24</v>
      </c>
      <c r="H25" s="50">
        <v>43538.39999999998</v>
      </c>
      <c r="I25" s="50">
        <v>3</v>
      </c>
      <c r="J25" s="50">
        <v>32590.989999999998</v>
      </c>
      <c r="N25" s="49" t="s">
        <v>157</v>
      </c>
      <c r="O25" s="49" t="s">
        <v>146</v>
      </c>
      <c r="P25" s="49" t="s">
        <v>37</v>
      </c>
      <c r="Q25" s="50">
        <v>111519062</v>
      </c>
      <c r="R25" s="50">
        <v>1134985</v>
      </c>
      <c r="S25" s="50">
        <v>12189016550</v>
      </c>
      <c r="T25" s="50">
        <v>3678367</v>
      </c>
      <c r="U25" s="50">
        <v>44023</v>
      </c>
      <c r="V25" s="50">
        <v>355787900</v>
      </c>
    </row>
    <row r="26" spans="3:22" ht="15" x14ac:dyDescent="0.25">
      <c r="C26" s="49" t="s">
        <v>157</v>
      </c>
      <c r="D26" s="50">
        <v>2007</v>
      </c>
      <c r="E26" s="50">
        <v>0</v>
      </c>
      <c r="F26" s="49" t="s">
        <v>20</v>
      </c>
      <c r="G26" s="50">
        <v>42</v>
      </c>
      <c r="H26" s="50">
        <v>60152.399999999958</v>
      </c>
      <c r="I26" s="50">
        <v>4</v>
      </c>
      <c r="J26" s="50">
        <v>43306.93</v>
      </c>
      <c r="N26" s="49" t="s">
        <v>157</v>
      </c>
      <c r="O26" s="49" t="s">
        <v>146</v>
      </c>
      <c r="P26" s="49" t="s">
        <v>38</v>
      </c>
      <c r="Q26" s="50">
        <v>88442844</v>
      </c>
      <c r="R26" s="50">
        <v>5919936</v>
      </c>
      <c r="S26" s="50">
        <v>15630123883</v>
      </c>
      <c r="T26" s="50">
        <v>2811103</v>
      </c>
      <c r="U26" s="50">
        <v>181460</v>
      </c>
      <c r="V26" s="50">
        <v>502770712</v>
      </c>
    </row>
    <row r="27" spans="3:22" ht="15" x14ac:dyDescent="0.25">
      <c r="C27" s="49" t="s">
        <v>157</v>
      </c>
      <c r="D27" s="50">
        <v>2007</v>
      </c>
      <c r="E27" s="50">
        <v>0</v>
      </c>
      <c r="F27" s="49" t="s">
        <v>21</v>
      </c>
      <c r="G27" s="50">
        <v>39</v>
      </c>
      <c r="H27" s="50">
        <v>50267.100000000035</v>
      </c>
      <c r="I27" s="50">
        <v>3</v>
      </c>
      <c r="J27" s="50">
        <v>30568.55</v>
      </c>
      <c r="N27" s="49" t="s">
        <v>157</v>
      </c>
      <c r="O27" s="49" t="s">
        <v>146</v>
      </c>
      <c r="P27" s="49" t="s">
        <v>39</v>
      </c>
      <c r="Q27" s="50">
        <v>93493939</v>
      </c>
      <c r="R27" s="50">
        <v>7672488</v>
      </c>
      <c r="S27" s="50">
        <v>7169934466</v>
      </c>
      <c r="T27" s="50">
        <v>2935412</v>
      </c>
      <c r="U27" s="50">
        <v>168686</v>
      </c>
      <c r="V27" s="50">
        <v>190338782</v>
      </c>
    </row>
    <row r="28" spans="3:22" ht="15" x14ac:dyDescent="0.25">
      <c r="C28" s="49" t="s">
        <v>157</v>
      </c>
      <c r="D28" s="50">
        <v>2007</v>
      </c>
      <c r="E28" s="50">
        <v>0</v>
      </c>
      <c r="F28" s="49" t="s">
        <v>22</v>
      </c>
      <c r="G28" s="50">
        <v>44</v>
      </c>
      <c r="H28" s="50">
        <v>42011.200000000012</v>
      </c>
      <c r="I28" s="50">
        <v>2</v>
      </c>
      <c r="J28" s="50">
        <v>22582.21</v>
      </c>
      <c r="N28" s="49" t="s">
        <v>157</v>
      </c>
      <c r="O28" s="49" t="s">
        <v>146</v>
      </c>
      <c r="P28" s="49" t="s">
        <v>40</v>
      </c>
      <c r="Q28" s="40"/>
      <c r="R28" s="40"/>
      <c r="S28" s="40"/>
      <c r="T28" s="40"/>
      <c r="U28" s="40"/>
      <c r="V28" s="40"/>
    </row>
    <row r="29" spans="3:22" ht="15" x14ac:dyDescent="0.25">
      <c r="C29" s="49" t="s">
        <v>157</v>
      </c>
      <c r="D29" s="50">
        <v>2007</v>
      </c>
      <c r="E29" s="50">
        <v>0</v>
      </c>
      <c r="F29" s="49" t="s">
        <v>23</v>
      </c>
      <c r="G29" s="50">
        <v>30</v>
      </c>
      <c r="H29" s="50">
        <v>28643.999999999985</v>
      </c>
      <c r="I29" s="50">
        <v>1</v>
      </c>
      <c r="J29" s="50">
        <v>10754.85</v>
      </c>
      <c r="N29" s="49" t="s">
        <v>157</v>
      </c>
      <c r="O29" s="49" t="s">
        <v>146</v>
      </c>
      <c r="P29" s="49" t="s">
        <v>41</v>
      </c>
      <c r="Q29" s="50">
        <v>111600224</v>
      </c>
      <c r="R29" s="50">
        <v>4387483</v>
      </c>
      <c r="S29" s="50">
        <v>10613179431</v>
      </c>
      <c r="T29" s="50">
        <v>3678367</v>
      </c>
      <c r="U29" s="50">
        <v>167971</v>
      </c>
      <c r="V29" s="50">
        <v>409209434</v>
      </c>
    </row>
    <row r="30" spans="3:22" ht="15" x14ac:dyDescent="0.25">
      <c r="C30" s="49" t="s">
        <v>157</v>
      </c>
      <c r="D30" s="50">
        <v>2007</v>
      </c>
      <c r="E30" s="50">
        <v>0</v>
      </c>
      <c r="F30" s="49" t="s">
        <v>24</v>
      </c>
      <c r="G30" s="50">
        <v>36</v>
      </c>
      <c r="H30" s="50">
        <v>30935.519999999993</v>
      </c>
      <c r="I30" s="50">
        <v>0</v>
      </c>
      <c r="J30" s="50">
        <v>0</v>
      </c>
      <c r="N30" s="49" t="s">
        <v>157</v>
      </c>
      <c r="O30" s="49" t="s">
        <v>147</v>
      </c>
      <c r="P30" s="49" t="s">
        <v>37</v>
      </c>
      <c r="Q30" s="50">
        <v>111820256</v>
      </c>
      <c r="R30" s="50">
        <v>1124877</v>
      </c>
      <c r="S30" s="50">
        <v>12148521212</v>
      </c>
      <c r="T30" s="50">
        <v>3701625</v>
      </c>
      <c r="U30" s="50">
        <v>43644</v>
      </c>
      <c r="V30" s="50">
        <v>356751856</v>
      </c>
    </row>
    <row r="31" spans="3:22" ht="15" x14ac:dyDescent="0.25">
      <c r="C31" s="49" t="s">
        <v>157</v>
      </c>
      <c r="D31" s="50">
        <v>2007</v>
      </c>
      <c r="E31" s="50">
        <v>0</v>
      </c>
      <c r="F31" s="49" t="s">
        <v>25</v>
      </c>
      <c r="G31" s="50">
        <v>49</v>
      </c>
      <c r="H31" s="50">
        <v>39767.420000000049</v>
      </c>
      <c r="I31" s="50">
        <v>2</v>
      </c>
      <c r="J31" s="50">
        <v>20934.989999999998</v>
      </c>
      <c r="N31" s="49" t="s">
        <v>157</v>
      </c>
      <c r="O31" s="49" t="s">
        <v>147</v>
      </c>
      <c r="P31" s="49" t="s">
        <v>38</v>
      </c>
      <c r="Q31" s="50">
        <v>88669430</v>
      </c>
      <c r="R31" s="50">
        <v>5882671</v>
      </c>
      <c r="S31" s="50">
        <v>15721889384</v>
      </c>
      <c r="T31" s="50">
        <v>2826468</v>
      </c>
      <c r="U31" s="50">
        <v>182916</v>
      </c>
      <c r="V31" s="50">
        <v>535541257</v>
      </c>
    </row>
    <row r="32" spans="3:22" ht="15" x14ac:dyDescent="0.25">
      <c r="C32" s="49" t="s">
        <v>157</v>
      </c>
      <c r="D32" s="50">
        <v>2007</v>
      </c>
      <c r="E32" s="50">
        <v>0</v>
      </c>
      <c r="F32" s="49" t="s">
        <v>26</v>
      </c>
      <c r="G32" s="50">
        <v>36</v>
      </c>
      <c r="H32" s="50">
        <v>29216.880000000026</v>
      </c>
      <c r="I32" s="50">
        <v>2</v>
      </c>
      <c r="J32" s="50">
        <v>20753.14</v>
      </c>
      <c r="N32" s="49" t="s">
        <v>157</v>
      </c>
      <c r="O32" s="49" t="s">
        <v>147</v>
      </c>
      <c r="P32" s="49" t="s">
        <v>39</v>
      </c>
      <c r="Q32" s="50">
        <v>93739673</v>
      </c>
      <c r="R32" s="50">
        <v>7607393</v>
      </c>
      <c r="S32" s="50">
        <v>7120005597</v>
      </c>
      <c r="T32" s="50">
        <v>2950796</v>
      </c>
      <c r="U32" s="50">
        <v>167530</v>
      </c>
      <c r="V32" s="50">
        <v>203607407</v>
      </c>
    </row>
    <row r="33" spans="3:22" ht="15" x14ac:dyDescent="0.25">
      <c r="C33" s="49" t="s">
        <v>157</v>
      </c>
      <c r="D33" s="50">
        <v>2007</v>
      </c>
      <c r="E33" s="50">
        <v>0</v>
      </c>
      <c r="F33" s="49" t="s">
        <v>27</v>
      </c>
      <c r="G33" s="50">
        <v>26</v>
      </c>
      <c r="H33" s="50">
        <v>19859.84</v>
      </c>
      <c r="I33" s="50">
        <v>0</v>
      </c>
      <c r="J33" s="50">
        <v>0</v>
      </c>
      <c r="N33" s="49" t="s">
        <v>157</v>
      </c>
      <c r="O33" s="49" t="s">
        <v>147</v>
      </c>
      <c r="P33" s="49" t="s">
        <v>40</v>
      </c>
      <c r="Q33" s="40"/>
      <c r="R33" s="40"/>
      <c r="S33" s="40"/>
      <c r="T33" s="40"/>
      <c r="U33" s="40"/>
      <c r="V33" s="40"/>
    </row>
    <row r="34" spans="3:22" ht="15" x14ac:dyDescent="0.25">
      <c r="C34" s="49" t="s">
        <v>157</v>
      </c>
      <c r="D34" s="50">
        <v>2007</v>
      </c>
      <c r="E34" s="50">
        <v>0</v>
      </c>
      <c r="F34" s="49" t="s">
        <v>28</v>
      </c>
      <c r="G34" s="50">
        <v>26</v>
      </c>
      <c r="H34" s="50">
        <v>19859.84</v>
      </c>
      <c r="I34" s="50">
        <v>1</v>
      </c>
      <c r="J34" s="50">
        <v>9544.32</v>
      </c>
      <c r="N34" s="49" t="s">
        <v>157</v>
      </c>
      <c r="O34" s="49" t="s">
        <v>147</v>
      </c>
      <c r="P34" s="49" t="s">
        <v>41</v>
      </c>
      <c r="Q34" s="50">
        <v>111893114</v>
      </c>
      <c r="R34" s="50">
        <v>4373634</v>
      </c>
      <c r="S34" s="50">
        <v>10654453586</v>
      </c>
      <c r="T34" s="50">
        <v>3701625</v>
      </c>
      <c r="U34" s="50">
        <v>168106</v>
      </c>
      <c r="V34" s="50">
        <v>415668369</v>
      </c>
    </row>
    <row r="35" spans="3:22" ht="15" x14ac:dyDescent="0.25">
      <c r="C35" s="49" t="s">
        <v>157</v>
      </c>
      <c r="D35" s="50">
        <v>2007</v>
      </c>
      <c r="E35" s="50">
        <v>0</v>
      </c>
      <c r="F35" s="49" t="s">
        <v>29</v>
      </c>
      <c r="G35" s="50">
        <v>23</v>
      </c>
      <c r="H35" s="50">
        <v>17568.32</v>
      </c>
      <c r="I35" s="50">
        <v>3</v>
      </c>
      <c r="J35" s="50">
        <v>33680.449999999997</v>
      </c>
      <c r="N35" s="49" t="s">
        <v>157</v>
      </c>
      <c r="O35" s="49" t="s">
        <v>141</v>
      </c>
      <c r="P35" s="49" t="s">
        <v>37</v>
      </c>
      <c r="Q35" s="50">
        <v>111944185</v>
      </c>
      <c r="R35" s="50">
        <v>1120909</v>
      </c>
      <c r="S35" s="50">
        <v>12196298633</v>
      </c>
      <c r="T35" s="50">
        <v>3723188</v>
      </c>
      <c r="U35" s="50">
        <v>43899</v>
      </c>
      <c r="V35" s="50">
        <v>366491425</v>
      </c>
    </row>
    <row r="36" spans="3:22" ht="15" x14ac:dyDescent="0.25">
      <c r="C36" s="49" t="s">
        <v>157</v>
      </c>
      <c r="D36" s="50">
        <v>2007</v>
      </c>
      <c r="E36" s="50">
        <v>0</v>
      </c>
      <c r="F36" s="49" t="s">
        <v>30</v>
      </c>
      <c r="G36" s="50">
        <v>10</v>
      </c>
      <c r="H36" s="50">
        <v>8593.1999999999989</v>
      </c>
      <c r="I36" s="50">
        <v>1</v>
      </c>
      <c r="J36" s="50">
        <v>10512.39</v>
      </c>
      <c r="N36" s="49" t="s">
        <v>157</v>
      </c>
      <c r="O36" s="49" t="s">
        <v>141</v>
      </c>
      <c r="P36" s="49" t="s">
        <v>38</v>
      </c>
      <c r="Q36" s="50">
        <v>88716889</v>
      </c>
      <c r="R36" s="50">
        <v>5859837</v>
      </c>
      <c r="S36" s="50">
        <v>15894915032</v>
      </c>
      <c r="T36" s="50">
        <v>2837740</v>
      </c>
      <c r="U36" s="50">
        <v>181516</v>
      </c>
      <c r="V36" s="50">
        <v>550637789</v>
      </c>
    </row>
    <row r="37" spans="3:22" ht="15" x14ac:dyDescent="0.25">
      <c r="C37" s="49" t="s">
        <v>157</v>
      </c>
      <c r="D37" s="50">
        <v>2007</v>
      </c>
      <c r="E37" s="50">
        <v>0</v>
      </c>
      <c r="F37" s="49" t="s">
        <v>31</v>
      </c>
      <c r="G37" s="50">
        <v>10</v>
      </c>
      <c r="H37" s="50">
        <v>8593.1999999999989</v>
      </c>
      <c r="I37" s="50">
        <v>2</v>
      </c>
      <c r="J37" s="50">
        <v>22509.86</v>
      </c>
      <c r="N37" s="49" t="s">
        <v>157</v>
      </c>
      <c r="O37" s="49" t="s">
        <v>141</v>
      </c>
      <c r="P37" s="49" t="s">
        <v>39</v>
      </c>
      <c r="Q37" s="50">
        <v>93793746</v>
      </c>
      <c r="R37" s="50">
        <v>7545135</v>
      </c>
      <c r="S37" s="50">
        <v>7082493789</v>
      </c>
      <c r="T37" s="50">
        <v>2962407</v>
      </c>
      <c r="U37" s="50">
        <v>167052</v>
      </c>
      <c r="V37" s="50">
        <v>215123322</v>
      </c>
    </row>
    <row r="38" spans="3:22" ht="15" x14ac:dyDescent="0.25">
      <c r="C38" s="49" t="s">
        <v>157</v>
      </c>
      <c r="D38" s="50">
        <v>2007</v>
      </c>
      <c r="E38" s="50">
        <v>0</v>
      </c>
      <c r="F38" s="49" t="s">
        <v>32</v>
      </c>
      <c r="G38" s="50">
        <v>4</v>
      </c>
      <c r="H38" s="50">
        <v>3819.2</v>
      </c>
      <c r="I38" s="50">
        <v>1</v>
      </c>
      <c r="J38" s="50">
        <v>10638.23</v>
      </c>
      <c r="N38" s="49" t="s">
        <v>157</v>
      </c>
      <c r="O38" s="49" t="s">
        <v>141</v>
      </c>
      <c r="P38" s="49" t="s">
        <v>40</v>
      </c>
      <c r="Q38" s="40"/>
      <c r="R38" s="40"/>
      <c r="S38" s="40"/>
      <c r="T38" s="40"/>
      <c r="U38" s="40"/>
      <c r="V38" s="40"/>
    </row>
    <row r="39" spans="3:22" ht="15" customHeight="1" x14ac:dyDescent="0.25">
      <c r="C39" s="49" t="s">
        <v>157</v>
      </c>
      <c r="D39" s="50">
        <v>2007</v>
      </c>
      <c r="E39" s="50">
        <v>0</v>
      </c>
      <c r="F39" s="49" t="s">
        <v>33</v>
      </c>
      <c r="G39" s="50">
        <v>3</v>
      </c>
      <c r="H39" s="50">
        <v>2864.3999999999996</v>
      </c>
      <c r="I39" s="50">
        <v>0</v>
      </c>
      <c r="J39" s="50">
        <v>0</v>
      </c>
      <c r="N39" s="49" t="s">
        <v>157</v>
      </c>
      <c r="O39" s="49" t="s">
        <v>141</v>
      </c>
      <c r="P39" s="49" t="s">
        <v>41</v>
      </c>
      <c r="Q39" s="50">
        <v>112012888</v>
      </c>
      <c r="R39" s="50">
        <v>4366436</v>
      </c>
      <c r="S39" s="50">
        <v>10703649675</v>
      </c>
      <c r="T39" s="50">
        <v>3723188</v>
      </c>
      <c r="U39" s="50">
        <v>167158</v>
      </c>
      <c r="V39" s="50">
        <v>418653405</v>
      </c>
    </row>
    <row r="40" spans="3:22" ht="15" x14ac:dyDescent="0.25">
      <c r="C40" s="49" t="s">
        <v>157</v>
      </c>
      <c r="D40" s="50">
        <v>2007</v>
      </c>
      <c r="E40" s="50">
        <v>100</v>
      </c>
      <c r="F40" s="49" t="s">
        <v>4</v>
      </c>
      <c r="G40" s="50">
        <v>50</v>
      </c>
      <c r="H40" s="50">
        <v>66100</v>
      </c>
      <c r="I40" s="50">
        <v>7</v>
      </c>
      <c r="J40" s="50">
        <v>64496.219999999994</v>
      </c>
      <c r="N40" s="49" t="s">
        <v>157</v>
      </c>
      <c r="O40" s="49" t="s">
        <v>142</v>
      </c>
      <c r="P40" s="49" t="s">
        <v>37</v>
      </c>
      <c r="Q40" s="50">
        <v>112008446</v>
      </c>
      <c r="R40" s="50">
        <v>1119437</v>
      </c>
      <c r="S40" s="50">
        <v>12308822688</v>
      </c>
      <c r="T40" s="50">
        <v>3747176</v>
      </c>
      <c r="U40" s="50">
        <v>44137</v>
      </c>
      <c r="V40" s="50">
        <v>372914757</v>
      </c>
    </row>
    <row r="41" spans="3:22" ht="15" x14ac:dyDescent="0.25">
      <c r="C41" s="49" t="s">
        <v>157</v>
      </c>
      <c r="D41" s="50">
        <v>2007</v>
      </c>
      <c r="E41" s="50">
        <v>100</v>
      </c>
      <c r="F41" s="49" t="s">
        <v>5</v>
      </c>
      <c r="G41" s="50">
        <v>84</v>
      </c>
      <c r="H41" s="50">
        <v>92534.400000000081</v>
      </c>
      <c r="I41" s="50">
        <v>7</v>
      </c>
      <c r="J41" s="50">
        <v>67129.819999999992</v>
      </c>
      <c r="N41" s="49" t="s">
        <v>157</v>
      </c>
      <c r="O41" s="49" t="s">
        <v>142</v>
      </c>
      <c r="P41" s="49" t="s">
        <v>38</v>
      </c>
      <c r="Q41" s="50">
        <v>88681882</v>
      </c>
      <c r="R41" s="50">
        <v>5761810</v>
      </c>
      <c r="S41" s="50">
        <v>15801526989</v>
      </c>
      <c r="T41" s="50">
        <v>2848439</v>
      </c>
      <c r="U41" s="50">
        <v>180533</v>
      </c>
      <c r="V41" s="50">
        <v>557701290</v>
      </c>
    </row>
    <row r="42" spans="3:22" ht="15" x14ac:dyDescent="0.25">
      <c r="C42" s="49" t="s">
        <v>157</v>
      </c>
      <c r="D42" s="50">
        <v>2007</v>
      </c>
      <c r="E42" s="50">
        <v>100</v>
      </c>
      <c r="F42" s="49" t="s">
        <v>6</v>
      </c>
      <c r="G42" s="50">
        <v>66</v>
      </c>
      <c r="H42" s="50">
        <v>63986.33999999996</v>
      </c>
      <c r="I42" s="50">
        <v>3</v>
      </c>
      <c r="J42" s="50">
        <v>31709.420000000006</v>
      </c>
      <c r="N42" s="49" t="s">
        <v>157</v>
      </c>
      <c r="O42" s="49" t="s">
        <v>142</v>
      </c>
      <c r="P42" s="49" t="s">
        <v>39</v>
      </c>
      <c r="Q42" s="50">
        <v>93761341</v>
      </c>
      <c r="R42" s="50">
        <v>7598503</v>
      </c>
      <c r="S42" s="50">
        <v>7414967128</v>
      </c>
      <c r="T42" s="50">
        <v>2973664</v>
      </c>
      <c r="U42" s="50">
        <v>165693</v>
      </c>
      <c r="V42" s="50">
        <v>224770842</v>
      </c>
    </row>
    <row r="43" spans="3:22" ht="15" x14ac:dyDescent="0.25">
      <c r="C43" s="49" t="s">
        <v>157</v>
      </c>
      <c r="D43" s="50">
        <v>2007</v>
      </c>
      <c r="E43" s="50">
        <v>100</v>
      </c>
      <c r="F43" s="49" t="s">
        <v>7</v>
      </c>
      <c r="G43" s="50">
        <v>99</v>
      </c>
      <c r="H43" s="50">
        <v>87253.650000000067</v>
      </c>
      <c r="I43" s="50">
        <v>5</v>
      </c>
      <c r="J43" s="50">
        <v>46045.109999999993</v>
      </c>
      <c r="N43" s="49" t="s">
        <v>157</v>
      </c>
      <c r="O43" s="49" t="s">
        <v>142</v>
      </c>
      <c r="P43" s="49" t="s">
        <v>40</v>
      </c>
      <c r="Q43" s="40"/>
      <c r="R43" s="40"/>
      <c r="S43" s="40"/>
      <c r="T43" s="40"/>
      <c r="U43" s="40"/>
      <c r="V43" s="40"/>
    </row>
    <row r="44" spans="3:22" ht="15" x14ac:dyDescent="0.25">
      <c r="C44" s="49" t="s">
        <v>157</v>
      </c>
      <c r="D44" s="50">
        <v>2007</v>
      </c>
      <c r="E44" s="50">
        <v>100</v>
      </c>
      <c r="F44" s="49" t="s">
        <v>8</v>
      </c>
      <c r="G44" s="50">
        <v>89</v>
      </c>
      <c r="H44" s="50">
        <v>78440.150000000009</v>
      </c>
      <c r="I44" s="50">
        <v>3</v>
      </c>
      <c r="J44" s="50">
        <v>29764.97</v>
      </c>
      <c r="N44" s="49" t="s">
        <v>157</v>
      </c>
      <c r="O44" s="49" t="s">
        <v>142</v>
      </c>
      <c r="P44" s="49" t="s">
        <v>41</v>
      </c>
      <c r="Q44" s="50">
        <v>112073459</v>
      </c>
      <c r="R44" s="50">
        <v>4339101</v>
      </c>
      <c r="S44" s="50">
        <v>10718843219</v>
      </c>
      <c r="T44" s="50">
        <v>3747176</v>
      </c>
      <c r="U44" s="50">
        <v>167270</v>
      </c>
      <c r="V44" s="50">
        <v>421921271</v>
      </c>
    </row>
    <row r="45" spans="3:22" ht="15" x14ac:dyDescent="0.25">
      <c r="C45" s="49" t="s">
        <v>157</v>
      </c>
      <c r="D45" s="50">
        <v>2007</v>
      </c>
      <c r="E45" s="50">
        <v>100</v>
      </c>
      <c r="F45" s="49" t="s">
        <v>9</v>
      </c>
      <c r="G45" s="50">
        <v>100</v>
      </c>
      <c r="H45" s="50">
        <v>79322.000000000087</v>
      </c>
      <c r="I45" s="50">
        <v>4</v>
      </c>
      <c r="J45" s="50">
        <v>42345.08</v>
      </c>
      <c r="N45" s="49" t="s">
        <v>157</v>
      </c>
      <c r="O45" s="49" t="s">
        <v>143</v>
      </c>
      <c r="P45" s="49" t="s">
        <v>37</v>
      </c>
      <c r="Q45" s="50">
        <v>112108794</v>
      </c>
      <c r="R45" s="50">
        <v>1120419</v>
      </c>
      <c r="S45" s="50">
        <v>12407738301</v>
      </c>
      <c r="T45" s="50">
        <v>3771125</v>
      </c>
      <c r="U45" s="50">
        <v>44320</v>
      </c>
      <c r="V45" s="50">
        <v>372566207</v>
      </c>
    </row>
    <row r="46" spans="3:22" ht="15" x14ac:dyDescent="0.25">
      <c r="C46" s="49" t="s">
        <v>157</v>
      </c>
      <c r="D46" s="50">
        <v>2007</v>
      </c>
      <c r="E46" s="50">
        <v>100</v>
      </c>
      <c r="F46" s="49" t="s">
        <v>10</v>
      </c>
      <c r="G46" s="50">
        <v>96</v>
      </c>
      <c r="H46" s="50">
        <v>71918.400000000038</v>
      </c>
      <c r="I46" s="50">
        <v>9</v>
      </c>
      <c r="J46" s="50">
        <v>88362.06</v>
      </c>
      <c r="N46" s="49" t="s">
        <v>157</v>
      </c>
      <c r="O46" s="49" t="s">
        <v>143</v>
      </c>
      <c r="P46" s="49" t="s">
        <v>38</v>
      </c>
      <c r="Q46" s="50">
        <v>88624478</v>
      </c>
      <c r="R46" s="50">
        <v>5665540</v>
      </c>
      <c r="S46" s="50">
        <v>15671412045</v>
      </c>
      <c r="T46" s="50">
        <v>2857883</v>
      </c>
      <c r="U46" s="50">
        <v>181119</v>
      </c>
      <c r="V46" s="50">
        <v>562167665</v>
      </c>
    </row>
    <row r="47" spans="3:22" ht="15" x14ac:dyDescent="0.25">
      <c r="C47" s="49" t="s">
        <v>157</v>
      </c>
      <c r="D47" s="50">
        <v>2007</v>
      </c>
      <c r="E47" s="50">
        <v>100</v>
      </c>
      <c r="F47" s="49" t="s">
        <v>11</v>
      </c>
      <c r="G47" s="50">
        <v>68</v>
      </c>
      <c r="H47" s="50">
        <v>50942.200000000063</v>
      </c>
      <c r="I47" s="50">
        <v>7</v>
      </c>
      <c r="J47" s="50">
        <v>64615.97</v>
      </c>
      <c r="N47" s="49" t="s">
        <v>157</v>
      </c>
      <c r="O47" s="49" t="s">
        <v>143</v>
      </c>
      <c r="P47" s="49" t="s">
        <v>39</v>
      </c>
      <c r="Q47" s="50">
        <v>93725129</v>
      </c>
      <c r="R47" s="50">
        <v>7584724</v>
      </c>
      <c r="S47" s="50">
        <v>7508499377</v>
      </c>
      <c r="T47" s="50">
        <v>2983731</v>
      </c>
      <c r="U47" s="50">
        <v>164651</v>
      </c>
      <c r="V47" s="50">
        <v>226712439</v>
      </c>
    </row>
    <row r="48" spans="3:22" ht="15" x14ac:dyDescent="0.25">
      <c r="C48" s="49" t="s">
        <v>157</v>
      </c>
      <c r="D48" s="50">
        <v>2007</v>
      </c>
      <c r="E48" s="50">
        <v>100</v>
      </c>
      <c r="F48" s="49" t="s">
        <v>12</v>
      </c>
      <c r="G48" s="50">
        <v>75</v>
      </c>
      <c r="H48" s="50">
        <v>52881.000000000087</v>
      </c>
      <c r="I48" s="50">
        <v>1</v>
      </c>
      <c r="J48" s="50">
        <v>8488.67</v>
      </c>
      <c r="N48" s="49" t="s">
        <v>157</v>
      </c>
      <c r="O48" s="49" t="s">
        <v>143</v>
      </c>
      <c r="P48" s="49" t="s">
        <v>40</v>
      </c>
      <c r="Q48" s="40"/>
      <c r="R48" s="40"/>
      <c r="S48" s="40"/>
      <c r="T48" s="40"/>
      <c r="U48" s="40"/>
      <c r="V48" s="40"/>
    </row>
    <row r="49" spans="3:22" ht="15" x14ac:dyDescent="0.25">
      <c r="C49" s="49" t="s">
        <v>157</v>
      </c>
      <c r="D49" s="50">
        <v>2007</v>
      </c>
      <c r="E49" s="50">
        <v>100</v>
      </c>
      <c r="F49" s="49" t="s">
        <v>13</v>
      </c>
      <c r="G49" s="50">
        <v>57</v>
      </c>
      <c r="H49" s="50">
        <v>40189.560000000056</v>
      </c>
      <c r="I49" s="50">
        <v>4</v>
      </c>
      <c r="J49" s="50">
        <v>38523.409999999996</v>
      </c>
      <c r="N49" s="49" t="s">
        <v>157</v>
      </c>
      <c r="O49" s="49" t="s">
        <v>143</v>
      </c>
      <c r="P49" s="49" t="s">
        <v>41</v>
      </c>
      <c r="Q49" s="50">
        <v>112169999</v>
      </c>
      <c r="R49" s="50">
        <v>4313613</v>
      </c>
      <c r="S49" s="50">
        <v>10730108247</v>
      </c>
      <c r="T49" s="50">
        <v>3771125</v>
      </c>
      <c r="U49" s="50">
        <v>169309</v>
      </c>
      <c r="V49" s="50">
        <v>427859713</v>
      </c>
    </row>
    <row r="50" spans="3:22" ht="15" x14ac:dyDescent="0.25">
      <c r="C50" s="49" t="s">
        <v>157</v>
      </c>
      <c r="D50" s="50">
        <v>2007</v>
      </c>
      <c r="E50" s="50">
        <v>100</v>
      </c>
      <c r="F50" s="49" t="s">
        <v>14</v>
      </c>
      <c r="G50" s="50">
        <v>50</v>
      </c>
      <c r="H50" s="50">
        <v>35254.000000000044</v>
      </c>
      <c r="I50" s="50">
        <v>2</v>
      </c>
      <c r="J50" s="50">
        <v>18546.36</v>
      </c>
      <c r="N50" s="49" t="s">
        <v>157</v>
      </c>
      <c r="O50" s="49" t="s">
        <v>144</v>
      </c>
      <c r="P50" s="49" t="s">
        <v>37</v>
      </c>
      <c r="Q50" s="50">
        <v>112373680</v>
      </c>
      <c r="R50" s="50">
        <v>1124939</v>
      </c>
      <c r="S50" s="50">
        <v>12504250873</v>
      </c>
      <c r="T50" s="50">
        <v>3798047</v>
      </c>
      <c r="U50" s="50">
        <v>44575</v>
      </c>
      <c r="V50" s="50">
        <v>381266638</v>
      </c>
    </row>
    <row r="51" spans="3:22" ht="15" x14ac:dyDescent="0.25">
      <c r="C51" s="49" t="s">
        <v>157</v>
      </c>
      <c r="D51" s="50">
        <v>2007</v>
      </c>
      <c r="E51" s="50">
        <v>100</v>
      </c>
      <c r="F51" s="49" t="s">
        <v>15</v>
      </c>
      <c r="G51" s="50">
        <v>37</v>
      </c>
      <c r="H51" s="50">
        <v>29349.140000000014</v>
      </c>
      <c r="I51" s="50">
        <v>1</v>
      </c>
      <c r="J51" s="50">
        <v>8321.58</v>
      </c>
      <c r="N51" s="49" t="s">
        <v>157</v>
      </c>
      <c r="O51" s="49" t="s">
        <v>144</v>
      </c>
      <c r="P51" s="49" t="s">
        <v>38</v>
      </c>
      <c r="Q51" s="50">
        <v>88675823</v>
      </c>
      <c r="R51" s="50">
        <v>5587567</v>
      </c>
      <c r="S51" s="50">
        <v>15486863812</v>
      </c>
      <c r="T51" s="50">
        <v>2868414</v>
      </c>
      <c r="U51" s="50">
        <v>182045</v>
      </c>
      <c r="V51" s="50">
        <v>532121833</v>
      </c>
    </row>
    <row r="52" spans="3:22" ht="15" x14ac:dyDescent="0.25">
      <c r="C52" s="49" t="s">
        <v>157</v>
      </c>
      <c r="D52" s="50">
        <v>2007</v>
      </c>
      <c r="E52" s="50">
        <v>100</v>
      </c>
      <c r="F52" s="49" t="s">
        <v>16</v>
      </c>
      <c r="G52" s="50">
        <v>31</v>
      </c>
      <c r="H52" s="50">
        <v>24589.820000000007</v>
      </c>
      <c r="I52" s="50">
        <v>1</v>
      </c>
      <c r="J52" s="50">
        <v>8658.1299999999992</v>
      </c>
      <c r="N52" s="49" t="s">
        <v>157</v>
      </c>
      <c r="O52" s="49" t="s">
        <v>144</v>
      </c>
      <c r="P52" s="49" t="s">
        <v>39</v>
      </c>
      <c r="Q52" s="50">
        <v>93807411</v>
      </c>
      <c r="R52" s="50">
        <v>7456329</v>
      </c>
      <c r="S52" s="50">
        <v>7463661259</v>
      </c>
      <c r="T52" s="50">
        <v>2995001</v>
      </c>
      <c r="U52" s="50">
        <v>164940</v>
      </c>
      <c r="V52" s="50">
        <v>213929621</v>
      </c>
    </row>
    <row r="53" spans="3:22" ht="15" x14ac:dyDescent="0.25">
      <c r="C53" s="49" t="s">
        <v>157</v>
      </c>
      <c r="D53" s="50">
        <v>2007</v>
      </c>
      <c r="E53" s="50">
        <v>100</v>
      </c>
      <c r="F53" s="49" t="s">
        <v>17</v>
      </c>
      <c r="G53" s="50">
        <v>19</v>
      </c>
      <c r="H53" s="50">
        <v>16745.650000000005</v>
      </c>
      <c r="I53" s="50">
        <v>2</v>
      </c>
      <c r="J53" s="50">
        <v>19356.28</v>
      </c>
      <c r="N53" s="49" t="s">
        <v>157</v>
      </c>
      <c r="O53" s="49" t="s">
        <v>144</v>
      </c>
      <c r="P53" s="49" t="s">
        <v>40</v>
      </c>
      <c r="Q53" s="40"/>
      <c r="R53" s="40"/>
      <c r="S53" s="40"/>
      <c r="T53" s="40"/>
      <c r="U53" s="40"/>
      <c r="V53" s="40"/>
    </row>
    <row r="54" spans="3:22" ht="15" x14ac:dyDescent="0.25">
      <c r="C54" s="49" t="s">
        <v>157</v>
      </c>
      <c r="D54" s="50">
        <v>2007</v>
      </c>
      <c r="E54" s="50">
        <v>100</v>
      </c>
      <c r="F54" s="49" t="s">
        <v>18</v>
      </c>
      <c r="G54" s="50">
        <v>10</v>
      </c>
      <c r="H54" s="50">
        <v>8813.5000000000018</v>
      </c>
      <c r="I54" s="50">
        <v>1</v>
      </c>
      <c r="J54" s="50">
        <v>6942.57</v>
      </c>
      <c r="N54" s="49" t="s">
        <v>157</v>
      </c>
      <c r="O54" s="49" t="s">
        <v>144</v>
      </c>
      <c r="P54" s="49" t="s">
        <v>41</v>
      </c>
      <c r="Q54" s="50">
        <v>112431623</v>
      </c>
      <c r="R54" s="50">
        <v>4293122</v>
      </c>
      <c r="S54" s="50">
        <v>10714813064</v>
      </c>
      <c r="T54" s="50">
        <v>3798047</v>
      </c>
      <c r="U54" s="50">
        <v>171386</v>
      </c>
      <c r="V54" s="50">
        <v>430429364</v>
      </c>
    </row>
    <row r="55" spans="3:22" ht="15" x14ac:dyDescent="0.25">
      <c r="C55" s="49" t="s">
        <v>157</v>
      </c>
      <c r="D55" s="50">
        <v>2007</v>
      </c>
      <c r="E55" s="50">
        <v>100</v>
      </c>
      <c r="F55" s="49" t="s">
        <v>19</v>
      </c>
      <c r="G55" s="50">
        <v>48</v>
      </c>
      <c r="H55" s="50">
        <v>80376</v>
      </c>
      <c r="I55" s="50">
        <v>7</v>
      </c>
      <c r="J55" s="50">
        <v>69062.789999999994</v>
      </c>
      <c r="N55" s="49" t="s">
        <v>157</v>
      </c>
      <c r="O55" s="49" t="s">
        <v>137</v>
      </c>
      <c r="P55" s="49" t="s">
        <v>37</v>
      </c>
      <c r="Q55" s="50">
        <v>112689103</v>
      </c>
      <c r="R55" s="50">
        <v>1133247</v>
      </c>
      <c r="S55" s="50">
        <v>12646140666</v>
      </c>
      <c r="T55" s="50">
        <v>3821163</v>
      </c>
      <c r="U55" s="50">
        <v>44738</v>
      </c>
      <c r="V55" s="50">
        <v>382769310</v>
      </c>
    </row>
    <row r="56" spans="3:22" ht="15" x14ac:dyDescent="0.25">
      <c r="C56" s="49" t="s">
        <v>157</v>
      </c>
      <c r="D56" s="50">
        <v>2007</v>
      </c>
      <c r="E56" s="50">
        <v>100</v>
      </c>
      <c r="F56" s="49" t="s">
        <v>20</v>
      </c>
      <c r="G56" s="50">
        <v>75</v>
      </c>
      <c r="H56" s="50">
        <v>99150</v>
      </c>
      <c r="I56" s="50">
        <v>8</v>
      </c>
      <c r="J56" s="50">
        <v>74598.33</v>
      </c>
      <c r="N56" s="49" t="s">
        <v>157</v>
      </c>
      <c r="O56" s="49" t="s">
        <v>137</v>
      </c>
      <c r="P56" s="49" t="s">
        <v>38</v>
      </c>
      <c r="Q56" s="50">
        <v>88782725</v>
      </c>
      <c r="R56" s="50">
        <v>5547670</v>
      </c>
      <c r="S56" s="50">
        <v>15416075920</v>
      </c>
      <c r="T56" s="50">
        <v>2877138</v>
      </c>
      <c r="U56" s="50">
        <v>183941</v>
      </c>
      <c r="V56" s="50">
        <v>516836477</v>
      </c>
    </row>
    <row r="57" spans="3:22" ht="15" x14ac:dyDescent="0.25">
      <c r="C57" s="49" t="s">
        <v>157</v>
      </c>
      <c r="D57" s="50">
        <v>2007</v>
      </c>
      <c r="E57" s="50">
        <v>100</v>
      </c>
      <c r="F57" s="49" t="s">
        <v>21</v>
      </c>
      <c r="G57" s="50">
        <v>74</v>
      </c>
      <c r="H57" s="50">
        <v>88045.200000000114</v>
      </c>
      <c r="I57" s="50">
        <v>10</v>
      </c>
      <c r="J57" s="50">
        <v>90734.82</v>
      </c>
      <c r="N57" s="49" t="s">
        <v>157</v>
      </c>
      <c r="O57" s="49" t="s">
        <v>137</v>
      </c>
      <c r="P57" s="49" t="s">
        <v>39</v>
      </c>
      <c r="Q57" s="50">
        <v>93944490</v>
      </c>
      <c r="R57" s="50">
        <v>7365414</v>
      </c>
      <c r="S57" s="50">
        <v>7318277363</v>
      </c>
      <c r="T57" s="50">
        <v>3004132</v>
      </c>
      <c r="U57" s="50">
        <v>165722</v>
      </c>
      <c r="V57" s="50">
        <v>204592251</v>
      </c>
    </row>
    <row r="58" spans="3:22" ht="15" x14ac:dyDescent="0.25">
      <c r="C58" s="49" t="s">
        <v>157</v>
      </c>
      <c r="D58" s="50">
        <v>2007</v>
      </c>
      <c r="E58" s="50">
        <v>100</v>
      </c>
      <c r="F58" s="49" t="s">
        <v>22</v>
      </c>
      <c r="G58" s="50">
        <v>78</v>
      </c>
      <c r="H58" s="50">
        <v>68745.299999999945</v>
      </c>
      <c r="I58" s="50">
        <v>6</v>
      </c>
      <c r="J58" s="50">
        <v>58461.440000000002</v>
      </c>
      <c r="N58" s="49" t="s">
        <v>157</v>
      </c>
      <c r="O58" s="49" t="s">
        <v>137</v>
      </c>
      <c r="P58" s="49" t="s">
        <v>40</v>
      </c>
      <c r="Q58" s="40"/>
      <c r="R58" s="40"/>
      <c r="S58" s="40"/>
      <c r="T58" s="40"/>
      <c r="U58" s="40"/>
      <c r="V58" s="40"/>
    </row>
    <row r="59" spans="3:22" ht="15" x14ac:dyDescent="0.25">
      <c r="C59" s="49" t="s">
        <v>157</v>
      </c>
      <c r="D59" s="50">
        <v>2007</v>
      </c>
      <c r="E59" s="50">
        <v>100</v>
      </c>
      <c r="F59" s="49" t="s">
        <v>23</v>
      </c>
      <c r="G59" s="50">
        <v>91</v>
      </c>
      <c r="H59" s="50">
        <v>80202.85000000002</v>
      </c>
      <c r="I59" s="50">
        <v>6</v>
      </c>
      <c r="J59" s="50">
        <v>57436.88</v>
      </c>
      <c r="N59" s="49" t="s">
        <v>157</v>
      </c>
      <c r="O59" s="49" t="s">
        <v>137</v>
      </c>
      <c r="P59" s="49" t="s">
        <v>41</v>
      </c>
      <c r="Q59" s="50">
        <v>112744481</v>
      </c>
      <c r="R59" s="50">
        <v>4307132</v>
      </c>
      <c r="S59" s="50">
        <v>10760233951</v>
      </c>
      <c r="T59" s="50">
        <v>3821163</v>
      </c>
      <c r="U59" s="50">
        <v>174775</v>
      </c>
      <c r="V59" s="50">
        <v>432827946</v>
      </c>
    </row>
    <row r="60" spans="3:22" ht="15" x14ac:dyDescent="0.25">
      <c r="C60" s="49" t="s">
        <v>157</v>
      </c>
      <c r="D60" s="50">
        <v>2007</v>
      </c>
      <c r="E60" s="50">
        <v>100</v>
      </c>
      <c r="F60" s="49" t="s">
        <v>24</v>
      </c>
      <c r="G60" s="50">
        <v>102</v>
      </c>
      <c r="H60" s="50">
        <v>80908.44000000009</v>
      </c>
      <c r="I60" s="50">
        <v>6</v>
      </c>
      <c r="J60" s="50">
        <v>56766.05999999999</v>
      </c>
      <c r="N60" s="49" t="s">
        <v>157</v>
      </c>
      <c r="O60" s="49" t="s">
        <v>138</v>
      </c>
      <c r="P60" s="49" t="s">
        <v>37</v>
      </c>
      <c r="Q60" s="50">
        <v>113103510</v>
      </c>
      <c r="R60" s="50">
        <v>1134104</v>
      </c>
      <c r="S60" s="50">
        <v>12712467600</v>
      </c>
      <c r="T60" s="50">
        <v>3848894</v>
      </c>
      <c r="U60" s="50">
        <v>44860</v>
      </c>
      <c r="V60" s="50">
        <v>389513257</v>
      </c>
    </row>
    <row r="61" spans="3:22" ht="15" x14ac:dyDescent="0.25">
      <c r="C61" s="49" t="s">
        <v>157</v>
      </c>
      <c r="D61" s="50">
        <v>2007</v>
      </c>
      <c r="E61" s="50">
        <v>100</v>
      </c>
      <c r="F61" s="49" t="s">
        <v>25</v>
      </c>
      <c r="G61" s="50">
        <v>91</v>
      </c>
      <c r="H61" s="50">
        <v>68172.650000000067</v>
      </c>
      <c r="I61" s="50">
        <v>10</v>
      </c>
      <c r="J61" s="50">
        <v>99438.12000000001</v>
      </c>
      <c r="N61" s="49" t="s">
        <v>157</v>
      </c>
      <c r="O61" s="49" t="s">
        <v>138</v>
      </c>
      <c r="P61" s="49" t="s">
        <v>38</v>
      </c>
      <c r="Q61" s="50">
        <v>88954873</v>
      </c>
      <c r="R61" s="50">
        <v>5490029</v>
      </c>
      <c r="S61" s="50">
        <v>15265398712</v>
      </c>
      <c r="T61" s="50">
        <v>2887313</v>
      </c>
      <c r="U61" s="50">
        <v>182917</v>
      </c>
      <c r="V61" s="50">
        <v>505122192</v>
      </c>
    </row>
    <row r="62" spans="3:22" ht="15" x14ac:dyDescent="0.25">
      <c r="C62" s="49" t="s">
        <v>157</v>
      </c>
      <c r="D62" s="50">
        <v>2007</v>
      </c>
      <c r="E62" s="50">
        <v>100</v>
      </c>
      <c r="F62" s="49" t="s">
        <v>26</v>
      </c>
      <c r="G62" s="50">
        <v>85</v>
      </c>
      <c r="H62" s="50">
        <v>63677.750000000087</v>
      </c>
      <c r="I62" s="50">
        <v>4</v>
      </c>
      <c r="J62" s="50">
        <v>38120.479999999996</v>
      </c>
      <c r="N62" s="49" t="s">
        <v>157</v>
      </c>
      <c r="O62" s="49" t="s">
        <v>138</v>
      </c>
      <c r="P62" s="49" t="s">
        <v>39</v>
      </c>
      <c r="Q62" s="50">
        <v>94140356</v>
      </c>
      <c r="R62" s="50">
        <v>7076619</v>
      </c>
      <c r="S62" s="50">
        <v>6671262833</v>
      </c>
      <c r="T62" s="50">
        <v>3014716</v>
      </c>
      <c r="U62" s="50">
        <v>159882</v>
      </c>
      <c r="V62" s="50">
        <v>181873950</v>
      </c>
    </row>
    <row r="63" spans="3:22" ht="15" x14ac:dyDescent="0.25">
      <c r="C63" s="49" t="s">
        <v>157</v>
      </c>
      <c r="D63" s="50">
        <v>2007</v>
      </c>
      <c r="E63" s="50">
        <v>100</v>
      </c>
      <c r="F63" s="49" t="s">
        <v>27</v>
      </c>
      <c r="G63" s="50">
        <v>70</v>
      </c>
      <c r="H63" s="50">
        <v>49355.600000000079</v>
      </c>
      <c r="I63" s="50">
        <v>3</v>
      </c>
      <c r="J63" s="50">
        <v>29881.079999999998</v>
      </c>
      <c r="N63" s="49" t="s">
        <v>157</v>
      </c>
      <c r="O63" s="49" t="s">
        <v>138</v>
      </c>
      <c r="P63" s="49" t="s">
        <v>40</v>
      </c>
      <c r="Q63" s="40"/>
      <c r="R63" s="40"/>
      <c r="S63" s="40"/>
      <c r="T63" s="40"/>
      <c r="U63" s="40"/>
      <c r="V63" s="40"/>
    </row>
    <row r="64" spans="3:22" ht="15" x14ac:dyDescent="0.25">
      <c r="C64" s="49" t="s">
        <v>157</v>
      </c>
      <c r="D64" s="50">
        <v>2007</v>
      </c>
      <c r="E64" s="50">
        <v>100</v>
      </c>
      <c r="F64" s="49" t="s">
        <v>28</v>
      </c>
      <c r="G64" s="50">
        <v>60</v>
      </c>
      <c r="H64" s="50">
        <v>42304.800000000061</v>
      </c>
      <c r="I64" s="50">
        <v>2</v>
      </c>
      <c r="J64" s="50">
        <v>19304.87</v>
      </c>
      <c r="N64" s="49" t="s">
        <v>157</v>
      </c>
      <c r="O64" s="49" t="s">
        <v>138</v>
      </c>
      <c r="P64" s="49" t="s">
        <v>41</v>
      </c>
      <c r="Q64" s="50">
        <v>113156947</v>
      </c>
      <c r="R64" s="50">
        <v>4296243</v>
      </c>
      <c r="S64" s="50">
        <v>10736373749</v>
      </c>
      <c r="T64" s="50">
        <v>3848894</v>
      </c>
      <c r="U64" s="50">
        <v>176365</v>
      </c>
      <c r="V64" s="50">
        <v>433485351</v>
      </c>
    </row>
    <row r="65" spans="3:22" ht="15" x14ac:dyDescent="0.25">
      <c r="C65" s="49" t="s">
        <v>157</v>
      </c>
      <c r="D65" s="50">
        <v>2007</v>
      </c>
      <c r="E65" s="50">
        <v>100</v>
      </c>
      <c r="F65" s="49" t="s">
        <v>29</v>
      </c>
      <c r="G65" s="50">
        <v>35</v>
      </c>
      <c r="H65" s="50">
        <v>24677.800000000021</v>
      </c>
      <c r="I65" s="50">
        <v>0</v>
      </c>
      <c r="J65" s="50">
        <v>0</v>
      </c>
      <c r="N65" s="49" t="s">
        <v>157</v>
      </c>
      <c r="O65" s="49" t="s">
        <v>139</v>
      </c>
      <c r="P65" s="49" t="s">
        <v>37</v>
      </c>
      <c r="Q65" s="50">
        <v>113591660</v>
      </c>
      <c r="R65" s="50">
        <v>1132794</v>
      </c>
      <c r="S65" s="50">
        <v>12811329721</v>
      </c>
      <c r="T65" s="50">
        <v>3878136</v>
      </c>
      <c r="U65" s="50">
        <v>45255</v>
      </c>
      <c r="V65" s="50">
        <v>395057643</v>
      </c>
    </row>
    <row r="66" spans="3:22" ht="15" x14ac:dyDescent="0.25">
      <c r="C66" s="49" t="s">
        <v>157</v>
      </c>
      <c r="D66" s="50">
        <v>2007</v>
      </c>
      <c r="E66" s="50">
        <v>100</v>
      </c>
      <c r="F66" s="49" t="s">
        <v>30</v>
      </c>
      <c r="G66" s="50">
        <v>33</v>
      </c>
      <c r="H66" s="50">
        <v>26176.260000000009</v>
      </c>
      <c r="I66" s="50">
        <v>1</v>
      </c>
      <c r="J66" s="50">
        <v>10279.73</v>
      </c>
      <c r="N66" s="49" t="s">
        <v>157</v>
      </c>
      <c r="O66" s="49" t="s">
        <v>139</v>
      </c>
      <c r="P66" s="49" t="s">
        <v>38</v>
      </c>
      <c r="Q66" s="50">
        <v>89197440</v>
      </c>
      <c r="R66" s="50">
        <v>5427877</v>
      </c>
      <c r="S66" s="50">
        <v>15177901782</v>
      </c>
      <c r="T66" s="50">
        <v>2898019</v>
      </c>
      <c r="U66" s="50">
        <v>181427</v>
      </c>
      <c r="V66" s="50">
        <v>502725669</v>
      </c>
    </row>
    <row r="67" spans="3:22" ht="15" x14ac:dyDescent="0.25">
      <c r="C67" s="49" t="s">
        <v>157</v>
      </c>
      <c r="D67" s="50">
        <v>2007</v>
      </c>
      <c r="E67" s="50">
        <v>100</v>
      </c>
      <c r="F67" s="49" t="s">
        <v>31</v>
      </c>
      <c r="G67" s="50">
        <v>25</v>
      </c>
      <c r="H67" s="50">
        <v>19830.5</v>
      </c>
      <c r="I67" s="50">
        <v>1</v>
      </c>
      <c r="J67" s="50">
        <v>10672.88</v>
      </c>
      <c r="N67" s="49" t="s">
        <v>157</v>
      </c>
      <c r="O67" s="49" t="s">
        <v>139</v>
      </c>
      <c r="P67" s="49" t="s">
        <v>39</v>
      </c>
      <c r="Q67" s="50">
        <v>94396161</v>
      </c>
      <c r="R67" s="50">
        <v>6954679</v>
      </c>
      <c r="S67" s="50">
        <v>6640881578</v>
      </c>
      <c r="T67" s="50">
        <v>3025920</v>
      </c>
      <c r="U67" s="50">
        <v>157416</v>
      </c>
      <c r="V67" s="50">
        <v>179634543</v>
      </c>
    </row>
    <row r="68" spans="3:22" ht="15" x14ac:dyDescent="0.25">
      <c r="C68" s="49" t="s">
        <v>157</v>
      </c>
      <c r="D68" s="50">
        <v>2007</v>
      </c>
      <c r="E68" s="50">
        <v>100</v>
      </c>
      <c r="F68" s="49" t="s">
        <v>32</v>
      </c>
      <c r="G68" s="50">
        <v>17</v>
      </c>
      <c r="H68" s="50">
        <v>14982.950000000004</v>
      </c>
      <c r="I68" s="50">
        <v>1</v>
      </c>
      <c r="J68" s="50">
        <v>9587.9599999999991</v>
      </c>
      <c r="N68" s="49" t="s">
        <v>157</v>
      </c>
      <c r="O68" s="49" t="s">
        <v>139</v>
      </c>
      <c r="P68" s="49" t="s">
        <v>40</v>
      </c>
      <c r="Q68" s="40"/>
      <c r="R68" s="40"/>
      <c r="S68" s="40"/>
      <c r="T68" s="40"/>
      <c r="U68" s="40"/>
      <c r="V68" s="40"/>
    </row>
    <row r="69" spans="3:22" ht="17.25" customHeight="1" x14ac:dyDescent="0.25">
      <c r="C69" s="49" t="s">
        <v>157</v>
      </c>
      <c r="D69" s="50">
        <v>2007</v>
      </c>
      <c r="E69" s="50">
        <v>100</v>
      </c>
      <c r="F69" s="49" t="s">
        <v>33</v>
      </c>
      <c r="G69" s="50">
        <v>10</v>
      </c>
      <c r="H69" s="50">
        <v>8813.5000000000018</v>
      </c>
      <c r="I69" s="50">
        <v>0</v>
      </c>
      <c r="J69" s="50">
        <v>0</v>
      </c>
      <c r="N69" s="49" t="s">
        <v>157</v>
      </c>
      <c r="O69" s="49" t="s">
        <v>139</v>
      </c>
      <c r="P69" s="49" t="s">
        <v>41</v>
      </c>
      <c r="Q69" s="50">
        <v>113644108</v>
      </c>
      <c r="R69" s="50">
        <v>4277413</v>
      </c>
      <c r="S69" s="50">
        <v>10694568279</v>
      </c>
      <c r="T69" s="50">
        <v>3878136</v>
      </c>
      <c r="U69" s="50">
        <v>177250</v>
      </c>
      <c r="V69" s="50">
        <v>432277156</v>
      </c>
    </row>
    <row r="70" spans="3:22" ht="15" x14ac:dyDescent="0.25">
      <c r="C70" s="49" t="s">
        <v>157</v>
      </c>
      <c r="D70" s="50">
        <v>2007</v>
      </c>
      <c r="E70" s="50">
        <v>250</v>
      </c>
      <c r="F70" s="49" t="s">
        <v>4</v>
      </c>
      <c r="G70" s="50">
        <v>80</v>
      </c>
      <c r="H70" s="50">
        <v>97928.000000000102</v>
      </c>
      <c r="I70" s="50">
        <v>7</v>
      </c>
      <c r="J70" s="50">
        <v>59494.890000000007</v>
      </c>
      <c r="N70" s="49" t="s">
        <v>157</v>
      </c>
      <c r="O70" s="49" t="s">
        <v>140</v>
      </c>
      <c r="P70" s="49" t="s">
        <v>37</v>
      </c>
      <c r="Q70" s="50">
        <v>114088885</v>
      </c>
      <c r="R70" s="50">
        <v>1125201</v>
      </c>
      <c r="S70" s="50">
        <v>12885522821</v>
      </c>
      <c r="T70" s="50">
        <v>3909093</v>
      </c>
      <c r="U70" s="50">
        <v>45880</v>
      </c>
      <c r="V70" s="50">
        <v>402003507</v>
      </c>
    </row>
    <row r="71" spans="3:22" ht="15" x14ac:dyDescent="0.25">
      <c r="C71" s="49" t="s">
        <v>157</v>
      </c>
      <c r="D71" s="50">
        <v>2007</v>
      </c>
      <c r="E71" s="50">
        <v>250</v>
      </c>
      <c r="F71" s="49" t="s">
        <v>5</v>
      </c>
      <c r="G71" s="50">
        <v>131</v>
      </c>
      <c r="H71" s="50">
        <v>133620</v>
      </c>
      <c r="I71" s="50">
        <v>6</v>
      </c>
      <c r="J71" s="50">
        <v>52123.15</v>
      </c>
      <c r="N71" s="49" t="s">
        <v>157</v>
      </c>
      <c r="O71" s="49" t="s">
        <v>140</v>
      </c>
      <c r="P71" s="49" t="s">
        <v>38</v>
      </c>
      <c r="Q71" s="50">
        <v>89452451</v>
      </c>
      <c r="R71" s="50">
        <v>5378463</v>
      </c>
      <c r="S71" s="50">
        <v>15151306339</v>
      </c>
      <c r="T71" s="50">
        <v>2910397</v>
      </c>
      <c r="U71" s="50">
        <v>179712</v>
      </c>
      <c r="V71" s="50">
        <v>511053256</v>
      </c>
    </row>
    <row r="72" spans="3:22" ht="15" x14ac:dyDescent="0.25">
      <c r="C72" s="49" t="s">
        <v>157</v>
      </c>
      <c r="D72" s="50">
        <v>2007</v>
      </c>
      <c r="E72" s="50">
        <v>250</v>
      </c>
      <c r="F72" s="49" t="s">
        <v>6</v>
      </c>
      <c r="G72" s="50">
        <v>156</v>
      </c>
      <c r="H72" s="50">
        <v>140036.5199999999</v>
      </c>
      <c r="I72" s="50">
        <v>14</v>
      </c>
      <c r="J72" s="50">
        <v>122863.66999999998</v>
      </c>
      <c r="N72" s="49" t="s">
        <v>157</v>
      </c>
      <c r="O72" s="49" t="s">
        <v>140</v>
      </c>
      <c r="P72" s="49" t="s">
        <v>39</v>
      </c>
      <c r="Q72" s="50">
        <v>94655771</v>
      </c>
      <c r="R72" s="50">
        <v>6905596</v>
      </c>
      <c r="S72" s="50">
        <v>6621861420</v>
      </c>
      <c r="T72" s="50">
        <v>3038967</v>
      </c>
      <c r="U72" s="50">
        <v>156768</v>
      </c>
      <c r="V72" s="50">
        <v>182394168</v>
      </c>
    </row>
    <row r="73" spans="3:22" ht="15" x14ac:dyDescent="0.25">
      <c r="C73" s="49" t="s">
        <v>157</v>
      </c>
      <c r="D73" s="50">
        <v>2007</v>
      </c>
      <c r="E73" s="50">
        <v>250</v>
      </c>
      <c r="F73" s="49" t="s">
        <v>7</v>
      </c>
      <c r="G73" s="50">
        <v>175</v>
      </c>
      <c r="H73" s="50">
        <v>142812.25000000064</v>
      </c>
      <c r="I73" s="50">
        <v>11</v>
      </c>
      <c r="J73" s="50">
        <v>99458.37</v>
      </c>
      <c r="N73" s="49" t="s">
        <v>157</v>
      </c>
      <c r="O73" s="49" t="s">
        <v>140</v>
      </c>
      <c r="P73" s="49" t="s">
        <v>40</v>
      </c>
      <c r="Q73" s="40"/>
      <c r="R73" s="40"/>
      <c r="S73" s="40"/>
      <c r="T73" s="40"/>
      <c r="U73" s="40"/>
      <c r="V73" s="40"/>
    </row>
    <row r="74" spans="3:22" ht="15" x14ac:dyDescent="0.25">
      <c r="C74" s="49" t="s">
        <v>157</v>
      </c>
      <c r="D74" s="50">
        <v>2007</v>
      </c>
      <c r="E74" s="50">
        <v>250</v>
      </c>
      <c r="F74" s="49" t="s">
        <v>8</v>
      </c>
      <c r="G74" s="50">
        <v>159</v>
      </c>
      <c r="H74" s="50">
        <v>129755.13000000053</v>
      </c>
      <c r="I74" s="50">
        <v>10</v>
      </c>
      <c r="J74" s="50">
        <v>88049.01</v>
      </c>
      <c r="N74" s="49" t="s">
        <v>157</v>
      </c>
      <c r="O74" s="49" t="s">
        <v>140</v>
      </c>
      <c r="P74" s="49" t="s">
        <v>41</v>
      </c>
      <c r="Q74" s="50">
        <v>114140731</v>
      </c>
      <c r="R74" s="50">
        <v>4260043</v>
      </c>
      <c r="S74" s="50">
        <v>10686620227</v>
      </c>
      <c r="T74" s="50">
        <v>3909093</v>
      </c>
      <c r="U74" s="50">
        <v>177625</v>
      </c>
      <c r="V74" s="50">
        <v>434050470</v>
      </c>
    </row>
    <row r="75" spans="3:22" ht="15" x14ac:dyDescent="0.25">
      <c r="C75" s="49" t="s">
        <v>157</v>
      </c>
      <c r="D75" s="50">
        <v>2007</v>
      </c>
      <c r="E75" s="50">
        <v>250</v>
      </c>
      <c r="F75" s="49" t="s">
        <v>9</v>
      </c>
      <c r="G75" s="50">
        <v>179</v>
      </c>
      <c r="H75" s="50">
        <v>131468.34000000049</v>
      </c>
      <c r="I75" s="50">
        <v>9</v>
      </c>
      <c r="J75" s="50">
        <v>77506.8</v>
      </c>
      <c r="N75" s="49" t="s">
        <v>157</v>
      </c>
      <c r="O75" s="49" t="s">
        <v>133</v>
      </c>
      <c r="P75" s="49" t="s">
        <v>37</v>
      </c>
      <c r="Q75" s="50">
        <v>114648000</v>
      </c>
      <c r="R75" s="50">
        <v>1114367</v>
      </c>
      <c r="S75" s="50">
        <v>12901772175</v>
      </c>
      <c r="T75" s="50">
        <v>3941446</v>
      </c>
      <c r="U75" s="50">
        <v>46953</v>
      </c>
      <c r="V75" s="50">
        <v>404826020</v>
      </c>
    </row>
    <row r="76" spans="3:22" ht="15" x14ac:dyDescent="0.25">
      <c r="C76" s="49" t="s">
        <v>157</v>
      </c>
      <c r="D76" s="50">
        <v>2007</v>
      </c>
      <c r="E76" s="50">
        <v>250</v>
      </c>
      <c r="F76" s="49" t="s">
        <v>10</v>
      </c>
      <c r="G76" s="50">
        <v>195</v>
      </c>
      <c r="H76" s="50">
        <v>135263.70000000051</v>
      </c>
      <c r="I76" s="50">
        <v>14</v>
      </c>
      <c r="J76" s="50">
        <v>125433.25999999998</v>
      </c>
      <c r="N76" s="49" t="s">
        <v>157</v>
      </c>
      <c r="O76" s="49" t="s">
        <v>133</v>
      </c>
      <c r="P76" s="49" t="s">
        <v>38</v>
      </c>
      <c r="Q76" s="50">
        <v>89776055</v>
      </c>
      <c r="R76" s="50">
        <v>5345059</v>
      </c>
      <c r="S76" s="50">
        <v>15235997395</v>
      </c>
      <c r="T76" s="50">
        <v>2924461</v>
      </c>
      <c r="U76" s="50">
        <v>180286</v>
      </c>
      <c r="V76" s="50">
        <v>521443809</v>
      </c>
    </row>
    <row r="77" spans="3:22" ht="15" x14ac:dyDescent="0.25">
      <c r="C77" s="49" t="s">
        <v>157</v>
      </c>
      <c r="D77" s="50">
        <v>2007</v>
      </c>
      <c r="E77" s="50">
        <v>250</v>
      </c>
      <c r="F77" s="49" t="s">
        <v>11</v>
      </c>
      <c r="G77" s="50">
        <v>161</v>
      </c>
      <c r="H77" s="50">
        <v>111679.26000000039</v>
      </c>
      <c r="I77" s="50">
        <v>5</v>
      </c>
      <c r="J77" s="50">
        <v>44455.409999999996</v>
      </c>
      <c r="N77" s="49" t="s">
        <v>157</v>
      </c>
      <c r="O77" s="49" t="s">
        <v>133</v>
      </c>
      <c r="P77" s="49" t="s">
        <v>39</v>
      </c>
      <c r="Q77" s="50">
        <v>94983282</v>
      </c>
      <c r="R77" s="50">
        <v>6886101</v>
      </c>
      <c r="S77" s="50">
        <v>6638587480</v>
      </c>
      <c r="T77" s="50">
        <v>3054009</v>
      </c>
      <c r="U77" s="50">
        <v>168461</v>
      </c>
      <c r="V77" s="50">
        <v>213926249</v>
      </c>
    </row>
    <row r="78" spans="3:22" ht="15" x14ac:dyDescent="0.25">
      <c r="C78" s="49" t="s">
        <v>157</v>
      </c>
      <c r="D78" s="50">
        <v>2007</v>
      </c>
      <c r="E78" s="50">
        <v>250</v>
      </c>
      <c r="F78" s="49" t="s">
        <v>12</v>
      </c>
      <c r="G78" s="50">
        <v>146</v>
      </c>
      <c r="H78" s="50">
        <v>95316.100000000166</v>
      </c>
      <c r="I78" s="50">
        <v>2</v>
      </c>
      <c r="J78" s="50">
        <v>19449.18</v>
      </c>
      <c r="N78" s="49" t="s">
        <v>157</v>
      </c>
      <c r="O78" s="49" t="s">
        <v>133</v>
      </c>
      <c r="P78" s="49" t="s">
        <v>40</v>
      </c>
      <c r="Q78" s="40"/>
      <c r="R78" s="40"/>
      <c r="S78" s="40"/>
      <c r="T78" s="40"/>
      <c r="U78" s="40"/>
      <c r="V78" s="40"/>
    </row>
    <row r="79" spans="3:22" ht="15" x14ac:dyDescent="0.25">
      <c r="C79" s="49" t="s">
        <v>157</v>
      </c>
      <c r="D79" s="50">
        <v>2007</v>
      </c>
      <c r="E79" s="50">
        <v>250</v>
      </c>
      <c r="F79" s="49" t="s">
        <v>13</v>
      </c>
      <c r="G79" s="50">
        <v>114</v>
      </c>
      <c r="H79" s="50">
        <v>74424.89999999998</v>
      </c>
      <c r="I79" s="50">
        <v>9</v>
      </c>
      <c r="J79" s="50">
        <v>80645.02</v>
      </c>
      <c r="N79" s="49" t="s">
        <v>157</v>
      </c>
      <c r="O79" s="49" t="s">
        <v>133</v>
      </c>
      <c r="P79" s="49" t="s">
        <v>41</v>
      </c>
      <c r="Q79" s="50">
        <v>114698872</v>
      </c>
      <c r="R79" s="50">
        <v>4248379</v>
      </c>
      <c r="S79" s="50">
        <v>10715588029</v>
      </c>
      <c r="T79" s="50">
        <v>3941446</v>
      </c>
      <c r="U79" s="50">
        <v>177893</v>
      </c>
      <c r="V79" s="50">
        <v>440751861</v>
      </c>
    </row>
    <row r="80" spans="3:22" ht="15" x14ac:dyDescent="0.25">
      <c r="C80" s="49" t="s">
        <v>157</v>
      </c>
      <c r="D80" s="50">
        <v>2007</v>
      </c>
      <c r="E80" s="50">
        <v>250</v>
      </c>
      <c r="F80" s="49" t="s">
        <v>14</v>
      </c>
      <c r="G80" s="50">
        <v>83</v>
      </c>
      <c r="H80" s="50">
        <v>54186.549999999923</v>
      </c>
      <c r="I80" s="50">
        <v>4</v>
      </c>
      <c r="J80" s="50">
        <v>36301.65</v>
      </c>
      <c r="N80" s="49" t="s">
        <v>157</v>
      </c>
      <c r="O80" s="49" t="s">
        <v>134</v>
      </c>
      <c r="P80" s="49" t="s">
        <v>37</v>
      </c>
      <c r="Q80" s="50">
        <v>115220974</v>
      </c>
      <c r="R80" s="50">
        <v>1106813</v>
      </c>
      <c r="S80" s="50">
        <v>12900420089</v>
      </c>
      <c r="T80" s="50">
        <v>3970412</v>
      </c>
      <c r="U80" s="50">
        <v>47852</v>
      </c>
      <c r="V80" s="50">
        <v>409913268</v>
      </c>
    </row>
    <row r="81" spans="3:22" ht="15" x14ac:dyDescent="0.25">
      <c r="C81" s="49" t="s">
        <v>157</v>
      </c>
      <c r="D81" s="50">
        <v>2007</v>
      </c>
      <c r="E81" s="50">
        <v>250</v>
      </c>
      <c r="F81" s="49" t="s">
        <v>15</v>
      </c>
      <c r="G81" s="50">
        <v>49</v>
      </c>
      <c r="H81" s="50">
        <v>35988.539999999972</v>
      </c>
      <c r="I81" s="50">
        <v>3</v>
      </c>
      <c r="J81" s="50">
        <v>23362.15</v>
      </c>
      <c r="N81" s="49" t="s">
        <v>157</v>
      </c>
      <c r="O81" s="49" t="s">
        <v>134</v>
      </c>
      <c r="P81" s="49" t="s">
        <v>38</v>
      </c>
      <c r="Q81" s="50">
        <v>90136904</v>
      </c>
      <c r="R81" s="50">
        <v>5359504</v>
      </c>
      <c r="S81" s="50">
        <v>15444317847</v>
      </c>
      <c r="T81" s="50">
        <v>2939416</v>
      </c>
      <c r="U81" s="50">
        <v>183415</v>
      </c>
      <c r="V81" s="50">
        <v>555520442</v>
      </c>
    </row>
    <row r="82" spans="3:22" ht="15" x14ac:dyDescent="0.25">
      <c r="C82" s="49" t="s">
        <v>157</v>
      </c>
      <c r="D82" s="50">
        <v>2007</v>
      </c>
      <c r="E82" s="50">
        <v>250</v>
      </c>
      <c r="F82" s="49" t="s">
        <v>16</v>
      </c>
      <c r="G82" s="50">
        <v>53</v>
      </c>
      <c r="H82" s="50">
        <v>38926.379999999968</v>
      </c>
      <c r="I82" s="50">
        <v>4</v>
      </c>
      <c r="J82" s="50">
        <v>34430.21</v>
      </c>
      <c r="N82" s="49" t="s">
        <v>157</v>
      </c>
      <c r="O82" s="49" t="s">
        <v>134</v>
      </c>
      <c r="P82" s="49" t="s">
        <v>39</v>
      </c>
      <c r="Q82" s="50">
        <v>95343714</v>
      </c>
      <c r="R82" s="50">
        <v>6819094</v>
      </c>
      <c r="S82" s="50">
        <v>6558309230</v>
      </c>
      <c r="T82" s="50">
        <v>3069943</v>
      </c>
      <c r="U82" s="50">
        <v>175101</v>
      </c>
      <c r="V82" s="50">
        <v>236487918</v>
      </c>
    </row>
    <row r="83" spans="3:22" ht="15" x14ac:dyDescent="0.25">
      <c r="C83" s="49" t="s">
        <v>157</v>
      </c>
      <c r="D83" s="50">
        <v>2007</v>
      </c>
      <c r="E83" s="50">
        <v>250</v>
      </c>
      <c r="F83" s="49" t="s">
        <v>17</v>
      </c>
      <c r="G83" s="50">
        <v>39</v>
      </c>
      <c r="H83" s="50">
        <v>31826.729999999992</v>
      </c>
      <c r="I83" s="50">
        <v>3</v>
      </c>
      <c r="J83" s="50">
        <v>23193.02</v>
      </c>
      <c r="N83" s="49" t="s">
        <v>157</v>
      </c>
      <c r="O83" s="49" t="s">
        <v>134</v>
      </c>
      <c r="P83" s="49" t="s">
        <v>40</v>
      </c>
      <c r="Q83" s="40"/>
      <c r="R83" s="40"/>
      <c r="S83" s="40"/>
      <c r="T83" s="40"/>
      <c r="U83" s="40"/>
      <c r="V83" s="40"/>
    </row>
    <row r="84" spans="3:22" ht="15" x14ac:dyDescent="0.25">
      <c r="C84" s="49" t="s">
        <v>157</v>
      </c>
      <c r="D84" s="50">
        <v>2007</v>
      </c>
      <c r="E84" s="50">
        <v>250</v>
      </c>
      <c r="F84" s="49" t="s">
        <v>18</v>
      </c>
      <c r="G84" s="50">
        <v>33</v>
      </c>
      <c r="H84" s="50">
        <v>26930.309999999994</v>
      </c>
      <c r="I84" s="50">
        <v>3</v>
      </c>
      <c r="J84" s="50">
        <v>29184.440000000002</v>
      </c>
      <c r="N84" s="49" t="s">
        <v>157</v>
      </c>
      <c r="O84" s="49" t="s">
        <v>134</v>
      </c>
      <c r="P84" s="49" t="s">
        <v>41</v>
      </c>
      <c r="Q84" s="50">
        <v>115270198</v>
      </c>
      <c r="R84" s="50">
        <v>4272753</v>
      </c>
      <c r="S84" s="50">
        <v>10846628096</v>
      </c>
      <c r="T84" s="50">
        <v>3970412</v>
      </c>
      <c r="U84" s="50">
        <v>179582</v>
      </c>
      <c r="V84" s="50">
        <v>451018033</v>
      </c>
    </row>
    <row r="85" spans="3:22" ht="15" x14ac:dyDescent="0.25">
      <c r="C85" s="49" t="s">
        <v>157</v>
      </c>
      <c r="D85" s="50">
        <v>2007</v>
      </c>
      <c r="E85" s="50">
        <v>250</v>
      </c>
      <c r="F85" s="49" t="s">
        <v>19</v>
      </c>
      <c r="G85" s="50">
        <v>79</v>
      </c>
      <c r="H85" s="50">
        <v>122489.5</v>
      </c>
      <c r="I85" s="50">
        <v>10</v>
      </c>
      <c r="J85" s="50">
        <v>87211.85</v>
      </c>
      <c r="N85" s="49" t="s">
        <v>157</v>
      </c>
      <c r="O85" s="49" t="s">
        <v>135</v>
      </c>
      <c r="P85" s="49" t="s">
        <v>37</v>
      </c>
      <c r="Q85" s="50">
        <v>115824966</v>
      </c>
      <c r="R85" s="50">
        <v>1097793</v>
      </c>
      <c r="S85" s="50">
        <v>12889154378</v>
      </c>
      <c r="T85" s="50">
        <v>4001711</v>
      </c>
      <c r="U85" s="50">
        <v>48753</v>
      </c>
      <c r="V85" s="50">
        <v>428105158</v>
      </c>
    </row>
    <row r="86" spans="3:22" ht="15" x14ac:dyDescent="0.25">
      <c r="C86" s="49" t="s">
        <v>157</v>
      </c>
      <c r="D86" s="50">
        <v>2007</v>
      </c>
      <c r="E86" s="50">
        <v>250</v>
      </c>
      <c r="F86" s="49" t="s">
        <v>20</v>
      </c>
      <c r="G86" s="50">
        <v>163</v>
      </c>
      <c r="H86" s="50">
        <v>199528.30000000057</v>
      </c>
      <c r="I86" s="50">
        <v>16</v>
      </c>
      <c r="J86" s="50">
        <v>135794.41</v>
      </c>
      <c r="N86" s="49" t="s">
        <v>157</v>
      </c>
      <c r="O86" s="49" t="s">
        <v>135</v>
      </c>
      <c r="P86" s="49" t="s">
        <v>38</v>
      </c>
      <c r="Q86" s="50">
        <v>90552865</v>
      </c>
      <c r="R86" s="50">
        <v>5375305</v>
      </c>
      <c r="S86" s="50">
        <v>15559402903</v>
      </c>
      <c r="T86" s="50">
        <v>2958041</v>
      </c>
      <c r="U86" s="50">
        <v>185635</v>
      </c>
      <c r="V86" s="50">
        <v>561030495</v>
      </c>
    </row>
    <row r="87" spans="3:22" ht="15" x14ac:dyDescent="0.25">
      <c r="C87" s="49" t="s">
        <v>157</v>
      </c>
      <c r="D87" s="50">
        <v>2007</v>
      </c>
      <c r="E87" s="50">
        <v>250</v>
      </c>
      <c r="F87" s="49" t="s">
        <v>21</v>
      </c>
      <c r="G87" s="50">
        <v>132</v>
      </c>
      <c r="H87" s="50">
        <v>145411.20000000036</v>
      </c>
      <c r="I87" s="50">
        <v>10</v>
      </c>
      <c r="J87" s="50">
        <v>86218.67</v>
      </c>
      <c r="N87" s="49" t="s">
        <v>157</v>
      </c>
      <c r="O87" s="49" t="s">
        <v>135</v>
      </c>
      <c r="P87" s="49" t="s">
        <v>39</v>
      </c>
      <c r="Q87" s="50">
        <v>95754930</v>
      </c>
      <c r="R87" s="50">
        <v>6708084</v>
      </c>
      <c r="S87" s="50">
        <v>6565693907</v>
      </c>
      <c r="T87" s="50">
        <v>3089577</v>
      </c>
      <c r="U87" s="50">
        <v>175953</v>
      </c>
      <c r="V87" s="50">
        <v>242839185</v>
      </c>
    </row>
    <row r="88" spans="3:22" ht="15" x14ac:dyDescent="0.25">
      <c r="C88" s="49" t="s">
        <v>157</v>
      </c>
      <c r="D88" s="50">
        <v>2007</v>
      </c>
      <c r="E88" s="50">
        <v>250</v>
      </c>
      <c r="F88" s="49" t="s">
        <v>22</v>
      </c>
      <c r="G88" s="50">
        <v>146</v>
      </c>
      <c r="H88" s="50">
        <v>119146.22000000044</v>
      </c>
      <c r="I88" s="50">
        <v>6</v>
      </c>
      <c r="J88" s="50">
        <v>50872.47</v>
      </c>
      <c r="N88" s="49" t="s">
        <v>157</v>
      </c>
      <c r="O88" s="49" t="s">
        <v>135</v>
      </c>
      <c r="P88" s="49" t="s">
        <v>40</v>
      </c>
      <c r="Q88" s="40"/>
      <c r="R88" s="40"/>
      <c r="S88" s="40"/>
      <c r="T88" s="40"/>
      <c r="U88" s="40"/>
      <c r="V88" s="40"/>
    </row>
    <row r="89" spans="3:22" ht="15" x14ac:dyDescent="0.25">
      <c r="C89" s="49" t="s">
        <v>157</v>
      </c>
      <c r="D89" s="50">
        <v>2007</v>
      </c>
      <c r="E89" s="50">
        <v>250</v>
      </c>
      <c r="F89" s="49" t="s">
        <v>23</v>
      </c>
      <c r="G89" s="50">
        <v>180</v>
      </c>
      <c r="H89" s="50">
        <v>146892.60000000068</v>
      </c>
      <c r="I89" s="50">
        <v>7</v>
      </c>
      <c r="J89" s="50">
        <v>62615.960000000006</v>
      </c>
      <c r="N89" s="49" t="s">
        <v>157</v>
      </c>
      <c r="O89" s="49" t="s">
        <v>135</v>
      </c>
      <c r="P89" s="49" t="s">
        <v>41</v>
      </c>
      <c r="Q89" s="50">
        <v>115873426</v>
      </c>
      <c r="R89" s="50">
        <v>4294362</v>
      </c>
      <c r="S89" s="50">
        <v>10975968480</v>
      </c>
      <c r="T89" s="50">
        <v>4001711</v>
      </c>
      <c r="U89" s="50">
        <v>181549</v>
      </c>
      <c r="V89" s="50">
        <v>461572701</v>
      </c>
    </row>
    <row r="90" spans="3:22" ht="15" x14ac:dyDescent="0.25">
      <c r="C90" s="49" t="s">
        <v>157</v>
      </c>
      <c r="D90" s="50">
        <v>2007</v>
      </c>
      <c r="E90" s="50">
        <v>250</v>
      </c>
      <c r="F90" s="49" t="s">
        <v>24</v>
      </c>
      <c r="G90" s="50">
        <v>172</v>
      </c>
      <c r="H90" s="50">
        <v>126327.12000000046</v>
      </c>
      <c r="I90" s="50">
        <v>12</v>
      </c>
      <c r="J90" s="50">
        <v>102311.5</v>
      </c>
      <c r="N90" s="49" t="s">
        <v>157</v>
      </c>
      <c r="O90" s="49" t="s">
        <v>136</v>
      </c>
      <c r="P90" s="49" t="s">
        <v>37</v>
      </c>
      <c r="Q90" s="50">
        <v>116482737</v>
      </c>
      <c r="R90" s="50">
        <v>1081254</v>
      </c>
      <c r="S90" s="50">
        <v>12770048499</v>
      </c>
      <c r="T90" s="50">
        <v>4039197</v>
      </c>
      <c r="U90" s="50">
        <v>49320</v>
      </c>
      <c r="V90" s="50">
        <v>433160757</v>
      </c>
    </row>
    <row r="91" spans="3:22" ht="15" x14ac:dyDescent="0.25">
      <c r="C91" s="49" t="s">
        <v>157</v>
      </c>
      <c r="D91" s="50">
        <v>2007</v>
      </c>
      <c r="E91" s="50">
        <v>250</v>
      </c>
      <c r="F91" s="49" t="s">
        <v>25</v>
      </c>
      <c r="G91" s="50">
        <v>183</v>
      </c>
      <c r="H91" s="50">
        <v>126939.78000000046</v>
      </c>
      <c r="I91" s="50">
        <v>8</v>
      </c>
      <c r="J91" s="50">
        <v>71278.149999999994</v>
      </c>
      <c r="N91" s="49" t="s">
        <v>157</v>
      </c>
      <c r="O91" s="49" t="s">
        <v>136</v>
      </c>
      <c r="P91" s="49" t="s">
        <v>38</v>
      </c>
      <c r="Q91" s="50">
        <v>91027511</v>
      </c>
      <c r="R91" s="50">
        <v>5379114</v>
      </c>
      <c r="S91" s="50">
        <v>15718058305</v>
      </c>
      <c r="T91" s="50">
        <v>2981403</v>
      </c>
      <c r="U91" s="50">
        <v>185954</v>
      </c>
      <c r="V91" s="50">
        <v>567822114</v>
      </c>
    </row>
    <row r="92" spans="3:22" ht="15" x14ac:dyDescent="0.25">
      <c r="C92" s="49" t="s">
        <v>157</v>
      </c>
      <c r="D92" s="50">
        <v>2007</v>
      </c>
      <c r="E92" s="50">
        <v>250</v>
      </c>
      <c r="F92" s="49" t="s">
        <v>26</v>
      </c>
      <c r="G92" s="50">
        <v>158</v>
      </c>
      <c r="H92" s="50">
        <v>109598.28000000038</v>
      </c>
      <c r="I92" s="50">
        <v>4</v>
      </c>
      <c r="J92" s="50">
        <v>32082.069999999996</v>
      </c>
      <c r="N92" s="49" t="s">
        <v>157</v>
      </c>
      <c r="O92" s="49" t="s">
        <v>136</v>
      </c>
      <c r="P92" s="49" t="s">
        <v>39</v>
      </c>
      <c r="Q92" s="50">
        <v>96260543</v>
      </c>
      <c r="R92" s="50">
        <v>6809235</v>
      </c>
      <c r="S92" s="50">
        <v>7489398882</v>
      </c>
      <c r="T92" s="50">
        <v>3113936</v>
      </c>
      <c r="U92" s="50">
        <v>175349</v>
      </c>
      <c r="V92" s="50">
        <v>245228795</v>
      </c>
    </row>
    <row r="93" spans="3:22" ht="15" x14ac:dyDescent="0.25">
      <c r="C93" s="49" t="s">
        <v>157</v>
      </c>
      <c r="D93" s="50">
        <v>2007</v>
      </c>
      <c r="E93" s="50">
        <v>250</v>
      </c>
      <c r="F93" s="49" t="s">
        <v>27</v>
      </c>
      <c r="G93" s="50">
        <v>136</v>
      </c>
      <c r="H93" s="50">
        <v>88787.600000000108</v>
      </c>
      <c r="I93" s="50">
        <v>5</v>
      </c>
      <c r="J93" s="50">
        <v>44328.58</v>
      </c>
      <c r="N93" s="49" t="s">
        <v>157</v>
      </c>
      <c r="O93" s="49" t="s">
        <v>136</v>
      </c>
      <c r="P93" s="49" t="s">
        <v>40</v>
      </c>
      <c r="Q93" s="40"/>
      <c r="R93" s="40"/>
      <c r="S93" s="40"/>
      <c r="T93" s="40"/>
      <c r="U93" s="40"/>
      <c r="V93" s="40"/>
    </row>
    <row r="94" spans="3:22" ht="15" x14ac:dyDescent="0.25">
      <c r="C94" s="49" t="s">
        <v>157</v>
      </c>
      <c r="D94" s="50">
        <v>2007</v>
      </c>
      <c r="E94" s="50">
        <v>250</v>
      </c>
      <c r="F94" s="49" t="s">
        <v>28</v>
      </c>
      <c r="G94" s="50">
        <v>114</v>
      </c>
      <c r="H94" s="50">
        <v>74424.89999999998</v>
      </c>
      <c r="I94" s="50">
        <v>3</v>
      </c>
      <c r="J94" s="50">
        <v>30287.949999999997</v>
      </c>
      <c r="N94" s="49" t="s">
        <v>157</v>
      </c>
      <c r="O94" s="49" t="s">
        <v>136</v>
      </c>
      <c r="P94" s="49" t="s">
        <v>41</v>
      </c>
      <c r="Q94" s="50">
        <v>116530659</v>
      </c>
      <c r="R94" s="50">
        <v>4274987</v>
      </c>
      <c r="S94" s="50">
        <v>11025634371</v>
      </c>
      <c r="T94" s="50">
        <v>4039197</v>
      </c>
      <c r="U94" s="50">
        <v>180591</v>
      </c>
      <c r="V94" s="50">
        <v>464561768</v>
      </c>
    </row>
    <row r="95" spans="3:22" ht="15" x14ac:dyDescent="0.25">
      <c r="C95" s="49" t="s">
        <v>157</v>
      </c>
      <c r="D95" s="50">
        <v>2007</v>
      </c>
      <c r="E95" s="50">
        <v>250</v>
      </c>
      <c r="F95" s="49" t="s">
        <v>29</v>
      </c>
      <c r="G95" s="50">
        <v>75</v>
      </c>
      <c r="H95" s="50">
        <v>48963.749999999935</v>
      </c>
      <c r="I95" s="50">
        <v>3</v>
      </c>
      <c r="J95" s="50">
        <v>24330.93</v>
      </c>
      <c r="N95" s="49" t="s">
        <v>157</v>
      </c>
      <c r="O95" s="49" t="s">
        <v>132</v>
      </c>
      <c r="P95" s="49" t="s">
        <v>37</v>
      </c>
      <c r="Q95" s="50">
        <v>117074952</v>
      </c>
      <c r="R95" s="50">
        <v>1072425</v>
      </c>
      <c r="S95" s="50">
        <v>12766786740</v>
      </c>
      <c r="T95" s="50">
        <v>4073531</v>
      </c>
      <c r="U95" s="50">
        <v>49329</v>
      </c>
      <c r="V95" s="50">
        <v>444390108</v>
      </c>
    </row>
    <row r="96" spans="3:22" ht="15" x14ac:dyDescent="0.25">
      <c r="C96" s="49" t="s">
        <v>157</v>
      </c>
      <c r="D96" s="50">
        <v>2007</v>
      </c>
      <c r="E96" s="50">
        <v>250</v>
      </c>
      <c r="F96" s="49" t="s">
        <v>30</v>
      </c>
      <c r="G96" s="50">
        <v>62</v>
      </c>
      <c r="H96" s="50">
        <v>45536.51999999996</v>
      </c>
      <c r="I96" s="50">
        <v>2</v>
      </c>
      <c r="J96" s="50">
        <v>17209.059999999998</v>
      </c>
      <c r="N96" s="49" t="s">
        <v>157</v>
      </c>
      <c r="O96" s="49" t="s">
        <v>132</v>
      </c>
      <c r="P96" s="49" t="s">
        <v>38</v>
      </c>
      <c r="Q96" s="50">
        <v>91473429</v>
      </c>
      <c r="R96" s="50">
        <v>5334701</v>
      </c>
      <c r="S96" s="50">
        <v>15728428913</v>
      </c>
      <c r="T96" s="50">
        <v>3002684</v>
      </c>
      <c r="U96" s="50">
        <v>186523</v>
      </c>
      <c r="V96" s="50">
        <v>577497110</v>
      </c>
    </row>
    <row r="97" spans="3:22" ht="15" x14ac:dyDescent="0.25">
      <c r="C97" s="49" t="s">
        <v>157</v>
      </c>
      <c r="D97" s="50">
        <v>2007</v>
      </c>
      <c r="E97" s="50">
        <v>250</v>
      </c>
      <c r="F97" s="49" t="s">
        <v>31</v>
      </c>
      <c r="G97" s="50">
        <v>43</v>
      </c>
      <c r="H97" s="50">
        <v>31581.779999999973</v>
      </c>
      <c r="I97" s="50">
        <v>3</v>
      </c>
      <c r="J97" s="50">
        <v>24905.97</v>
      </c>
      <c r="N97" s="49" t="s">
        <v>157</v>
      </c>
      <c r="O97" s="49" t="s">
        <v>132</v>
      </c>
      <c r="P97" s="49" t="s">
        <v>39</v>
      </c>
      <c r="Q97" s="50">
        <v>96698369</v>
      </c>
      <c r="R97" s="50">
        <v>6752997</v>
      </c>
      <c r="S97" s="50">
        <v>7651594600</v>
      </c>
      <c r="T97" s="50">
        <v>3135878</v>
      </c>
      <c r="U97" s="50">
        <v>167472</v>
      </c>
      <c r="V97" s="50">
        <v>225480912</v>
      </c>
    </row>
    <row r="98" spans="3:22" ht="15" x14ac:dyDescent="0.25">
      <c r="C98" s="49" t="s">
        <v>157</v>
      </c>
      <c r="D98" s="50">
        <v>2007</v>
      </c>
      <c r="E98" s="50">
        <v>250</v>
      </c>
      <c r="F98" s="49" t="s">
        <v>32</v>
      </c>
      <c r="G98" s="50">
        <v>35</v>
      </c>
      <c r="H98" s="50">
        <v>28562.449999999993</v>
      </c>
      <c r="I98" s="50">
        <v>3</v>
      </c>
      <c r="J98" s="50">
        <v>28324.759999999995</v>
      </c>
      <c r="N98" s="49" t="s">
        <v>157</v>
      </c>
      <c r="O98" s="49" t="s">
        <v>132</v>
      </c>
      <c r="P98" s="49" t="s">
        <v>40</v>
      </c>
      <c r="Q98" s="40"/>
      <c r="R98" s="40"/>
      <c r="S98" s="40"/>
      <c r="T98" s="40"/>
      <c r="U98" s="40"/>
      <c r="V98" s="40"/>
    </row>
    <row r="99" spans="3:22" ht="18.75" customHeight="1" x14ac:dyDescent="0.25">
      <c r="C99" s="49" t="s">
        <v>157</v>
      </c>
      <c r="D99" s="50">
        <v>2007</v>
      </c>
      <c r="E99" s="50">
        <v>250</v>
      </c>
      <c r="F99" s="49" t="s">
        <v>33</v>
      </c>
      <c r="G99" s="50">
        <v>18</v>
      </c>
      <c r="H99" s="50">
        <v>14689.259999999997</v>
      </c>
      <c r="I99" s="50">
        <v>1</v>
      </c>
      <c r="J99" s="50">
        <v>8118.79</v>
      </c>
      <c r="N99" s="49" t="s">
        <v>157</v>
      </c>
      <c r="O99" s="49" t="s">
        <v>132</v>
      </c>
      <c r="P99" s="49" t="s">
        <v>41</v>
      </c>
      <c r="Q99" s="50">
        <v>117122871</v>
      </c>
      <c r="R99" s="50">
        <v>4257028</v>
      </c>
      <c r="S99" s="50">
        <v>11103318734</v>
      </c>
      <c r="T99" s="50">
        <v>4073531</v>
      </c>
      <c r="U99" s="50">
        <v>181868</v>
      </c>
      <c r="V99" s="50">
        <v>472361654</v>
      </c>
    </row>
    <row r="100" spans="3:22" ht="15" x14ac:dyDescent="0.25">
      <c r="C100" s="49" t="s">
        <v>157</v>
      </c>
      <c r="D100" s="50">
        <v>2007</v>
      </c>
      <c r="E100" s="50">
        <v>500</v>
      </c>
      <c r="F100" s="49" t="s">
        <v>4</v>
      </c>
      <c r="G100" s="50">
        <v>49</v>
      </c>
      <c r="H100" s="50">
        <v>57579.899999999951</v>
      </c>
      <c r="I100" s="50">
        <v>4</v>
      </c>
      <c r="J100" s="50">
        <v>32747.120000000003</v>
      </c>
    </row>
    <row r="101" spans="3:22" ht="15" x14ac:dyDescent="0.25">
      <c r="C101" s="49" t="s">
        <v>157</v>
      </c>
      <c r="D101" s="50">
        <v>2007</v>
      </c>
      <c r="E101" s="50">
        <v>500</v>
      </c>
      <c r="F101" s="49" t="s">
        <v>5</v>
      </c>
      <c r="G101" s="50">
        <v>111</v>
      </c>
      <c r="H101" s="50">
        <v>108700.0799999999</v>
      </c>
      <c r="I101" s="50">
        <v>12</v>
      </c>
      <c r="J101" s="50">
        <v>95952.140000000014</v>
      </c>
    </row>
    <row r="102" spans="3:22" ht="15" x14ac:dyDescent="0.25">
      <c r="C102" s="49" t="s">
        <v>157</v>
      </c>
      <c r="D102" s="50">
        <v>2007</v>
      </c>
      <c r="E102" s="50">
        <v>500</v>
      </c>
      <c r="F102" s="49" t="s">
        <v>6</v>
      </c>
      <c r="G102" s="50">
        <v>99</v>
      </c>
      <c r="H102" s="50">
        <v>85315.229999999981</v>
      </c>
      <c r="I102" s="50">
        <v>4</v>
      </c>
      <c r="J102" s="50">
        <v>33470.67</v>
      </c>
    </row>
    <row r="103" spans="3:22" ht="15" x14ac:dyDescent="0.25">
      <c r="C103" s="49" t="s">
        <v>157</v>
      </c>
      <c r="D103" s="50">
        <v>2007</v>
      </c>
      <c r="E103" s="50">
        <v>500</v>
      </c>
      <c r="F103" s="49" t="s">
        <v>7</v>
      </c>
      <c r="G103" s="50">
        <v>102</v>
      </c>
      <c r="H103" s="50">
        <v>79908.839999999866</v>
      </c>
      <c r="I103" s="50">
        <v>5</v>
      </c>
      <c r="J103" s="50">
        <v>40158.04</v>
      </c>
    </row>
    <row r="104" spans="3:22" ht="15" x14ac:dyDescent="0.25">
      <c r="C104" s="49" t="s">
        <v>157</v>
      </c>
      <c r="D104" s="50">
        <v>2007</v>
      </c>
      <c r="E104" s="50">
        <v>500</v>
      </c>
      <c r="F104" s="49" t="s">
        <v>8</v>
      </c>
      <c r="G104" s="50">
        <v>88</v>
      </c>
      <c r="H104" s="50">
        <v>68940.95999999989</v>
      </c>
      <c r="I104" s="50">
        <v>5</v>
      </c>
      <c r="J104" s="50">
        <v>40433.490000000005</v>
      </c>
    </row>
    <row r="105" spans="3:22" ht="15" x14ac:dyDescent="0.25">
      <c r="C105" s="49" t="s">
        <v>157</v>
      </c>
      <c r="D105" s="50">
        <v>2007</v>
      </c>
      <c r="E105" s="50">
        <v>500</v>
      </c>
      <c r="F105" s="49" t="s">
        <v>9</v>
      </c>
      <c r="G105" s="50">
        <v>92</v>
      </c>
      <c r="H105" s="50">
        <v>64867.360000000117</v>
      </c>
      <c r="I105" s="50">
        <v>5</v>
      </c>
      <c r="J105" s="50">
        <v>43235.83</v>
      </c>
    </row>
    <row r="106" spans="3:22" ht="15" x14ac:dyDescent="0.25">
      <c r="C106" s="49" t="s">
        <v>157</v>
      </c>
      <c r="D106" s="50">
        <v>2007</v>
      </c>
      <c r="E106" s="50">
        <v>500</v>
      </c>
      <c r="F106" s="49" t="s">
        <v>10</v>
      </c>
      <c r="G106" s="50">
        <v>94</v>
      </c>
      <c r="H106" s="50">
        <v>62595.540000000154</v>
      </c>
      <c r="I106" s="50">
        <v>4</v>
      </c>
      <c r="J106" s="50">
        <v>31695.410000000003</v>
      </c>
    </row>
    <row r="107" spans="3:22" ht="15" x14ac:dyDescent="0.25">
      <c r="C107" s="49" t="s">
        <v>157</v>
      </c>
      <c r="D107" s="50">
        <v>2007</v>
      </c>
      <c r="E107" s="50">
        <v>500</v>
      </c>
      <c r="F107" s="49" t="s">
        <v>11</v>
      </c>
      <c r="G107" s="50">
        <v>96</v>
      </c>
      <c r="H107" s="50">
        <v>63927.360000000161</v>
      </c>
      <c r="I107" s="50">
        <v>4</v>
      </c>
      <c r="J107" s="50">
        <v>33053.71</v>
      </c>
    </row>
    <row r="108" spans="3:22" ht="15" x14ac:dyDescent="0.25">
      <c r="C108" s="49" t="s">
        <v>157</v>
      </c>
      <c r="D108" s="50">
        <v>2007</v>
      </c>
      <c r="E108" s="50">
        <v>500</v>
      </c>
      <c r="F108" s="49" t="s">
        <v>12</v>
      </c>
      <c r="G108" s="50">
        <v>102</v>
      </c>
      <c r="H108" s="50">
        <v>63927.479999999938</v>
      </c>
      <c r="I108" s="50">
        <v>5</v>
      </c>
      <c r="J108" s="50">
        <v>35513.270000000004</v>
      </c>
    </row>
    <row r="109" spans="3:22" ht="15" x14ac:dyDescent="0.25">
      <c r="C109" s="49" t="s">
        <v>157</v>
      </c>
      <c r="D109" s="50">
        <v>2007</v>
      </c>
      <c r="E109" s="50">
        <v>500</v>
      </c>
      <c r="F109" s="49" t="s">
        <v>13</v>
      </c>
      <c r="G109" s="50">
        <v>52</v>
      </c>
      <c r="H109" s="50">
        <v>32590.480000000036</v>
      </c>
      <c r="I109" s="50">
        <v>2</v>
      </c>
      <c r="J109" s="50">
        <v>17874.61</v>
      </c>
    </row>
    <row r="110" spans="3:22" ht="15" x14ac:dyDescent="0.25">
      <c r="C110" s="49" t="s">
        <v>157</v>
      </c>
      <c r="D110" s="50">
        <v>2007</v>
      </c>
      <c r="E110" s="50">
        <v>500</v>
      </c>
      <c r="F110" s="49" t="s">
        <v>14</v>
      </c>
      <c r="G110" s="50">
        <v>46</v>
      </c>
      <c r="H110" s="50">
        <v>28830.040000000026</v>
      </c>
      <c r="I110" s="50">
        <v>2</v>
      </c>
      <c r="J110" s="50">
        <v>19092.16</v>
      </c>
    </row>
    <row r="111" spans="3:22" ht="15" x14ac:dyDescent="0.25">
      <c r="C111" s="49" t="s">
        <v>157</v>
      </c>
      <c r="D111" s="50">
        <v>2007</v>
      </c>
      <c r="E111" s="50">
        <v>500</v>
      </c>
      <c r="F111" s="49" t="s">
        <v>15</v>
      </c>
      <c r="G111" s="50">
        <v>32</v>
      </c>
      <c r="H111" s="50">
        <v>22562.560000000016</v>
      </c>
      <c r="I111" s="50">
        <v>2</v>
      </c>
      <c r="J111" s="50">
        <v>15978.82</v>
      </c>
    </row>
    <row r="112" spans="3:22" ht="15" x14ac:dyDescent="0.25">
      <c r="C112" s="49" t="s">
        <v>157</v>
      </c>
      <c r="D112" s="50">
        <v>2007</v>
      </c>
      <c r="E112" s="50">
        <v>500</v>
      </c>
      <c r="F112" s="49" t="s">
        <v>16</v>
      </c>
      <c r="G112" s="50">
        <v>45</v>
      </c>
      <c r="H112" s="50">
        <v>31728.600000000039</v>
      </c>
      <c r="I112" s="50">
        <v>2</v>
      </c>
      <c r="J112" s="50">
        <v>17196.349999999999</v>
      </c>
    </row>
    <row r="113" spans="3:10" ht="15" x14ac:dyDescent="0.25">
      <c r="C113" s="49" t="s">
        <v>157</v>
      </c>
      <c r="D113" s="50">
        <v>2007</v>
      </c>
      <c r="E113" s="50">
        <v>500</v>
      </c>
      <c r="F113" s="49" t="s">
        <v>17</v>
      </c>
      <c r="G113" s="50">
        <v>28</v>
      </c>
      <c r="H113" s="50">
        <v>21935.759999999987</v>
      </c>
      <c r="I113" s="50">
        <v>3</v>
      </c>
      <c r="J113" s="50">
        <v>25857.599999999999</v>
      </c>
    </row>
    <row r="114" spans="3:10" ht="15" x14ac:dyDescent="0.25">
      <c r="C114" s="49" t="s">
        <v>157</v>
      </c>
      <c r="D114" s="50">
        <v>2007</v>
      </c>
      <c r="E114" s="50">
        <v>500</v>
      </c>
      <c r="F114" s="49" t="s">
        <v>18</v>
      </c>
      <c r="G114" s="50">
        <v>21</v>
      </c>
      <c r="H114" s="50">
        <v>16451.82</v>
      </c>
      <c r="I114" s="50">
        <v>2</v>
      </c>
      <c r="J114" s="50">
        <v>14579.09</v>
      </c>
    </row>
    <row r="115" spans="3:10" ht="15" x14ac:dyDescent="0.25">
      <c r="C115" s="49" t="s">
        <v>157</v>
      </c>
      <c r="D115" s="50">
        <v>2007</v>
      </c>
      <c r="E115" s="50">
        <v>500</v>
      </c>
      <c r="F115" s="49" t="s">
        <v>19</v>
      </c>
      <c r="G115" s="50">
        <v>53</v>
      </c>
      <c r="H115" s="50">
        <v>78890.5</v>
      </c>
      <c r="I115" s="50">
        <v>6</v>
      </c>
      <c r="J115" s="50">
        <v>46170.7</v>
      </c>
    </row>
    <row r="116" spans="3:10" ht="15" x14ac:dyDescent="0.25">
      <c r="C116" s="49" t="s">
        <v>157</v>
      </c>
      <c r="D116" s="50">
        <v>2007</v>
      </c>
      <c r="E116" s="50">
        <v>500</v>
      </c>
      <c r="F116" s="49" t="s">
        <v>20</v>
      </c>
      <c r="G116" s="50">
        <v>67</v>
      </c>
      <c r="H116" s="50">
        <v>78731.700000000012</v>
      </c>
      <c r="I116" s="50">
        <v>7</v>
      </c>
      <c r="J116" s="50">
        <v>54313.200000000004</v>
      </c>
    </row>
    <row r="117" spans="3:10" ht="15" x14ac:dyDescent="0.25">
      <c r="C117" s="49" t="s">
        <v>157</v>
      </c>
      <c r="D117" s="50">
        <v>2007</v>
      </c>
      <c r="E117" s="50">
        <v>500</v>
      </c>
      <c r="F117" s="49" t="s">
        <v>21</v>
      </c>
      <c r="G117" s="50">
        <v>79</v>
      </c>
      <c r="H117" s="50">
        <v>83550.400000000038</v>
      </c>
      <c r="I117" s="50">
        <v>7</v>
      </c>
      <c r="J117" s="50">
        <v>55288.219999999994</v>
      </c>
    </row>
    <row r="118" spans="3:10" ht="15" x14ac:dyDescent="0.25">
      <c r="C118" s="49" t="s">
        <v>157</v>
      </c>
      <c r="D118" s="50">
        <v>2007</v>
      </c>
      <c r="E118" s="50">
        <v>500</v>
      </c>
      <c r="F118" s="49" t="s">
        <v>22</v>
      </c>
      <c r="G118" s="50">
        <v>83</v>
      </c>
      <c r="H118" s="50">
        <v>65023.859999999891</v>
      </c>
      <c r="I118" s="50">
        <v>4</v>
      </c>
      <c r="J118" s="50">
        <v>33004.300000000003</v>
      </c>
    </row>
    <row r="119" spans="3:10" ht="15" x14ac:dyDescent="0.25">
      <c r="C119" s="49" t="s">
        <v>157</v>
      </c>
      <c r="D119" s="50">
        <v>2007</v>
      </c>
      <c r="E119" s="50">
        <v>500</v>
      </c>
      <c r="F119" s="49" t="s">
        <v>23</v>
      </c>
      <c r="G119" s="50">
        <v>90</v>
      </c>
      <c r="H119" s="50">
        <v>70507.799999999886</v>
      </c>
      <c r="I119" s="50">
        <v>3</v>
      </c>
      <c r="J119" s="50">
        <v>23562.76</v>
      </c>
    </row>
    <row r="120" spans="3:10" ht="15" x14ac:dyDescent="0.25">
      <c r="C120" s="49" t="s">
        <v>157</v>
      </c>
      <c r="D120" s="50">
        <v>2007</v>
      </c>
      <c r="E120" s="50">
        <v>500</v>
      </c>
      <c r="F120" s="49" t="s">
        <v>24</v>
      </c>
      <c r="G120" s="50">
        <v>86</v>
      </c>
      <c r="H120" s="50">
        <v>60636.880000000107</v>
      </c>
      <c r="I120" s="50">
        <v>5</v>
      </c>
      <c r="J120" s="50">
        <v>39391.19</v>
      </c>
    </row>
    <row r="121" spans="3:10" ht="15" x14ac:dyDescent="0.25">
      <c r="C121" s="49" t="s">
        <v>157</v>
      </c>
      <c r="D121" s="50">
        <v>2007</v>
      </c>
      <c r="E121" s="50">
        <v>500</v>
      </c>
      <c r="F121" s="49" t="s">
        <v>25</v>
      </c>
      <c r="G121" s="50">
        <v>113</v>
      </c>
      <c r="H121" s="50">
        <v>75247.83000000022</v>
      </c>
      <c r="I121" s="50">
        <v>5</v>
      </c>
      <c r="J121" s="50">
        <v>39798.770000000004</v>
      </c>
    </row>
    <row r="122" spans="3:10" ht="15" x14ac:dyDescent="0.25">
      <c r="C122" s="49" t="s">
        <v>157</v>
      </c>
      <c r="D122" s="50">
        <v>2007</v>
      </c>
      <c r="E122" s="50">
        <v>500</v>
      </c>
      <c r="F122" s="49" t="s">
        <v>26</v>
      </c>
      <c r="G122" s="50">
        <v>93</v>
      </c>
      <c r="H122" s="50">
        <v>61929.63000000015</v>
      </c>
      <c r="I122" s="50">
        <v>4</v>
      </c>
      <c r="J122" s="50">
        <v>37214.68</v>
      </c>
    </row>
    <row r="123" spans="3:10" ht="15" x14ac:dyDescent="0.25">
      <c r="C123" s="49" t="s">
        <v>157</v>
      </c>
      <c r="D123" s="50">
        <v>2007</v>
      </c>
      <c r="E123" s="50">
        <v>500</v>
      </c>
      <c r="F123" s="49" t="s">
        <v>27</v>
      </c>
      <c r="G123" s="50">
        <v>85</v>
      </c>
      <c r="H123" s="50">
        <v>53272.899999999972</v>
      </c>
      <c r="I123" s="50">
        <v>2</v>
      </c>
      <c r="J123" s="50">
        <v>16142.09</v>
      </c>
    </row>
    <row r="124" spans="3:10" ht="15" x14ac:dyDescent="0.25">
      <c r="C124" s="49" t="s">
        <v>157</v>
      </c>
      <c r="D124" s="50">
        <v>2007</v>
      </c>
      <c r="E124" s="50">
        <v>500</v>
      </c>
      <c r="F124" s="49" t="s">
        <v>28</v>
      </c>
      <c r="G124" s="50">
        <v>56</v>
      </c>
      <c r="H124" s="50">
        <v>35097.440000000031</v>
      </c>
      <c r="I124" s="50">
        <v>1</v>
      </c>
      <c r="J124" s="50">
        <v>8676.85</v>
      </c>
    </row>
    <row r="125" spans="3:10" ht="15" x14ac:dyDescent="0.25">
      <c r="C125" s="49" t="s">
        <v>157</v>
      </c>
      <c r="D125" s="50">
        <v>2007</v>
      </c>
      <c r="E125" s="50">
        <v>500</v>
      </c>
      <c r="F125" s="49" t="s">
        <v>29</v>
      </c>
      <c r="G125" s="50">
        <v>42</v>
      </c>
      <c r="H125" s="50">
        <v>26323.08000000002</v>
      </c>
      <c r="I125" s="50">
        <v>2</v>
      </c>
      <c r="J125" s="50">
        <v>13946.42</v>
      </c>
    </row>
    <row r="126" spans="3:10" ht="15" x14ac:dyDescent="0.25">
      <c r="C126" s="49" t="s">
        <v>157</v>
      </c>
      <c r="D126" s="50">
        <v>2007</v>
      </c>
      <c r="E126" s="50">
        <v>500</v>
      </c>
      <c r="F126" s="49" t="s">
        <v>30</v>
      </c>
      <c r="G126" s="50">
        <v>34</v>
      </c>
      <c r="H126" s="50">
        <v>23972.720000000019</v>
      </c>
      <c r="I126" s="50">
        <v>0</v>
      </c>
      <c r="J126" s="50">
        <v>0</v>
      </c>
    </row>
    <row r="127" spans="3:10" ht="15" x14ac:dyDescent="0.25">
      <c r="C127" s="49" t="s">
        <v>157</v>
      </c>
      <c r="D127" s="50">
        <v>2007</v>
      </c>
      <c r="E127" s="50">
        <v>500</v>
      </c>
      <c r="F127" s="49" t="s">
        <v>31</v>
      </c>
      <c r="G127" s="50">
        <v>27</v>
      </c>
      <c r="H127" s="50">
        <v>19037.160000000007</v>
      </c>
      <c r="I127" s="50">
        <v>1</v>
      </c>
      <c r="J127" s="50">
        <v>9308.3799999999992</v>
      </c>
    </row>
    <row r="128" spans="3:10" ht="15" x14ac:dyDescent="0.25">
      <c r="C128" s="49" t="s">
        <v>157</v>
      </c>
      <c r="D128" s="50">
        <v>2007</v>
      </c>
      <c r="E128" s="50">
        <v>500</v>
      </c>
      <c r="F128" s="49" t="s">
        <v>32</v>
      </c>
      <c r="G128" s="50">
        <v>11</v>
      </c>
      <c r="H128" s="50">
        <v>8617.619999999999</v>
      </c>
      <c r="I128" s="50">
        <v>1</v>
      </c>
      <c r="J128" s="50">
        <v>8841.6299999999992</v>
      </c>
    </row>
    <row r="129" spans="3:10" ht="17.25" customHeight="1" x14ac:dyDescent="0.25">
      <c r="C129" s="49" t="s">
        <v>157</v>
      </c>
      <c r="D129" s="50">
        <v>2007</v>
      </c>
      <c r="E129" s="50">
        <v>500</v>
      </c>
      <c r="F129" s="49" t="s">
        <v>33</v>
      </c>
      <c r="G129" s="50">
        <v>8</v>
      </c>
      <c r="H129" s="50">
        <v>6267.36</v>
      </c>
      <c r="I129" s="50">
        <v>1</v>
      </c>
      <c r="J129" s="50">
        <v>7346.4</v>
      </c>
    </row>
    <row r="130" spans="3:10" ht="15" x14ac:dyDescent="0.25">
      <c r="C130" s="49" t="s">
        <v>157</v>
      </c>
      <c r="D130" s="50">
        <v>2007</v>
      </c>
      <c r="E130" s="50">
        <v>1000</v>
      </c>
      <c r="F130" s="49" t="s">
        <v>4</v>
      </c>
      <c r="G130" s="50">
        <v>28</v>
      </c>
      <c r="H130" s="50">
        <v>30161.600000000013</v>
      </c>
      <c r="I130" s="50">
        <v>0</v>
      </c>
      <c r="J130" s="50">
        <v>0</v>
      </c>
    </row>
    <row r="131" spans="3:10" ht="15" x14ac:dyDescent="0.25">
      <c r="C131" s="49" t="s">
        <v>157</v>
      </c>
      <c r="D131" s="50">
        <v>2007</v>
      </c>
      <c r="E131" s="50">
        <v>1000</v>
      </c>
      <c r="F131" s="49" t="s">
        <v>5</v>
      </c>
      <c r="G131" s="50">
        <v>28</v>
      </c>
      <c r="H131" s="50">
        <v>25134.759999999984</v>
      </c>
      <c r="I131" s="50">
        <v>1</v>
      </c>
      <c r="J131" s="50">
        <v>7785.38</v>
      </c>
    </row>
    <row r="132" spans="3:10" ht="15" x14ac:dyDescent="0.25">
      <c r="C132" s="49" t="s">
        <v>157</v>
      </c>
      <c r="D132" s="50">
        <v>2007</v>
      </c>
      <c r="E132" s="50">
        <v>1000</v>
      </c>
      <c r="F132" s="49" t="s">
        <v>6</v>
      </c>
      <c r="G132" s="50">
        <v>40</v>
      </c>
      <c r="H132" s="50">
        <v>31598.000000000018</v>
      </c>
      <c r="I132" s="50">
        <v>0</v>
      </c>
      <c r="J132" s="50">
        <v>0</v>
      </c>
    </row>
    <row r="133" spans="3:10" ht="15" x14ac:dyDescent="0.25">
      <c r="C133" s="49" t="s">
        <v>157</v>
      </c>
      <c r="D133" s="50">
        <v>2007</v>
      </c>
      <c r="E133" s="50">
        <v>1000</v>
      </c>
      <c r="F133" s="49" t="s">
        <v>7</v>
      </c>
      <c r="G133" s="50">
        <v>40</v>
      </c>
      <c r="H133" s="50">
        <v>28725.599999999988</v>
      </c>
      <c r="I133" s="50">
        <v>4</v>
      </c>
      <c r="J133" s="50">
        <v>29498.809999999998</v>
      </c>
    </row>
    <row r="134" spans="3:10" ht="15" x14ac:dyDescent="0.25">
      <c r="C134" s="49" t="s">
        <v>157</v>
      </c>
      <c r="D134" s="50">
        <v>2007</v>
      </c>
      <c r="E134" s="50">
        <v>1000</v>
      </c>
      <c r="F134" s="49" t="s">
        <v>8</v>
      </c>
      <c r="G134" s="50">
        <v>41</v>
      </c>
      <c r="H134" s="50">
        <v>29443.739999999987</v>
      </c>
      <c r="I134" s="50">
        <v>2</v>
      </c>
      <c r="J134" s="50">
        <v>12768.04</v>
      </c>
    </row>
    <row r="135" spans="3:10" ht="15" x14ac:dyDescent="0.25">
      <c r="C135" s="49" t="s">
        <v>157</v>
      </c>
      <c r="D135" s="50">
        <v>2007</v>
      </c>
      <c r="E135" s="50">
        <v>1000</v>
      </c>
      <c r="F135" s="49" t="s">
        <v>9</v>
      </c>
      <c r="G135" s="50">
        <v>52</v>
      </c>
      <c r="H135" s="50">
        <v>33608.639999999992</v>
      </c>
      <c r="I135" s="50">
        <v>4</v>
      </c>
      <c r="J135" s="50">
        <v>30785.72</v>
      </c>
    </row>
    <row r="136" spans="3:10" ht="15" x14ac:dyDescent="0.25">
      <c r="C136" s="49" t="s">
        <v>157</v>
      </c>
      <c r="D136" s="50">
        <v>2007</v>
      </c>
      <c r="E136" s="50">
        <v>1000</v>
      </c>
      <c r="F136" s="49" t="s">
        <v>10</v>
      </c>
      <c r="G136" s="50">
        <v>45</v>
      </c>
      <c r="H136" s="50">
        <v>27468.899999999969</v>
      </c>
      <c r="I136" s="50">
        <v>1</v>
      </c>
      <c r="J136" s="50">
        <v>6683.42</v>
      </c>
    </row>
    <row r="137" spans="3:10" ht="15" x14ac:dyDescent="0.25">
      <c r="C137" s="49" t="s">
        <v>157</v>
      </c>
      <c r="D137" s="50">
        <v>2007</v>
      </c>
      <c r="E137" s="50">
        <v>1000</v>
      </c>
      <c r="F137" s="49" t="s">
        <v>11</v>
      </c>
      <c r="G137" s="50">
        <v>52</v>
      </c>
      <c r="H137" s="50">
        <v>31741.839999999956</v>
      </c>
      <c r="I137" s="50">
        <v>1</v>
      </c>
      <c r="J137" s="50">
        <v>8727.36</v>
      </c>
    </row>
    <row r="138" spans="3:10" ht="15" x14ac:dyDescent="0.25">
      <c r="C138" s="49" t="s">
        <v>157</v>
      </c>
      <c r="D138" s="50">
        <v>2007</v>
      </c>
      <c r="E138" s="50">
        <v>1000</v>
      </c>
      <c r="F138" s="49" t="s">
        <v>12</v>
      </c>
      <c r="G138" s="50">
        <v>47</v>
      </c>
      <c r="H138" s="50">
        <v>27001.969999999976</v>
      </c>
      <c r="I138" s="50">
        <v>2</v>
      </c>
      <c r="J138" s="50">
        <v>13432.669999999998</v>
      </c>
    </row>
    <row r="139" spans="3:10" ht="15" x14ac:dyDescent="0.25">
      <c r="C139" s="49" t="s">
        <v>157</v>
      </c>
      <c r="D139" s="50">
        <v>2007</v>
      </c>
      <c r="E139" s="50">
        <v>1000</v>
      </c>
      <c r="F139" s="49" t="s">
        <v>13</v>
      </c>
      <c r="G139" s="50">
        <v>29</v>
      </c>
      <c r="H139" s="50">
        <v>16660.790000000005</v>
      </c>
      <c r="I139" s="50">
        <v>0</v>
      </c>
      <c r="J139" s="50">
        <v>0</v>
      </c>
    </row>
    <row r="140" spans="3:10" ht="15" x14ac:dyDescent="0.25">
      <c r="C140" s="49" t="s">
        <v>157</v>
      </c>
      <c r="D140" s="50">
        <v>2007</v>
      </c>
      <c r="E140" s="50">
        <v>1000</v>
      </c>
      <c r="F140" s="49" t="s">
        <v>14</v>
      </c>
      <c r="G140" s="50">
        <v>16</v>
      </c>
      <c r="H140" s="50">
        <v>9192.1600000000017</v>
      </c>
      <c r="I140" s="50">
        <v>0</v>
      </c>
      <c r="J140" s="50">
        <v>0</v>
      </c>
    </row>
    <row r="141" spans="3:10" ht="15" x14ac:dyDescent="0.25">
      <c r="C141" s="49" t="s">
        <v>157</v>
      </c>
      <c r="D141" s="50">
        <v>2007</v>
      </c>
      <c r="E141" s="50">
        <v>1000</v>
      </c>
      <c r="F141" s="49" t="s">
        <v>15</v>
      </c>
      <c r="G141" s="50">
        <v>17</v>
      </c>
      <c r="H141" s="50">
        <v>10987.439999999999</v>
      </c>
      <c r="I141" s="50">
        <v>3</v>
      </c>
      <c r="J141" s="50">
        <v>22998.63</v>
      </c>
    </row>
    <row r="142" spans="3:10" ht="15" x14ac:dyDescent="0.25">
      <c r="C142" s="49" t="s">
        <v>157</v>
      </c>
      <c r="D142" s="50">
        <v>2007</v>
      </c>
      <c r="E142" s="50">
        <v>1000</v>
      </c>
      <c r="F142" s="49" t="s">
        <v>16</v>
      </c>
      <c r="G142" s="50">
        <v>14</v>
      </c>
      <c r="H142" s="50">
        <v>9048.48</v>
      </c>
      <c r="I142" s="50">
        <v>1</v>
      </c>
      <c r="J142" s="50">
        <v>8780.84</v>
      </c>
    </row>
    <row r="143" spans="3:10" ht="15" x14ac:dyDescent="0.25">
      <c r="C143" s="49" t="s">
        <v>157</v>
      </c>
      <c r="D143" s="50">
        <v>2007</v>
      </c>
      <c r="E143" s="50">
        <v>1000</v>
      </c>
      <c r="F143" s="49" t="s">
        <v>17</v>
      </c>
      <c r="G143" s="50">
        <v>8</v>
      </c>
      <c r="H143" s="50">
        <v>5745.1200000000008</v>
      </c>
      <c r="I143" s="50">
        <v>0</v>
      </c>
      <c r="J143" s="50">
        <v>0</v>
      </c>
    </row>
    <row r="144" spans="3:10" ht="15" x14ac:dyDescent="0.25">
      <c r="C144" s="49" t="s">
        <v>157</v>
      </c>
      <c r="D144" s="50">
        <v>2007</v>
      </c>
      <c r="E144" s="50">
        <v>1000</v>
      </c>
      <c r="F144" s="49" t="s">
        <v>18</v>
      </c>
      <c r="G144" s="50">
        <v>3</v>
      </c>
      <c r="H144" s="50">
        <v>2154.42</v>
      </c>
      <c r="I144" s="50">
        <v>1</v>
      </c>
      <c r="J144" s="50">
        <v>7691.08</v>
      </c>
    </row>
    <row r="145" spans="3:10" ht="15" x14ac:dyDescent="0.25">
      <c r="C145" s="49" t="s">
        <v>157</v>
      </c>
      <c r="D145" s="50">
        <v>2007</v>
      </c>
      <c r="E145" s="50">
        <v>1000</v>
      </c>
      <c r="F145" s="49" t="s">
        <v>19</v>
      </c>
      <c r="G145" s="50">
        <v>21</v>
      </c>
      <c r="H145" s="50">
        <v>28652.400000000009</v>
      </c>
      <c r="I145" s="50">
        <v>4</v>
      </c>
      <c r="J145" s="50">
        <v>28991.47</v>
      </c>
    </row>
    <row r="146" spans="3:10" ht="15" x14ac:dyDescent="0.25">
      <c r="C146" s="49" t="s">
        <v>157</v>
      </c>
      <c r="D146" s="50">
        <v>2007</v>
      </c>
      <c r="E146" s="50">
        <v>1000</v>
      </c>
      <c r="F146" s="49" t="s">
        <v>20</v>
      </c>
      <c r="G146" s="50">
        <v>45</v>
      </c>
      <c r="H146" s="50">
        <v>48473.999999999971</v>
      </c>
      <c r="I146" s="50">
        <v>6</v>
      </c>
      <c r="J146" s="50">
        <v>45108.55</v>
      </c>
    </row>
    <row r="147" spans="3:10" ht="15" x14ac:dyDescent="0.25">
      <c r="C147" s="49" t="s">
        <v>157</v>
      </c>
      <c r="D147" s="50">
        <v>2007</v>
      </c>
      <c r="E147" s="50">
        <v>1000</v>
      </c>
      <c r="F147" s="49" t="s">
        <v>21</v>
      </c>
      <c r="G147" s="50">
        <v>44</v>
      </c>
      <c r="H147" s="50">
        <v>42657.560000000005</v>
      </c>
      <c r="I147" s="50">
        <v>3</v>
      </c>
      <c r="J147" s="50">
        <v>21382.43</v>
      </c>
    </row>
    <row r="148" spans="3:10" ht="15" x14ac:dyDescent="0.25">
      <c r="C148" s="49" t="s">
        <v>157</v>
      </c>
      <c r="D148" s="50">
        <v>2007</v>
      </c>
      <c r="E148" s="50">
        <v>1000</v>
      </c>
      <c r="F148" s="49" t="s">
        <v>22</v>
      </c>
      <c r="G148" s="50">
        <v>52</v>
      </c>
      <c r="H148" s="50">
        <v>37343.279999999984</v>
      </c>
      <c r="I148" s="50">
        <v>2</v>
      </c>
      <c r="J148" s="50">
        <v>15231.36</v>
      </c>
    </row>
    <row r="149" spans="3:10" ht="15" x14ac:dyDescent="0.25">
      <c r="C149" s="49" t="s">
        <v>157</v>
      </c>
      <c r="D149" s="50">
        <v>2007</v>
      </c>
      <c r="E149" s="50">
        <v>1000</v>
      </c>
      <c r="F149" s="49" t="s">
        <v>23</v>
      </c>
      <c r="G149" s="50">
        <v>43</v>
      </c>
      <c r="H149" s="50">
        <v>30880.019999999986</v>
      </c>
      <c r="I149" s="50">
        <v>2</v>
      </c>
      <c r="J149" s="50">
        <v>16846.740000000002</v>
      </c>
    </row>
    <row r="150" spans="3:10" ht="15" x14ac:dyDescent="0.25">
      <c r="C150" s="49" t="s">
        <v>157</v>
      </c>
      <c r="D150" s="50">
        <v>2007</v>
      </c>
      <c r="E150" s="50">
        <v>1000</v>
      </c>
      <c r="F150" s="49" t="s">
        <v>24</v>
      </c>
      <c r="G150" s="50">
        <v>49</v>
      </c>
      <c r="H150" s="50">
        <v>31669.679999999989</v>
      </c>
      <c r="I150" s="50">
        <v>2</v>
      </c>
      <c r="J150" s="50">
        <v>13370.52</v>
      </c>
    </row>
    <row r="151" spans="3:10" ht="15" x14ac:dyDescent="0.25">
      <c r="C151" s="49" t="s">
        <v>157</v>
      </c>
      <c r="D151" s="50">
        <v>2007</v>
      </c>
      <c r="E151" s="50">
        <v>1000</v>
      </c>
      <c r="F151" s="49" t="s">
        <v>25</v>
      </c>
      <c r="G151" s="50">
        <v>48</v>
      </c>
      <c r="H151" s="50">
        <v>29300.159999999963</v>
      </c>
      <c r="I151" s="50">
        <v>0</v>
      </c>
      <c r="J151" s="50">
        <v>0</v>
      </c>
    </row>
    <row r="152" spans="3:10" ht="15" x14ac:dyDescent="0.25">
      <c r="C152" s="49" t="s">
        <v>157</v>
      </c>
      <c r="D152" s="50">
        <v>2007</v>
      </c>
      <c r="E152" s="50">
        <v>1000</v>
      </c>
      <c r="F152" s="49" t="s">
        <v>26</v>
      </c>
      <c r="G152" s="50">
        <v>37</v>
      </c>
      <c r="H152" s="50">
        <v>22585.539999999983</v>
      </c>
      <c r="I152" s="50">
        <v>2</v>
      </c>
      <c r="J152" s="50">
        <v>16223.68</v>
      </c>
    </row>
    <row r="153" spans="3:10" ht="15" x14ac:dyDescent="0.25">
      <c r="C153" s="49" t="s">
        <v>157</v>
      </c>
      <c r="D153" s="50">
        <v>2007</v>
      </c>
      <c r="E153" s="50">
        <v>1000</v>
      </c>
      <c r="F153" s="49" t="s">
        <v>27</v>
      </c>
      <c r="G153" s="50">
        <v>30</v>
      </c>
      <c r="H153" s="50">
        <v>17235.300000000003</v>
      </c>
      <c r="I153" s="50">
        <v>1</v>
      </c>
      <c r="J153" s="50">
        <v>7008.7</v>
      </c>
    </row>
    <row r="154" spans="3:10" ht="15" x14ac:dyDescent="0.25">
      <c r="C154" s="49" t="s">
        <v>157</v>
      </c>
      <c r="D154" s="50">
        <v>2007</v>
      </c>
      <c r="E154" s="50">
        <v>1000</v>
      </c>
      <c r="F154" s="49" t="s">
        <v>28</v>
      </c>
      <c r="G154" s="50">
        <v>32</v>
      </c>
      <c r="H154" s="50">
        <v>18384.32</v>
      </c>
      <c r="I154" s="50">
        <v>2</v>
      </c>
      <c r="J154" s="50">
        <v>15769.3</v>
      </c>
    </row>
    <row r="155" spans="3:10" ht="15" x14ac:dyDescent="0.25">
      <c r="C155" s="49" t="s">
        <v>157</v>
      </c>
      <c r="D155" s="50">
        <v>2007</v>
      </c>
      <c r="E155" s="50">
        <v>1000</v>
      </c>
      <c r="F155" s="49" t="s">
        <v>29</v>
      </c>
      <c r="G155" s="50">
        <v>26</v>
      </c>
      <c r="H155" s="50">
        <v>14937.260000000004</v>
      </c>
      <c r="I155" s="50">
        <v>1</v>
      </c>
      <c r="J155" s="50">
        <v>6732.12</v>
      </c>
    </row>
    <row r="156" spans="3:10" ht="15" x14ac:dyDescent="0.25">
      <c r="C156" s="49" t="s">
        <v>157</v>
      </c>
      <c r="D156" s="50">
        <v>2007</v>
      </c>
      <c r="E156" s="50">
        <v>1000</v>
      </c>
      <c r="F156" s="49" t="s">
        <v>30</v>
      </c>
      <c r="G156" s="50">
        <v>18</v>
      </c>
      <c r="H156" s="50">
        <v>11633.759999999998</v>
      </c>
      <c r="I156" s="50">
        <v>0</v>
      </c>
      <c r="J156" s="50">
        <v>0</v>
      </c>
    </row>
    <row r="157" spans="3:10" ht="15" x14ac:dyDescent="0.25">
      <c r="C157" s="49" t="s">
        <v>157</v>
      </c>
      <c r="D157" s="50">
        <v>2007</v>
      </c>
      <c r="E157" s="50">
        <v>1000</v>
      </c>
      <c r="F157" s="49" t="s">
        <v>31</v>
      </c>
      <c r="G157" s="50">
        <v>14</v>
      </c>
      <c r="H157" s="50">
        <v>9048.48</v>
      </c>
      <c r="I157" s="50">
        <v>3</v>
      </c>
      <c r="J157" s="50">
        <v>21127.03</v>
      </c>
    </row>
    <row r="158" spans="3:10" ht="15" x14ac:dyDescent="0.25">
      <c r="C158" s="49" t="s">
        <v>157</v>
      </c>
      <c r="D158" s="50">
        <v>2007</v>
      </c>
      <c r="E158" s="50">
        <v>1000</v>
      </c>
      <c r="F158" s="49" t="s">
        <v>32</v>
      </c>
      <c r="G158" s="50">
        <v>12</v>
      </c>
      <c r="H158" s="50">
        <v>8617.6800000000021</v>
      </c>
      <c r="I158" s="50">
        <v>0</v>
      </c>
      <c r="J158" s="50">
        <v>0</v>
      </c>
    </row>
    <row r="159" spans="3:10" ht="17.25" customHeight="1" x14ac:dyDescent="0.25">
      <c r="C159" s="49" t="s">
        <v>157</v>
      </c>
      <c r="D159" s="50">
        <v>2007</v>
      </c>
      <c r="E159" s="50">
        <v>1000</v>
      </c>
      <c r="F159" s="49" t="s">
        <v>33</v>
      </c>
      <c r="G159" s="50">
        <v>5</v>
      </c>
      <c r="H159" s="50">
        <v>3590.7</v>
      </c>
      <c r="I159" s="50">
        <v>0</v>
      </c>
      <c r="J159" s="50">
        <v>0</v>
      </c>
    </row>
    <row r="160" spans="3:10" ht="15" x14ac:dyDescent="0.25">
      <c r="C160" s="49" t="s">
        <v>157</v>
      </c>
      <c r="D160" s="50">
        <v>2007</v>
      </c>
      <c r="E160" s="50">
        <v>2000</v>
      </c>
      <c r="F160" s="49" t="s">
        <v>4</v>
      </c>
      <c r="G160" s="50">
        <v>16</v>
      </c>
      <c r="H160" s="50">
        <v>16646.399999999998</v>
      </c>
      <c r="I160" s="50">
        <v>4</v>
      </c>
      <c r="J160" s="50">
        <v>27956.41</v>
      </c>
    </row>
    <row r="161" spans="3:10" ht="15" x14ac:dyDescent="0.25">
      <c r="C161" s="49" t="s">
        <v>157</v>
      </c>
      <c r="D161" s="50">
        <v>2007</v>
      </c>
      <c r="E161" s="50">
        <v>2000</v>
      </c>
      <c r="F161" s="49" t="s">
        <v>5</v>
      </c>
      <c r="G161" s="50">
        <v>27</v>
      </c>
      <c r="H161" s="50">
        <v>23410.889999999996</v>
      </c>
      <c r="I161" s="50">
        <v>2</v>
      </c>
      <c r="J161" s="50">
        <v>13385.31</v>
      </c>
    </row>
    <row r="162" spans="3:10" ht="15" x14ac:dyDescent="0.25">
      <c r="C162" s="49" t="s">
        <v>157</v>
      </c>
      <c r="D162" s="50">
        <v>2007</v>
      </c>
      <c r="E162" s="50">
        <v>2000</v>
      </c>
      <c r="F162" s="49" t="s">
        <v>6</v>
      </c>
      <c r="G162" s="50">
        <v>27</v>
      </c>
      <c r="H162" s="50">
        <v>20601.540000000008</v>
      </c>
      <c r="I162" s="50">
        <v>2</v>
      </c>
      <c r="J162" s="50">
        <v>15010.11</v>
      </c>
    </row>
    <row r="163" spans="3:10" ht="15" x14ac:dyDescent="0.25">
      <c r="C163" s="49" t="s">
        <v>157</v>
      </c>
      <c r="D163" s="50">
        <v>2007</v>
      </c>
      <c r="E163" s="50">
        <v>2000</v>
      </c>
      <c r="F163" s="49" t="s">
        <v>7</v>
      </c>
      <c r="G163" s="50">
        <v>31</v>
      </c>
      <c r="H163" s="50">
        <v>21503.46</v>
      </c>
      <c r="I163" s="50">
        <v>0</v>
      </c>
      <c r="J163" s="50">
        <v>0</v>
      </c>
    </row>
    <row r="164" spans="3:10" ht="15" x14ac:dyDescent="0.25">
      <c r="C164" s="49" t="s">
        <v>157</v>
      </c>
      <c r="D164" s="50">
        <v>2007</v>
      </c>
      <c r="E164" s="50">
        <v>2000</v>
      </c>
      <c r="F164" s="49" t="s">
        <v>8</v>
      </c>
      <c r="G164" s="50">
        <v>31</v>
      </c>
      <c r="H164" s="50">
        <v>21503.46</v>
      </c>
      <c r="I164" s="50">
        <v>3</v>
      </c>
      <c r="J164" s="50">
        <v>21099.17</v>
      </c>
    </row>
    <row r="165" spans="3:10" ht="15" x14ac:dyDescent="0.25">
      <c r="C165" s="49" t="s">
        <v>157</v>
      </c>
      <c r="D165" s="50">
        <v>2007</v>
      </c>
      <c r="E165" s="50">
        <v>2000</v>
      </c>
      <c r="F165" s="49" t="s">
        <v>9</v>
      </c>
      <c r="G165" s="50">
        <v>38</v>
      </c>
      <c r="H165" s="50">
        <v>23723.020000000019</v>
      </c>
      <c r="I165" s="50">
        <v>0</v>
      </c>
      <c r="J165" s="50">
        <v>0</v>
      </c>
    </row>
    <row r="166" spans="3:10" ht="15" x14ac:dyDescent="0.25">
      <c r="C166" s="49" t="s">
        <v>157</v>
      </c>
      <c r="D166" s="50">
        <v>2007</v>
      </c>
      <c r="E166" s="50">
        <v>2000</v>
      </c>
      <c r="F166" s="49" t="s">
        <v>10</v>
      </c>
      <c r="G166" s="50">
        <v>39</v>
      </c>
      <c r="H166" s="50">
        <v>22994.790000000012</v>
      </c>
      <c r="I166" s="50">
        <v>0</v>
      </c>
      <c r="J166" s="50">
        <v>0</v>
      </c>
    </row>
    <row r="167" spans="3:10" ht="15" x14ac:dyDescent="0.25">
      <c r="C167" s="49" t="s">
        <v>157</v>
      </c>
      <c r="D167" s="50">
        <v>2007</v>
      </c>
      <c r="E167" s="50">
        <v>2000</v>
      </c>
      <c r="F167" s="49" t="s">
        <v>11</v>
      </c>
      <c r="G167" s="50">
        <v>41</v>
      </c>
      <c r="H167" s="50">
        <v>24174.010000000013</v>
      </c>
      <c r="I167" s="50">
        <v>3</v>
      </c>
      <c r="J167" s="50">
        <v>21994.26</v>
      </c>
    </row>
    <row r="168" spans="3:10" ht="15" x14ac:dyDescent="0.25">
      <c r="C168" s="49" t="s">
        <v>157</v>
      </c>
      <c r="D168" s="50">
        <v>2007</v>
      </c>
      <c r="E168" s="50">
        <v>2000</v>
      </c>
      <c r="F168" s="49" t="s">
        <v>12</v>
      </c>
      <c r="G168" s="50">
        <v>24</v>
      </c>
      <c r="H168" s="50">
        <v>13318.320000000003</v>
      </c>
      <c r="I168" s="50">
        <v>2</v>
      </c>
      <c r="J168" s="50">
        <v>13712.93</v>
      </c>
    </row>
    <row r="169" spans="3:10" ht="15" x14ac:dyDescent="0.25">
      <c r="C169" s="49" t="s">
        <v>157</v>
      </c>
      <c r="D169" s="50">
        <v>2007</v>
      </c>
      <c r="E169" s="50">
        <v>2000</v>
      </c>
      <c r="F169" s="49" t="s">
        <v>13</v>
      </c>
      <c r="G169" s="50">
        <v>18</v>
      </c>
      <c r="H169" s="50">
        <v>9988.7400000000016</v>
      </c>
      <c r="I169" s="50">
        <v>2</v>
      </c>
      <c r="J169" s="50">
        <v>14258.23</v>
      </c>
    </row>
    <row r="170" spans="3:10" ht="15" x14ac:dyDescent="0.25">
      <c r="C170" s="49" t="s">
        <v>157</v>
      </c>
      <c r="D170" s="50">
        <v>2007</v>
      </c>
      <c r="E170" s="50">
        <v>2000</v>
      </c>
      <c r="F170" s="49" t="s">
        <v>14</v>
      </c>
      <c r="G170" s="50">
        <v>12</v>
      </c>
      <c r="H170" s="50">
        <v>6659.1600000000008</v>
      </c>
      <c r="I170" s="50">
        <v>0</v>
      </c>
      <c r="J170" s="50">
        <v>0</v>
      </c>
    </row>
    <row r="171" spans="3:10" ht="15" x14ac:dyDescent="0.25">
      <c r="C171" s="49" t="s">
        <v>157</v>
      </c>
      <c r="D171" s="50">
        <v>2007</v>
      </c>
      <c r="E171" s="50">
        <v>2000</v>
      </c>
      <c r="F171" s="49" t="s">
        <v>15</v>
      </c>
      <c r="G171" s="50">
        <v>9</v>
      </c>
      <c r="H171" s="50">
        <v>5618.61</v>
      </c>
      <c r="I171" s="50">
        <v>0</v>
      </c>
      <c r="J171" s="50">
        <v>0</v>
      </c>
    </row>
    <row r="172" spans="3:10" ht="15" x14ac:dyDescent="0.25">
      <c r="C172" s="49" t="s">
        <v>157</v>
      </c>
      <c r="D172" s="50">
        <v>2007</v>
      </c>
      <c r="E172" s="50">
        <v>2000</v>
      </c>
      <c r="F172" s="49" t="s">
        <v>16</v>
      </c>
      <c r="G172" s="50">
        <v>11</v>
      </c>
      <c r="H172" s="50">
        <v>6867.19</v>
      </c>
      <c r="I172" s="50">
        <v>0</v>
      </c>
      <c r="J172" s="50">
        <v>0</v>
      </c>
    </row>
    <row r="173" spans="3:10" ht="15" x14ac:dyDescent="0.25">
      <c r="C173" s="49" t="s">
        <v>157</v>
      </c>
      <c r="D173" s="50">
        <v>2007</v>
      </c>
      <c r="E173" s="50">
        <v>2000</v>
      </c>
      <c r="F173" s="49" t="s">
        <v>17</v>
      </c>
      <c r="G173" s="50">
        <v>8</v>
      </c>
      <c r="H173" s="50">
        <v>5549.28</v>
      </c>
      <c r="I173" s="50">
        <v>0</v>
      </c>
      <c r="J173" s="50">
        <v>0</v>
      </c>
    </row>
    <row r="174" spans="3:10" ht="15" x14ac:dyDescent="0.25">
      <c r="C174" s="49" t="s">
        <v>157</v>
      </c>
      <c r="D174" s="50">
        <v>2007</v>
      </c>
      <c r="E174" s="50">
        <v>2000</v>
      </c>
      <c r="F174" s="49" t="s">
        <v>18</v>
      </c>
      <c r="G174" s="50">
        <v>2</v>
      </c>
      <c r="H174" s="50">
        <v>1387.32</v>
      </c>
      <c r="I174" s="50">
        <v>1</v>
      </c>
      <c r="J174" s="50">
        <v>6001.22</v>
      </c>
    </row>
    <row r="175" spans="3:10" ht="15" x14ac:dyDescent="0.25">
      <c r="C175" s="49" t="s">
        <v>157</v>
      </c>
      <c r="D175" s="50">
        <v>2007</v>
      </c>
      <c r="E175" s="50">
        <v>2000</v>
      </c>
      <c r="F175" s="49" t="s">
        <v>19</v>
      </c>
      <c r="G175" s="50">
        <v>10</v>
      </c>
      <c r="H175" s="50">
        <v>13178.999999999998</v>
      </c>
      <c r="I175" s="50">
        <v>2</v>
      </c>
      <c r="J175" s="50">
        <v>14725.69</v>
      </c>
    </row>
    <row r="176" spans="3:10" ht="15" x14ac:dyDescent="0.25">
      <c r="C176" s="49" t="s">
        <v>157</v>
      </c>
      <c r="D176" s="50">
        <v>2007</v>
      </c>
      <c r="E176" s="50">
        <v>2000</v>
      </c>
      <c r="F176" s="49" t="s">
        <v>20</v>
      </c>
      <c r="G176" s="50">
        <v>24</v>
      </c>
      <c r="H176" s="50">
        <v>24969.600000000009</v>
      </c>
      <c r="I176" s="50">
        <v>2</v>
      </c>
      <c r="J176" s="50">
        <v>13774.51</v>
      </c>
    </row>
    <row r="177" spans="3:10" ht="15" x14ac:dyDescent="0.25">
      <c r="C177" s="49" t="s">
        <v>157</v>
      </c>
      <c r="D177" s="50">
        <v>2007</v>
      </c>
      <c r="E177" s="50">
        <v>2000</v>
      </c>
      <c r="F177" s="49" t="s">
        <v>21</v>
      </c>
      <c r="G177" s="50">
        <v>26</v>
      </c>
      <c r="H177" s="50">
        <v>24347.439999999995</v>
      </c>
      <c r="I177" s="50">
        <v>0</v>
      </c>
      <c r="J177" s="50">
        <v>0</v>
      </c>
    </row>
    <row r="178" spans="3:10" ht="15" x14ac:dyDescent="0.25">
      <c r="C178" s="49" t="s">
        <v>157</v>
      </c>
      <c r="D178" s="50">
        <v>2007</v>
      </c>
      <c r="E178" s="50">
        <v>2000</v>
      </c>
      <c r="F178" s="49" t="s">
        <v>22</v>
      </c>
      <c r="G178" s="50">
        <v>28</v>
      </c>
      <c r="H178" s="50">
        <v>19422.48</v>
      </c>
      <c r="I178" s="50">
        <v>1</v>
      </c>
      <c r="J178" s="50">
        <v>6508.51</v>
      </c>
    </row>
    <row r="179" spans="3:10" ht="15" x14ac:dyDescent="0.25">
      <c r="C179" s="49" t="s">
        <v>157</v>
      </c>
      <c r="D179" s="50">
        <v>2007</v>
      </c>
      <c r="E179" s="50">
        <v>2000</v>
      </c>
      <c r="F179" s="49" t="s">
        <v>23</v>
      </c>
      <c r="G179" s="50">
        <v>20</v>
      </c>
      <c r="H179" s="50">
        <v>13873.199999999999</v>
      </c>
      <c r="I179" s="50">
        <v>0</v>
      </c>
      <c r="J179" s="50">
        <v>0</v>
      </c>
    </row>
    <row r="180" spans="3:10" ht="15" x14ac:dyDescent="0.25">
      <c r="C180" s="49" t="s">
        <v>157</v>
      </c>
      <c r="D180" s="50">
        <v>2007</v>
      </c>
      <c r="E180" s="50">
        <v>2000</v>
      </c>
      <c r="F180" s="49" t="s">
        <v>24</v>
      </c>
      <c r="G180" s="50">
        <v>33</v>
      </c>
      <c r="H180" s="50">
        <v>20601.570000000014</v>
      </c>
      <c r="I180" s="50">
        <v>2</v>
      </c>
      <c r="J180" s="50">
        <v>14740.19</v>
      </c>
    </row>
    <row r="181" spans="3:10" ht="15" x14ac:dyDescent="0.25">
      <c r="C181" s="49" t="s">
        <v>157</v>
      </c>
      <c r="D181" s="50">
        <v>2007</v>
      </c>
      <c r="E181" s="50">
        <v>2000</v>
      </c>
      <c r="F181" s="49" t="s">
        <v>25</v>
      </c>
      <c r="G181" s="50">
        <v>30</v>
      </c>
      <c r="H181" s="50">
        <v>17688.300000000007</v>
      </c>
      <c r="I181" s="50">
        <v>0</v>
      </c>
      <c r="J181" s="50">
        <v>0</v>
      </c>
    </row>
    <row r="182" spans="3:10" ht="15" x14ac:dyDescent="0.25">
      <c r="C182" s="49" t="s">
        <v>157</v>
      </c>
      <c r="D182" s="50">
        <v>2007</v>
      </c>
      <c r="E182" s="50">
        <v>2000</v>
      </c>
      <c r="F182" s="49" t="s">
        <v>26</v>
      </c>
      <c r="G182" s="50">
        <v>35</v>
      </c>
      <c r="H182" s="50">
        <v>20636.350000000009</v>
      </c>
      <c r="I182" s="50">
        <v>0</v>
      </c>
      <c r="J182" s="50">
        <v>0</v>
      </c>
    </row>
    <row r="183" spans="3:10" ht="15" x14ac:dyDescent="0.25">
      <c r="C183" s="49" t="s">
        <v>157</v>
      </c>
      <c r="D183" s="50">
        <v>2007</v>
      </c>
      <c r="E183" s="50">
        <v>2000</v>
      </c>
      <c r="F183" s="49" t="s">
        <v>27</v>
      </c>
      <c r="G183" s="50">
        <v>22</v>
      </c>
      <c r="H183" s="50">
        <v>12208.460000000003</v>
      </c>
      <c r="I183" s="50">
        <v>0</v>
      </c>
      <c r="J183" s="50">
        <v>0</v>
      </c>
    </row>
    <row r="184" spans="3:10" ht="15" x14ac:dyDescent="0.25">
      <c r="C184" s="49" t="s">
        <v>157</v>
      </c>
      <c r="D184" s="50">
        <v>2007</v>
      </c>
      <c r="E184" s="50">
        <v>2000</v>
      </c>
      <c r="F184" s="49" t="s">
        <v>28</v>
      </c>
      <c r="G184" s="50">
        <v>15</v>
      </c>
      <c r="H184" s="50">
        <v>8323.9500000000007</v>
      </c>
      <c r="I184" s="50">
        <v>3</v>
      </c>
      <c r="J184" s="50">
        <v>20277.53</v>
      </c>
    </row>
    <row r="185" spans="3:10" ht="15" x14ac:dyDescent="0.25">
      <c r="C185" s="49" t="s">
        <v>157</v>
      </c>
      <c r="D185" s="50">
        <v>2007</v>
      </c>
      <c r="E185" s="50">
        <v>2000</v>
      </c>
      <c r="F185" s="49" t="s">
        <v>29</v>
      </c>
      <c r="G185" s="50">
        <v>14</v>
      </c>
      <c r="H185" s="50">
        <v>7769.0200000000013</v>
      </c>
      <c r="I185" s="50">
        <v>1</v>
      </c>
      <c r="J185" s="50">
        <v>6475.68</v>
      </c>
    </row>
    <row r="186" spans="3:10" ht="15" x14ac:dyDescent="0.25">
      <c r="C186" s="49" t="s">
        <v>157</v>
      </c>
      <c r="D186" s="50">
        <v>2007</v>
      </c>
      <c r="E186" s="50">
        <v>2000</v>
      </c>
      <c r="F186" s="49" t="s">
        <v>30</v>
      </c>
      <c r="G186" s="50">
        <v>11</v>
      </c>
      <c r="H186" s="50">
        <v>6867.19</v>
      </c>
      <c r="I186" s="50">
        <v>1</v>
      </c>
      <c r="J186" s="50">
        <v>7214.52</v>
      </c>
    </row>
    <row r="187" spans="3:10" ht="15" x14ac:dyDescent="0.25">
      <c r="C187" s="49" t="s">
        <v>157</v>
      </c>
      <c r="D187" s="50">
        <v>2007</v>
      </c>
      <c r="E187" s="50">
        <v>2000</v>
      </c>
      <c r="F187" s="49" t="s">
        <v>31</v>
      </c>
      <c r="G187" s="50">
        <v>4</v>
      </c>
      <c r="H187" s="50">
        <v>2497.16</v>
      </c>
      <c r="I187" s="50">
        <v>0</v>
      </c>
      <c r="J187" s="50">
        <v>0</v>
      </c>
    </row>
    <row r="188" spans="3:10" ht="15" x14ac:dyDescent="0.25">
      <c r="C188" s="49" t="s">
        <v>157</v>
      </c>
      <c r="D188" s="50">
        <v>2007</v>
      </c>
      <c r="E188" s="50">
        <v>2000</v>
      </c>
      <c r="F188" s="49" t="s">
        <v>32</v>
      </c>
      <c r="G188" s="50">
        <v>5</v>
      </c>
      <c r="H188" s="50">
        <v>3468.2999999999997</v>
      </c>
      <c r="I188" s="50">
        <v>1</v>
      </c>
      <c r="J188" s="50">
        <v>7170.48</v>
      </c>
    </row>
    <row r="189" spans="3:10" ht="16.5" customHeight="1" x14ac:dyDescent="0.25">
      <c r="C189" s="49" t="s">
        <v>157</v>
      </c>
      <c r="D189" s="50">
        <v>2007</v>
      </c>
      <c r="E189" s="50">
        <v>2000</v>
      </c>
      <c r="F189" s="49" t="s">
        <v>33</v>
      </c>
      <c r="G189" s="50">
        <v>4</v>
      </c>
      <c r="H189" s="50">
        <v>2774.64</v>
      </c>
      <c r="I189" s="50">
        <v>0</v>
      </c>
      <c r="J189" s="50">
        <v>0</v>
      </c>
    </row>
    <row r="190" spans="3:10" ht="15" x14ac:dyDescent="0.25">
      <c r="C190" s="49" t="s">
        <v>157</v>
      </c>
      <c r="D190" s="50">
        <v>2008</v>
      </c>
      <c r="E190" s="50">
        <v>0</v>
      </c>
      <c r="F190" s="49" t="s">
        <v>4</v>
      </c>
      <c r="G190" s="50">
        <v>24</v>
      </c>
      <c r="H190" s="50">
        <v>35690.399999999987</v>
      </c>
      <c r="I190" s="50">
        <v>2</v>
      </c>
      <c r="J190" s="50">
        <v>20100.510000000002</v>
      </c>
    </row>
    <row r="191" spans="3:10" ht="15" x14ac:dyDescent="0.25">
      <c r="C191" s="49" t="s">
        <v>157</v>
      </c>
      <c r="D191" s="50">
        <v>2008</v>
      </c>
      <c r="E191" s="50">
        <v>0</v>
      </c>
      <c r="F191" s="49" t="s">
        <v>5</v>
      </c>
      <c r="G191" s="50">
        <v>30</v>
      </c>
      <c r="H191" s="50">
        <v>37176</v>
      </c>
      <c r="I191" s="50">
        <v>5</v>
      </c>
      <c r="J191" s="50">
        <v>55064.58</v>
      </c>
    </row>
    <row r="192" spans="3:10" ht="15" x14ac:dyDescent="0.25">
      <c r="C192" s="49" t="s">
        <v>157</v>
      </c>
      <c r="D192" s="50">
        <v>2008</v>
      </c>
      <c r="E192" s="50">
        <v>0</v>
      </c>
      <c r="F192" s="49" t="s">
        <v>6</v>
      </c>
      <c r="G192" s="50">
        <v>36</v>
      </c>
      <c r="H192" s="50">
        <v>39258</v>
      </c>
      <c r="I192" s="50">
        <v>2</v>
      </c>
      <c r="J192" s="50">
        <v>20710.78</v>
      </c>
    </row>
    <row r="193" spans="3:10" ht="15" x14ac:dyDescent="0.25">
      <c r="C193" s="49" t="s">
        <v>157</v>
      </c>
      <c r="D193" s="50">
        <v>2008</v>
      </c>
      <c r="E193" s="50">
        <v>0</v>
      </c>
      <c r="F193" s="49" t="s">
        <v>7</v>
      </c>
      <c r="G193" s="50">
        <v>40</v>
      </c>
      <c r="H193" s="50">
        <v>39656.400000000023</v>
      </c>
      <c r="I193" s="50">
        <v>2</v>
      </c>
      <c r="J193" s="50">
        <v>23555.41</v>
      </c>
    </row>
    <row r="194" spans="3:10" ht="15" x14ac:dyDescent="0.25">
      <c r="C194" s="49" t="s">
        <v>157</v>
      </c>
      <c r="D194" s="50">
        <v>2008</v>
      </c>
      <c r="E194" s="50">
        <v>0</v>
      </c>
      <c r="F194" s="49" t="s">
        <v>8</v>
      </c>
      <c r="G194" s="50">
        <v>44</v>
      </c>
      <c r="H194" s="50">
        <v>43622.040000000037</v>
      </c>
      <c r="I194" s="50">
        <v>3</v>
      </c>
      <c r="J194" s="50">
        <v>34554.47</v>
      </c>
    </row>
    <row r="195" spans="3:10" ht="15" x14ac:dyDescent="0.25">
      <c r="C195" s="49" t="s">
        <v>157</v>
      </c>
      <c r="D195" s="50">
        <v>2008</v>
      </c>
      <c r="E195" s="50">
        <v>0</v>
      </c>
      <c r="F195" s="49" t="s">
        <v>9</v>
      </c>
      <c r="G195" s="50">
        <v>50</v>
      </c>
      <c r="H195" s="50">
        <v>44613.499999999971</v>
      </c>
      <c r="I195" s="50">
        <v>2</v>
      </c>
      <c r="J195" s="50">
        <v>20991.919999999998</v>
      </c>
    </row>
    <row r="196" spans="3:10" ht="15" x14ac:dyDescent="0.25">
      <c r="C196" s="49" t="s">
        <v>157</v>
      </c>
      <c r="D196" s="50">
        <v>2008</v>
      </c>
      <c r="E196" s="50">
        <v>0</v>
      </c>
      <c r="F196" s="49" t="s">
        <v>10</v>
      </c>
      <c r="G196" s="50">
        <v>30</v>
      </c>
      <c r="H196" s="50">
        <v>25281.000000000015</v>
      </c>
      <c r="I196" s="50">
        <v>0</v>
      </c>
      <c r="J196" s="50">
        <v>0</v>
      </c>
    </row>
    <row r="197" spans="3:10" ht="15" x14ac:dyDescent="0.25">
      <c r="C197" s="49" t="s">
        <v>157</v>
      </c>
      <c r="D197" s="50">
        <v>2008</v>
      </c>
      <c r="E197" s="50">
        <v>0</v>
      </c>
      <c r="F197" s="49" t="s">
        <v>11</v>
      </c>
      <c r="G197" s="50">
        <v>42</v>
      </c>
      <c r="H197" s="50">
        <v>35393.400000000009</v>
      </c>
      <c r="I197" s="50">
        <v>3</v>
      </c>
      <c r="J197" s="50">
        <v>31846.079999999998</v>
      </c>
    </row>
    <row r="198" spans="3:10" ht="15" x14ac:dyDescent="0.25">
      <c r="C198" s="49" t="s">
        <v>157</v>
      </c>
      <c r="D198" s="50">
        <v>2008</v>
      </c>
      <c r="E198" s="50">
        <v>0</v>
      </c>
      <c r="F198" s="49" t="s">
        <v>12</v>
      </c>
      <c r="G198" s="50">
        <v>29</v>
      </c>
      <c r="H198" s="50">
        <v>23000.77</v>
      </c>
      <c r="I198" s="50">
        <v>1</v>
      </c>
      <c r="J198" s="50">
        <v>10628.36</v>
      </c>
    </row>
    <row r="199" spans="3:10" ht="15" x14ac:dyDescent="0.25">
      <c r="C199" s="49" t="s">
        <v>157</v>
      </c>
      <c r="D199" s="50">
        <v>2008</v>
      </c>
      <c r="E199" s="50">
        <v>0</v>
      </c>
      <c r="F199" s="49" t="s">
        <v>13</v>
      </c>
      <c r="G199" s="50">
        <v>23</v>
      </c>
      <c r="H199" s="50">
        <v>18241.989999999994</v>
      </c>
      <c r="I199" s="50">
        <v>1</v>
      </c>
      <c r="J199" s="50">
        <v>12832.8</v>
      </c>
    </row>
    <row r="200" spans="3:10" ht="15" x14ac:dyDescent="0.25">
      <c r="C200" s="49" t="s">
        <v>157</v>
      </c>
      <c r="D200" s="50">
        <v>2008</v>
      </c>
      <c r="E200" s="50">
        <v>0</v>
      </c>
      <c r="F200" s="49" t="s">
        <v>14</v>
      </c>
      <c r="G200" s="50">
        <v>15</v>
      </c>
      <c r="H200" s="50">
        <v>11896.949999999997</v>
      </c>
      <c r="I200" s="50">
        <v>1</v>
      </c>
      <c r="J200" s="50">
        <v>10970.55</v>
      </c>
    </row>
    <row r="201" spans="3:10" ht="15" x14ac:dyDescent="0.25">
      <c r="C201" s="49" t="s">
        <v>157</v>
      </c>
      <c r="D201" s="50">
        <v>2008</v>
      </c>
      <c r="E201" s="50">
        <v>0</v>
      </c>
      <c r="F201" s="49" t="s">
        <v>15</v>
      </c>
      <c r="G201" s="50">
        <v>13</v>
      </c>
      <c r="H201" s="50">
        <v>11599.510000000004</v>
      </c>
      <c r="I201" s="50">
        <v>0</v>
      </c>
      <c r="J201" s="50">
        <v>0</v>
      </c>
    </row>
    <row r="202" spans="3:10" ht="15" x14ac:dyDescent="0.25">
      <c r="C202" s="49" t="s">
        <v>157</v>
      </c>
      <c r="D202" s="50">
        <v>2008</v>
      </c>
      <c r="E202" s="50">
        <v>0</v>
      </c>
      <c r="F202" s="49" t="s">
        <v>16</v>
      </c>
      <c r="G202" s="50">
        <v>16</v>
      </c>
      <c r="H202" s="50">
        <v>14276.320000000005</v>
      </c>
      <c r="I202" s="50">
        <v>1</v>
      </c>
      <c r="J202" s="50">
        <v>10959.82</v>
      </c>
    </row>
    <row r="203" spans="3:10" ht="15" x14ac:dyDescent="0.25">
      <c r="C203" s="49" t="s">
        <v>157</v>
      </c>
      <c r="D203" s="50">
        <v>2008</v>
      </c>
      <c r="E203" s="50">
        <v>0</v>
      </c>
      <c r="F203" s="49" t="s">
        <v>17</v>
      </c>
      <c r="G203" s="50">
        <v>11</v>
      </c>
      <c r="H203" s="50">
        <v>10905.51</v>
      </c>
      <c r="I203" s="50">
        <v>0</v>
      </c>
      <c r="J203" s="50">
        <v>0</v>
      </c>
    </row>
    <row r="204" spans="3:10" ht="15" x14ac:dyDescent="0.25">
      <c r="C204" s="49" t="s">
        <v>157</v>
      </c>
      <c r="D204" s="50">
        <v>2008</v>
      </c>
      <c r="E204" s="50">
        <v>0</v>
      </c>
      <c r="F204" s="49" t="s">
        <v>18</v>
      </c>
      <c r="G204" s="50">
        <v>4</v>
      </c>
      <c r="H204" s="50">
        <v>3965.64</v>
      </c>
      <c r="I204" s="50">
        <v>0</v>
      </c>
      <c r="J204" s="50">
        <v>0</v>
      </c>
    </row>
    <row r="205" spans="3:10" ht="15" x14ac:dyDescent="0.25">
      <c r="C205" s="49" t="s">
        <v>157</v>
      </c>
      <c r="D205" s="50">
        <v>2008</v>
      </c>
      <c r="E205" s="50">
        <v>0</v>
      </c>
      <c r="F205" s="49" t="s">
        <v>19</v>
      </c>
      <c r="G205" s="50">
        <v>17</v>
      </c>
      <c r="H205" s="50">
        <v>32021.19999999999</v>
      </c>
      <c r="I205" s="50">
        <v>2</v>
      </c>
      <c r="J205" s="50">
        <v>21645.010000000002</v>
      </c>
    </row>
    <row r="206" spans="3:10" ht="15" x14ac:dyDescent="0.25">
      <c r="C206" s="49" t="s">
        <v>157</v>
      </c>
      <c r="D206" s="50">
        <v>2008</v>
      </c>
      <c r="E206" s="50">
        <v>0</v>
      </c>
      <c r="F206" s="49" t="s">
        <v>20</v>
      </c>
      <c r="G206" s="50">
        <v>46</v>
      </c>
      <c r="H206" s="50">
        <v>68406.599999999962</v>
      </c>
      <c r="I206" s="50">
        <v>6</v>
      </c>
      <c r="J206" s="50">
        <v>69045.78</v>
      </c>
    </row>
    <row r="207" spans="3:10" ht="15" x14ac:dyDescent="0.25">
      <c r="C207" s="49" t="s">
        <v>157</v>
      </c>
      <c r="D207" s="50">
        <v>2008</v>
      </c>
      <c r="E207" s="50">
        <v>0</v>
      </c>
      <c r="F207" s="49" t="s">
        <v>21</v>
      </c>
      <c r="G207" s="50">
        <v>28</v>
      </c>
      <c r="H207" s="50">
        <v>37475.200000000019</v>
      </c>
      <c r="I207" s="50">
        <v>1</v>
      </c>
      <c r="J207" s="50">
        <v>10125.41</v>
      </c>
    </row>
    <row r="208" spans="3:10" ht="15" x14ac:dyDescent="0.25">
      <c r="C208" s="49" t="s">
        <v>157</v>
      </c>
      <c r="D208" s="50">
        <v>2008</v>
      </c>
      <c r="E208" s="50">
        <v>0</v>
      </c>
      <c r="F208" s="49" t="s">
        <v>22</v>
      </c>
      <c r="G208" s="50">
        <v>41</v>
      </c>
      <c r="H208" s="50">
        <v>40647.810000000027</v>
      </c>
      <c r="I208" s="50">
        <v>4</v>
      </c>
      <c r="J208" s="50">
        <v>46695.87</v>
      </c>
    </row>
    <row r="209" spans="3:10" ht="15" x14ac:dyDescent="0.25">
      <c r="C209" s="49" t="s">
        <v>157</v>
      </c>
      <c r="D209" s="50">
        <v>2008</v>
      </c>
      <c r="E209" s="50">
        <v>0</v>
      </c>
      <c r="F209" s="49" t="s">
        <v>23</v>
      </c>
      <c r="G209" s="50">
        <v>60</v>
      </c>
      <c r="H209" s="50">
        <v>59484.600000000093</v>
      </c>
      <c r="I209" s="50">
        <v>6</v>
      </c>
      <c r="J209" s="50">
        <v>66791.98</v>
      </c>
    </row>
    <row r="210" spans="3:10" ht="15" x14ac:dyDescent="0.25">
      <c r="C210" s="49" t="s">
        <v>157</v>
      </c>
      <c r="D210" s="50">
        <v>2008</v>
      </c>
      <c r="E210" s="50">
        <v>0</v>
      </c>
      <c r="F210" s="49" t="s">
        <v>24</v>
      </c>
      <c r="G210" s="50">
        <v>37</v>
      </c>
      <c r="H210" s="50">
        <v>33013.990000000013</v>
      </c>
      <c r="I210" s="50">
        <v>1</v>
      </c>
      <c r="J210" s="50">
        <v>13292.46</v>
      </c>
    </row>
    <row r="211" spans="3:10" ht="15" x14ac:dyDescent="0.25">
      <c r="C211" s="49" t="s">
        <v>157</v>
      </c>
      <c r="D211" s="50">
        <v>2008</v>
      </c>
      <c r="E211" s="50">
        <v>0</v>
      </c>
      <c r="F211" s="49" t="s">
        <v>25</v>
      </c>
      <c r="G211" s="50">
        <v>45</v>
      </c>
      <c r="H211" s="50">
        <v>37921.5</v>
      </c>
      <c r="I211" s="50">
        <v>3</v>
      </c>
      <c r="J211" s="50">
        <v>32693.66</v>
      </c>
    </row>
    <row r="212" spans="3:10" ht="15" x14ac:dyDescent="0.25">
      <c r="C212" s="49" t="s">
        <v>157</v>
      </c>
      <c r="D212" s="50">
        <v>2008</v>
      </c>
      <c r="E212" s="50">
        <v>0</v>
      </c>
      <c r="F212" s="49" t="s">
        <v>26</v>
      </c>
      <c r="G212" s="50">
        <v>38</v>
      </c>
      <c r="H212" s="50">
        <v>32022.60000000002</v>
      </c>
      <c r="I212" s="50">
        <v>1</v>
      </c>
      <c r="J212" s="50">
        <v>9960.74</v>
      </c>
    </row>
    <row r="213" spans="3:10" ht="15" x14ac:dyDescent="0.25">
      <c r="C213" s="49" t="s">
        <v>157</v>
      </c>
      <c r="D213" s="50">
        <v>2008</v>
      </c>
      <c r="E213" s="50">
        <v>0</v>
      </c>
      <c r="F213" s="49" t="s">
        <v>27</v>
      </c>
      <c r="G213" s="50">
        <v>47</v>
      </c>
      <c r="H213" s="50">
        <v>37277.11</v>
      </c>
      <c r="I213" s="50">
        <v>3</v>
      </c>
      <c r="J213" s="50">
        <v>31053.269999999997</v>
      </c>
    </row>
    <row r="214" spans="3:10" ht="15" x14ac:dyDescent="0.25">
      <c r="C214" s="49" t="s">
        <v>157</v>
      </c>
      <c r="D214" s="50">
        <v>2008</v>
      </c>
      <c r="E214" s="50">
        <v>0</v>
      </c>
      <c r="F214" s="49" t="s">
        <v>28</v>
      </c>
      <c r="G214" s="50">
        <v>28</v>
      </c>
      <c r="H214" s="50">
        <v>22207.64</v>
      </c>
      <c r="I214" s="50">
        <v>1</v>
      </c>
      <c r="J214" s="50">
        <v>12049.65</v>
      </c>
    </row>
    <row r="215" spans="3:10" ht="15" x14ac:dyDescent="0.25">
      <c r="C215" s="49" t="s">
        <v>157</v>
      </c>
      <c r="D215" s="50">
        <v>2008</v>
      </c>
      <c r="E215" s="50">
        <v>0</v>
      </c>
      <c r="F215" s="49" t="s">
        <v>29</v>
      </c>
      <c r="G215" s="50">
        <v>19</v>
      </c>
      <c r="H215" s="50">
        <v>15069.469999999994</v>
      </c>
      <c r="I215" s="50">
        <v>2</v>
      </c>
      <c r="J215" s="50">
        <v>21625.37</v>
      </c>
    </row>
    <row r="216" spans="3:10" ht="15" x14ac:dyDescent="0.25">
      <c r="C216" s="49" t="s">
        <v>157</v>
      </c>
      <c r="D216" s="50">
        <v>2008</v>
      </c>
      <c r="E216" s="50">
        <v>0</v>
      </c>
      <c r="F216" s="49" t="s">
        <v>30</v>
      </c>
      <c r="G216" s="50">
        <v>13</v>
      </c>
      <c r="H216" s="50">
        <v>11599.510000000004</v>
      </c>
      <c r="I216" s="50">
        <v>0</v>
      </c>
      <c r="J216" s="50">
        <v>0</v>
      </c>
    </row>
    <row r="217" spans="3:10" ht="15" x14ac:dyDescent="0.25">
      <c r="C217" s="49" t="s">
        <v>157</v>
      </c>
      <c r="D217" s="50">
        <v>2008</v>
      </c>
      <c r="E217" s="50">
        <v>0</v>
      </c>
      <c r="F217" s="49" t="s">
        <v>31</v>
      </c>
      <c r="G217" s="50">
        <v>11</v>
      </c>
      <c r="H217" s="50">
        <v>9814.970000000003</v>
      </c>
      <c r="I217" s="50">
        <v>0</v>
      </c>
      <c r="J217" s="50">
        <v>0</v>
      </c>
    </row>
    <row r="218" spans="3:10" ht="15" x14ac:dyDescent="0.25">
      <c r="C218" s="49" t="s">
        <v>157</v>
      </c>
      <c r="D218" s="50">
        <v>2008</v>
      </c>
      <c r="E218" s="50">
        <v>0</v>
      </c>
      <c r="F218" s="49" t="s">
        <v>32</v>
      </c>
      <c r="G218" s="50">
        <v>7</v>
      </c>
      <c r="H218" s="50">
        <v>6939.87</v>
      </c>
      <c r="I218" s="50">
        <v>0</v>
      </c>
      <c r="J218" s="50">
        <v>0</v>
      </c>
    </row>
    <row r="219" spans="3:10" ht="18" customHeight="1" x14ac:dyDescent="0.25">
      <c r="C219" s="49" t="s">
        <v>157</v>
      </c>
      <c r="D219" s="50">
        <v>2008</v>
      </c>
      <c r="E219" s="50">
        <v>0</v>
      </c>
      <c r="F219" s="49" t="s">
        <v>33</v>
      </c>
      <c r="G219" s="50">
        <v>4</v>
      </c>
      <c r="H219" s="50">
        <v>3965.64</v>
      </c>
      <c r="I219" s="50">
        <v>1</v>
      </c>
      <c r="J219" s="50">
        <v>11625.4</v>
      </c>
    </row>
    <row r="220" spans="3:10" ht="15" x14ac:dyDescent="0.25">
      <c r="C220" s="49" t="s">
        <v>157</v>
      </c>
      <c r="D220" s="50">
        <v>2008</v>
      </c>
      <c r="E220" s="50">
        <v>100</v>
      </c>
      <c r="F220" s="49" t="s">
        <v>4</v>
      </c>
      <c r="G220" s="50">
        <v>49</v>
      </c>
      <c r="H220" s="50">
        <v>67262.299999999945</v>
      </c>
      <c r="I220" s="50">
        <v>6</v>
      </c>
      <c r="J220" s="50">
        <v>59577.89</v>
      </c>
    </row>
    <row r="221" spans="3:10" ht="15" x14ac:dyDescent="0.25">
      <c r="C221" s="49" t="s">
        <v>157</v>
      </c>
      <c r="D221" s="50">
        <v>2008</v>
      </c>
      <c r="E221" s="50">
        <v>100</v>
      </c>
      <c r="F221" s="49" t="s">
        <v>5</v>
      </c>
      <c r="G221" s="50">
        <v>54</v>
      </c>
      <c r="H221" s="50">
        <v>61770.600000000049</v>
      </c>
      <c r="I221" s="50">
        <v>2</v>
      </c>
      <c r="J221" s="50">
        <v>18350.169999999998</v>
      </c>
    </row>
    <row r="222" spans="3:10" ht="15" x14ac:dyDescent="0.25">
      <c r="C222" s="49" t="s">
        <v>157</v>
      </c>
      <c r="D222" s="50">
        <v>2008</v>
      </c>
      <c r="E222" s="50">
        <v>100</v>
      </c>
      <c r="F222" s="49" t="s">
        <v>6</v>
      </c>
      <c r="G222" s="50">
        <v>82</v>
      </c>
      <c r="H222" s="50">
        <v>82541.200000000026</v>
      </c>
      <c r="I222" s="50">
        <v>2</v>
      </c>
      <c r="J222" s="50">
        <v>18398.309999999998</v>
      </c>
    </row>
    <row r="223" spans="3:10" ht="15" x14ac:dyDescent="0.25">
      <c r="C223" s="49" t="s">
        <v>157</v>
      </c>
      <c r="D223" s="50">
        <v>2008</v>
      </c>
      <c r="E223" s="50">
        <v>100</v>
      </c>
      <c r="F223" s="49" t="s">
        <v>7</v>
      </c>
      <c r="G223" s="50">
        <v>87</v>
      </c>
      <c r="H223" s="50">
        <v>79618.049999999988</v>
      </c>
      <c r="I223" s="50">
        <v>6</v>
      </c>
      <c r="J223" s="50">
        <v>62454.06</v>
      </c>
    </row>
    <row r="224" spans="3:10" ht="15" x14ac:dyDescent="0.25">
      <c r="C224" s="49" t="s">
        <v>157</v>
      </c>
      <c r="D224" s="50">
        <v>2008</v>
      </c>
      <c r="E224" s="50">
        <v>100</v>
      </c>
      <c r="F224" s="49" t="s">
        <v>8</v>
      </c>
      <c r="G224" s="50">
        <v>89</v>
      </c>
      <c r="H224" s="50">
        <v>81448.349999999977</v>
      </c>
      <c r="I224" s="50">
        <v>6</v>
      </c>
      <c r="J224" s="50">
        <v>58525.060000000005</v>
      </c>
    </row>
    <row r="225" spans="3:10" ht="15" x14ac:dyDescent="0.25">
      <c r="C225" s="49" t="s">
        <v>157</v>
      </c>
      <c r="D225" s="50">
        <v>2008</v>
      </c>
      <c r="E225" s="50">
        <v>100</v>
      </c>
      <c r="F225" s="49" t="s">
        <v>9</v>
      </c>
      <c r="G225" s="50">
        <v>90</v>
      </c>
      <c r="H225" s="50">
        <v>74127.599999999962</v>
      </c>
      <c r="I225" s="50">
        <v>7</v>
      </c>
      <c r="J225" s="50">
        <v>71755.039999999994</v>
      </c>
    </row>
    <row r="226" spans="3:10" ht="15" x14ac:dyDescent="0.25">
      <c r="C226" s="49" t="s">
        <v>157</v>
      </c>
      <c r="D226" s="50">
        <v>2008</v>
      </c>
      <c r="E226" s="50">
        <v>100</v>
      </c>
      <c r="F226" s="49" t="s">
        <v>10</v>
      </c>
      <c r="G226" s="50">
        <v>111</v>
      </c>
      <c r="H226" s="50">
        <v>86344.680000000022</v>
      </c>
      <c r="I226" s="50">
        <v>0</v>
      </c>
      <c r="J226" s="50">
        <v>0</v>
      </c>
    </row>
    <row r="227" spans="3:10" ht="15" x14ac:dyDescent="0.25">
      <c r="C227" s="49" t="s">
        <v>157</v>
      </c>
      <c r="D227" s="50">
        <v>2008</v>
      </c>
      <c r="E227" s="50">
        <v>100</v>
      </c>
      <c r="F227" s="49" t="s">
        <v>11</v>
      </c>
      <c r="G227" s="50">
        <v>83</v>
      </c>
      <c r="H227" s="50">
        <v>64564.039999999906</v>
      </c>
      <c r="I227" s="50">
        <v>3</v>
      </c>
      <c r="J227" s="50">
        <v>31074.58</v>
      </c>
    </row>
    <row r="228" spans="3:10" ht="15" x14ac:dyDescent="0.25">
      <c r="C228" s="49" t="s">
        <v>157</v>
      </c>
      <c r="D228" s="50">
        <v>2008</v>
      </c>
      <c r="E228" s="50">
        <v>100</v>
      </c>
      <c r="F228" s="49" t="s">
        <v>12</v>
      </c>
      <c r="G228" s="50">
        <v>76</v>
      </c>
      <c r="H228" s="50">
        <v>55641.120000000068</v>
      </c>
      <c r="I228" s="50">
        <v>4</v>
      </c>
      <c r="J228" s="50">
        <v>38577.310000000005</v>
      </c>
    </row>
    <row r="229" spans="3:10" ht="15" x14ac:dyDescent="0.25">
      <c r="C229" s="49" t="s">
        <v>157</v>
      </c>
      <c r="D229" s="50">
        <v>2008</v>
      </c>
      <c r="E229" s="50">
        <v>100</v>
      </c>
      <c r="F229" s="49" t="s">
        <v>13</v>
      </c>
      <c r="G229" s="50">
        <v>47</v>
      </c>
      <c r="H229" s="50">
        <v>34409.639999999992</v>
      </c>
      <c r="I229" s="50">
        <v>1</v>
      </c>
      <c r="J229" s="50">
        <v>8778.07</v>
      </c>
    </row>
    <row r="230" spans="3:10" ht="15" x14ac:dyDescent="0.25">
      <c r="C230" s="49" t="s">
        <v>157</v>
      </c>
      <c r="D230" s="50">
        <v>2008</v>
      </c>
      <c r="E230" s="50">
        <v>100</v>
      </c>
      <c r="F230" s="49" t="s">
        <v>14</v>
      </c>
      <c r="G230" s="50">
        <v>48</v>
      </c>
      <c r="H230" s="50">
        <v>35141.759999999995</v>
      </c>
      <c r="I230" s="50">
        <v>4</v>
      </c>
      <c r="J230" s="50">
        <v>40953.490000000005</v>
      </c>
    </row>
    <row r="231" spans="3:10" ht="15" x14ac:dyDescent="0.25">
      <c r="C231" s="49" t="s">
        <v>157</v>
      </c>
      <c r="D231" s="50">
        <v>2008</v>
      </c>
      <c r="E231" s="50">
        <v>100</v>
      </c>
      <c r="F231" s="49" t="s">
        <v>15</v>
      </c>
      <c r="G231" s="50">
        <v>29</v>
      </c>
      <c r="H231" s="50">
        <v>23885.55999999999</v>
      </c>
      <c r="I231" s="50">
        <v>1</v>
      </c>
      <c r="J231" s="50">
        <v>8536.51</v>
      </c>
    </row>
    <row r="232" spans="3:10" ht="15" x14ac:dyDescent="0.25">
      <c r="C232" s="49" t="s">
        <v>157</v>
      </c>
      <c r="D232" s="50">
        <v>2008</v>
      </c>
      <c r="E232" s="50">
        <v>100</v>
      </c>
      <c r="F232" s="49" t="s">
        <v>16</v>
      </c>
      <c r="G232" s="50">
        <v>26</v>
      </c>
      <c r="H232" s="50">
        <v>21414.639999999992</v>
      </c>
      <c r="I232" s="50">
        <v>2</v>
      </c>
      <c r="J232" s="50">
        <v>19313.059999999998</v>
      </c>
    </row>
    <row r="233" spans="3:10" ht="15" x14ac:dyDescent="0.25">
      <c r="C233" s="49" t="s">
        <v>157</v>
      </c>
      <c r="D233" s="50">
        <v>2008</v>
      </c>
      <c r="E233" s="50">
        <v>100</v>
      </c>
      <c r="F233" s="49" t="s">
        <v>17</v>
      </c>
      <c r="G233" s="50">
        <v>24</v>
      </c>
      <c r="H233" s="50">
        <v>21963.600000000006</v>
      </c>
      <c r="I233" s="50">
        <v>2</v>
      </c>
      <c r="J233" s="50">
        <v>19063.650000000001</v>
      </c>
    </row>
    <row r="234" spans="3:10" ht="15" x14ac:dyDescent="0.25">
      <c r="C234" s="49" t="s">
        <v>157</v>
      </c>
      <c r="D234" s="50">
        <v>2008</v>
      </c>
      <c r="E234" s="50">
        <v>100</v>
      </c>
      <c r="F234" s="49" t="s">
        <v>18</v>
      </c>
      <c r="G234" s="50">
        <v>10</v>
      </c>
      <c r="H234" s="50">
        <v>9151.4999999999982</v>
      </c>
      <c r="I234" s="50">
        <v>0</v>
      </c>
      <c r="J234" s="50">
        <v>0</v>
      </c>
    </row>
    <row r="235" spans="3:10" ht="15" x14ac:dyDescent="0.25">
      <c r="C235" s="49" t="s">
        <v>157</v>
      </c>
      <c r="D235" s="50">
        <v>2008</v>
      </c>
      <c r="E235" s="50">
        <v>100</v>
      </c>
      <c r="F235" s="49" t="s">
        <v>19</v>
      </c>
      <c r="G235" s="50">
        <v>32</v>
      </c>
      <c r="H235" s="50">
        <v>55638.399999999972</v>
      </c>
      <c r="I235" s="50">
        <v>3</v>
      </c>
      <c r="J235" s="50">
        <v>29778.339999999997</v>
      </c>
    </row>
    <row r="236" spans="3:10" ht="15" x14ac:dyDescent="0.25">
      <c r="C236" s="49" t="s">
        <v>157</v>
      </c>
      <c r="D236" s="50">
        <v>2008</v>
      </c>
      <c r="E236" s="50">
        <v>100</v>
      </c>
      <c r="F236" s="49" t="s">
        <v>20</v>
      </c>
      <c r="G236" s="50">
        <v>75</v>
      </c>
      <c r="H236" s="50">
        <v>102952.49999999987</v>
      </c>
      <c r="I236" s="50">
        <v>8</v>
      </c>
      <c r="J236" s="50">
        <v>80607.44</v>
      </c>
    </row>
    <row r="237" spans="3:10" ht="15" x14ac:dyDescent="0.25">
      <c r="C237" s="49" t="s">
        <v>157</v>
      </c>
      <c r="D237" s="50">
        <v>2008</v>
      </c>
      <c r="E237" s="50">
        <v>100</v>
      </c>
      <c r="F237" s="49" t="s">
        <v>21</v>
      </c>
      <c r="G237" s="50">
        <v>70</v>
      </c>
      <c r="H237" s="50">
        <v>86477.999999999956</v>
      </c>
      <c r="I237" s="50">
        <v>7</v>
      </c>
      <c r="J237" s="50">
        <v>67963.86</v>
      </c>
    </row>
    <row r="238" spans="3:10" ht="15" x14ac:dyDescent="0.25">
      <c r="C238" s="49" t="s">
        <v>157</v>
      </c>
      <c r="D238" s="50">
        <v>2008</v>
      </c>
      <c r="E238" s="50">
        <v>100</v>
      </c>
      <c r="F238" s="49" t="s">
        <v>22</v>
      </c>
      <c r="G238" s="50">
        <v>90</v>
      </c>
      <c r="H238" s="50">
        <v>82363.499999999971</v>
      </c>
      <c r="I238" s="50">
        <v>10</v>
      </c>
      <c r="J238" s="50">
        <v>102854.28</v>
      </c>
    </row>
    <row r="239" spans="3:10" ht="15" x14ac:dyDescent="0.25">
      <c r="C239" s="49" t="s">
        <v>157</v>
      </c>
      <c r="D239" s="50">
        <v>2008</v>
      </c>
      <c r="E239" s="50">
        <v>100</v>
      </c>
      <c r="F239" s="49" t="s">
        <v>23</v>
      </c>
      <c r="G239" s="50">
        <v>104</v>
      </c>
      <c r="H239" s="50">
        <v>95175.599999999889</v>
      </c>
      <c r="I239" s="50">
        <v>5</v>
      </c>
      <c r="J239" s="50">
        <v>49006.239999999998</v>
      </c>
    </row>
    <row r="240" spans="3:10" ht="15" x14ac:dyDescent="0.25">
      <c r="C240" s="49" t="s">
        <v>157</v>
      </c>
      <c r="D240" s="50">
        <v>2008</v>
      </c>
      <c r="E240" s="50">
        <v>100</v>
      </c>
      <c r="F240" s="49" t="s">
        <v>24</v>
      </c>
      <c r="G240" s="50">
        <v>95</v>
      </c>
      <c r="H240" s="50">
        <v>78245.799999999959</v>
      </c>
      <c r="I240" s="50">
        <v>4</v>
      </c>
      <c r="J240" s="50">
        <v>43051.64</v>
      </c>
    </row>
    <row r="241" spans="3:10" ht="15" x14ac:dyDescent="0.25">
      <c r="C241" s="49" t="s">
        <v>157</v>
      </c>
      <c r="D241" s="50">
        <v>2008</v>
      </c>
      <c r="E241" s="50">
        <v>100</v>
      </c>
      <c r="F241" s="49" t="s">
        <v>25</v>
      </c>
      <c r="G241" s="50">
        <v>74</v>
      </c>
      <c r="H241" s="50">
        <v>57563.11999999993</v>
      </c>
      <c r="I241" s="50">
        <v>6</v>
      </c>
      <c r="J241" s="50">
        <v>56134.52</v>
      </c>
    </row>
    <row r="242" spans="3:10" ht="15" x14ac:dyDescent="0.25">
      <c r="C242" s="49" t="s">
        <v>157</v>
      </c>
      <c r="D242" s="50">
        <v>2008</v>
      </c>
      <c r="E242" s="50">
        <v>100</v>
      </c>
      <c r="F242" s="49" t="s">
        <v>26</v>
      </c>
      <c r="G242" s="50">
        <v>98</v>
      </c>
      <c r="H242" s="50">
        <v>76232.239999999962</v>
      </c>
      <c r="I242" s="50">
        <v>6</v>
      </c>
      <c r="J242" s="50">
        <v>55809.58</v>
      </c>
    </row>
    <row r="243" spans="3:10" ht="15" x14ac:dyDescent="0.25">
      <c r="C243" s="49" t="s">
        <v>157</v>
      </c>
      <c r="D243" s="50">
        <v>2008</v>
      </c>
      <c r="E243" s="50">
        <v>100</v>
      </c>
      <c r="F243" s="49" t="s">
        <v>27</v>
      </c>
      <c r="G243" s="50">
        <v>94</v>
      </c>
      <c r="H243" s="50">
        <v>68819.280000000086</v>
      </c>
      <c r="I243" s="50">
        <v>3</v>
      </c>
      <c r="J243" s="50">
        <v>29263.23</v>
      </c>
    </row>
    <row r="244" spans="3:10" ht="15" x14ac:dyDescent="0.25">
      <c r="C244" s="49" t="s">
        <v>157</v>
      </c>
      <c r="D244" s="50">
        <v>2008</v>
      </c>
      <c r="E244" s="50">
        <v>100</v>
      </c>
      <c r="F244" s="49" t="s">
        <v>28</v>
      </c>
      <c r="G244" s="50">
        <v>57</v>
      </c>
      <c r="H244" s="50">
        <v>41730.840000000018</v>
      </c>
      <c r="I244" s="50">
        <v>1</v>
      </c>
      <c r="J244" s="50">
        <v>11889.04</v>
      </c>
    </row>
    <row r="245" spans="3:10" ht="15" x14ac:dyDescent="0.25">
      <c r="C245" s="49" t="s">
        <v>157</v>
      </c>
      <c r="D245" s="50">
        <v>2008</v>
      </c>
      <c r="E245" s="50">
        <v>100</v>
      </c>
      <c r="F245" s="49" t="s">
        <v>29</v>
      </c>
      <c r="G245" s="50">
        <v>41</v>
      </c>
      <c r="H245" s="50">
        <v>30016.919999999991</v>
      </c>
      <c r="I245" s="50">
        <v>3</v>
      </c>
      <c r="J245" s="50">
        <v>28202.67</v>
      </c>
    </row>
    <row r="246" spans="3:10" ht="15" x14ac:dyDescent="0.25">
      <c r="C246" s="49" t="s">
        <v>157</v>
      </c>
      <c r="D246" s="50">
        <v>2008</v>
      </c>
      <c r="E246" s="50">
        <v>100</v>
      </c>
      <c r="F246" s="49" t="s">
        <v>30</v>
      </c>
      <c r="G246" s="50">
        <v>36</v>
      </c>
      <c r="H246" s="50">
        <v>29651.039999999986</v>
      </c>
      <c r="I246" s="50">
        <v>2</v>
      </c>
      <c r="J246" s="50">
        <v>19077.900000000001</v>
      </c>
    </row>
    <row r="247" spans="3:10" ht="15" x14ac:dyDescent="0.25">
      <c r="C247" s="49" t="s">
        <v>157</v>
      </c>
      <c r="D247" s="50">
        <v>2008</v>
      </c>
      <c r="E247" s="50">
        <v>100</v>
      </c>
      <c r="F247" s="49" t="s">
        <v>31</v>
      </c>
      <c r="G247" s="50">
        <v>26</v>
      </c>
      <c r="H247" s="50">
        <v>21414.639999999992</v>
      </c>
      <c r="I247" s="50">
        <v>1</v>
      </c>
      <c r="J247" s="50">
        <v>10359.040000000001</v>
      </c>
    </row>
    <row r="248" spans="3:10" ht="15" x14ac:dyDescent="0.25">
      <c r="C248" s="49" t="s">
        <v>157</v>
      </c>
      <c r="D248" s="50">
        <v>2008</v>
      </c>
      <c r="E248" s="50">
        <v>100</v>
      </c>
      <c r="F248" s="49" t="s">
        <v>32</v>
      </c>
      <c r="G248" s="50">
        <v>13</v>
      </c>
      <c r="H248" s="50">
        <v>11896.949999999997</v>
      </c>
      <c r="I248" s="50">
        <v>1</v>
      </c>
      <c r="J248" s="50">
        <v>12341.38</v>
      </c>
    </row>
    <row r="249" spans="3:10" ht="16.5" customHeight="1" x14ac:dyDescent="0.25">
      <c r="C249" s="49" t="s">
        <v>157</v>
      </c>
      <c r="D249" s="50">
        <v>2008</v>
      </c>
      <c r="E249" s="50">
        <v>100</v>
      </c>
      <c r="F249" s="49" t="s">
        <v>33</v>
      </c>
      <c r="G249" s="50">
        <v>9</v>
      </c>
      <c r="H249" s="50">
        <v>8236.3499999999985</v>
      </c>
      <c r="I249" s="50">
        <v>0</v>
      </c>
      <c r="J249" s="50">
        <v>0</v>
      </c>
    </row>
    <row r="250" spans="3:10" ht="15" x14ac:dyDescent="0.25">
      <c r="C250" s="49" t="s">
        <v>157</v>
      </c>
      <c r="D250" s="50">
        <v>2008</v>
      </c>
      <c r="E250" s="50">
        <v>250</v>
      </c>
      <c r="F250" s="49" t="s">
        <v>4</v>
      </c>
      <c r="G250" s="50">
        <v>74</v>
      </c>
      <c r="H250" s="50">
        <v>94054</v>
      </c>
      <c r="I250" s="50">
        <v>10</v>
      </c>
      <c r="J250" s="50">
        <v>89653.53</v>
      </c>
    </row>
    <row r="251" spans="3:10" ht="15" x14ac:dyDescent="0.25">
      <c r="C251" s="49" t="s">
        <v>157</v>
      </c>
      <c r="D251" s="50">
        <v>2008</v>
      </c>
      <c r="E251" s="50">
        <v>250</v>
      </c>
      <c r="F251" s="49" t="s">
        <v>5</v>
      </c>
      <c r="G251" s="50">
        <v>155</v>
      </c>
      <c r="H251" s="50">
        <v>164176.00000000012</v>
      </c>
      <c r="I251" s="50">
        <v>15</v>
      </c>
      <c r="J251" s="50">
        <v>136677.82</v>
      </c>
    </row>
    <row r="252" spans="3:10" ht="15" x14ac:dyDescent="0.25">
      <c r="C252" s="49" t="s">
        <v>157</v>
      </c>
      <c r="D252" s="50">
        <v>2008</v>
      </c>
      <c r="E252" s="50">
        <v>250</v>
      </c>
      <c r="F252" s="49" t="s">
        <v>6</v>
      </c>
      <c r="G252" s="50">
        <v>144</v>
      </c>
      <c r="H252" s="50">
        <v>134222.40000000034</v>
      </c>
      <c r="I252" s="50">
        <v>13</v>
      </c>
      <c r="J252" s="50">
        <v>112775.90000000001</v>
      </c>
    </row>
    <row r="253" spans="3:10" ht="15" x14ac:dyDescent="0.25">
      <c r="C253" s="49" t="s">
        <v>157</v>
      </c>
      <c r="D253" s="50">
        <v>2008</v>
      </c>
      <c r="E253" s="50">
        <v>250</v>
      </c>
      <c r="F253" s="49" t="s">
        <v>7</v>
      </c>
      <c r="G253" s="50">
        <v>164</v>
      </c>
      <c r="H253" s="50">
        <v>138967.03999999995</v>
      </c>
      <c r="I253" s="50">
        <v>11</v>
      </c>
      <c r="J253" s="50">
        <v>102651.31</v>
      </c>
    </row>
    <row r="254" spans="3:10" ht="15" x14ac:dyDescent="0.25">
      <c r="C254" s="49" t="s">
        <v>157</v>
      </c>
      <c r="D254" s="50">
        <v>2008</v>
      </c>
      <c r="E254" s="50">
        <v>250</v>
      </c>
      <c r="F254" s="49" t="s">
        <v>8</v>
      </c>
      <c r="G254" s="50">
        <v>165</v>
      </c>
      <c r="H254" s="50">
        <v>139814.39999999994</v>
      </c>
      <c r="I254" s="50">
        <v>9</v>
      </c>
      <c r="J254" s="50">
        <v>76933.77</v>
      </c>
    </row>
    <row r="255" spans="3:10" ht="15" x14ac:dyDescent="0.25">
      <c r="C255" s="49" t="s">
        <v>157</v>
      </c>
      <c r="D255" s="50">
        <v>2008</v>
      </c>
      <c r="E255" s="50">
        <v>250</v>
      </c>
      <c r="F255" s="49" t="s">
        <v>9</v>
      </c>
      <c r="G255" s="50">
        <v>158</v>
      </c>
      <c r="H255" s="50">
        <v>120495.54000000024</v>
      </c>
      <c r="I255" s="50">
        <v>9</v>
      </c>
      <c r="J255" s="50">
        <v>78896.109999999986</v>
      </c>
    </row>
    <row r="256" spans="3:10" ht="15" x14ac:dyDescent="0.25">
      <c r="C256" s="49" t="s">
        <v>157</v>
      </c>
      <c r="D256" s="50">
        <v>2008</v>
      </c>
      <c r="E256" s="50">
        <v>250</v>
      </c>
      <c r="F256" s="49" t="s">
        <v>10</v>
      </c>
      <c r="G256" s="50">
        <v>194</v>
      </c>
      <c r="H256" s="50">
        <v>139730.43999999971</v>
      </c>
      <c r="I256" s="50">
        <v>10</v>
      </c>
      <c r="J256" s="50">
        <v>94977.39</v>
      </c>
    </row>
    <row r="257" spans="3:10" ht="15" x14ac:dyDescent="0.25">
      <c r="C257" s="49" t="s">
        <v>157</v>
      </c>
      <c r="D257" s="50">
        <v>2008</v>
      </c>
      <c r="E257" s="50">
        <v>250</v>
      </c>
      <c r="F257" s="49" t="s">
        <v>11</v>
      </c>
      <c r="G257" s="50">
        <v>167</v>
      </c>
      <c r="H257" s="50">
        <v>120283.41999999966</v>
      </c>
      <c r="I257" s="50">
        <v>8</v>
      </c>
      <c r="J257" s="50">
        <v>74021.94</v>
      </c>
    </row>
    <row r="258" spans="3:10" ht="15" x14ac:dyDescent="0.25">
      <c r="C258" s="49" t="s">
        <v>157</v>
      </c>
      <c r="D258" s="50">
        <v>2008</v>
      </c>
      <c r="E258" s="50">
        <v>250</v>
      </c>
      <c r="F258" s="49" t="s">
        <v>12</v>
      </c>
      <c r="G258" s="50">
        <v>129</v>
      </c>
      <c r="H258" s="50">
        <v>87447.809999999939</v>
      </c>
      <c r="I258" s="50">
        <v>4</v>
      </c>
      <c r="J258" s="50">
        <v>34360.71</v>
      </c>
    </row>
    <row r="259" spans="3:10" ht="15" x14ac:dyDescent="0.25">
      <c r="C259" s="49" t="s">
        <v>157</v>
      </c>
      <c r="D259" s="50">
        <v>2008</v>
      </c>
      <c r="E259" s="50">
        <v>250</v>
      </c>
      <c r="F259" s="49" t="s">
        <v>13</v>
      </c>
      <c r="G259" s="50">
        <v>102</v>
      </c>
      <c r="H259" s="50">
        <v>69144.779999999955</v>
      </c>
      <c r="I259" s="50">
        <v>2</v>
      </c>
      <c r="J259" s="50">
        <v>18028.629999999997</v>
      </c>
    </row>
    <row r="260" spans="3:10" ht="15" x14ac:dyDescent="0.25">
      <c r="C260" s="49" t="s">
        <v>157</v>
      </c>
      <c r="D260" s="50">
        <v>2008</v>
      </c>
      <c r="E260" s="50">
        <v>250</v>
      </c>
      <c r="F260" s="49" t="s">
        <v>14</v>
      </c>
      <c r="G260" s="50">
        <v>71</v>
      </c>
      <c r="H260" s="50">
        <v>48130.189999999973</v>
      </c>
      <c r="I260" s="50">
        <v>7</v>
      </c>
      <c r="J260" s="50">
        <v>58140.35</v>
      </c>
    </row>
    <row r="261" spans="3:10" ht="15" x14ac:dyDescent="0.25">
      <c r="C261" s="49" t="s">
        <v>157</v>
      </c>
      <c r="D261" s="50">
        <v>2008</v>
      </c>
      <c r="E261" s="50">
        <v>250</v>
      </c>
      <c r="F261" s="49" t="s">
        <v>15</v>
      </c>
      <c r="G261" s="50">
        <v>72</v>
      </c>
      <c r="H261" s="50">
        <v>54909.359999999935</v>
      </c>
      <c r="I261" s="50">
        <v>2</v>
      </c>
      <c r="J261" s="50">
        <v>18209.400000000001</v>
      </c>
    </row>
    <row r="262" spans="3:10" ht="15" x14ac:dyDescent="0.25">
      <c r="C262" s="49" t="s">
        <v>157</v>
      </c>
      <c r="D262" s="50">
        <v>2008</v>
      </c>
      <c r="E262" s="50">
        <v>250</v>
      </c>
      <c r="F262" s="49" t="s">
        <v>16</v>
      </c>
      <c r="G262" s="50">
        <v>66</v>
      </c>
      <c r="H262" s="50">
        <v>50333.579999999951</v>
      </c>
      <c r="I262" s="50">
        <v>7</v>
      </c>
      <c r="J262" s="50">
        <v>62326.729999999996</v>
      </c>
    </row>
    <row r="263" spans="3:10" ht="15" x14ac:dyDescent="0.25">
      <c r="C263" s="49" t="s">
        <v>157</v>
      </c>
      <c r="D263" s="50">
        <v>2008</v>
      </c>
      <c r="E263" s="50">
        <v>250</v>
      </c>
      <c r="F263" s="49" t="s">
        <v>17</v>
      </c>
      <c r="G263" s="50">
        <v>46</v>
      </c>
      <c r="H263" s="50">
        <v>38978.560000000019</v>
      </c>
      <c r="I263" s="50">
        <v>5</v>
      </c>
      <c r="J263" s="50">
        <v>45614.520000000004</v>
      </c>
    </row>
    <row r="264" spans="3:10" ht="15" x14ac:dyDescent="0.25">
      <c r="C264" s="49" t="s">
        <v>157</v>
      </c>
      <c r="D264" s="50">
        <v>2008</v>
      </c>
      <c r="E264" s="50">
        <v>250</v>
      </c>
      <c r="F264" s="49" t="s">
        <v>18</v>
      </c>
      <c r="G264" s="50">
        <v>26</v>
      </c>
      <c r="H264" s="50">
        <v>22031.360000000008</v>
      </c>
      <c r="I264" s="50">
        <v>2</v>
      </c>
      <c r="J264" s="50">
        <v>18399.370000000003</v>
      </c>
    </row>
    <row r="265" spans="3:10" ht="15" x14ac:dyDescent="0.25">
      <c r="C265" s="49" t="s">
        <v>157</v>
      </c>
      <c r="D265" s="50">
        <v>2008</v>
      </c>
      <c r="E265" s="50">
        <v>250</v>
      </c>
      <c r="F265" s="49" t="s">
        <v>19</v>
      </c>
      <c r="G265" s="50">
        <v>104</v>
      </c>
      <c r="H265" s="50">
        <v>167429.59999999969</v>
      </c>
      <c r="I265" s="50">
        <v>13</v>
      </c>
      <c r="J265" s="50">
        <v>114355.28</v>
      </c>
    </row>
    <row r="266" spans="3:10" ht="15" x14ac:dyDescent="0.25">
      <c r="C266" s="49" t="s">
        <v>157</v>
      </c>
      <c r="D266" s="50">
        <v>2008</v>
      </c>
      <c r="E266" s="50">
        <v>250</v>
      </c>
      <c r="F266" s="49" t="s">
        <v>20</v>
      </c>
      <c r="G266" s="50">
        <v>144</v>
      </c>
      <c r="H266" s="50">
        <v>183024</v>
      </c>
      <c r="I266" s="50">
        <v>16</v>
      </c>
      <c r="J266" s="50">
        <v>141395.75</v>
      </c>
    </row>
    <row r="267" spans="3:10" ht="15" x14ac:dyDescent="0.25">
      <c r="C267" s="49" t="s">
        <v>157</v>
      </c>
      <c r="D267" s="50">
        <v>2008</v>
      </c>
      <c r="E267" s="50">
        <v>250</v>
      </c>
      <c r="F267" s="49" t="s">
        <v>21</v>
      </c>
      <c r="G267" s="50">
        <v>160</v>
      </c>
      <c r="H267" s="50">
        <v>183023.99999999948</v>
      </c>
      <c r="I267" s="50">
        <v>10</v>
      </c>
      <c r="J267" s="50">
        <v>86865.290000000008</v>
      </c>
    </row>
    <row r="268" spans="3:10" ht="15" x14ac:dyDescent="0.25">
      <c r="C268" s="49" t="s">
        <v>157</v>
      </c>
      <c r="D268" s="50">
        <v>2008</v>
      </c>
      <c r="E268" s="50">
        <v>250</v>
      </c>
      <c r="F268" s="49" t="s">
        <v>22</v>
      </c>
      <c r="G268" s="50">
        <v>154</v>
      </c>
      <c r="H268" s="50">
        <v>130493.44000000008</v>
      </c>
      <c r="I268" s="50">
        <v>9</v>
      </c>
      <c r="J268" s="50">
        <v>83717.649999999994</v>
      </c>
    </row>
    <row r="269" spans="3:10" ht="15" x14ac:dyDescent="0.25">
      <c r="C269" s="49" t="s">
        <v>157</v>
      </c>
      <c r="D269" s="50">
        <v>2008</v>
      </c>
      <c r="E269" s="50">
        <v>250</v>
      </c>
      <c r="F269" s="49" t="s">
        <v>23</v>
      </c>
      <c r="G269" s="50">
        <v>132</v>
      </c>
      <c r="H269" s="50">
        <v>111851.52000000006</v>
      </c>
      <c r="I269" s="50">
        <v>8</v>
      </c>
      <c r="J269" s="50">
        <v>72636.36</v>
      </c>
    </row>
    <row r="270" spans="3:10" ht="15" x14ac:dyDescent="0.25">
      <c r="C270" s="49" t="s">
        <v>157</v>
      </c>
      <c r="D270" s="50">
        <v>2008</v>
      </c>
      <c r="E270" s="50">
        <v>250</v>
      </c>
      <c r="F270" s="49" t="s">
        <v>24</v>
      </c>
      <c r="G270" s="50">
        <v>183</v>
      </c>
      <c r="H270" s="50">
        <v>139561.29000000036</v>
      </c>
      <c r="I270" s="50">
        <v>10</v>
      </c>
      <c r="J270" s="50">
        <v>87987.310000000012</v>
      </c>
    </row>
    <row r="271" spans="3:10" ht="15" x14ac:dyDescent="0.25">
      <c r="C271" s="49" t="s">
        <v>157</v>
      </c>
      <c r="D271" s="50">
        <v>2008</v>
      </c>
      <c r="E271" s="50">
        <v>250</v>
      </c>
      <c r="F271" s="49" t="s">
        <v>25</v>
      </c>
      <c r="G271" s="50">
        <v>183</v>
      </c>
      <c r="H271" s="50">
        <v>131807.57999999961</v>
      </c>
      <c r="I271" s="50">
        <v>8</v>
      </c>
      <c r="J271" s="50">
        <v>76479.859999999986</v>
      </c>
    </row>
    <row r="272" spans="3:10" ht="15" x14ac:dyDescent="0.25">
      <c r="C272" s="49" t="s">
        <v>157</v>
      </c>
      <c r="D272" s="50">
        <v>2008</v>
      </c>
      <c r="E272" s="50">
        <v>250</v>
      </c>
      <c r="F272" s="49" t="s">
        <v>26</v>
      </c>
      <c r="G272" s="50">
        <v>174</v>
      </c>
      <c r="H272" s="50">
        <v>125325.23999999963</v>
      </c>
      <c r="I272" s="50">
        <v>13</v>
      </c>
      <c r="J272" s="50">
        <v>120581.12999999999</v>
      </c>
    </row>
    <row r="273" spans="3:10" ht="15" x14ac:dyDescent="0.25">
      <c r="C273" s="49" t="s">
        <v>157</v>
      </c>
      <c r="D273" s="50">
        <v>2008</v>
      </c>
      <c r="E273" s="50">
        <v>250</v>
      </c>
      <c r="F273" s="49" t="s">
        <v>27</v>
      </c>
      <c r="G273" s="50">
        <v>121</v>
      </c>
      <c r="H273" s="50">
        <v>82024.689999999944</v>
      </c>
      <c r="I273" s="50">
        <v>8</v>
      </c>
      <c r="J273" s="50">
        <v>70487.25</v>
      </c>
    </row>
    <row r="274" spans="3:10" ht="15" x14ac:dyDescent="0.25">
      <c r="C274" s="49" t="s">
        <v>157</v>
      </c>
      <c r="D274" s="50">
        <v>2008</v>
      </c>
      <c r="E274" s="50">
        <v>250</v>
      </c>
      <c r="F274" s="49" t="s">
        <v>28</v>
      </c>
      <c r="G274" s="50">
        <v>96</v>
      </c>
      <c r="H274" s="50">
        <v>65077.439999999959</v>
      </c>
      <c r="I274" s="50">
        <v>8</v>
      </c>
      <c r="J274" s="50">
        <v>72050.61</v>
      </c>
    </row>
    <row r="275" spans="3:10" ht="15" x14ac:dyDescent="0.25">
      <c r="C275" s="49" t="s">
        <v>157</v>
      </c>
      <c r="D275" s="50">
        <v>2008</v>
      </c>
      <c r="E275" s="50">
        <v>250</v>
      </c>
      <c r="F275" s="49" t="s">
        <v>29</v>
      </c>
      <c r="G275" s="50">
        <v>84</v>
      </c>
      <c r="H275" s="50">
        <v>56942.759999999966</v>
      </c>
      <c r="I275" s="50">
        <v>3</v>
      </c>
      <c r="J275" s="50">
        <v>27312.020000000004</v>
      </c>
    </row>
    <row r="276" spans="3:10" ht="15" x14ac:dyDescent="0.25">
      <c r="C276" s="49" t="s">
        <v>157</v>
      </c>
      <c r="D276" s="50">
        <v>2008</v>
      </c>
      <c r="E276" s="50">
        <v>250</v>
      </c>
      <c r="F276" s="49" t="s">
        <v>30</v>
      </c>
      <c r="G276" s="50">
        <v>66</v>
      </c>
      <c r="H276" s="50">
        <v>50333.579999999951</v>
      </c>
      <c r="I276" s="50">
        <v>3</v>
      </c>
      <c r="J276" s="50">
        <v>26952.629999999997</v>
      </c>
    </row>
    <row r="277" spans="3:10" ht="15" x14ac:dyDescent="0.25">
      <c r="C277" s="49" t="s">
        <v>157</v>
      </c>
      <c r="D277" s="50">
        <v>2008</v>
      </c>
      <c r="E277" s="50">
        <v>250</v>
      </c>
      <c r="F277" s="49" t="s">
        <v>31</v>
      </c>
      <c r="G277" s="50">
        <v>53</v>
      </c>
      <c r="H277" s="50">
        <v>40419.389999999985</v>
      </c>
      <c r="I277" s="50">
        <v>2</v>
      </c>
      <c r="J277" s="50">
        <v>17727.690000000002</v>
      </c>
    </row>
    <row r="278" spans="3:10" ht="15" x14ac:dyDescent="0.25">
      <c r="C278" s="49" t="s">
        <v>157</v>
      </c>
      <c r="D278" s="50">
        <v>2008</v>
      </c>
      <c r="E278" s="50">
        <v>250</v>
      </c>
      <c r="F278" s="49" t="s">
        <v>32</v>
      </c>
      <c r="G278" s="50">
        <v>37</v>
      </c>
      <c r="H278" s="50">
        <v>31352.320000000014</v>
      </c>
      <c r="I278" s="50">
        <v>1</v>
      </c>
      <c r="J278" s="50">
        <v>8213.2999999999993</v>
      </c>
    </row>
    <row r="279" spans="3:10" ht="15.75" customHeight="1" x14ac:dyDescent="0.25">
      <c r="C279" s="49" t="s">
        <v>157</v>
      </c>
      <c r="D279" s="50">
        <v>2008</v>
      </c>
      <c r="E279" s="50">
        <v>250</v>
      </c>
      <c r="F279" s="49" t="s">
        <v>33</v>
      </c>
      <c r="G279" s="50">
        <v>12</v>
      </c>
      <c r="H279" s="50">
        <v>10168.32</v>
      </c>
      <c r="I279" s="50">
        <v>0</v>
      </c>
      <c r="J279" s="50">
        <v>0</v>
      </c>
    </row>
    <row r="280" spans="3:10" ht="15" x14ac:dyDescent="0.25">
      <c r="C280" s="49" t="s">
        <v>157</v>
      </c>
      <c r="D280" s="50">
        <v>2008</v>
      </c>
      <c r="E280" s="50">
        <v>500</v>
      </c>
      <c r="F280" s="49" t="s">
        <v>4</v>
      </c>
      <c r="G280" s="50">
        <v>38</v>
      </c>
      <c r="H280" s="50">
        <v>46367.599999999977</v>
      </c>
      <c r="I280" s="50">
        <v>4</v>
      </c>
      <c r="J280" s="50">
        <v>33383.089999999997</v>
      </c>
    </row>
    <row r="281" spans="3:10" ht="15" x14ac:dyDescent="0.25">
      <c r="C281" s="49" t="s">
        <v>157</v>
      </c>
      <c r="D281" s="50">
        <v>2008</v>
      </c>
      <c r="E281" s="50">
        <v>500</v>
      </c>
      <c r="F281" s="49" t="s">
        <v>5</v>
      </c>
      <c r="G281" s="50">
        <v>84</v>
      </c>
      <c r="H281" s="50">
        <v>85411.200000000128</v>
      </c>
      <c r="I281" s="50">
        <v>7</v>
      </c>
      <c r="J281" s="50">
        <v>59439.759999999995</v>
      </c>
    </row>
    <row r="282" spans="3:10" ht="15" x14ac:dyDescent="0.25">
      <c r="C282" s="49" t="s">
        <v>157</v>
      </c>
      <c r="D282" s="50">
        <v>2008</v>
      </c>
      <c r="E282" s="50">
        <v>500</v>
      </c>
      <c r="F282" s="49" t="s">
        <v>6</v>
      </c>
      <c r="G282" s="50">
        <v>76</v>
      </c>
      <c r="H282" s="50">
        <v>68005.559999999925</v>
      </c>
      <c r="I282" s="50">
        <v>4</v>
      </c>
      <c r="J282" s="50">
        <v>34332.520000000004</v>
      </c>
    </row>
    <row r="283" spans="3:10" ht="15" x14ac:dyDescent="0.25">
      <c r="C283" s="49" t="s">
        <v>157</v>
      </c>
      <c r="D283" s="50">
        <v>2008</v>
      </c>
      <c r="E283" s="50">
        <v>500</v>
      </c>
      <c r="F283" s="49" t="s">
        <v>7</v>
      </c>
      <c r="G283" s="50">
        <v>102</v>
      </c>
      <c r="H283" s="50">
        <v>82973.94000000009</v>
      </c>
      <c r="I283" s="50">
        <v>6</v>
      </c>
      <c r="J283" s="50">
        <v>53094.18</v>
      </c>
    </row>
    <row r="284" spans="3:10" ht="15" x14ac:dyDescent="0.25">
      <c r="C284" s="49" t="s">
        <v>157</v>
      </c>
      <c r="D284" s="50">
        <v>2008</v>
      </c>
      <c r="E284" s="50">
        <v>500</v>
      </c>
      <c r="F284" s="49" t="s">
        <v>8</v>
      </c>
      <c r="G284" s="50">
        <v>89</v>
      </c>
      <c r="H284" s="50">
        <v>72398.830000000075</v>
      </c>
      <c r="I284" s="50">
        <v>5</v>
      </c>
      <c r="J284" s="50">
        <v>42359.69</v>
      </c>
    </row>
    <row r="285" spans="3:10" ht="15" x14ac:dyDescent="0.25">
      <c r="C285" s="49" t="s">
        <v>157</v>
      </c>
      <c r="D285" s="50">
        <v>2008</v>
      </c>
      <c r="E285" s="50">
        <v>500</v>
      </c>
      <c r="F285" s="49" t="s">
        <v>9</v>
      </c>
      <c r="G285" s="50">
        <v>95</v>
      </c>
      <c r="H285" s="50">
        <v>69551.400000000081</v>
      </c>
      <c r="I285" s="50">
        <v>2</v>
      </c>
      <c r="J285" s="50">
        <v>16976.53</v>
      </c>
    </row>
    <row r="286" spans="3:10" ht="15" x14ac:dyDescent="0.25">
      <c r="C286" s="49" t="s">
        <v>157</v>
      </c>
      <c r="D286" s="50">
        <v>2008</v>
      </c>
      <c r="E286" s="50">
        <v>500</v>
      </c>
      <c r="F286" s="49" t="s">
        <v>10</v>
      </c>
      <c r="G286" s="50">
        <v>81</v>
      </c>
      <c r="H286" s="50">
        <v>56007.449999999924</v>
      </c>
      <c r="I286" s="50">
        <v>2</v>
      </c>
      <c r="J286" s="50">
        <v>14991.18</v>
      </c>
    </row>
    <row r="287" spans="3:10" ht="15" x14ac:dyDescent="0.25">
      <c r="C287" s="49" t="s">
        <v>157</v>
      </c>
      <c r="D287" s="50">
        <v>2008</v>
      </c>
      <c r="E287" s="50">
        <v>500</v>
      </c>
      <c r="F287" s="49" t="s">
        <v>11</v>
      </c>
      <c r="G287" s="50">
        <v>80</v>
      </c>
      <c r="H287" s="50">
        <v>55315.999999999927</v>
      </c>
      <c r="I287" s="50">
        <v>4</v>
      </c>
      <c r="J287" s="50">
        <v>34027.269999999997</v>
      </c>
    </row>
    <row r="288" spans="3:10" ht="15" x14ac:dyDescent="0.25">
      <c r="C288" s="49" t="s">
        <v>157</v>
      </c>
      <c r="D288" s="50">
        <v>2008</v>
      </c>
      <c r="E288" s="50">
        <v>500</v>
      </c>
      <c r="F288" s="49" t="s">
        <v>12</v>
      </c>
      <c r="G288" s="50">
        <v>71</v>
      </c>
      <c r="H288" s="50">
        <v>46204.669999999955</v>
      </c>
      <c r="I288" s="50">
        <v>3</v>
      </c>
      <c r="J288" s="50">
        <v>22360.969999999998</v>
      </c>
    </row>
    <row r="289" spans="3:10" ht="15" x14ac:dyDescent="0.25">
      <c r="C289" s="49" t="s">
        <v>157</v>
      </c>
      <c r="D289" s="50">
        <v>2008</v>
      </c>
      <c r="E289" s="50">
        <v>500</v>
      </c>
      <c r="F289" s="49" t="s">
        <v>13</v>
      </c>
      <c r="G289" s="50">
        <v>60</v>
      </c>
      <c r="H289" s="50">
        <v>39046.19999999999</v>
      </c>
      <c r="I289" s="50">
        <v>3</v>
      </c>
      <c r="J289" s="50">
        <v>26624.670000000002</v>
      </c>
    </row>
    <row r="290" spans="3:10" ht="15" x14ac:dyDescent="0.25">
      <c r="C290" s="49" t="s">
        <v>157</v>
      </c>
      <c r="D290" s="50">
        <v>2008</v>
      </c>
      <c r="E290" s="50">
        <v>500</v>
      </c>
      <c r="F290" s="49" t="s">
        <v>14</v>
      </c>
      <c r="G290" s="50">
        <v>35</v>
      </c>
      <c r="H290" s="50">
        <v>22776.950000000012</v>
      </c>
      <c r="I290" s="50">
        <v>3</v>
      </c>
      <c r="J290" s="50">
        <v>24819.81</v>
      </c>
    </row>
    <row r="291" spans="3:10" ht="15" x14ac:dyDescent="0.25">
      <c r="C291" s="49" t="s">
        <v>157</v>
      </c>
      <c r="D291" s="50">
        <v>2008</v>
      </c>
      <c r="E291" s="50">
        <v>500</v>
      </c>
      <c r="F291" s="49" t="s">
        <v>15</v>
      </c>
      <c r="G291" s="50">
        <v>34</v>
      </c>
      <c r="H291" s="50">
        <v>24892.079999999998</v>
      </c>
      <c r="I291" s="50">
        <v>0</v>
      </c>
      <c r="J291" s="50">
        <v>0</v>
      </c>
    </row>
    <row r="292" spans="3:10" ht="15" x14ac:dyDescent="0.25">
      <c r="C292" s="49" t="s">
        <v>157</v>
      </c>
      <c r="D292" s="50">
        <v>2008</v>
      </c>
      <c r="E292" s="50">
        <v>500</v>
      </c>
      <c r="F292" s="49" t="s">
        <v>16</v>
      </c>
      <c r="G292" s="50">
        <v>33</v>
      </c>
      <c r="H292" s="50">
        <v>24159.96</v>
      </c>
      <c r="I292" s="50">
        <v>3</v>
      </c>
      <c r="J292" s="50">
        <v>24888.640000000003</v>
      </c>
    </row>
    <row r="293" spans="3:10" ht="15" x14ac:dyDescent="0.25">
      <c r="C293" s="49" t="s">
        <v>157</v>
      </c>
      <c r="D293" s="50">
        <v>2008</v>
      </c>
      <c r="E293" s="50">
        <v>500</v>
      </c>
      <c r="F293" s="49" t="s">
        <v>17</v>
      </c>
      <c r="G293" s="50">
        <v>25</v>
      </c>
      <c r="H293" s="50">
        <v>20336.75</v>
      </c>
      <c r="I293" s="50">
        <v>0</v>
      </c>
      <c r="J293" s="50">
        <v>0</v>
      </c>
    </row>
    <row r="294" spans="3:10" ht="15" x14ac:dyDescent="0.25">
      <c r="C294" s="49" t="s">
        <v>157</v>
      </c>
      <c r="D294" s="50">
        <v>2008</v>
      </c>
      <c r="E294" s="50">
        <v>500</v>
      </c>
      <c r="F294" s="49" t="s">
        <v>18</v>
      </c>
      <c r="G294" s="50">
        <v>10</v>
      </c>
      <c r="H294" s="50">
        <v>8134.7000000000016</v>
      </c>
      <c r="I294" s="50">
        <v>2</v>
      </c>
      <c r="J294" s="50">
        <v>14908.91</v>
      </c>
    </row>
    <row r="295" spans="3:10" ht="15" x14ac:dyDescent="0.25">
      <c r="C295" s="49" t="s">
        <v>157</v>
      </c>
      <c r="D295" s="50">
        <v>2008</v>
      </c>
      <c r="E295" s="50">
        <v>500</v>
      </c>
      <c r="F295" s="49" t="s">
        <v>19</v>
      </c>
      <c r="G295" s="50">
        <v>44</v>
      </c>
      <c r="H295" s="50">
        <v>68002</v>
      </c>
      <c r="I295" s="50">
        <v>4</v>
      </c>
      <c r="J295" s="50">
        <v>33019.5</v>
      </c>
    </row>
    <row r="296" spans="3:10" ht="15" x14ac:dyDescent="0.25">
      <c r="C296" s="49" t="s">
        <v>157</v>
      </c>
      <c r="D296" s="50">
        <v>2008</v>
      </c>
      <c r="E296" s="50">
        <v>500</v>
      </c>
      <c r="F296" s="49" t="s">
        <v>20</v>
      </c>
      <c r="G296" s="50">
        <v>85</v>
      </c>
      <c r="H296" s="50">
        <v>103716.99999999984</v>
      </c>
      <c r="I296" s="50">
        <v>8</v>
      </c>
      <c r="J296" s="50">
        <v>65067.14</v>
      </c>
    </row>
    <row r="297" spans="3:10" ht="15" x14ac:dyDescent="0.25">
      <c r="C297" s="49" t="s">
        <v>157</v>
      </c>
      <c r="D297" s="50">
        <v>2008</v>
      </c>
      <c r="E297" s="50">
        <v>500</v>
      </c>
      <c r="F297" s="49" t="s">
        <v>21</v>
      </c>
      <c r="G297" s="50">
        <v>97</v>
      </c>
      <c r="H297" s="50">
        <v>106515.70000000016</v>
      </c>
      <c r="I297" s="50">
        <v>12</v>
      </c>
      <c r="J297" s="50">
        <v>100932.31000000001</v>
      </c>
    </row>
    <row r="298" spans="3:10" ht="15" x14ac:dyDescent="0.25">
      <c r="C298" s="49" t="s">
        <v>157</v>
      </c>
      <c r="D298" s="50">
        <v>2008</v>
      </c>
      <c r="E298" s="50">
        <v>500</v>
      </c>
      <c r="F298" s="49" t="s">
        <v>22</v>
      </c>
      <c r="G298" s="50">
        <v>91</v>
      </c>
      <c r="H298" s="50">
        <v>74025.770000000077</v>
      </c>
      <c r="I298" s="50">
        <v>7</v>
      </c>
      <c r="J298" s="50">
        <v>59313.56</v>
      </c>
    </row>
    <row r="299" spans="3:10" ht="15" x14ac:dyDescent="0.25">
      <c r="C299" s="49" t="s">
        <v>157</v>
      </c>
      <c r="D299" s="50">
        <v>2008</v>
      </c>
      <c r="E299" s="50">
        <v>500</v>
      </c>
      <c r="F299" s="49" t="s">
        <v>23</v>
      </c>
      <c r="G299" s="50">
        <v>83</v>
      </c>
      <c r="H299" s="50">
        <v>67518.010000000068</v>
      </c>
      <c r="I299" s="50">
        <v>10</v>
      </c>
      <c r="J299" s="50">
        <v>86960.08</v>
      </c>
    </row>
    <row r="300" spans="3:10" ht="15" x14ac:dyDescent="0.25">
      <c r="C300" s="49" t="s">
        <v>157</v>
      </c>
      <c r="D300" s="50">
        <v>2008</v>
      </c>
      <c r="E300" s="50">
        <v>500</v>
      </c>
      <c r="F300" s="49" t="s">
        <v>24</v>
      </c>
      <c r="G300" s="50">
        <v>103</v>
      </c>
      <c r="H300" s="50">
        <v>75408.360000000044</v>
      </c>
      <c r="I300" s="50">
        <v>4</v>
      </c>
      <c r="J300" s="50">
        <v>35814.25</v>
      </c>
    </row>
    <row r="301" spans="3:10" ht="15" x14ac:dyDescent="0.25">
      <c r="C301" s="49" t="s">
        <v>157</v>
      </c>
      <c r="D301" s="50">
        <v>2008</v>
      </c>
      <c r="E301" s="50">
        <v>500</v>
      </c>
      <c r="F301" s="49" t="s">
        <v>25</v>
      </c>
      <c r="G301" s="50">
        <v>108</v>
      </c>
      <c r="H301" s="50">
        <v>74676.599999999846</v>
      </c>
      <c r="I301" s="50">
        <v>6</v>
      </c>
      <c r="J301" s="50">
        <v>51136.94000000001</v>
      </c>
    </row>
    <row r="302" spans="3:10" ht="15" x14ac:dyDescent="0.25">
      <c r="C302" s="49" t="s">
        <v>157</v>
      </c>
      <c r="D302" s="50">
        <v>2008</v>
      </c>
      <c r="E302" s="50">
        <v>500</v>
      </c>
      <c r="F302" s="49" t="s">
        <v>26</v>
      </c>
      <c r="G302" s="50">
        <v>80</v>
      </c>
      <c r="H302" s="50">
        <v>55315.999999999927</v>
      </c>
      <c r="I302" s="50">
        <v>6</v>
      </c>
      <c r="J302" s="50">
        <v>50340.480000000003</v>
      </c>
    </row>
    <row r="303" spans="3:10" ht="15" x14ac:dyDescent="0.25">
      <c r="C303" s="49" t="s">
        <v>157</v>
      </c>
      <c r="D303" s="50">
        <v>2008</v>
      </c>
      <c r="E303" s="50">
        <v>500</v>
      </c>
      <c r="F303" s="49" t="s">
        <v>27</v>
      </c>
      <c r="G303" s="50">
        <v>67</v>
      </c>
      <c r="H303" s="50">
        <v>43601.589999999967</v>
      </c>
      <c r="I303" s="50">
        <v>2</v>
      </c>
      <c r="J303" s="50">
        <v>17246.690000000002</v>
      </c>
    </row>
    <row r="304" spans="3:10" ht="15" x14ac:dyDescent="0.25">
      <c r="C304" s="49" t="s">
        <v>157</v>
      </c>
      <c r="D304" s="50">
        <v>2008</v>
      </c>
      <c r="E304" s="50">
        <v>500</v>
      </c>
      <c r="F304" s="49" t="s">
        <v>28</v>
      </c>
      <c r="G304" s="50">
        <v>59</v>
      </c>
      <c r="H304" s="50">
        <v>38395.429999999993</v>
      </c>
      <c r="I304" s="50">
        <v>2</v>
      </c>
      <c r="J304" s="50">
        <v>17508.989999999998</v>
      </c>
    </row>
    <row r="305" spans="3:10" ht="15" x14ac:dyDescent="0.25">
      <c r="C305" s="49" t="s">
        <v>157</v>
      </c>
      <c r="D305" s="50">
        <v>2008</v>
      </c>
      <c r="E305" s="50">
        <v>500</v>
      </c>
      <c r="F305" s="49" t="s">
        <v>29</v>
      </c>
      <c r="G305" s="50">
        <v>46</v>
      </c>
      <c r="H305" s="50">
        <v>29935.420000000016</v>
      </c>
      <c r="I305" s="50">
        <v>2</v>
      </c>
      <c r="J305" s="50">
        <v>15045.869999999999</v>
      </c>
    </row>
    <row r="306" spans="3:10" ht="15" x14ac:dyDescent="0.25">
      <c r="C306" s="49" t="s">
        <v>157</v>
      </c>
      <c r="D306" s="50">
        <v>2008</v>
      </c>
      <c r="E306" s="50">
        <v>500</v>
      </c>
      <c r="F306" s="49" t="s">
        <v>30</v>
      </c>
      <c r="G306" s="50">
        <v>44</v>
      </c>
      <c r="H306" s="50">
        <v>32213.279999999988</v>
      </c>
      <c r="I306" s="50">
        <v>2</v>
      </c>
      <c r="J306" s="50">
        <v>15386.49</v>
      </c>
    </row>
    <row r="307" spans="3:10" ht="15" x14ac:dyDescent="0.25">
      <c r="C307" s="49" t="s">
        <v>157</v>
      </c>
      <c r="D307" s="50">
        <v>2008</v>
      </c>
      <c r="E307" s="50">
        <v>500</v>
      </c>
      <c r="F307" s="49" t="s">
        <v>31</v>
      </c>
      <c r="G307" s="50">
        <v>28</v>
      </c>
      <c r="H307" s="50">
        <v>20499.360000000004</v>
      </c>
      <c r="I307" s="50">
        <v>2</v>
      </c>
      <c r="J307" s="50">
        <v>18445.849999999999</v>
      </c>
    </row>
    <row r="308" spans="3:10" ht="15" x14ac:dyDescent="0.25">
      <c r="C308" s="49" t="s">
        <v>157</v>
      </c>
      <c r="D308" s="50">
        <v>2008</v>
      </c>
      <c r="E308" s="50">
        <v>500</v>
      </c>
      <c r="F308" s="49" t="s">
        <v>32</v>
      </c>
      <c r="G308" s="50">
        <v>17</v>
      </c>
      <c r="H308" s="50">
        <v>13828.989999999998</v>
      </c>
      <c r="I308" s="50">
        <v>1</v>
      </c>
      <c r="J308" s="50">
        <v>9288.26</v>
      </c>
    </row>
    <row r="309" spans="3:10" ht="16.5" customHeight="1" x14ac:dyDescent="0.25">
      <c r="C309" s="49" t="s">
        <v>157</v>
      </c>
      <c r="D309" s="50">
        <v>2008</v>
      </c>
      <c r="E309" s="50">
        <v>500</v>
      </c>
      <c r="F309" s="49" t="s">
        <v>33</v>
      </c>
      <c r="G309" s="50">
        <v>12</v>
      </c>
      <c r="H309" s="50">
        <v>9761.6400000000012</v>
      </c>
      <c r="I309" s="50">
        <v>0</v>
      </c>
      <c r="J309" s="50">
        <v>0</v>
      </c>
    </row>
    <row r="310" spans="3:10" ht="15" x14ac:dyDescent="0.25">
      <c r="C310" s="49" t="s">
        <v>157</v>
      </c>
      <c r="D310" s="50">
        <v>2008</v>
      </c>
      <c r="E310" s="50">
        <v>1000</v>
      </c>
      <c r="F310" s="49" t="s">
        <v>4</v>
      </c>
      <c r="G310" s="50">
        <v>23</v>
      </c>
      <c r="H310" s="50">
        <v>25725.5</v>
      </c>
      <c r="I310" s="50">
        <v>1</v>
      </c>
      <c r="J310" s="50">
        <v>9393.7099999999991</v>
      </c>
    </row>
    <row r="311" spans="3:10" ht="15" x14ac:dyDescent="0.25">
      <c r="C311" s="49" t="s">
        <v>157</v>
      </c>
      <c r="D311" s="50">
        <v>2008</v>
      </c>
      <c r="E311" s="50">
        <v>1000</v>
      </c>
      <c r="F311" s="49" t="s">
        <v>5</v>
      </c>
      <c r="G311" s="50">
        <v>38</v>
      </c>
      <c r="H311" s="50">
        <v>35419.799999999974</v>
      </c>
      <c r="I311" s="50">
        <v>4</v>
      </c>
      <c r="J311" s="50">
        <v>29125.79</v>
      </c>
    </row>
    <row r="312" spans="3:10" ht="15" x14ac:dyDescent="0.25">
      <c r="C312" s="49" t="s">
        <v>157</v>
      </c>
      <c r="D312" s="50">
        <v>2008</v>
      </c>
      <c r="E312" s="50">
        <v>1000</v>
      </c>
      <c r="F312" s="49" t="s">
        <v>6</v>
      </c>
      <c r="G312" s="50">
        <v>54</v>
      </c>
      <c r="H312" s="50">
        <v>44293.5</v>
      </c>
      <c r="I312" s="50">
        <v>3</v>
      </c>
      <c r="J312" s="50">
        <v>24294.16</v>
      </c>
    </row>
    <row r="313" spans="3:10" ht="15" x14ac:dyDescent="0.25">
      <c r="C313" s="49" t="s">
        <v>157</v>
      </c>
      <c r="D313" s="50">
        <v>2008</v>
      </c>
      <c r="E313" s="50">
        <v>1000</v>
      </c>
      <c r="F313" s="49" t="s">
        <v>7</v>
      </c>
      <c r="G313" s="50">
        <v>36</v>
      </c>
      <c r="H313" s="50">
        <v>26844.480000000007</v>
      </c>
      <c r="I313" s="50">
        <v>1</v>
      </c>
      <c r="J313" s="50">
        <v>7053.08</v>
      </c>
    </row>
    <row r="314" spans="3:10" ht="15" x14ac:dyDescent="0.25">
      <c r="C314" s="49" t="s">
        <v>157</v>
      </c>
      <c r="D314" s="50">
        <v>2008</v>
      </c>
      <c r="E314" s="50">
        <v>1000</v>
      </c>
      <c r="F314" s="49" t="s">
        <v>8</v>
      </c>
      <c r="G314" s="50">
        <v>41</v>
      </c>
      <c r="H314" s="50">
        <v>30572.880000000008</v>
      </c>
      <c r="I314" s="50">
        <v>4</v>
      </c>
      <c r="J314" s="50">
        <v>31742.260000000002</v>
      </c>
    </row>
    <row r="315" spans="3:10" ht="15" x14ac:dyDescent="0.25">
      <c r="C315" s="49" t="s">
        <v>157</v>
      </c>
      <c r="D315" s="50">
        <v>2008</v>
      </c>
      <c r="E315" s="50">
        <v>1000</v>
      </c>
      <c r="F315" s="49" t="s">
        <v>9</v>
      </c>
      <c r="G315" s="50">
        <v>51</v>
      </c>
      <c r="H315" s="50">
        <v>34226.610000000015</v>
      </c>
      <c r="I315" s="50">
        <v>2</v>
      </c>
      <c r="J315" s="50">
        <v>16081.05</v>
      </c>
    </row>
    <row r="316" spans="3:10" ht="15" x14ac:dyDescent="0.25">
      <c r="C316" s="49" t="s">
        <v>157</v>
      </c>
      <c r="D316" s="50">
        <v>2008</v>
      </c>
      <c r="E316" s="50">
        <v>1000</v>
      </c>
      <c r="F316" s="49" t="s">
        <v>10</v>
      </c>
      <c r="G316" s="50">
        <v>45</v>
      </c>
      <c r="H316" s="50">
        <v>28522.350000000035</v>
      </c>
      <c r="I316" s="50">
        <v>0</v>
      </c>
      <c r="J316" s="50">
        <v>0</v>
      </c>
    </row>
    <row r="317" spans="3:10" ht="15" x14ac:dyDescent="0.25">
      <c r="C317" s="49" t="s">
        <v>157</v>
      </c>
      <c r="D317" s="50">
        <v>2008</v>
      </c>
      <c r="E317" s="50">
        <v>1000</v>
      </c>
      <c r="F317" s="49" t="s">
        <v>11</v>
      </c>
      <c r="G317" s="50">
        <v>58</v>
      </c>
      <c r="H317" s="50">
        <v>36762.140000000058</v>
      </c>
      <c r="I317" s="50">
        <v>3</v>
      </c>
      <c r="J317" s="50">
        <v>25524.12</v>
      </c>
    </row>
    <row r="318" spans="3:10" ht="15" x14ac:dyDescent="0.25">
      <c r="C318" s="49" t="s">
        <v>157</v>
      </c>
      <c r="D318" s="50">
        <v>2008</v>
      </c>
      <c r="E318" s="50">
        <v>1000</v>
      </c>
      <c r="F318" s="49" t="s">
        <v>12</v>
      </c>
      <c r="G318" s="50">
        <v>45</v>
      </c>
      <c r="H318" s="50">
        <v>26844.300000000025</v>
      </c>
      <c r="I318" s="50">
        <v>0</v>
      </c>
      <c r="J318" s="50">
        <v>0</v>
      </c>
    </row>
    <row r="319" spans="3:10" ht="15" x14ac:dyDescent="0.25">
      <c r="C319" s="49" t="s">
        <v>157</v>
      </c>
      <c r="D319" s="50">
        <v>2008</v>
      </c>
      <c r="E319" s="50">
        <v>1000</v>
      </c>
      <c r="F319" s="49" t="s">
        <v>13</v>
      </c>
      <c r="G319" s="50">
        <v>28</v>
      </c>
      <c r="H319" s="50">
        <v>16703.12000000001</v>
      </c>
      <c r="I319" s="50">
        <v>0</v>
      </c>
      <c r="J319" s="50">
        <v>0</v>
      </c>
    </row>
    <row r="320" spans="3:10" ht="15" x14ac:dyDescent="0.25">
      <c r="C320" s="49" t="s">
        <v>157</v>
      </c>
      <c r="D320" s="50">
        <v>2008</v>
      </c>
      <c r="E320" s="50">
        <v>1000</v>
      </c>
      <c r="F320" s="49" t="s">
        <v>14</v>
      </c>
      <c r="G320" s="50">
        <v>21</v>
      </c>
      <c r="H320" s="50">
        <v>12527.340000000004</v>
      </c>
      <c r="I320" s="50">
        <v>1</v>
      </c>
      <c r="J320" s="50">
        <v>7887.82</v>
      </c>
    </row>
    <row r="321" spans="3:10" ht="15" x14ac:dyDescent="0.25">
      <c r="C321" s="49" t="s">
        <v>157</v>
      </c>
      <c r="D321" s="50">
        <v>2008</v>
      </c>
      <c r="E321" s="50">
        <v>1000</v>
      </c>
      <c r="F321" s="49" t="s">
        <v>15</v>
      </c>
      <c r="G321" s="50">
        <v>14</v>
      </c>
      <c r="H321" s="50">
        <v>9395.5399999999991</v>
      </c>
      <c r="I321" s="50">
        <v>0</v>
      </c>
      <c r="J321" s="50">
        <v>0</v>
      </c>
    </row>
    <row r="322" spans="3:10" ht="15" x14ac:dyDescent="0.25">
      <c r="C322" s="49" t="s">
        <v>157</v>
      </c>
      <c r="D322" s="50">
        <v>2008</v>
      </c>
      <c r="E322" s="50">
        <v>1000</v>
      </c>
      <c r="F322" s="49" t="s">
        <v>16</v>
      </c>
      <c r="G322" s="50">
        <v>18</v>
      </c>
      <c r="H322" s="50">
        <v>12079.980000000001</v>
      </c>
      <c r="I322" s="50">
        <v>1</v>
      </c>
      <c r="J322" s="50">
        <v>7654.2</v>
      </c>
    </row>
    <row r="323" spans="3:10" ht="15" x14ac:dyDescent="0.25">
      <c r="C323" s="49" t="s">
        <v>157</v>
      </c>
      <c r="D323" s="50">
        <v>2008</v>
      </c>
      <c r="E323" s="50">
        <v>1000</v>
      </c>
      <c r="F323" s="49" t="s">
        <v>17</v>
      </c>
      <c r="G323" s="50">
        <v>16</v>
      </c>
      <c r="H323" s="50">
        <v>11930.880000000003</v>
      </c>
      <c r="I323" s="50">
        <v>2</v>
      </c>
      <c r="J323" s="50">
        <v>16848.230000000003</v>
      </c>
    </row>
    <row r="324" spans="3:10" ht="15" x14ac:dyDescent="0.25">
      <c r="C324" s="49" t="s">
        <v>157</v>
      </c>
      <c r="D324" s="50">
        <v>2008</v>
      </c>
      <c r="E324" s="50">
        <v>1000</v>
      </c>
      <c r="F324" s="49" t="s">
        <v>18</v>
      </c>
      <c r="G324" s="50">
        <v>8</v>
      </c>
      <c r="H324" s="50">
        <v>5965.4400000000005</v>
      </c>
      <c r="I324" s="50">
        <v>1</v>
      </c>
      <c r="J324" s="50">
        <v>9165.98</v>
      </c>
    </row>
    <row r="325" spans="3:10" ht="15" x14ac:dyDescent="0.25">
      <c r="C325" s="49" t="s">
        <v>157</v>
      </c>
      <c r="D325" s="50">
        <v>2008</v>
      </c>
      <c r="E325" s="50">
        <v>1000</v>
      </c>
      <c r="F325" s="49" t="s">
        <v>19</v>
      </c>
      <c r="G325" s="50">
        <v>22</v>
      </c>
      <c r="H325" s="50">
        <v>31167.400000000012</v>
      </c>
      <c r="I325" s="50">
        <v>2</v>
      </c>
      <c r="J325" s="50">
        <v>15402.810000000001</v>
      </c>
    </row>
    <row r="326" spans="3:10" ht="15" x14ac:dyDescent="0.25">
      <c r="C326" s="49" t="s">
        <v>157</v>
      </c>
      <c r="D326" s="50">
        <v>2008</v>
      </c>
      <c r="E326" s="50">
        <v>1000</v>
      </c>
      <c r="F326" s="49" t="s">
        <v>20</v>
      </c>
      <c r="G326" s="50">
        <v>44</v>
      </c>
      <c r="H326" s="50">
        <v>49214</v>
      </c>
      <c r="I326" s="50">
        <v>1</v>
      </c>
      <c r="J326" s="50">
        <v>7373</v>
      </c>
    </row>
    <row r="327" spans="3:10" ht="15" x14ac:dyDescent="0.25">
      <c r="C327" s="49" t="s">
        <v>157</v>
      </c>
      <c r="D327" s="50">
        <v>2008</v>
      </c>
      <c r="E327" s="50">
        <v>1000</v>
      </c>
      <c r="F327" s="49" t="s">
        <v>21</v>
      </c>
      <c r="G327" s="50">
        <v>34</v>
      </c>
      <c r="H327" s="50">
        <v>34224.39999999998</v>
      </c>
      <c r="I327" s="50">
        <v>1</v>
      </c>
      <c r="J327" s="50">
        <v>7296.09</v>
      </c>
    </row>
    <row r="328" spans="3:10" ht="15" x14ac:dyDescent="0.25">
      <c r="C328" s="49" t="s">
        <v>157</v>
      </c>
      <c r="D328" s="50">
        <v>2008</v>
      </c>
      <c r="E328" s="50">
        <v>1000</v>
      </c>
      <c r="F328" s="49" t="s">
        <v>22</v>
      </c>
      <c r="G328" s="50">
        <v>52</v>
      </c>
      <c r="H328" s="50">
        <v>38775.360000000008</v>
      </c>
      <c r="I328" s="50">
        <v>4</v>
      </c>
      <c r="J328" s="50">
        <v>33533.97</v>
      </c>
    </row>
    <row r="329" spans="3:10" ht="15" x14ac:dyDescent="0.25">
      <c r="C329" s="49" t="s">
        <v>157</v>
      </c>
      <c r="D329" s="50">
        <v>2008</v>
      </c>
      <c r="E329" s="50">
        <v>1000</v>
      </c>
      <c r="F329" s="49" t="s">
        <v>23</v>
      </c>
      <c r="G329" s="50">
        <v>53</v>
      </c>
      <c r="H329" s="50">
        <v>39521.040000000008</v>
      </c>
      <c r="I329" s="50">
        <v>5</v>
      </c>
      <c r="J329" s="50">
        <v>36573.770000000004</v>
      </c>
    </row>
    <row r="330" spans="3:10" ht="15" x14ac:dyDescent="0.25">
      <c r="C330" s="49" t="s">
        <v>157</v>
      </c>
      <c r="D330" s="50">
        <v>2008</v>
      </c>
      <c r="E330" s="50">
        <v>1000</v>
      </c>
      <c r="F330" s="49" t="s">
        <v>24</v>
      </c>
      <c r="G330" s="50">
        <v>46</v>
      </c>
      <c r="H330" s="50">
        <v>30871.060000000016</v>
      </c>
      <c r="I330" s="50">
        <v>5</v>
      </c>
      <c r="J330" s="50">
        <v>38917.410000000003</v>
      </c>
    </row>
    <row r="331" spans="3:10" ht="15" x14ac:dyDescent="0.25">
      <c r="C331" s="49" t="s">
        <v>157</v>
      </c>
      <c r="D331" s="50">
        <v>2008</v>
      </c>
      <c r="E331" s="50">
        <v>1000</v>
      </c>
      <c r="F331" s="49" t="s">
        <v>25</v>
      </c>
      <c r="G331" s="50">
        <v>50</v>
      </c>
      <c r="H331" s="50">
        <v>31691.500000000044</v>
      </c>
      <c r="I331" s="50">
        <v>2</v>
      </c>
      <c r="J331" s="50">
        <v>16836.260000000002</v>
      </c>
    </row>
    <row r="332" spans="3:10" ht="15" x14ac:dyDescent="0.25">
      <c r="C332" s="49" t="s">
        <v>157</v>
      </c>
      <c r="D332" s="50">
        <v>2008</v>
      </c>
      <c r="E332" s="50">
        <v>1000</v>
      </c>
      <c r="F332" s="49" t="s">
        <v>26</v>
      </c>
      <c r="G332" s="50">
        <v>47</v>
      </c>
      <c r="H332" s="50">
        <v>29790.010000000038</v>
      </c>
      <c r="I332" s="50">
        <v>3</v>
      </c>
      <c r="J332" s="50">
        <v>21457.47</v>
      </c>
    </row>
    <row r="333" spans="3:10" ht="15" x14ac:dyDescent="0.25">
      <c r="C333" s="49" t="s">
        <v>157</v>
      </c>
      <c r="D333" s="50">
        <v>2008</v>
      </c>
      <c r="E333" s="50">
        <v>1000</v>
      </c>
      <c r="F333" s="49" t="s">
        <v>27</v>
      </c>
      <c r="G333" s="50">
        <v>27</v>
      </c>
      <c r="H333" s="50">
        <v>16106.580000000009</v>
      </c>
      <c r="I333" s="50">
        <v>1</v>
      </c>
      <c r="J333" s="50">
        <v>8283.82</v>
      </c>
    </row>
    <row r="334" spans="3:10" ht="15" x14ac:dyDescent="0.25">
      <c r="C334" s="49" t="s">
        <v>157</v>
      </c>
      <c r="D334" s="50">
        <v>2008</v>
      </c>
      <c r="E334" s="50">
        <v>1000</v>
      </c>
      <c r="F334" s="49" t="s">
        <v>28</v>
      </c>
      <c r="G334" s="50">
        <v>30</v>
      </c>
      <c r="H334" s="50">
        <v>17896.200000000012</v>
      </c>
      <c r="I334" s="50">
        <v>1</v>
      </c>
      <c r="J334" s="50">
        <v>8295.86</v>
      </c>
    </row>
    <row r="335" spans="3:10" ht="15" x14ac:dyDescent="0.25">
      <c r="C335" s="49" t="s">
        <v>157</v>
      </c>
      <c r="D335" s="50">
        <v>2008</v>
      </c>
      <c r="E335" s="50">
        <v>1000</v>
      </c>
      <c r="F335" s="49" t="s">
        <v>29</v>
      </c>
      <c r="G335" s="50">
        <v>16</v>
      </c>
      <c r="H335" s="50">
        <v>9544.64</v>
      </c>
      <c r="I335" s="50">
        <v>0</v>
      </c>
      <c r="J335" s="50">
        <v>0</v>
      </c>
    </row>
    <row r="336" spans="3:10" ht="15" x14ac:dyDescent="0.25">
      <c r="C336" s="49" t="s">
        <v>157</v>
      </c>
      <c r="D336" s="50">
        <v>2008</v>
      </c>
      <c r="E336" s="50">
        <v>1000</v>
      </c>
      <c r="F336" s="49" t="s">
        <v>30</v>
      </c>
      <c r="G336" s="50">
        <v>13</v>
      </c>
      <c r="H336" s="50">
        <v>8724.4299999999985</v>
      </c>
      <c r="I336" s="50">
        <v>1</v>
      </c>
      <c r="J336" s="50">
        <v>8108.39</v>
      </c>
    </row>
    <row r="337" spans="3:10" ht="15" x14ac:dyDescent="0.25">
      <c r="C337" s="49" t="s">
        <v>157</v>
      </c>
      <c r="D337" s="50">
        <v>2008</v>
      </c>
      <c r="E337" s="50">
        <v>1000</v>
      </c>
      <c r="F337" s="49" t="s">
        <v>31</v>
      </c>
      <c r="G337" s="50">
        <v>16</v>
      </c>
      <c r="H337" s="50">
        <v>10737.76</v>
      </c>
      <c r="I337" s="50">
        <v>1</v>
      </c>
      <c r="J337" s="50">
        <v>8812.06</v>
      </c>
    </row>
    <row r="338" spans="3:10" ht="15" x14ac:dyDescent="0.25">
      <c r="C338" s="49" t="s">
        <v>157</v>
      </c>
      <c r="D338" s="50">
        <v>2008</v>
      </c>
      <c r="E338" s="50">
        <v>1000</v>
      </c>
      <c r="F338" s="49" t="s">
        <v>32</v>
      </c>
      <c r="G338" s="50">
        <v>7</v>
      </c>
      <c r="H338" s="50">
        <v>5219.76</v>
      </c>
      <c r="I338" s="50">
        <v>0</v>
      </c>
      <c r="J338" s="50">
        <v>0</v>
      </c>
    </row>
    <row r="339" spans="3:10" ht="18" customHeight="1" x14ac:dyDescent="0.25">
      <c r="C339" s="49" t="s">
        <v>157</v>
      </c>
      <c r="D339" s="50">
        <v>2008</v>
      </c>
      <c r="E339" s="50">
        <v>1000</v>
      </c>
      <c r="F339" s="49" t="s">
        <v>33</v>
      </c>
      <c r="G339" s="50">
        <v>5</v>
      </c>
      <c r="H339" s="50">
        <v>3728.3999999999996</v>
      </c>
      <c r="I339" s="50">
        <v>0</v>
      </c>
      <c r="J339" s="50">
        <v>0</v>
      </c>
    </row>
    <row r="340" spans="3:10" ht="15" x14ac:dyDescent="0.25">
      <c r="C340" s="49" t="s">
        <v>157</v>
      </c>
      <c r="D340" s="50">
        <v>2008</v>
      </c>
      <c r="E340" s="50">
        <v>2000</v>
      </c>
      <c r="F340" s="49" t="s">
        <v>4</v>
      </c>
      <c r="G340" s="50">
        <v>18</v>
      </c>
      <c r="H340" s="50">
        <v>19445.399999999994</v>
      </c>
      <c r="I340" s="50">
        <v>2</v>
      </c>
      <c r="J340" s="50">
        <v>14652.29</v>
      </c>
    </row>
    <row r="341" spans="3:10" ht="15" x14ac:dyDescent="0.25">
      <c r="C341" s="49" t="s">
        <v>157</v>
      </c>
      <c r="D341" s="50">
        <v>2008</v>
      </c>
      <c r="E341" s="50">
        <v>2000</v>
      </c>
      <c r="F341" s="49" t="s">
        <v>5</v>
      </c>
      <c r="G341" s="50">
        <v>31</v>
      </c>
      <c r="H341" s="50">
        <v>27909.919999999995</v>
      </c>
      <c r="I341" s="50">
        <v>0</v>
      </c>
      <c r="J341" s="50">
        <v>0</v>
      </c>
    </row>
    <row r="342" spans="3:10" ht="15" x14ac:dyDescent="0.25">
      <c r="C342" s="49" t="s">
        <v>157</v>
      </c>
      <c r="D342" s="50">
        <v>2008</v>
      </c>
      <c r="E342" s="50">
        <v>2000</v>
      </c>
      <c r="F342" s="49" t="s">
        <v>6</v>
      </c>
      <c r="G342" s="50">
        <v>33</v>
      </c>
      <c r="H342" s="50">
        <v>26145.239999999991</v>
      </c>
      <c r="I342" s="50">
        <v>3</v>
      </c>
      <c r="J342" s="50">
        <v>21473.919999999998</v>
      </c>
    </row>
    <row r="343" spans="3:10" ht="15" x14ac:dyDescent="0.25">
      <c r="C343" s="49" t="s">
        <v>157</v>
      </c>
      <c r="D343" s="50">
        <v>2008</v>
      </c>
      <c r="E343" s="50">
        <v>2000</v>
      </c>
      <c r="F343" s="49" t="s">
        <v>7</v>
      </c>
      <c r="G343" s="50">
        <v>26</v>
      </c>
      <c r="H343" s="50">
        <v>18726.759999999998</v>
      </c>
      <c r="I343" s="50">
        <v>2</v>
      </c>
      <c r="J343" s="50">
        <v>16789.189999999999</v>
      </c>
    </row>
    <row r="344" spans="3:10" ht="15" x14ac:dyDescent="0.25">
      <c r="C344" s="49" t="s">
        <v>157</v>
      </c>
      <c r="D344" s="50">
        <v>2008</v>
      </c>
      <c r="E344" s="50">
        <v>2000</v>
      </c>
      <c r="F344" s="49" t="s">
        <v>8</v>
      </c>
      <c r="G344" s="50">
        <v>24</v>
      </c>
      <c r="H344" s="50">
        <v>17286.240000000002</v>
      </c>
      <c r="I344" s="50">
        <v>1</v>
      </c>
      <c r="J344" s="50">
        <v>7460.16</v>
      </c>
    </row>
    <row r="345" spans="3:10" ht="15" x14ac:dyDescent="0.25">
      <c r="C345" s="49" t="s">
        <v>157</v>
      </c>
      <c r="D345" s="50">
        <v>2008</v>
      </c>
      <c r="E345" s="50">
        <v>2000</v>
      </c>
      <c r="F345" s="49" t="s">
        <v>9</v>
      </c>
      <c r="G345" s="50">
        <v>39</v>
      </c>
      <c r="H345" s="50">
        <v>25280.969999999987</v>
      </c>
      <c r="I345" s="50">
        <v>1</v>
      </c>
      <c r="J345" s="50">
        <v>8028.79</v>
      </c>
    </row>
    <row r="346" spans="3:10" ht="15" x14ac:dyDescent="0.25">
      <c r="C346" s="49" t="s">
        <v>157</v>
      </c>
      <c r="D346" s="50">
        <v>2008</v>
      </c>
      <c r="E346" s="50">
        <v>2000</v>
      </c>
      <c r="F346" s="49" t="s">
        <v>10</v>
      </c>
      <c r="G346" s="50">
        <v>52</v>
      </c>
      <c r="H346" s="50">
        <v>31835.440000000024</v>
      </c>
      <c r="I346" s="50">
        <v>0</v>
      </c>
      <c r="J346" s="50">
        <v>0</v>
      </c>
    </row>
    <row r="347" spans="3:10" ht="15" x14ac:dyDescent="0.25">
      <c r="C347" s="49" t="s">
        <v>157</v>
      </c>
      <c r="D347" s="50">
        <v>2008</v>
      </c>
      <c r="E347" s="50">
        <v>2000</v>
      </c>
      <c r="F347" s="49" t="s">
        <v>11</v>
      </c>
      <c r="G347" s="50">
        <v>26</v>
      </c>
      <c r="H347" s="50">
        <v>15917.719999999994</v>
      </c>
      <c r="I347" s="50">
        <v>1</v>
      </c>
      <c r="J347" s="50">
        <v>6449.85</v>
      </c>
    </row>
    <row r="348" spans="3:10" ht="15" x14ac:dyDescent="0.25">
      <c r="C348" s="49" t="s">
        <v>157</v>
      </c>
      <c r="D348" s="50">
        <v>2008</v>
      </c>
      <c r="E348" s="50">
        <v>2000</v>
      </c>
      <c r="F348" s="49" t="s">
        <v>12</v>
      </c>
      <c r="G348" s="50">
        <v>28</v>
      </c>
      <c r="H348" s="50">
        <v>16133.87999999999</v>
      </c>
      <c r="I348" s="50">
        <v>0</v>
      </c>
      <c r="J348" s="50">
        <v>0</v>
      </c>
    </row>
    <row r="349" spans="3:10" ht="15" x14ac:dyDescent="0.25">
      <c r="C349" s="49" t="s">
        <v>157</v>
      </c>
      <c r="D349" s="50">
        <v>2008</v>
      </c>
      <c r="E349" s="50">
        <v>2000</v>
      </c>
      <c r="F349" s="49" t="s">
        <v>13</v>
      </c>
      <c r="G349" s="50">
        <v>18</v>
      </c>
      <c r="H349" s="50">
        <v>10371.779999999999</v>
      </c>
      <c r="I349" s="50">
        <v>1</v>
      </c>
      <c r="J349" s="50">
        <v>7280.73</v>
      </c>
    </row>
    <row r="350" spans="3:10" ht="15" x14ac:dyDescent="0.25">
      <c r="C350" s="49" t="s">
        <v>157</v>
      </c>
      <c r="D350" s="50">
        <v>2008</v>
      </c>
      <c r="E350" s="50">
        <v>2000</v>
      </c>
      <c r="F350" s="49" t="s">
        <v>14</v>
      </c>
      <c r="G350" s="50">
        <v>14</v>
      </c>
      <c r="H350" s="50">
        <v>8066.9400000000005</v>
      </c>
      <c r="I350" s="50">
        <v>0</v>
      </c>
      <c r="J350" s="50">
        <v>0</v>
      </c>
    </row>
    <row r="351" spans="3:10" ht="15" x14ac:dyDescent="0.25">
      <c r="C351" s="49" t="s">
        <v>157</v>
      </c>
      <c r="D351" s="50">
        <v>2008</v>
      </c>
      <c r="E351" s="50">
        <v>2000</v>
      </c>
      <c r="F351" s="49" t="s">
        <v>15</v>
      </c>
      <c r="G351" s="50">
        <v>13</v>
      </c>
      <c r="H351" s="50">
        <v>8426.989999999998</v>
      </c>
      <c r="I351" s="50">
        <v>2</v>
      </c>
      <c r="J351" s="50">
        <v>15202.8</v>
      </c>
    </row>
    <row r="352" spans="3:10" ht="15" x14ac:dyDescent="0.25">
      <c r="C352" s="49" t="s">
        <v>157</v>
      </c>
      <c r="D352" s="50">
        <v>2008</v>
      </c>
      <c r="E352" s="50">
        <v>2000</v>
      </c>
      <c r="F352" s="49" t="s">
        <v>16</v>
      </c>
      <c r="G352" s="50">
        <v>10</v>
      </c>
      <c r="H352" s="50">
        <v>6482.2999999999993</v>
      </c>
      <c r="I352" s="50">
        <v>1</v>
      </c>
      <c r="J352" s="50">
        <v>7278.78</v>
      </c>
    </row>
    <row r="353" spans="3:10" ht="15" x14ac:dyDescent="0.25">
      <c r="C353" s="49" t="s">
        <v>157</v>
      </c>
      <c r="D353" s="50">
        <v>2008</v>
      </c>
      <c r="E353" s="50">
        <v>2000</v>
      </c>
      <c r="F353" s="49" t="s">
        <v>17</v>
      </c>
      <c r="G353" s="50">
        <v>4</v>
      </c>
      <c r="H353" s="50">
        <v>2881.04</v>
      </c>
      <c r="I353" s="50">
        <v>0</v>
      </c>
      <c r="J353" s="50">
        <v>0</v>
      </c>
    </row>
    <row r="354" spans="3:10" ht="15" x14ac:dyDescent="0.25">
      <c r="C354" s="49" t="s">
        <v>157</v>
      </c>
      <c r="D354" s="50">
        <v>2008</v>
      </c>
      <c r="E354" s="50">
        <v>2000</v>
      </c>
      <c r="F354" s="49" t="s">
        <v>18</v>
      </c>
      <c r="G354" s="50">
        <v>5</v>
      </c>
      <c r="H354" s="50">
        <v>3601.3</v>
      </c>
      <c r="I354" s="50">
        <v>0</v>
      </c>
      <c r="J354" s="50">
        <v>0</v>
      </c>
    </row>
    <row r="355" spans="3:10" ht="15" x14ac:dyDescent="0.25">
      <c r="C355" s="49" t="s">
        <v>157</v>
      </c>
      <c r="D355" s="50">
        <v>2008</v>
      </c>
      <c r="E355" s="50">
        <v>2000</v>
      </c>
      <c r="F355" s="49" t="s">
        <v>19</v>
      </c>
      <c r="G355" s="50">
        <v>16</v>
      </c>
      <c r="H355" s="50">
        <v>21894.400000000005</v>
      </c>
      <c r="I355" s="50">
        <v>0</v>
      </c>
      <c r="J355" s="50">
        <v>0</v>
      </c>
    </row>
    <row r="356" spans="3:10" ht="15" x14ac:dyDescent="0.25">
      <c r="C356" s="49" t="s">
        <v>157</v>
      </c>
      <c r="D356" s="50">
        <v>2008</v>
      </c>
      <c r="E356" s="50">
        <v>2000</v>
      </c>
      <c r="F356" s="49" t="s">
        <v>20</v>
      </c>
      <c r="G356" s="50">
        <v>27</v>
      </c>
      <c r="H356" s="50">
        <v>29168.099999999988</v>
      </c>
      <c r="I356" s="50">
        <v>4</v>
      </c>
      <c r="J356" s="50">
        <v>29175.939999999995</v>
      </c>
    </row>
    <row r="357" spans="3:10" ht="15" x14ac:dyDescent="0.25">
      <c r="C357" s="49" t="s">
        <v>157</v>
      </c>
      <c r="D357" s="50">
        <v>2008</v>
      </c>
      <c r="E357" s="50">
        <v>2000</v>
      </c>
      <c r="F357" s="49" t="s">
        <v>21</v>
      </c>
      <c r="G357" s="50">
        <v>23</v>
      </c>
      <c r="H357" s="50">
        <v>22364.049999999996</v>
      </c>
      <c r="I357" s="50">
        <v>2</v>
      </c>
      <c r="J357" s="50">
        <v>15064.89</v>
      </c>
    </row>
    <row r="358" spans="3:10" ht="15" x14ac:dyDescent="0.25">
      <c r="C358" s="49" t="s">
        <v>157</v>
      </c>
      <c r="D358" s="50">
        <v>2008</v>
      </c>
      <c r="E358" s="50">
        <v>2000</v>
      </c>
      <c r="F358" s="49" t="s">
        <v>22</v>
      </c>
      <c r="G358" s="50">
        <v>33</v>
      </c>
      <c r="H358" s="50">
        <v>23768.579999999987</v>
      </c>
      <c r="I358" s="50">
        <v>3</v>
      </c>
      <c r="J358" s="50">
        <v>22621.239999999998</v>
      </c>
    </row>
    <row r="359" spans="3:10" ht="15" x14ac:dyDescent="0.25">
      <c r="C359" s="49" t="s">
        <v>157</v>
      </c>
      <c r="D359" s="50">
        <v>2008</v>
      </c>
      <c r="E359" s="50">
        <v>2000</v>
      </c>
      <c r="F359" s="49" t="s">
        <v>23</v>
      </c>
      <c r="G359" s="50">
        <v>23</v>
      </c>
      <c r="H359" s="50">
        <v>16565.980000000003</v>
      </c>
      <c r="I359" s="50">
        <v>0</v>
      </c>
      <c r="J359" s="50">
        <v>0</v>
      </c>
    </row>
    <row r="360" spans="3:10" ht="15" x14ac:dyDescent="0.25">
      <c r="C360" s="49" t="s">
        <v>157</v>
      </c>
      <c r="D360" s="50">
        <v>2008</v>
      </c>
      <c r="E360" s="50">
        <v>2000</v>
      </c>
      <c r="F360" s="49" t="s">
        <v>24</v>
      </c>
      <c r="G360" s="50">
        <v>29</v>
      </c>
      <c r="H360" s="50">
        <v>18798.669999999991</v>
      </c>
      <c r="I360" s="50">
        <v>3</v>
      </c>
      <c r="J360" s="50">
        <v>23333</v>
      </c>
    </row>
    <row r="361" spans="3:10" ht="15" x14ac:dyDescent="0.25">
      <c r="C361" s="49" t="s">
        <v>157</v>
      </c>
      <c r="D361" s="50">
        <v>2008</v>
      </c>
      <c r="E361" s="50">
        <v>2000</v>
      </c>
      <c r="F361" s="49" t="s">
        <v>25</v>
      </c>
      <c r="G361" s="50">
        <v>45</v>
      </c>
      <c r="H361" s="50">
        <v>27549.900000000016</v>
      </c>
      <c r="I361" s="50">
        <v>3</v>
      </c>
      <c r="J361" s="50">
        <v>22084.66</v>
      </c>
    </row>
    <row r="362" spans="3:10" ht="15" x14ac:dyDescent="0.25">
      <c r="C362" s="49" t="s">
        <v>157</v>
      </c>
      <c r="D362" s="50">
        <v>2008</v>
      </c>
      <c r="E362" s="50">
        <v>2000</v>
      </c>
      <c r="F362" s="49" t="s">
        <v>26</v>
      </c>
      <c r="G362" s="50">
        <v>27</v>
      </c>
      <c r="H362" s="50">
        <v>16529.939999999995</v>
      </c>
      <c r="I362" s="50">
        <v>2</v>
      </c>
      <c r="J362" s="50">
        <v>14120.09</v>
      </c>
    </row>
    <row r="363" spans="3:10" ht="15" x14ac:dyDescent="0.25">
      <c r="C363" s="49" t="s">
        <v>157</v>
      </c>
      <c r="D363" s="50">
        <v>2008</v>
      </c>
      <c r="E363" s="50">
        <v>2000</v>
      </c>
      <c r="F363" s="49" t="s">
        <v>27</v>
      </c>
      <c r="G363" s="50">
        <v>32</v>
      </c>
      <c r="H363" s="50">
        <v>18438.719999999987</v>
      </c>
      <c r="I363" s="50">
        <v>0</v>
      </c>
      <c r="J363" s="50">
        <v>0</v>
      </c>
    </row>
    <row r="364" spans="3:10" ht="15" x14ac:dyDescent="0.25">
      <c r="C364" s="49" t="s">
        <v>157</v>
      </c>
      <c r="D364" s="50">
        <v>2008</v>
      </c>
      <c r="E364" s="50">
        <v>2000</v>
      </c>
      <c r="F364" s="49" t="s">
        <v>28</v>
      </c>
      <c r="G364" s="50">
        <v>22</v>
      </c>
      <c r="H364" s="50">
        <v>12676.619999999995</v>
      </c>
      <c r="I364" s="50">
        <v>0</v>
      </c>
      <c r="J364" s="50">
        <v>0</v>
      </c>
    </row>
    <row r="365" spans="3:10" ht="15" x14ac:dyDescent="0.25">
      <c r="C365" s="49" t="s">
        <v>157</v>
      </c>
      <c r="D365" s="50">
        <v>2008</v>
      </c>
      <c r="E365" s="50">
        <v>2000</v>
      </c>
      <c r="F365" s="49" t="s">
        <v>29</v>
      </c>
      <c r="G365" s="50">
        <v>18</v>
      </c>
      <c r="H365" s="50">
        <v>10371.779999999999</v>
      </c>
      <c r="I365" s="50">
        <v>1</v>
      </c>
      <c r="J365" s="50">
        <v>7498.56</v>
      </c>
    </row>
    <row r="366" spans="3:10" ht="15" x14ac:dyDescent="0.25">
      <c r="C366" s="49" t="s">
        <v>157</v>
      </c>
      <c r="D366" s="50">
        <v>2008</v>
      </c>
      <c r="E366" s="50">
        <v>2000</v>
      </c>
      <c r="F366" s="49" t="s">
        <v>30</v>
      </c>
      <c r="G366" s="50">
        <v>15</v>
      </c>
      <c r="H366" s="50">
        <v>9723.4499999999971</v>
      </c>
      <c r="I366" s="50">
        <v>1</v>
      </c>
      <c r="J366" s="50">
        <v>8677.01</v>
      </c>
    </row>
    <row r="367" spans="3:10" ht="15" x14ac:dyDescent="0.25">
      <c r="C367" s="49" t="s">
        <v>157</v>
      </c>
      <c r="D367" s="50">
        <v>2008</v>
      </c>
      <c r="E367" s="50">
        <v>2000</v>
      </c>
      <c r="F367" s="49" t="s">
        <v>31</v>
      </c>
      <c r="G367" s="50">
        <v>11</v>
      </c>
      <c r="H367" s="50">
        <v>7130.5299999999988</v>
      </c>
      <c r="I367" s="50">
        <v>1</v>
      </c>
      <c r="J367" s="50">
        <v>7301.17</v>
      </c>
    </row>
    <row r="368" spans="3:10" ht="15" x14ac:dyDescent="0.25">
      <c r="C368" s="49" t="s">
        <v>157</v>
      </c>
      <c r="D368" s="50">
        <v>2008</v>
      </c>
      <c r="E368" s="50">
        <v>2000</v>
      </c>
      <c r="F368" s="49" t="s">
        <v>32</v>
      </c>
      <c r="G368" s="50">
        <v>6</v>
      </c>
      <c r="H368" s="50">
        <v>4321.5600000000004</v>
      </c>
      <c r="I368" s="50">
        <v>0</v>
      </c>
      <c r="J368" s="50">
        <v>0</v>
      </c>
    </row>
    <row r="369" spans="3:10" ht="19.5" customHeight="1" x14ac:dyDescent="0.25">
      <c r="C369" s="49" t="s">
        <v>157</v>
      </c>
      <c r="D369" s="50">
        <v>2008</v>
      </c>
      <c r="E369" s="50">
        <v>2000</v>
      </c>
      <c r="F369" s="49" t="s">
        <v>33</v>
      </c>
      <c r="G369" s="50">
        <v>2</v>
      </c>
      <c r="H369" s="50">
        <v>1440.52</v>
      </c>
      <c r="I369" s="50">
        <v>0</v>
      </c>
      <c r="J369" s="50">
        <v>0</v>
      </c>
    </row>
    <row r="370" spans="3:10" ht="15" x14ac:dyDescent="0.25">
      <c r="C370" s="49" t="s">
        <v>157</v>
      </c>
      <c r="D370" s="50">
        <v>2009</v>
      </c>
      <c r="E370" s="50">
        <v>0</v>
      </c>
      <c r="F370" s="49" t="s">
        <v>4</v>
      </c>
      <c r="G370" s="50">
        <v>17</v>
      </c>
      <c r="H370" s="50">
        <v>26355.099999999991</v>
      </c>
      <c r="I370" s="50">
        <v>1</v>
      </c>
      <c r="J370" s="50">
        <v>13398.44</v>
      </c>
    </row>
    <row r="371" spans="3:10" ht="15" x14ac:dyDescent="0.25">
      <c r="C371" s="49" t="s">
        <v>157</v>
      </c>
      <c r="D371" s="50">
        <v>2009</v>
      </c>
      <c r="E371" s="50">
        <v>0</v>
      </c>
      <c r="F371" s="49" t="s">
        <v>5</v>
      </c>
      <c r="G371" s="50">
        <v>31</v>
      </c>
      <c r="H371" s="50">
        <v>40048.900000000023</v>
      </c>
      <c r="I371" s="50">
        <v>2</v>
      </c>
      <c r="J371" s="50">
        <v>24990.739999999998</v>
      </c>
    </row>
    <row r="372" spans="3:10" ht="15" x14ac:dyDescent="0.25">
      <c r="C372" s="49" t="s">
        <v>157</v>
      </c>
      <c r="D372" s="50">
        <v>2009</v>
      </c>
      <c r="E372" s="50">
        <v>0</v>
      </c>
      <c r="F372" s="49" t="s">
        <v>6</v>
      </c>
      <c r="G372" s="50">
        <v>29</v>
      </c>
      <c r="H372" s="50">
        <v>32970.100000000013</v>
      </c>
      <c r="I372" s="50">
        <v>3</v>
      </c>
      <c r="J372" s="50">
        <v>33945.43</v>
      </c>
    </row>
    <row r="373" spans="3:10" ht="15" x14ac:dyDescent="0.25">
      <c r="C373" s="49" t="s">
        <v>157</v>
      </c>
      <c r="D373" s="50">
        <v>2009</v>
      </c>
      <c r="E373" s="50">
        <v>0</v>
      </c>
      <c r="F373" s="49" t="s">
        <v>7</v>
      </c>
      <c r="G373" s="50">
        <v>36</v>
      </c>
      <c r="H373" s="50">
        <v>37206</v>
      </c>
      <c r="I373" s="50">
        <v>1</v>
      </c>
      <c r="J373" s="50">
        <v>12651.07</v>
      </c>
    </row>
    <row r="374" spans="3:10" ht="15" x14ac:dyDescent="0.25">
      <c r="C374" s="49" t="s">
        <v>157</v>
      </c>
      <c r="D374" s="50">
        <v>2009</v>
      </c>
      <c r="E374" s="50">
        <v>0</v>
      </c>
      <c r="F374" s="49" t="s">
        <v>8</v>
      </c>
      <c r="G374" s="50">
        <v>26</v>
      </c>
      <c r="H374" s="50">
        <v>26871</v>
      </c>
      <c r="I374" s="50">
        <v>1</v>
      </c>
      <c r="J374" s="50">
        <v>12244.45</v>
      </c>
    </row>
    <row r="375" spans="3:10" ht="15" x14ac:dyDescent="0.25">
      <c r="C375" s="49" t="s">
        <v>157</v>
      </c>
      <c r="D375" s="50">
        <v>2009</v>
      </c>
      <c r="E375" s="50">
        <v>0</v>
      </c>
      <c r="F375" s="49" t="s">
        <v>9</v>
      </c>
      <c r="G375" s="50">
        <v>33</v>
      </c>
      <c r="H375" s="50">
        <v>30696.929999999978</v>
      </c>
      <c r="I375" s="50">
        <v>2</v>
      </c>
      <c r="J375" s="50">
        <v>22217.25</v>
      </c>
    </row>
    <row r="376" spans="3:10" ht="15" x14ac:dyDescent="0.25">
      <c r="C376" s="49" t="s">
        <v>157</v>
      </c>
      <c r="D376" s="50">
        <v>2009</v>
      </c>
      <c r="E376" s="50">
        <v>0</v>
      </c>
      <c r="F376" s="49" t="s">
        <v>10</v>
      </c>
      <c r="G376" s="50">
        <v>39</v>
      </c>
      <c r="H376" s="50">
        <v>34262.669999999984</v>
      </c>
      <c r="I376" s="50">
        <v>4</v>
      </c>
      <c r="J376" s="50">
        <v>42871.23</v>
      </c>
    </row>
    <row r="377" spans="3:10" ht="15" x14ac:dyDescent="0.25">
      <c r="C377" s="49" t="s">
        <v>157</v>
      </c>
      <c r="D377" s="50">
        <v>2009</v>
      </c>
      <c r="E377" s="50">
        <v>0</v>
      </c>
      <c r="F377" s="49" t="s">
        <v>11</v>
      </c>
      <c r="G377" s="50">
        <v>46</v>
      </c>
      <c r="H377" s="50">
        <v>40412.379999999976</v>
      </c>
      <c r="I377" s="50">
        <v>1</v>
      </c>
      <c r="J377" s="50">
        <v>11788.37</v>
      </c>
    </row>
    <row r="378" spans="3:10" ht="15" x14ac:dyDescent="0.25">
      <c r="C378" s="49" t="s">
        <v>157</v>
      </c>
      <c r="D378" s="50">
        <v>2009</v>
      </c>
      <c r="E378" s="50">
        <v>0</v>
      </c>
      <c r="F378" s="49" t="s">
        <v>12</v>
      </c>
      <c r="G378" s="50">
        <v>29</v>
      </c>
      <c r="H378" s="50">
        <v>23978.649999999991</v>
      </c>
      <c r="I378" s="50">
        <v>1</v>
      </c>
      <c r="J378" s="50">
        <v>12806.2</v>
      </c>
    </row>
    <row r="379" spans="3:10" ht="15" x14ac:dyDescent="0.25">
      <c r="C379" s="49" t="s">
        <v>157</v>
      </c>
      <c r="D379" s="50">
        <v>2009</v>
      </c>
      <c r="E379" s="50">
        <v>0</v>
      </c>
      <c r="F379" s="49" t="s">
        <v>13</v>
      </c>
      <c r="G379" s="50">
        <v>28</v>
      </c>
      <c r="H379" s="50">
        <v>23151.799999999992</v>
      </c>
      <c r="I379" s="50">
        <v>0</v>
      </c>
      <c r="J379" s="50">
        <v>0</v>
      </c>
    </row>
    <row r="380" spans="3:10" ht="15" x14ac:dyDescent="0.25">
      <c r="C380" s="49" t="s">
        <v>157</v>
      </c>
      <c r="D380" s="50">
        <v>2009</v>
      </c>
      <c r="E380" s="50">
        <v>0</v>
      </c>
      <c r="F380" s="49" t="s">
        <v>14</v>
      </c>
      <c r="G380" s="50">
        <v>25</v>
      </c>
      <c r="H380" s="50">
        <v>20671.249999999996</v>
      </c>
      <c r="I380" s="50">
        <v>1</v>
      </c>
      <c r="J380" s="50">
        <v>11056.24</v>
      </c>
    </row>
    <row r="381" spans="3:10" ht="15" x14ac:dyDescent="0.25">
      <c r="C381" s="49" t="s">
        <v>157</v>
      </c>
      <c r="D381" s="50">
        <v>2009</v>
      </c>
      <c r="E381" s="50">
        <v>0</v>
      </c>
      <c r="F381" s="49" t="s">
        <v>15</v>
      </c>
      <c r="G381" s="50">
        <v>14</v>
      </c>
      <c r="H381" s="50">
        <v>13022.939999999995</v>
      </c>
      <c r="I381" s="50">
        <v>1</v>
      </c>
      <c r="J381" s="50">
        <v>11612.49</v>
      </c>
    </row>
    <row r="382" spans="3:10" ht="15" x14ac:dyDescent="0.25">
      <c r="C382" s="49" t="s">
        <v>157</v>
      </c>
      <c r="D382" s="50">
        <v>2009</v>
      </c>
      <c r="E382" s="50">
        <v>0</v>
      </c>
      <c r="F382" s="49" t="s">
        <v>16</v>
      </c>
      <c r="G382" s="50">
        <v>16</v>
      </c>
      <c r="H382" s="50">
        <v>14883.359999999993</v>
      </c>
      <c r="I382" s="50">
        <v>0</v>
      </c>
      <c r="J382" s="50">
        <v>0</v>
      </c>
    </row>
    <row r="383" spans="3:10" ht="15" x14ac:dyDescent="0.25">
      <c r="C383" s="49" t="s">
        <v>157</v>
      </c>
      <c r="D383" s="50">
        <v>2009</v>
      </c>
      <c r="E383" s="50">
        <v>0</v>
      </c>
      <c r="F383" s="49" t="s">
        <v>17</v>
      </c>
      <c r="G383" s="50">
        <v>8</v>
      </c>
      <c r="H383" s="50">
        <v>8268</v>
      </c>
      <c r="I383" s="50">
        <v>0</v>
      </c>
      <c r="J383" s="50">
        <v>0</v>
      </c>
    </row>
    <row r="384" spans="3:10" ht="15" x14ac:dyDescent="0.25">
      <c r="C384" s="49" t="s">
        <v>157</v>
      </c>
      <c r="D384" s="50">
        <v>2009</v>
      </c>
      <c r="E384" s="50">
        <v>0</v>
      </c>
      <c r="F384" s="49" t="s">
        <v>18</v>
      </c>
      <c r="G384" s="50">
        <v>3</v>
      </c>
      <c r="H384" s="50">
        <v>3100.5</v>
      </c>
      <c r="I384" s="50">
        <v>0</v>
      </c>
      <c r="J384" s="50">
        <v>0</v>
      </c>
    </row>
    <row r="385" spans="3:10" ht="15" x14ac:dyDescent="0.25">
      <c r="C385" s="49" t="s">
        <v>157</v>
      </c>
      <c r="D385" s="50">
        <v>2009</v>
      </c>
      <c r="E385" s="50">
        <v>0</v>
      </c>
      <c r="F385" s="49" t="s">
        <v>19</v>
      </c>
      <c r="G385" s="50">
        <v>16</v>
      </c>
      <c r="H385" s="50">
        <v>31419.200000000008</v>
      </c>
      <c r="I385" s="50">
        <v>2</v>
      </c>
      <c r="J385" s="50">
        <v>22588.04</v>
      </c>
    </row>
    <row r="386" spans="3:10" ht="15" x14ac:dyDescent="0.25">
      <c r="C386" s="49" t="s">
        <v>157</v>
      </c>
      <c r="D386" s="50">
        <v>2009</v>
      </c>
      <c r="E386" s="50">
        <v>0</v>
      </c>
      <c r="F386" s="49" t="s">
        <v>20</v>
      </c>
      <c r="G386" s="50">
        <v>30</v>
      </c>
      <c r="H386" s="50">
        <v>46509.000000000015</v>
      </c>
      <c r="I386" s="50">
        <v>2</v>
      </c>
      <c r="J386" s="50">
        <v>21900.68</v>
      </c>
    </row>
    <row r="387" spans="3:10" ht="15" x14ac:dyDescent="0.25">
      <c r="C387" s="49" t="s">
        <v>157</v>
      </c>
      <c r="D387" s="50">
        <v>2009</v>
      </c>
      <c r="E387" s="50">
        <v>0</v>
      </c>
      <c r="F387" s="49" t="s">
        <v>21</v>
      </c>
      <c r="G387" s="50">
        <v>33</v>
      </c>
      <c r="H387" s="50">
        <v>46044.900000000016</v>
      </c>
      <c r="I387" s="50">
        <v>5</v>
      </c>
      <c r="J387" s="50">
        <v>61397.560000000005</v>
      </c>
    </row>
    <row r="388" spans="3:10" ht="15" x14ac:dyDescent="0.25">
      <c r="C388" s="49" t="s">
        <v>157</v>
      </c>
      <c r="D388" s="50">
        <v>2009</v>
      </c>
      <c r="E388" s="50">
        <v>0</v>
      </c>
      <c r="F388" s="49" t="s">
        <v>22</v>
      </c>
      <c r="G388" s="50">
        <v>57</v>
      </c>
      <c r="H388" s="50">
        <v>58909.5</v>
      </c>
      <c r="I388" s="50">
        <v>3</v>
      </c>
      <c r="J388" s="50">
        <v>37705.18</v>
      </c>
    </row>
    <row r="389" spans="3:10" ht="15" x14ac:dyDescent="0.25">
      <c r="C389" s="49" t="s">
        <v>157</v>
      </c>
      <c r="D389" s="50">
        <v>2009</v>
      </c>
      <c r="E389" s="50">
        <v>0</v>
      </c>
      <c r="F389" s="49" t="s">
        <v>23</v>
      </c>
      <c r="G389" s="50">
        <v>46</v>
      </c>
      <c r="H389" s="50">
        <v>47541</v>
      </c>
      <c r="I389" s="50">
        <v>0</v>
      </c>
      <c r="J389" s="50">
        <v>0</v>
      </c>
    </row>
    <row r="390" spans="3:10" ht="15" x14ac:dyDescent="0.25">
      <c r="C390" s="49" t="s">
        <v>157</v>
      </c>
      <c r="D390" s="50">
        <v>2009</v>
      </c>
      <c r="E390" s="50">
        <v>0</v>
      </c>
      <c r="F390" s="49" t="s">
        <v>24</v>
      </c>
      <c r="G390" s="50">
        <v>53</v>
      </c>
      <c r="H390" s="50">
        <v>49301.129999999961</v>
      </c>
      <c r="I390" s="50">
        <v>5</v>
      </c>
      <c r="J390" s="50">
        <v>57204.36</v>
      </c>
    </row>
    <row r="391" spans="3:10" ht="15" x14ac:dyDescent="0.25">
      <c r="C391" s="49" t="s">
        <v>157</v>
      </c>
      <c r="D391" s="50">
        <v>2009</v>
      </c>
      <c r="E391" s="50">
        <v>0</v>
      </c>
      <c r="F391" s="49" t="s">
        <v>25</v>
      </c>
      <c r="G391" s="50">
        <v>59</v>
      </c>
      <c r="H391" s="50">
        <v>51833.26999999996</v>
      </c>
      <c r="I391" s="50">
        <v>3</v>
      </c>
      <c r="J391" s="50">
        <v>37451.61</v>
      </c>
    </row>
    <row r="392" spans="3:10" ht="15" x14ac:dyDescent="0.25">
      <c r="C392" s="49" t="s">
        <v>157</v>
      </c>
      <c r="D392" s="50">
        <v>2009</v>
      </c>
      <c r="E392" s="50">
        <v>0</v>
      </c>
      <c r="F392" s="49" t="s">
        <v>26</v>
      </c>
      <c r="G392" s="50">
        <v>40</v>
      </c>
      <c r="H392" s="50">
        <v>35141.199999999983</v>
      </c>
      <c r="I392" s="50">
        <v>5</v>
      </c>
      <c r="J392" s="50">
        <v>57701.11</v>
      </c>
    </row>
    <row r="393" spans="3:10" ht="15" x14ac:dyDescent="0.25">
      <c r="C393" s="49" t="s">
        <v>157</v>
      </c>
      <c r="D393" s="50">
        <v>2009</v>
      </c>
      <c r="E393" s="50">
        <v>0</v>
      </c>
      <c r="F393" s="49" t="s">
        <v>27</v>
      </c>
      <c r="G393" s="50">
        <v>40</v>
      </c>
      <c r="H393" s="50">
        <v>33073.999999999978</v>
      </c>
      <c r="I393" s="50">
        <v>4</v>
      </c>
      <c r="J393" s="50">
        <v>44736.44</v>
      </c>
    </row>
    <row r="394" spans="3:10" ht="15" x14ac:dyDescent="0.25">
      <c r="C394" s="49" t="s">
        <v>157</v>
      </c>
      <c r="D394" s="50">
        <v>2009</v>
      </c>
      <c r="E394" s="50">
        <v>0</v>
      </c>
      <c r="F394" s="49" t="s">
        <v>28</v>
      </c>
      <c r="G394" s="50">
        <v>23</v>
      </c>
      <c r="H394" s="50">
        <v>19017.55</v>
      </c>
      <c r="I394" s="50">
        <v>0</v>
      </c>
      <c r="J394" s="50">
        <v>0</v>
      </c>
    </row>
    <row r="395" spans="3:10" ht="15" x14ac:dyDescent="0.25">
      <c r="C395" s="49" t="s">
        <v>157</v>
      </c>
      <c r="D395" s="50">
        <v>2009</v>
      </c>
      <c r="E395" s="50">
        <v>0</v>
      </c>
      <c r="F395" s="49" t="s">
        <v>29</v>
      </c>
      <c r="G395" s="50">
        <v>16</v>
      </c>
      <c r="H395" s="50">
        <v>13229.600000000004</v>
      </c>
      <c r="I395" s="50">
        <v>1</v>
      </c>
      <c r="J395" s="50">
        <v>11308.43</v>
      </c>
    </row>
    <row r="396" spans="3:10" ht="15" x14ac:dyDescent="0.25">
      <c r="C396" s="49" t="s">
        <v>157</v>
      </c>
      <c r="D396" s="50">
        <v>2009</v>
      </c>
      <c r="E396" s="50">
        <v>0</v>
      </c>
      <c r="F396" s="49" t="s">
        <v>30</v>
      </c>
      <c r="G396" s="50">
        <v>13</v>
      </c>
      <c r="H396" s="50">
        <v>12092.729999999996</v>
      </c>
      <c r="I396" s="50">
        <v>1</v>
      </c>
      <c r="J396" s="50">
        <v>10241.94</v>
      </c>
    </row>
    <row r="397" spans="3:10" ht="15" x14ac:dyDescent="0.25">
      <c r="C397" s="49" t="s">
        <v>157</v>
      </c>
      <c r="D397" s="50">
        <v>2009</v>
      </c>
      <c r="E397" s="50">
        <v>0</v>
      </c>
      <c r="F397" s="49" t="s">
        <v>31</v>
      </c>
      <c r="G397" s="50">
        <v>7</v>
      </c>
      <c r="H397" s="50">
        <v>6511.47</v>
      </c>
      <c r="I397" s="50">
        <v>0</v>
      </c>
      <c r="J397" s="50">
        <v>0</v>
      </c>
    </row>
    <row r="398" spans="3:10" ht="15" x14ac:dyDescent="0.25">
      <c r="C398" s="49" t="s">
        <v>157</v>
      </c>
      <c r="D398" s="50">
        <v>2009</v>
      </c>
      <c r="E398" s="50">
        <v>0</v>
      </c>
      <c r="F398" s="49" t="s">
        <v>32</v>
      </c>
      <c r="G398" s="50">
        <v>8</v>
      </c>
      <c r="H398" s="50">
        <v>8268</v>
      </c>
      <c r="I398" s="50">
        <v>0</v>
      </c>
      <c r="J398" s="50">
        <v>0</v>
      </c>
    </row>
    <row r="399" spans="3:10" ht="16.5" customHeight="1" x14ac:dyDescent="0.25">
      <c r="C399" s="49" t="s">
        <v>157</v>
      </c>
      <c r="D399" s="50">
        <v>2009</v>
      </c>
      <c r="E399" s="50">
        <v>0</v>
      </c>
      <c r="F399" s="49" t="s">
        <v>33</v>
      </c>
      <c r="G399" s="50">
        <v>6</v>
      </c>
      <c r="H399" s="50">
        <v>6201</v>
      </c>
      <c r="I399" s="50">
        <v>0</v>
      </c>
      <c r="J399" s="50">
        <v>0</v>
      </c>
    </row>
    <row r="400" spans="3:10" ht="15" x14ac:dyDescent="0.25">
      <c r="C400" s="49" t="s">
        <v>157</v>
      </c>
      <c r="D400" s="50">
        <v>2009</v>
      </c>
      <c r="E400" s="50">
        <v>100</v>
      </c>
      <c r="F400" s="49" t="s">
        <v>4</v>
      </c>
      <c r="G400" s="50">
        <v>50</v>
      </c>
      <c r="H400" s="50">
        <v>71550</v>
      </c>
      <c r="I400" s="50">
        <v>5</v>
      </c>
      <c r="J400" s="50">
        <v>53081.18</v>
      </c>
    </row>
    <row r="401" spans="3:10" ht="15" x14ac:dyDescent="0.25">
      <c r="C401" s="49" t="s">
        <v>157</v>
      </c>
      <c r="D401" s="50">
        <v>2009</v>
      </c>
      <c r="E401" s="50">
        <v>100</v>
      </c>
      <c r="F401" s="49" t="s">
        <v>5</v>
      </c>
      <c r="G401" s="50">
        <v>79</v>
      </c>
      <c r="H401" s="50">
        <v>94207.5</v>
      </c>
      <c r="I401" s="50">
        <v>4</v>
      </c>
      <c r="J401" s="50">
        <v>37735.43</v>
      </c>
    </row>
    <row r="402" spans="3:10" ht="15" x14ac:dyDescent="0.25">
      <c r="C402" s="49" t="s">
        <v>157</v>
      </c>
      <c r="D402" s="50">
        <v>2009</v>
      </c>
      <c r="E402" s="50">
        <v>100</v>
      </c>
      <c r="F402" s="49" t="s">
        <v>6</v>
      </c>
      <c r="G402" s="50">
        <v>91</v>
      </c>
      <c r="H402" s="50">
        <v>95495.399999999892</v>
      </c>
      <c r="I402" s="50">
        <v>9</v>
      </c>
      <c r="J402" s="50">
        <v>92120.09</v>
      </c>
    </row>
    <row r="403" spans="3:10" ht="15" x14ac:dyDescent="0.25">
      <c r="C403" s="49" t="s">
        <v>157</v>
      </c>
      <c r="D403" s="50">
        <v>2009</v>
      </c>
      <c r="E403" s="50">
        <v>100</v>
      </c>
      <c r="F403" s="49" t="s">
        <v>7</v>
      </c>
      <c r="G403" s="50">
        <v>86</v>
      </c>
      <c r="H403" s="50">
        <v>82049.159999999902</v>
      </c>
      <c r="I403" s="50">
        <v>4</v>
      </c>
      <c r="J403" s="50">
        <v>43433.18</v>
      </c>
    </row>
    <row r="404" spans="3:10" ht="15" x14ac:dyDescent="0.25">
      <c r="C404" s="49" t="s">
        <v>157</v>
      </c>
      <c r="D404" s="50">
        <v>2009</v>
      </c>
      <c r="E404" s="50">
        <v>100</v>
      </c>
      <c r="F404" s="49" t="s">
        <v>8</v>
      </c>
      <c r="G404" s="50">
        <v>75</v>
      </c>
      <c r="H404" s="50">
        <v>71554.499999999927</v>
      </c>
      <c r="I404" s="50">
        <v>0</v>
      </c>
      <c r="J404" s="50">
        <v>0</v>
      </c>
    </row>
    <row r="405" spans="3:10" ht="15" x14ac:dyDescent="0.25">
      <c r="C405" s="49" t="s">
        <v>157</v>
      </c>
      <c r="D405" s="50">
        <v>2009</v>
      </c>
      <c r="E405" s="50">
        <v>100</v>
      </c>
      <c r="F405" s="49" t="s">
        <v>9</v>
      </c>
      <c r="G405" s="50">
        <v>88</v>
      </c>
      <c r="H405" s="50">
        <v>75562.080000000162</v>
      </c>
      <c r="I405" s="50">
        <v>6</v>
      </c>
      <c r="J405" s="50">
        <v>65584.69</v>
      </c>
    </row>
    <row r="406" spans="3:10" ht="15" x14ac:dyDescent="0.25">
      <c r="C406" s="49" t="s">
        <v>157</v>
      </c>
      <c r="D406" s="50">
        <v>2009</v>
      </c>
      <c r="E406" s="50">
        <v>100</v>
      </c>
      <c r="F406" s="49" t="s">
        <v>10</v>
      </c>
      <c r="G406" s="50">
        <v>83</v>
      </c>
      <c r="H406" s="50">
        <v>67308.849999999904</v>
      </c>
      <c r="I406" s="50">
        <v>9</v>
      </c>
      <c r="J406" s="50">
        <v>94391.78</v>
      </c>
    </row>
    <row r="407" spans="3:10" ht="15" x14ac:dyDescent="0.25">
      <c r="C407" s="49" t="s">
        <v>157</v>
      </c>
      <c r="D407" s="50">
        <v>2009</v>
      </c>
      <c r="E407" s="50">
        <v>100</v>
      </c>
      <c r="F407" s="49" t="s">
        <v>11</v>
      </c>
      <c r="G407" s="50">
        <v>95</v>
      </c>
      <c r="H407" s="50">
        <v>77040.249999999869</v>
      </c>
      <c r="I407" s="50">
        <v>4</v>
      </c>
      <c r="J407" s="50">
        <v>43717.62</v>
      </c>
    </row>
    <row r="408" spans="3:10" ht="15" x14ac:dyDescent="0.25">
      <c r="C408" s="49" t="s">
        <v>157</v>
      </c>
      <c r="D408" s="50">
        <v>2009</v>
      </c>
      <c r="E408" s="50">
        <v>100</v>
      </c>
      <c r="F408" s="49" t="s">
        <v>12</v>
      </c>
      <c r="G408" s="50">
        <v>73</v>
      </c>
      <c r="H408" s="50">
        <v>55717.25</v>
      </c>
      <c r="I408" s="50">
        <v>4</v>
      </c>
      <c r="J408" s="50">
        <v>40451.68</v>
      </c>
    </row>
    <row r="409" spans="3:10" ht="15" x14ac:dyDescent="0.25">
      <c r="C409" s="49" t="s">
        <v>157</v>
      </c>
      <c r="D409" s="50">
        <v>2009</v>
      </c>
      <c r="E409" s="50">
        <v>100</v>
      </c>
      <c r="F409" s="49" t="s">
        <v>13</v>
      </c>
      <c r="G409" s="50">
        <v>59</v>
      </c>
      <c r="H409" s="50">
        <v>45031.75</v>
      </c>
      <c r="I409" s="50">
        <v>1</v>
      </c>
      <c r="J409" s="50">
        <v>9977.52</v>
      </c>
    </row>
    <row r="410" spans="3:10" ht="15" x14ac:dyDescent="0.25">
      <c r="C410" s="49" t="s">
        <v>157</v>
      </c>
      <c r="D410" s="50">
        <v>2009</v>
      </c>
      <c r="E410" s="50">
        <v>100</v>
      </c>
      <c r="F410" s="49" t="s">
        <v>14</v>
      </c>
      <c r="G410" s="50">
        <v>34</v>
      </c>
      <c r="H410" s="50">
        <v>25950.5</v>
      </c>
      <c r="I410" s="50">
        <v>7</v>
      </c>
      <c r="J410" s="50">
        <v>77331.22</v>
      </c>
    </row>
    <row r="411" spans="3:10" ht="15" x14ac:dyDescent="0.25">
      <c r="C411" s="49" t="s">
        <v>157</v>
      </c>
      <c r="D411" s="50">
        <v>2009</v>
      </c>
      <c r="E411" s="50">
        <v>100</v>
      </c>
      <c r="F411" s="49" t="s">
        <v>15</v>
      </c>
      <c r="G411" s="50">
        <v>31</v>
      </c>
      <c r="H411" s="50">
        <v>26618.46</v>
      </c>
      <c r="I411" s="50">
        <v>1</v>
      </c>
      <c r="J411" s="50">
        <v>11048.93</v>
      </c>
    </row>
    <row r="412" spans="3:10" ht="15" x14ac:dyDescent="0.25">
      <c r="C412" s="49" t="s">
        <v>157</v>
      </c>
      <c r="D412" s="50">
        <v>2009</v>
      </c>
      <c r="E412" s="50">
        <v>100</v>
      </c>
      <c r="F412" s="49" t="s">
        <v>16</v>
      </c>
      <c r="G412" s="50">
        <v>43</v>
      </c>
      <c r="H412" s="50">
        <v>36922.380000000012</v>
      </c>
      <c r="I412" s="50">
        <v>0</v>
      </c>
      <c r="J412" s="50">
        <v>0</v>
      </c>
    </row>
    <row r="413" spans="3:10" ht="15" x14ac:dyDescent="0.25">
      <c r="C413" s="49" t="s">
        <v>157</v>
      </c>
      <c r="D413" s="50">
        <v>2009</v>
      </c>
      <c r="E413" s="50">
        <v>100</v>
      </c>
      <c r="F413" s="49" t="s">
        <v>17</v>
      </c>
      <c r="G413" s="50">
        <v>21</v>
      </c>
      <c r="H413" s="50">
        <v>20035.259999999998</v>
      </c>
      <c r="I413" s="50">
        <v>1</v>
      </c>
      <c r="J413" s="50">
        <v>11078.55</v>
      </c>
    </row>
    <row r="414" spans="3:10" ht="15" x14ac:dyDescent="0.25">
      <c r="C414" s="49" t="s">
        <v>157</v>
      </c>
      <c r="D414" s="50">
        <v>2009</v>
      </c>
      <c r="E414" s="50">
        <v>100</v>
      </c>
      <c r="F414" s="49" t="s">
        <v>18</v>
      </c>
      <c r="G414" s="50">
        <v>10</v>
      </c>
      <c r="H414" s="50">
        <v>9540.5999999999967</v>
      </c>
      <c r="I414" s="50">
        <v>1</v>
      </c>
      <c r="J414" s="50">
        <v>9277.99</v>
      </c>
    </row>
    <row r="415" spans="3:10" ht="15" x14ac:dyDescent="0.25">
      <c r="C415" s="49" t="s">
        <v>157</v>
      </c>
      <c r="D415" s="50">
        <v>2009</v>
      </c>
      <c r="E415" s="50">
        <v>100</v>
      </c>
      <c r="F415" s="49" t="s">
        <v>19</v>
      </c>
      <c r="G415" s="50">
        <v>45</v>
      </c>
      <c r="H415" s="50">
        <v>81571.499999999942</v>
      </c>
      <c r="I415" s="50">
        <v>5</v>
      </c>
      <c r="J415" s="50">
        <v>50955.069999999992</v>
      </c>
    </row>
    <row r="416" spans="3:10" ht="15" x14ac:dyDescent="0.25">
      <c r="C416" s="49" t="s">
        <v>157</v>
      </c>
      <c r="D416" s="50">
        <v>2009</v>
      </c>
      <c r="E416" s="50">
        <v>100</v>
      </c>
      <c r="F416" s="49" t="s">
        <v>20</v>
      </c>
      <c r="G416" s="50">
        <v>82</v>
      </c>
      <c r="H416" s="50">
        <v>117342</v>
      </c>
      <c r="I416" s="50">
        <v>5</v>
      </c>
      <c r="J416" s="50">
        <v>51606.21</v>
      </c>
    </row>
    <row r="417" spans="3:10" ht="15" x14ac:dyDescent="0.25">
      <c r="C417" s="49" t="s">
        <v>157</v>
      </c>
      <c r="D417" s="50">
        <v>2009</v>
      </c>
      <c r="E417" s="50">
        <v>100</v>
      </c>
      <c r="F417" s="49" t="s">
        <v>21</v>
      </c>
      <c r="G417" s="50">
        <v>77</v>
      </c>
      <c r="H417" s="50">
        <v>99168.299999999901</v>
      </c>
      <c r="I417" s="50">
        <v>8</v>
      </c>
      <c r="J417" s="50">
        <v>88234.030000000013</v>
      </c>
    </row>
    <row r="418" spans="3:10" ht="15" x14ac:dyDescent="0.25">
      <c r="C418" s="49" t="s">
        <v>157</v>
      </c>
      <c r="D418" s="50">
        <v>2009</v>
      </c>
      <c r="E418" s="50">
        <v>100</v>
      </c>
      <c r="F418" s="49" t="s">
        <v>22</v>
      </c>
      <c r="G418" s="50">
        <v>96</v>
      </c>
      <c r="H418" s="50">
        <v>91589.759999999878</v>
      </c>
      <c r="I418" s="50">
        <v>6</v>
      </c>
      <c r="J418" s="50">
        <v>63126.66</v>
      </c>
    </row>
    <row r="419" spans="3:10" ht="15" x14ac:dyDescent="0.25">
      <c r="C419" s="49" t="s">
        <v>157</v>
      </c>
      <c r="D419" s="50">
        <v>2009</v>
      </c>
      <c r="E419" s="50">
        <v>100</v>
      </c>
      <c r="F419" s="49" t="s">
        <v>23</v>
      </c>
      <c r="G419" s="50">
        <v>104</v>
      </c>
      <c r="H419" s="50">
        <v>99222.23999999986</v>
      </c>
      <c r="I419" s="50">
        <v>6</v>
      </c>
      <c r="J419" s="50">
        <v>60862.94</v>
      </c>
    </row>
    <row r="420" spans="3:10" ht="15" x14ac:dyDescent="0.25">
      <c r="C420" s="49" t="s">
        <v>157</v>
      </c>
      <c r="D420" s="50">
        <v>2009</v>
      </c>
      <c r="E420" s="50">
        <v>100</v>
      </c>
      <c r="F420" s="49" t="s">
        <v>24</v>
      </c>
      <c r="G420" s="50">
        <v>109</v>
      </c>
      <c r="H420" s="50">
        <v>93593.940000000235</v>
      </c>
      <c r="I420" s="50">
        <v>12</v>
      </c>
      <c r="J420" s="50">
        <v>127445.7</v>
      </c>
    </row>
    <row r="421" spans="3:10" ht="15" x14ac:dyDescent="0.25">
      <c r="C421" s="49" t="s">
        <v>157</v>
      </c>
      <c r="D421" s="50">
        <v>2009</v>
      </c>
      <c r="E421" s="50">
        <v>100</v>
      </c>
      <c r="F421" s="49" t="s">
        <v>25</v>
      </c>
      <c r="G421" s="50">
        <v>93</v>
      </c>
      <c r="H421" s="50">
        <v>75418.349999999875</v>
      </c>
      <c r="I421" s="50">
        <v>8</v>
      </c>
      <c r="J421" s="50">
        <v>86165.189999999988</v>
      </c>
    </row>
    <row r="422" spans="3:10" ht="15" x14ac:dyDescent="0.25">
      <c r="C422" s="49" t="s">
        <v>157</v>
      </c>
      <c r="D422" s="50">
        <v>2009</v>
      </c>
      <c r="E422" s="50">
        <v>100</v>
      </c>
      <c r="F422" s="49" t="s">
        <v>26</v>
      </c>
      <c r="G422" s="50">
        <v>81</v>
      </c>
      <c r="H422" s="50">
        <v>65686.94999999991</v>
      </c>
      <c r="I422" s="50">
        <v>5</v>
      </c>
      <c r="J422" s="50">
        <v>51239.840000000004</v>
      </c>
    </row>
    <row r="423" spans="3:10" ht="15" x14ac:dyDescent="0.25">
      <c r="C423" s="49" t="s">
        <v>157</v>
      </c>
      <c r="D423" s="50">
        <v>2009</v>
      </c>
      <c r="E423" s="50">
        <v>100</v>
      </c>
      <c r="F423" s="49" t="s">
        <v>27</v>
      </c>
      <c r="G423" s="50">
        <v>69</v>
      </c>
      <c r="H423" s="50">
        <v>52664.25</v>
      </c>
      <c r="I423" s="50">
        <v>2</v>
      </c>
      <c r="J423" s="50">
        <v>20437.259999999998</v>
      </c>
    </row>
    <row r="424" spans="3:10" ht="15" x14ac:dyDescent="0.25">
      <c r="C424" s="49" t="s">
        <v>157</v>
      </c>
      <c r="D424" s="50">
        <v>2009</v>
      </c>
      <c r="E424" s="50">
        <v>100</v>
      </c>
      <c r="F424" s="49" t="s">
        <v>28</v>
      </c>
      <c r="G424" s="50">
        <v>60</v>
      </c>
      <c r="H424" s="50">
        <v>45795</v>
      </c>
      <c r="I424" s="50">
        <v>5</v>
      </c>
      <c r="J424" s="50">
        <v>53189.020000000004</v>
      </c>
    </row>
    <row r="425" spans="3:10" ht="15" x14ac:dyDescent="0.25">
      <c r="C425" s="49" t="s">
        <v>157</v>
      </c>
      <c r="D425" s="50">
        <v>2009</v>
      </c>
      <c r="E425" s="50">
        <v>100</v>
      </c>
      <c r="F425" s="49" t="s">
        <v>29</v>
      </c>
      <c r="G425" s="50">
        <v>39</v>
      </c>
      <c r="H425" s="50">
        <v>29766.75</v>
      </c>
      <c r="I425" s="50">
        <v>3</v>
      </c>
      <c r="J425" s="50">
        <v>33137</v>
      </c>
    </row>
    <row r="426" spans="3:10" ht="15" x14ac:dyDescent="0.25">
      <c r="C426" s="49" t="s">
        <v>157</v>
      </c>
      <c r="D426" s="50">
        <v>2009</v>
      </c>
      <c r="E426" s="50">
        <v>100</v>
      </c>
      <c r="F426" s="49" t="s">
        <v>30</v>
      </c>
      <c r="G426" s="50">
        <v>39</v>
      </c>
      <c r="H426" s="50">
        <v>33487.74</v>
      </c>
      <c r="I426" s="50">
        <v>1</v>
      </c>
      <c r="J426" s="50">
        <v>10023.219999999999</v>
      </c>
    </row>
    <row r="427" spans="3:10" ht="15" x14ac:dyDescent="0.25">
      <c r="C427" s="49" t="s">
        <v>157</v>
      </c>
      <c r="D427" s="50">
        <v>2009</v>
      </c>
      <c r="E427" s="50">
        <v>100</v>
      </c>
      <c r="F427" s="49" t="s">
        <v>31</v>
      </c>
      <c r="G427" s="50">
        <v>31</v>
      </c>
      <c r="H427" s="50">
        <v>26618.46</v>
      </c>
      <c r="I427" s="50">
        <v>0</v>
      </c>
      <c r="J427" s="50">
        <v>0</v>
      </c>
    </row>
    <row r="428" spans="3:10" ht="15" x14ac:dyDescent="0.25">
      <c r="C428" s="49" t="s">
        <v>157</v>
      </c>
      <c r="D428" s="50">
        <v>2009</v>
      </c>
      <c r="E428" s="50">
        <v>100</v>
      </c>
      <c r="F428" s="49" t="s">
        <v>32</v>
      </c>
      <c r="G428" s="50">
        <v>15</v>
      </c>
      <c r="H428" s="50">
        <v>14310.899999999994</v>
      </c>
      <c r="I428" s="50">
        <v>1</v>
      </c>
      <c r="J428" s="50">
        <v>10621.75</v>
      </c>
    </row>
    <row r="429" spans="3:10" ht="16.5" customHeight="1" x14ac:dyDescent="0.25">
      <c r="C429" s="49" t="s">
        <v>157</v>
      </c>
      <c r="D429" s="50">
        <v>2009</v>
      </c>
      <c r="E429" s="50">
        <v>100</v>
      </c>
      <c r="F429" s="49" t="s">
        <v>33</v>
      </c>
      <c r="G429" s="50">
        <v>12</v>
      </c>
      <c r="H429" s="50">
        <v>11448.719999999996</v>
      </c>
      <c r="I429" s="50">
        <v>1</v>
      </c>
      <c r="J429" s="50">
        <v>10178.66</v>
      </c>
    </row>
    <row r="430" spans="3:10" ht="15" x14ac:dyDescent="0.25">
      <c r="C430" s="49" t="s">
        <v>157</v>
      </c>
      <c r="D430" s="50">
        <v>2009</v>
      </c>
      <c r="E430" s="50">
        <v>250</v>
      </c>
      <c r="F430" s="49" t="s">
        <v>4</v>
      </c>
      <c r="G430" s="50">
        <v>78</v>
      </c>
      <c r="H430" s="50">
        <v>103350</v>
      </c>
      <c r="I430" s="50">
        <v>8</v>
      </c>
      <c r="J430" s="50">
        <v>74556.430000000008</v>
      </c>
    </row>
    <row r="431" spans="3:10" ht="15" x14ac:dyDescent="0.25">
      <c r="C431" s="49" t="s">
        <v>157</v>
      </c>
      <c r="D431" s="50">
        <v>2009</v>
      </c>
      <c r="E431" s="50">
        <v>250</v>
      </c>
      <c r="F431" s="49" t="s">
        <v>5</v>
      </c>
      <c r="G431" s="50">
        <v>140</v>
      </c>
      <c r="H431" s="50">
        <v>154588</v>
      </c>
      <c r="I431" s="50">
        <v>13</v>
      </c>
      <c r="J431" s="50">
        <v>120396.31000000001</v>
      </c>
    </row>
    <row r="432" spans="3:10" ht="15" x14ac:dyDescent="0.25">
      <c r="C432" s="49" t="s">
        <v>157</v>
      </c>
      <c r="D432" s="50">
        <v>2009</v>
      </c>
      <c r="E432" s="50">
        <v>250</v>
      </c>
      <c r="F432" s="49" t="s">
        <v>6</v>
      </c>
      <c r="G432" s="50">
        <v>153</v>
      </c>
      <c r="H432" s="50">
        <v>148674.69000000003</v>
      </c>
      <c r="I432" s="50">
        <v>12</v>
      </c>
      <c r="J432" s="50">
        <v>111234.64</v>
      </c>
    </row>
    <row r="433" spans="3:10" ht="15" x14ac:dyDescent="0.25">
      <c r="C433" s="49" t="s">
        <v>157</v>
      </c>
      <c r="D433" s="50">
        <v>2009</v>
      </c>
      <c r="E433" s="50">
        <v>250</v>
      </c>
      <c r="F433" s="49" t="s">
        <v>7</v>
      </c>
      <c r="G433" s="50">
        <v>144</v>
      </c>
      <c r="H433" s="50">
        <v>127208.15999999993</v>
      </c>
      <c r="I433" s="50">
        <v>3</v>
      </c>
      <c r="J433" s="50">
        <v>27702.16</v>
      </c>
    </row>
    <row r="434" spans="3:10" ht="15" x14ac:dyDescent="0.25">
      <c r="C434" s="49" t="s">
        <v>157</v>
      </c>
      <c r="D434" s="50">
        <v>2009</v>
      </c>
      <c r="E434" s="50">
        <v>250</v>
      </c>
      <c r="F434" s="49" t="s">
        <v>8</v>
      </c>
      <c r="G434" s="50">
        <v>173</v>
      </c>
      <c r="H434" s="50">
        <v>152826.47000000026</v>
      </c>
      <c r="I434" s="50">
        <v>10</v>
      </c>
      <c r="J434" s="50">
        <v>94538.2</v>
      </c>
    </row>
    <row r="435" spans="3:10" ht="15" x14ac:dyDescent="0.25">
      <c r="C435" s="49" t="s">
        <v>157</v>
      </c>
      <c r="D435" s="50">
        <v>2009</v>
      </c>
      <c r="E435" s="50">
        <v>250</v>
      </c>
      <c r="F435" s="49" t="s">
        <v>9</v>
      </c>
      <c r="G435" s="50">
        <v>196</v>
      </c>
      <c r="H435" s="50">
        <v>155829.79999999996</v>
      </c>
      <c r="I435" s="50">
        <v>13</v>
      </c>
      <c r="J435" s="50">
        <v>118758.97</v>
      </c>
    </row>
    <row r="436" spans="3:10" ht="15" x14ac:dyDescent="0.25">
      <c r="C436" s="49" t="s">
        <v>157</v>
      </c>
      <c r="D436" s="50">
        <v>2009</v>
      </c>
      <c r="E436" s="50">
        <v>250</v>
      </c>
      <c r="F436" s="49" t="s">
        <v>10</v>
      </c>
      <c r="G436" s="50">
        <v>183</v>
      </c>
      <c r="H436" s="50">
        <v>137411.04000000033</v>
      </c>
      <c r="I436" s="50">
        <v>18</v>
      </c>
      <c r="J436" s="50">
        <v>166036.35999999996</v>
      </c>
    </row>
    <row r="437" spans="3:10" ht="15" x14ac:dyDescent="0.25">
      <c r="C437" s="49" t="s">
        <v>157</v>
      </c>
      <c r="D437" s="50">
        <v>2009</v>
      </c>
      <c r="E437" s="50">
        <v>250</v>
      </c>
      <c r="F437" s="49" t="s">
        <v>11</v>
      </c>
      <c r="G437" s="50">
        <v>172</v>
      </c>
      <c r="H437" s="50">
        <v>129151.36000000029</v>
      </c>
      <c r="I437" s="50">
        <v>7</v>
      </c>
      <c r="J437" s="50">
        <v>66546.25</v>
      </c>
    </row>
    <row r="438" spans="3:10" ht="15" x14ac:dyDescent="0.25">
      <c r="C438" s="49" t="s">
        <v>157</v>
      </c>
      <c r="D438" s="50">
        <v>2009</v>
      </c>
      <c r="E438" s="50">
        <v>250</v>
      </c>
      <c r="F438" s="49" t="s">
        <v>12</v>
      </c>
      <c r="G438" s="50">
        <v>142</v>
      </c>
      <c r="H438" s="50">
        <v>100352.82000000025</v>
      </c>
      <c r="I438" s="50">
        <v>8</v>
      </c>
      <c r="J438" s="50">
        <v>72826.349999999991</v>
      </c>
    </row>
    <row r="439" spans="3:10" ht="15" x14ac:dyDescent="0.25">
      <c r="C439" s="49" t="s">
        <v>157</v>
      </c>
      <c r="D439" s="50">
        <v>2009</v>
      </c>
      <c r="E439" s="50">
        <v>250</v>
      </c>
      <c r="F439" s="49" t="s">
        <v>13</v>
      </c>
      <c r="G439" s="50">
        <v>113</v>
      </c>
      <c r="H439" s="50">
        <v>79858.230000000069</v>
      </c>
      <c r="I439" s="50">
        <v>5</v>
      </c>
      <c r="J439" s="50">
        <v>47577.17</v>
      </c>
    </row>
    <row r="440" spans="3:10" ht="15" x14ac:dyDescent="0.25">
      <c r="C440" s="49" t="s">
        <v>157</v>
      </c>
      <c r="D440" s="50">
        <v>2009</v>
      </c>
      <c r="E440" s="50">
        <v>250</v>
      </c>
      <c r="F440" s="49" t="s">
        <v>14</v>
      </c>
      <c r="G440" s="50">
        <v>81</v>
      </c>
      <c r="H440" s="50">
        <v>57243.509999999944</v>
      </c>
      <c r="I440" s="50">
        <v>5</v>
      </c>
      <c r="J440" s="50">
        <v>44474.79</v>
      </c>
    </row>
    <row r="441" spans="3:10" ht="15" x14ac:dyDescent="0.25">
      <c r="C441" s="49" t="s">
        <v>157</v>
      </c>
      <c r="D441" s="50">
        <v>2009</v>
      </c>
      <c r="E441" s="50">
        <v>250</v>
      </c>
      <c r="F441" s="49" t="s">
        <v>15</v>
      </c>
      <c r="G441" s="50">
        <v>74</v>
      </c>
      <c r="H441" s="50">
        <v>58833.700000000077</v>
      </c>
      <c r="I441" s="50">
        <v>4</v>
      </c>
      <c r="J441" s="50">
        <v>38565.19</v>
      </c>
    </row>
    <row r="442" spans="3:10" ht="15" x14ac:dyDescent="0.25">
      <c r="C442" s="49" t="s">
        <v>157</v>
      </c>
      <c r="D442" s="50">
        <v>2009</v>
      </c>
      <c r="E442" s="50">
        <v>250</v>
      </c>
      <c r="F442" s="49" t="s">
        <v>16</v>
      </c>
      <c r="G442" s="50">
        <v>52</v>
      </c>
      <c r="H442" s="50">
        <v>41342.600000000013</v>
      </c>
      <c r="I442" s="50">
        <v>1</v>
      </c>
      <c r="J442" s="50">
        <v>9107.1299999999992</v>
      </c>
    </row>
    <row r="443" spans="3:10" ht="15" x14ac:dyDescent="0.25">
      <c r="C443" s="49" t="s">
        <v>157</v>
      </c>
      <c r="D443" s="50">
        <v>2009</v>
      </c>
      <c r="E443" s="50">
        <v>250</v>
      </c>
      <c r="F443" s="49" t="s">
        <v>17</v>
      </c>
      <c r="G443" s="50">
        <v>43</v>
      </c>
      <c r="H443" s="50">
        <v>37985.769999999982</v>
      </c>
      <c r="I443" s="50">
        <v>8</v>
      </c>
      <c r="J443" s="50">
        <v>77282.680000000008</v>
      </c>
    </row>
    <row r="444" spans="3:10" ht="15" x14ac:dyDescent="0.25">
      <c r="C444" s="49" t="s">
        <v>157</v>
      </c>
      <c r="D444" s="50">
        <v>2009</v>
      </c>
      <c r="E444" s="50">
        <v>250</v>
      </c>
      <c r="F444" s="49" t="s">
        <v>18</v>
      </c>
      <c r="G444" s="50">
        <v>20</v>
      </c>
      <c r="H444" s="50">
        <v>17667.799999999996</v>
      </c>
      <c r="I444" s="50">
        <v>2</v>
      </c>
      <c r="J444" s="50">
        <v>16983.72</v>
      </c>
    </row>
    <row r="445" spans="3:10" ht="15" x14ac:dyDescent="0.25">
      <c r="C445" s="49" t="s">
        <v>157</v>
      </c>
      <c r="D445" s="50">
        <v>2009</v>
      </c>
      <c r="E445" s="50">
        <v>250</v>
      </c>
      <c r="F445" s="49" t="s">
        <v>19</v>
      </c>
      <c r="G445" s="50">
        <v>89</v>
      </c>
      <c r="H445" s="50">
        <v>149377.59999999977</v>
      </c>
      <c r="I445" s="50">
        <v>11</v>
      </c>
      <c r="J445" s="50">
        <v>104627.20000000001</v>
      </c>
    </row>
    <row r="446" spans="3:10" ht="15" x14ac:dyDescent="0.25">
      <c r="C446" s="49" t="s">
        <v>157</v>
      </c>
      <c r="D446" s="50">
        <v>2009</v>
      </c>
      <c r="E446" s="50">
        <v>250</v>
      </c>
      <c r="F446" s="49" t="s">
        <v>20</v>
      </c>
      <c r="G446" s="50">
        <v>157</v>
      </c>
      <c r="H446" s="50">
        <v>208025</v>
      </c>
      <c r="I446" s="50">
        <v>15</v>
      </c>
      <c r="J446" s="50">
        <v>148673.13999999998</v>
      </c>
    </row>
    <row r="447" spans="3:10" ht="15" x14ac:dyDescent="0.25">
      <c r="C447" s="49" t="s">
        <v>157</v>
      </c>
      <c r="D447" s="50">
        <v>2009</v>
      </c>
      <c r="E447" s="50">
        <v>250</v>
      </c>
      <c r="F447" s="49" t="s">
        <v>21</v>
      </c>
      <c r="G447" s="50">
        <v>150</v>
      </c>
      <c r="H447" s="50">
        <v>178875</v>
      </c>
      <c r="I447" s="50">
        <v>17</v>
      </c>
      <c r="J447" s="50">
        <v>160219.02000000002</v>
      </c>
    </row>
    <row r="448" spans="3:10" ht="15" x14ac:dyDescent="0.25">
      <c r="C448" s="49" t="s">
        <v>157</v>
      </c>
      <c r="D448" s="50">
        <v>2009</v>
      </c>
      <c r="E448" s="50">
        <v>250</v>
      </c>
      <c r="F448" s="49" t="s">
        <v>22</v>
      </c>
      <c r="G448" s="50">
        <v>156</v>
      </c>
      <c r="H448" s="50">
        <v>137808.84000000003</v>
      </c>
      <c r="I448" s="50">
        <v>12</v>
      </c>
      <c r="J448" s="50">
        <v>113179.76999999999</v>
      </c>
    </row>
    <row r="449" spans="3:10" ht="15" x14ac:dyDescent="0.25">
      <c r="C449" s="49" t="s">
        <v>157</v>
      </c>
      <c r="D449" s="50">
        <v>2009</v>
      </c>
      <c r="E449" s="50">
        <v>250</v>
      </c>
      <c r="F449" s="49" t="s">
        <v>23</v>
      </c>
      <c r="G449" s="50">
        <v>196</v>
      </c>
      <c r="H449" s="50">
        <v>173144.44000000058</v>
      </c>
      <c r="I449" s="50">
        <v>8</v>
      </c>
      <c r="J449" s="50">
        <v>78732.549999999988</v>
      </c>
    </row>
    <row r="450" spans="3:10" ht="15" x14ac:dyDescent="0.25">
      <c r="C450" s="49" t="s">
        <v>157</v>
      </c>
      <c r="D450" s="50">
        <v>2009</v>
      </c>
      <c r="E450" s="50">
        <v>250</v>
      </c>
      <c r="F450" s="49" t="s">
        <v>24</v>
      </c>
      <c r="G450" s="50">
        <v>188</v>
      </c>
      <c r="H450" s="50">
        <v>149469.40000000005</v>
      </c>
      <c r="I450" s="50">
        <v>8</v>
      </c>
      <c r="J450" s="50">
        <v>74303.739999999991</v>
      </c>
    </row>
    <row r="451" spans="3:10" ht="15" x14ac:dyDescent="0.25">
      <c r="C451" s="49" t="s">
        <v>157</v>
      </c>
      <c r="D451" s="50">
        <v>2009</v>
      </c>
      <c r="E451" s="50">
        <v>250</v>
      </c>
      <c r="F451" s="49" t="s">
        <v>25</v>
      </c>
      <c r="G451" s="50">
        <v>182</v>
      </c>
      <c r="H451" s="50">
        <v>136660.16000000032</v>
      </c>
      <c r="I451" s="50">
        <v>8</v>
      </c>
      <c r="J451" s="50">
        <v>75930.36</v>
      </c>
    </row>
    <row r="452" spans="3:10" ht="15" x14ac:dyDescent="0.25">
      <c r="C452" s="49" t="s">
        <v>157</v>
      </c>
      <c r="D452" s="50">
        <v>2009</v>
      </c>
      <c r="E452" s="50">
        <v>250</v>
      </c>
      <c r="F452" s="49" t="s">
        <v>26</v>
      </c>
      <c r="G452" s="50">
        <v>155</v>
      </c>
      <c r="H452" s="50">
        <v>116386.40000000021</v>
      </c>
      <c r="I452" s="50">
        <v>9</v>
      </c>
      <c r="J452" s="50">
        <v>86894.540000000008</v>
      </c>
    </row>
    <row r="453" spans="3:10" ht="15" x14ac:dyDescent="0.25">
      <c r="C453" s="49" t="s">
        <v>157</v>
      </c>
      <c r="D453" s="50">
        <v>2009</v>
      </c>
      <c r="E453" s="50">
        <v>250</v>
      </c>
      <c r="F453" s="49" t="s">
        <v>27</v>
      </c>
      <c r="G453" s="50">
        <v>150</v>
      </c>
      <c r="H453" s="50">
        <v>106006.50000000031</v>
      </c>
      <c r="I453" s="50">
        <v>7</v>
      </c>
      <c r="J453" s="50">
        <v>64313.39</v>
      </c>
    </row>
    <row r="454" spans="3:10" ht="15" x14ac:dyDescent="0.25">
      <c r="C454" s="49" t="s">
        <v>157</v>
      </c>
      <c r="D454" s="50">
        <v>2009</v>
      </c>
      <c r="E454" s="50">
        <v>250</v>
      </c>
      <c r="F454" s="49" t="s">
        <v>28</v>
      </c>
      <c r="G454" s="50">
        <v>127</v>
      </c>
      <c r="H454" s="50">
        <v>89752.170000000158</v>
      </c>
      <c r="I454" s="50">
        <v>6</v>
      </c>
      <c r="J454" s="50">
        <v>55985.02</v>
      </c>
    </row>
    <row r="455" spans="3:10" ht="15" x14ac:dyDescent="0.25">
      <c r="C455" s="49" t="s">
        <v>157</v>
      </c>
      <c r="D455" s="50">
        <v>2009</v>
      </c>
      <c r="E455" s="50">
        <v>250</v>
      </c>
      <c r="F455" s="49" t="s">
        <v>29</v>
      </c>
      <c r="G455" s="50">
        <v>61</v>
      </c>
      <c r="H455" s="50">
        <v>43109.309999999961</v>
      </c>
      <c r="I455" s="50">
        <v>4</v>
      </c>
      <c r="J455" s="50">
        <v>34672.32</v>
      </c>
    </row>
    <row r="456" spans="3:10" ht="15" x14ac:dyDescent="0.25">
      <c r="C456" s="49" t="s">
        <v>157</v>
      </c>
      <c r="D456" s="50">
        <v>2009</v>
      </c>
      <c r="E456" s="50">
        <v>250</v>
      </c>
      <c r="F456" s="49" t="s">
        <v>30</v>
      </c>
      <c r="G456" s="50">
        <v>49</v>
      </c>
      <c r="H456" s="50">
        <v>38957.450000000004</v>
      </c>
      <c r="I456" s="50">
        <v>2</v>
      </c>
      <c r="J456" s="50">
        <v>20208.53</v>
      </c>
    </row>
    <row r="457" spans="3:10" ht="15" x14ac:dyDescent="0.25">
      <c r="C457" s="49" t="s">
        <v>157</v>
      </c>
      <c r="D457" s="50">
        <v>2009</v>
      </c>
      <c r="E457" s="50">
        <v>250</v>
      </c>
      <c r="F457" s="49" t="s">
        <v>31</v>
      </c>
      <c r="G457" s="50">
        <v>49</v>
      </c>
      <c r="H457" s="50">
        <v>38957.450000000004</v>
      </c>
      <c r="I457" s="50">
        <v>1</v>
      </c>
      <c r="J457" s="50">
        <v>10041.44</v>
      </c>
    </row>
    <row r="458" spans="3:10" ht="15" x14ac:dyDescent="0.25">
      <c r="C458" s="49" t="s">
        <v>157</v>
      </c>
      <c r="D458" s="50">
        <v>2009</v>
      </c>
      <c r="E458" s="50">
        <v>250</v>
      </c>
      <c r="F458" s="49" t="s">
        <v>32</v>
      </c>
      <c r="G458" s="50">
        <v>41</v>
      </c>
      <c r="H458" s="50">
        <v>36218.989999999983</v>
      </c>
      <c r="I458" s="50">
        <v>2</v>
      </c>
      <c r="J458" s="50">
        <v>17885.41</v>
      </c>
    </row>
    <row r="459" spans="3:10" ht="19.5" customHeight="1" x14ac:dyDescent="0.25">
      <c r="C459" s="49" t="s">
        <v>157</v>
      </c>
      <c r="D459" s="50">
        <v>2009</v>
      </c>
      <c r="E459" s="50">
        <v>250</v>
      </c>
      <c r="F459" s="49" t="s">
        <v>33</v>
      </c>
      <c r="G459" s="50">
        <v>28</v>
      </c>
      <c r="H459" s="50">
        <v>24734.919999999991</v>
      </c>
      <c r="I459" s="50">
        <v>7</v>
      </c>
      <c r="J459" s="50">
        <v>67187.429999999993</v>
      </c>
    </row>
    <row r="460" spans="3:10" ht="15" x14ac:dyDescent="0.25">
      <c r="C460" s="49" t="s">
        <v>157</v>
      </c>
      <c r="D460" s="50">
        <v>2009</v>
      </c>
      <c r="E460" s="50">
        <v>500</v>
      </c>
      <c r="F460" s="49" t="s">
        <v>4</v>
      </c>
      <c r="G460" s="50">
        <v>44</v>
      </c>
      <c r="H460" s="50">
        <v>55968</v>
      </c>
      <c r="I460" s="50">
        <v>5</v>
      </c>
      <c r="J460" s="50">
        <v>46607.710000000006</v>
      </c>
    </row>
    <row r="461" spans="3:10" ht="15" x14ac:dyDescent="0.25">
      <c r="C461" s="49" t="s">
        <v>157</v>
      </c>
      <c r="D461" s="50">
        <v>2009</v>
      </c>
      <c r="E461" s="50">
        <v>500</v>
      </c>
      <c r="F461" s="49" t="s">
        <v>5</v>
      </c>
      <c r="G461" s="50">
        <v>76</v>
      </c>
      <c r="H461" s="50">
        <v>80560</v>
      </c>
      <c r="I461" s="50">
        <v>8</v>
      </c>
      <c r="J461" s="50">
        <v>71901.350000000006</v>
      </c>
    </row>
    <row r="462" spans="3:10" ht="15" x14ac:dyDescent="0.25">
      <c r="C462" s="49" t="s">
        <v>157</v>
      </c>
      <c r="D462" s="50">
        <v>2009</v>
      </c>
      <c r="E462" s="50">
        <v>500</v>
      </c>
      <c r="F462" s="49" t="s">
        <v>6</v>
      </c>
      <c r="G462" s="50">
        <v>87</v>
      </c>
      <c r="H462" s="50">
        <v>81158.820000000036</v>
      </c>
      <c r="I462" s="50">
        <v>9</v>
      </c>
      <c r="J462" s="50">
        <v>79769.440000000002</v>
      </c>
    </row>
    <row r="463" spans="3:10" ht="15" x14ac:dyDescent="0.25">
      <c r="C463" s="49" t="s">
        <v>157</v>
      </c>
      <c r="D463" s="50">
        <v>2009</v>
      </c>
      <c r="E463" s="50">
        <v>500</v>
      </c>
      <c r="F463" s="49" t="s">
        <v>7</v>
      </c>
      <c r="G463" s="50">
        <v>85</v>
      </c>
      <c r="H463" s="50">
        <v>72085.099999999919</v>
      </c>
      <c r="I463" s="50">
        <v>3</v>
      </c>
      <c r="J463" s="50">
        <v>25736.629999999997</v>
      </c>
    </row>
    <row r="464" spans="3:10" ht="15" x14ac:dyDescent="0.25">
      <c r="C464" s="49" t="s">
        <v>157</v>
      </c>
      <c r="D464" s="50">
        <v>2009</v>
      </c>
      <c r="E464" s="50">
        <v>500</v>
      </c>
      <c r="F464" s="49" t="s">
        <v>8</v>
      </c>
      <c r="G464" s="50">
        <v>99</v>
      </c>
      <c r="H464" s="50">
        <v>83957.939999999886</v>
      </c>
      <c r="I464" s="50">
        <v>6</v>
      </c>
      <c r="J464" s="50">
        <v>49752.45</v>
      </c>
    </row>
    <row r="465" spans="3:10" ht="15" x14ac:dyDescent="0.25">
      <c r="C465" s="49" t="s">
        <v>157</v>
      </c>
      <c r="D465" s="50">
        <v>2009</v>
      </c>
      <c r="E465" s="50">
        <v>500</v>
      </c>
      <c r="F465" s="49" t="s">
        <v>9</v>
      </c>
      <c r="G465" s="50">
        <v>94</v>
      </c>
      <c r="H465" s="50">
        <v>71745.5</v>
      </c>
      <c r="I465" s="50">
        <v>9</v>
      </c>
      <c r="J465" s="50">
        <v>79105.790000000008</v>
      </c>
    </row>
    <row r="466" spans="3:10" ht="15" x14ac:dyDescent="0.25">
      <c r="C466" s="49" t="s">
        <v>157</v>
      </c>
      <c r="D466" s="50">
        <v>2009</v>
      </c>
      <c r="E466" s="50">
        <v>500</v>
      </c>
      <c r="F466" s="49" t="s">
        <v>10</v>
      </c>
      <c r="G466" s="50">
        <v>101</v>
      </c>
      <c r="H466" s="50">
        <v>72805.849999999977</v>
      </c>
      <c r="I466" s="50">
        <v>3</v>
      </c>
      <c r="J466" s="50">
        <v>27982.659999999996</v>
      </c>
    </row>
    <row r="467" spans="3:10" ht="15" x14ac:dyDescent="0.25">
      <c r="C467" s="49" t="s">
        <v>157</v>
      </c>
      <c r="D467" s="50">
        <v>2009</v>
      </c>
      <c r="E467" s="50">
        <v>500</v>
      </c>
      <c r="F467" s="49" t="s">
        <v>11</v>
      </c>
      <c r="G467" s="50">
        <v>80</v>
      </c>
      <c r="H467" s="50">
        <v>57667.999999999927</v>
      </c>
      <c r="I467" s="50">
        <v>5</v>
      </c>
      <c r="J467" s="50">
        <v>42315.67</v>
      </c>
    </row>
    <row r="468" spans="3:10" ht="15" x14ac:dyDescent="0.25">
      <c r="C468" s="49" t="s">
        <v>157</v>
      </c>
      <c r="D468" s="50">
        <v>2009</v>
      </c>
      <c r="E468" s="50">
        <v>500</v>
      </c>
      <c r="F468" s="49" t="s">
        <v>12</v>
      </c>
      <c r="G468" s="50">
        <v>78</v>
      </c>
      <c r="H468" s="50">
        <v>52918.320000000043</v>
      </c>
      <c r="I468" s="50">
        <v>5</v>
      </c>
      <c r="J468" s="50">
        <v>45060.789999999994</v>
      </c>
    </row>
    <row r="469" spans="3:10" ht="15" x14ac:dyDescent="0.25">
      <c r="C469" s="49" t="s">
        <v>157</v>
      </c>
      <c r="D469" s="50">
        <v>2009</v>
      </c>
      <c r="E469" s="50">
        <v>500</v>
      </c>
      <c r="F469" s="49" t="s">
        <v>13</v>
      </c>
      <c r="G469" s="50">
        <v>48</v>
      </c>
      <c r="H469" s="50">
        <v>32565.119999999977</v>
      </c>
      <c r="I469" s="50">
        <v>2</v>
      </c>
      <c r="J469" s="50">
        <v>19500.21</v>
      </c>
    </row>
    <row r="470" spans="3:10" ht="15" x14ac:dyDescent="0.25">
      <c r="C470" s="49" t="s">
        <v>157</v>
      </c>
      <c r="D470" s="50">
        <v>2009</v>
      </c>
      <c r="E470" s="50">
        <v>500</v>
      </c>
      <c r="F470" s="49" t="s">
        <v>14</v>
      </c>
      <c r="G470" s="50">
        <v>37</v>
      </c>
      <c r="H470" s="50">
        <v>25102.279999999992</v>
      </c>
      <c r="I470" s="50">
        <v>2</v>
      </c>
      <c r="J470" s="50">
        <v>17905.629999999997</v>
      </c>
    </row>
    <row r="471" spans="3:10" ht="15" x14ac:dyDescent="0.25">
      <c r="C471" s="49" t="s">
        <v>157</v>
      </c>
      <c r="D471" s="50">
        <v>2009</v>
      </c>
      <c r="E471" s="50">
        <v>500</v>
      </c>
      <c r="F471" s="49" t="s">
        <v>15</v>
      </c>
      <c r="G471" s="50">
        <v>29</v>
      </c>
      <c r="H471" s="50">
        <v>22134.25</v>
      </c>
      <c r="I471" s="50">
        <v>1</v>
      </c>
      <c r="J471" s="50">
        <v>6539.36</v>
      </c>
    </row>
    <row r="472" spans="3:10" ht="15" x14ac:dyDescent="0.25">
      <c r="C472" s="49" t="s">
        <v>157</v>
      </c>
      <c r="D472" s="50">
        <v>2009</v>
      </c>
      <c r="E472" s="50">
        <v>500</v>
      </c>
      <c r="F472" s="49" t="s">
        <v>16</v>
      </c>
      <c r="G472" s="50">
        <v>25</v>
      </c>
      <c r="H472" s="50">
        <v>19081.25</v>
      </c>
      <c r="I472" s="50">
        <v>1</v>
      </c>
      <c r="J472" s="50">
        <v>9228.2000000000007</v>
      </c>
    </row>
    <row r="473" spans="3:10" ht="15" x14ac:dyDescent="0.25">
      <c r="C473" s="49" t="s">
        <v>157</v>
      </c>
      <c r="D473" s="50">
        <v>2009</v>
      </c>
      <c r="E473" s="50">
        <v>500</v>
      </c>
      <c r="F473" s="49" t="s">
        <v>17</v>
      </c>
      <c r="G473" s="50">
        <v>16</v>
      </c>
      <c r="H473" s="50">
        <v>13568.959999999994</v>
      </c>
      <c r="I473" s="50">
        <v>1</v>
      </c>
      <c r="J473" s="50">
        <v>8581.23</v>
      </c>
    </row>
    <row r="474" spans="3:10" ht="15" x14ac:dyDescent="0.25">
      <c r="C474" s="49" t="s">
        <v>157</v>
      </c>
      <c r="D474" s="50">
        <v>2009</v>
      </c>
      <c r="E474" s="50">
        <v>500</v>
      </c>
      <c r="F474" s="49" t="s">
        <v>18</v>
      </c>
      <c r="G474" s="50">
        <v>11</v>
      </c>
      <c r="H474" s="50">
        <v>9328.6599999999962</v>
      </c>
      <c r="I474" s="50">
        <v>0</v>
      </c>
      <c r="J474" s="50">
        <v>0</v>
      </c>
    </row>
    <row r="475" spans="3:10" ht="15" x14ac:dyDescent="0.25">
      <c r="C475" s="49" t="s">
        <v>157</v>
      </c>
      <c r="D475" s="50">
        <v>2009</v>
      </c>
      <c r="E475" s="50">
        <v>500</v>
      </c>
      <c r="F475" s="49" t="s">
        <v>19</v>
      </c>
      <c r="G475" s="50">
        <v>44</v>
      </c>
      <c r="H475" s="50">
        <v>70897.200000000055</v>
      </c>
      <c r="I475" s="50">
        <v>7</v>
      </c>
      <c r="J475" s="50">
        <v>60676.84</v>
      </c>
    </row>
    <row r="476" spans="3:10" ht="15" x14ac:dyDescent="0.25">
      <c r="C476" s="49" t="s">
        <v>157</v>
      </c>
      <c r="D476" s="50">
        <v>2009</v>
      </c>
      <c r="E476" s="50">
        <v>500</v>
      </c>
      <c r="F476" s="49" t="s">
        <v>20</v>
      </c>
      <c r="G476" s="50">
        <v>73</v>
      </c>
      <c r="H476" s="50">
        <v>92856</v>
      </c>
      <c r="I476" s="50">
        <v>8</v>
      </c>
      <c r="J476" s="50">
        <v>71723.16</v>
      </c>
    </row>
    <row r="477" spans="3:10" ht="15" x14ac:dyDescent="0.25">
      <c r="C477" s="49" t="s">
        <v>157</v>
      </c>
      <c r="D477" s="50">
        <v>2009</v>
      </c>
      <c r="E477" s="50">
        <v>500</v>
      </c>
      <c r="F477" s="49" t="s">
        <v>21</v>
      </c>
      <c r="G477" s="50">
        <v>79</v>
      </c>
      <c r="H477" s="50">
        <v>90439.200000000128</v>
      </c>
      <c r="I477" s="50">
        <v>3</v>
      </c>
      <c r="J477" s="50">
        <v>28153.57</v>
      </c>
    </row>
    <row r="478" spans="3:10" ht="15" x14ac:dyDescent="0.25">
      <c r="C478" s="49" t="s">
        <v>157</v>
      </c>
      <c r="D478" s="50">
        <v>2009</v>
      </c>
      <c r="E478" s="50">
        <v>500</v>
      </c>
      <c r="F478" s="49" t="s">
        <v>22</v>
      </c>
      <c r="G478" s="50">
        <v>87</v>
      </c>
      <c r="H478" s="50">
        <v>73781.219999999914</v>
      </c>
      <c r="I478" s="50">
        <v>3</v>
      </c>
      <c r="J478" s="50">
        <v>28480.28</v>
      </c>
    </row>
    <row r="479" spans="3:10" ht="15" x14ac:dyDescent="0.25">
      <c r="C479" s="49" t="s">
        <v>157</v>
      </c>
      <c r="D479" s="50">
        <v>2009</v>
      </c>
      <c r="E479" s="50">
        <v>500</v>
      </c>
      <c r="F479" s="49" t="s">
        <v>23</v>
      </c>
      <c r="G479" s="50">
        <v>104</v>
      </c>
      <c r="H479" s="50">
        <v>88198.239999999874</v>
      </c>
      <c r="I479" s="50">
        <v>10</v>
      </c>
      <c r="J479" s="50">
        <v>90509.180000000008</v>
      </c>
    </row>
    <row r="480" spans="3:10" ht="15" x14ac:dyDescent="0.25">
      <c r="C480" s="49" t="s">
        <v>157</v>
      </c>
      <c r="D480" s="50">
        <v>2009</v>
      </c>
      <c r="E480" s="50">
        <v>500</v>
      </c>
      <c r="F480" s="49" t="s">
        <v>24</v>
      </c>
      <c r="G480" s="50">
        <v>92</v>
      </c>
      <c r="H480" s="50">
        <v>70219</v>
      </c>
      <c r="I480" s="50">
        <v>5</v>
      </c>
      <c r="J480" s="50">
        <v>46220.94</v>
      </c>
    </row>
    <row r="481" spans="3:10" ht="15" x14ac:dyDescent="0.25">
      <c r="C481" s="49" t="s">
        <v>157</v>
      </c>
      <c r="D481" s="50">
        <v>2009</v>
      </c>
      <c r="E481" s="50">
        <v>500</v>
      </c>
      <c r="F481" s="49" t="s">
        <v>25</v>
      </c>
      <c r="G481" s="50">
        <v>92</v>
      </c>
      <c r="H481" s="50">
        <v>66318.199999999924</v>
      </c>
      <c r="I481" s="50">
        <v>5</v>
      </c>
      <c r="J481" s="50">
        <v>43793.25</v>
      </c>
    </row>
    <row r="482" spans="3:10" ht="15" x14ac:dyDescent="0.25">
      <c r="C482" s="49" t="s">
        <v>157</v>
      </c>
      <c r="D482" s="50">
        <v>2009</v>
      </c>
      <c r="E482" s="50">
        <v>500</v>
      </c>
      <c r="F482" s="49" t="s">
        <v>26</v>
      </c>
      <c r="G482" s="50">
        <v>99</v>
      </c>
      <c r="H482" s="50">
        <v>71364.149999999965</v>
      </c>
      <c r="I482" s="50">
        <v>6</v>
      </c>
      <c r="J482" s="50">
        <v>51289.149999999994</v>
      </c>
    </row>
    <row r="483" spans="3:10" ht="15" x14ac:dyDescent="0.25">
      <c r="C483" s="49" t="s">
        <v>157</v>
      </c>
      <c r="D483" s="50">
        <v>2009</v>
      </c>
      <c r="E483" s="50">
        <v>500</v>
      </c>
      <c r="F483" s="49" t="s">
        <v>27</v>
      </c>
      <c r="G483" s="50">
        <v>67</v>
      </c>
      <c r="H483" s="50">
        <v>45455.480000000018</v>
      </c>
      <c r="I483" s="50">
        <v>7</v>
      </c>
      <c r="J483" s="50">
        <v>55844.84</v>
      </c>
    </row>
    <row r="484" spans="3:10" ht="15" x14ac:dyDescent="0.25">
      <c r="C484" s="49" t="s">
        <v>157</v>
      </c>
      <c r="D484" s="50">
        <v>2009</v>
      </c>
      <c r="E484" s="50">
        <v>500</v>
      </c>
      <c r="F484" s="49" t="s">
        <v>28</v>
      </c>
      <c r="G484" s="50">
        <v>46</v>
      </c>
      <c r="H484" s="50">
        <v>31208.23999999998</v>
      </c>
      <c r="I484" s="50">
        <v>1</v>
      </c>
      <c r="J484" s="50">
        <v>8503.09</v>
      </c>
    </row>
    <row r="485" spans="3:10" ht="15" x14ac:dyDescent="0.25">
      <c r="C485" s="49" t="s">
        <v>157</v>
      </c>
      <c r="D485" s="50">
        <v>2009</v>
      </c>
      <c r="E485" s="50">
        <v>500</v>
      </c>
      <c r="F485" s="49" t="s">
        <v>29</v>
      </c>
      <c r="G485" s="50">
        <v>39</v>
      </c>
      <c r="H485" s="50">
        <v>26459.159999999989</v>
      </c>
      <c r="I485" s="50">
        <v>1</v>
      </c>
      <c r="J485" s="50">
        <v>8754.35</v>
      </c>
    </row>
    <row r="486" spans="3:10" ht="15" x14ac:dyDescent="0.25">
      <c r="C486" s="49" t="s">
        <v>157</v>
      </c>
      <c r="D486" s="50">
        <v>2009</v>
      </c>
      <c r="E486" s="50">
        <v>500</v>
      </c>
      <c r="F486" s="49" t="s">
        <v>30</v>
      </c>
      <c r="G486" s="50">
        <v>37</v>
      </c>
      <c r="H486" s="50">
        <v>28240.25</v>
      </c>
      <c r="I486" s="50">
        <v>1</v>
      </c>
      <c r="J486" s="50">
        <v>7863.81</v>
      </c>
    </row>
    <row r="487" spans="3:10" ht="15" x14ac:dyDescent="0.25">
      <c r="C487" s="49" t="s">
        <v>157</v>
      </c>
      <c r="D487" s="50">
        <v>2009</v>
      </c>
      <c r="E487" s="50">
        <v>500</v>
      </c>
      <c r="F487" s="49" t="s">
        <v>31</v>
      </c>
      <c r="G487" s="50">
        <v>21</v>
      </c>
      <c r="H487" s="50">
        <v>16028.25</v>
      </c>
      <c r="I487" s="50">
        <v>1</v>
      </c>
      <c r="J487" s="50">
        <v>7699.42</v>
      </c>
    </row>
    <row r="488" spans="3:10" ht="15" x14ac:dyDescent="0.25">
      <c r="C488" s="49" t="s">
        <v>157</v>
      </c>
      <c r="D488" s="50">
        <v>2009</v>
      </c>
      <c r="E488" s="50">
        <v>500</v>
      </c>
      <c r="F488" s="49" t="s">
        <v>32</v>
      </c>
      <c r="G488" s="50">
        <v>21</v>
      </c>
      <c r="H488" s="50">
        <v>17809.259999999995</v>
      </c>
      <c r="I488" s="50">
        <v>2</v>
      </c>
      <c r="J488" s="50">
        <v>17798.760000000002</v>
      </c>
    </row>
    <row r="489" spans="3:10" ht="18.75" customHeight="1" x14ac:dyDescent="0.25">
      <c r="C489" s="49" t="s">
        <v>157</v>
      </c>
      <c r="D489" s="50">
        <v>2009</v>
      </c>
      <c r="E489" s="50">
        <v>500</v>
      </c>
      <c r="F489" s="49" t="s">
        <v>33</v>
      </c>
      <c r="G489" s="50">
        <v>12</v>
      </c>
      <c r="H489" s="50">
        <v>10176.719999999996</v>
      </c>
      <c r="I489" s="50">
        <v>1</v>
      </c>
      <c r="J489" s="50">
        <v>8843.65</v>
      </c>
    </row>
    <row r="490" spans="3:10" ht="15" x14ac:dyDescent="0.25">
      <c r="C490" s="49" t="s">
        <v>157</v>
      </c>
      <c r="D490" s="50">
        <v>2009</v>
      </c>
      <c r="E490" s="50">
        <v>1000</v>
      </c>
      <c r="F490" s="49" t="s">
        <v>4</v>
      </c>
      <c r="G490" s="50">
        <v>34</v>
      </c>
      <c r="H490" s="50">
        <v>39644</v>
      </c>
      <c r="I490" s="50">
        <v>4</v>
      </c>
      <c r="J490" s="50">
        <v>33864.17</v>
      </c>
    </row>
    <row r="491" spans="3:10" ht="15" x14ac:dyDescent="0.25">
      <c r="C491" s="49" t="s">
        <v>157</v>
      </c>
      <c r="D491" s="50">
        <v>2009</v>
      </c>
      <c r="E491" s="50">
        <v>1000</v>
      </c>
      <c r="F491" s="49" t="s">
        <v>5</v>
      </c>
      <c r="G491" s="50">
        <v>40</v>
      </c>
      <c r="H491" s="50">
        <v>38869.200000000012</v>
      </c>
      <c r="I491" s="50">
        <v>2</v>
      </c>
      <c r="J491" s="50">
        <v>16768.43</v>
      </c>
    </row>
    <row r="492" spans="3:10" ht="15" x14ac:dyDescent="0.25">
      <c r="C492" s="49" t="s">
        <v>157</v>
      </c>
      <c r="D492" s="50">
        <v>2009</v>
      </c>
      <c r="E492" s="50">
        <v>1000</v>
      </c>
      <c r="F492" s="49" t="s">
        <v>6</v>
      </c>
      <c r="G492" s="50">
        <v>36</v>
      </c>
      <c r="H492" s="50">
        <v>30784.319999999992</v>
      </c>
      <c r="I492" s="50">
        <v>2</v>
      </c>
      <c r="J492" s="50">
        <v>16302.64</v>
      </c>
    </row>
    <row r="493" spans="3:10" ht="15" x14ac:dyDescent="0.25">
      <c r="C493" s="49" t="s">
        <v>157</v>
      </c>
      <c r="D493" s="50">
        <v>2009</v>
      </c>
      <c r="E493" s="50">
        <v>1000</v>
      </c>
      <c r="F493" s="49" t="s">
        <v>7</v>
      </c>
      <c r="G493" s="50">
        <v>36</v>
      </c>
      <c r="H493" s="50">
        <v>27985.680000000008</v>
      </c>
      <c r="I493" s="50">
        <v>1</v>
      </c>
      <c r="J493" s="50">
        <v>8442.7999999999993</v>
      </c>
    </row>
    <row r="494" spans="3:10" ht="15" x14ac:dyDescent="0.25">
      <c r="C494" s="49" t="s">
        <v>157</v>
      </c>
      <c r="D494" s="50">
        <v>2009</v>
      </c>
      <c r="E494" s="50">
        <v>1000</v>
      </c>
      <c r="F494" s="49" t="s">
        <v>8</v>
      </c>
      <c r="G494" s="50">
        <v>57</v>
      </c>
      <c r="H494" s="50">
        <v>44310.659999999974</v>
      </c>
      <c r="I494" s="50">
        <v>1</v>
      </c>
      <c r="J494" s="50">
        <v>7361.26</v>
      </c>
    </row>
    <row r="495" spans="3:10" ht="15" x14ac:dyDescent="0.25">
      <c r="C495" s="49" t="s">
        <v>157</v>
      </c>
      <c r="D495" s="50">
        <v>2009</v>
      </c>
      <c r="E495" s="50">
        <v>1000</v>
      </c>
      <c r="F495" s="49" t="s">
        <v>9</v>
      </c>
      <c r="G495" s="50">
        <v>40</v>
      </c>
      <c r="H495" s="50">
        <v>27986.000000000018</v>
      </c>
      <c r="I495" s="50">
        <v>3</v>
      </c>
      <c r="J495" s="50">
        <v>22283.46</v>
      </c>
    </row>
    <row r="496" spans="3:10" ht="15" x14ac:dyDescent="0.25">
      <c r="C496" s="49" t="s">
        <v>157</v>
      </c>
      <c r="D496" s="50">
        <v>2009</v>
      </c>
      <c r="E496" s="50">
        <v>1000</v>
      </c>
      <c r="F496" s="49" t="s">
        <v>10</v>
      </c>
      <c r="G496" s="50">
        <v>40</v>
      </c>
      <c r="H496" s="50">
        <v>26431.199999999986</v>
      </c>
      <c r="I496" s="50">
        <v>0</v>
      </c>
      <c r="J496" s="50">
        <v>0</v>
      </c>
    </row>
    <row r="497" spans="3:10" ht="15" x14ac:dyDescent="0.25">
      <c r="C497" s="49" t="s">
        <v>157</v>
      </c>
      <c r="D497" s="50">
        <v>2009</v>
      </c>
      <c r="E497" s="50">
        <v>1000</v>
      </c>
      <c r="F497" s="49" t="s">
        <v>11</v>
      </c>
      <c r="G497" s="50">
        <v>49</v>
      </c>
      <c r="H497" s="50">
        <v>32378.219999999976</v>
      </c>
      <c r="I497" s="50">
        <v>2</v>
      </c>
      <c r="J497" s="50">
        <v>17187.36</v>
      </c>
    </row>
    <row r="498" spans="3:10" ht="15" x14ac:dyDescent="0.25">
      <c r="C498" s="49" t="s">
        <v>157</v>
      </c>
      <c r="D498" s="50">
        <v>2009</v>
      </c>
      <c r="E498" s="50">
        <v>1000</v>
      </c>
      <c r="F498" s="49" t="s">
        <v>12</v>
      </c>
      <c r="G498" s="50">
        <v>25</v>
      </c>
      <c r="H498" s="50">
        <v>15547.749999999998</v>
      </c>
      <c r="I498" s="50">
        <v>1</v>
      </c>
      <c r="J498" s="50">
        <v>6748.68</v>
      </c>
    </row>
    <row r="499" spans="3:10" ht="15" x14ac:dyDescent="0.25">
      <c r="C499" s="49" t="s">
        <v>157</v>
      </c>
      <c r="D499" s="50">
        <v>2009</v>
      </c>
      <c r="E499" s="50">
        <v>1000</v>
      </c>
      <c r="F499" s="49" t="s">
        <v>13</v>
      </c>
      <c r="G499" s="50">
        <v>28</v>
      </c>
      <c r="H499" s="50">
        <v>17413.48</v>
      </c>
      <c r="I499" s="50">
        <v>0</v>
      </c>
      <c r="J499" s="50">
        <v>0</v>
      </c>
    </row>
    <row r="500" spans="3:10" ht="15" x14ac:dyDescent="0.25">
      <c r="C500" s="49" t="s">
        <v>157</v>
      </c>
      <c r="D500" s="50">
        <v>2009</v>
      </c>
      <c r="E500" s="50">
        <v>1000</v>
      </c>
      <c r="F500" s="49" t="s">
        <v>14</v>
      </c>
      <c r="G500" s="50">
        <v>26</v>
      </c>
      <c r="H500" s="50">
        <v>16169.659999999998</v>
      </c>
      <c r="I500" s="50">
        <v>0</v>
      </c>
      <c r="J500" s="50">
        <v>0</v>
      </c>
    </row>
    <row r="501" spans="3:10" ht="15" x14ac:dyDescent="0.25">
      <c r="C501" s="49" t="s">
        <v>157</v>
      </c>
      <c r="D501" s="50">
        <v>2009</v>
      </c>
      <c r="E501" s="50">
        <v>1000</v>
      </c>
      <c r="F501" s="49" t="s">
        <v>15</v>
      </c>
      <c r="G501" s="50">
        <v>26</v>
      </c>
      <c r="H501" s="50">
        <v>18190.899999999998</v>
      </c>
      <c r="I501" s="50">
        <v>0</v>
      </c>
      <c r="J501" s="50">
        <v>0</v>
      </c>
    </row>
    <row r="502" spans="3:10" ht="15" x14ac:dyDescent="0.25">
      <c r="C502" s="49" t="s">
        <v>157</v>
      </c>
      <c r="D502" s="50">
        <v>2009</v>
      </c>
      <c r="E502" s="50">
        <v>1000</v>
      </c>
      <c r="F502" s="49" t="s">
        <v>16</v>
      </c>
      <c r="G502" s="50">
        <v>20</v>
      </c>
      <c r="H502" s="50">
        <v>13992.999999999995</v>
      </c>
      <c r="I502" s="50">
        <v>2</v>
      </c>
      <c r="J502" s="50">
        <v>18133.480000000003</v>
      </c>
    </row>
    <row r="503" spans="3:10" ht="15" x14ac:dyDescent="0.25">
      <c r="C503" s="49" t="s">
        <v>157</v>
      </c>
      <c r="D503" s="50">
        <v>2009</v>
      </c>
      <c r="E503" s="50">
        <v>1000</v>
      </c>
      <c r="F503" s="49" t="s">
        <v>17</v>
      </c>
      <c r="G503" s="50">
        <v>12</v>
      </c>
      <c r="H503" s="50">
        <v>9328.56</v>
      </c>
      <c r="I503" s="50">
        <v>0</v>
      </c>
      <c r="J503" s="50">
        <v>0</v>
      </c>
    </row>
    <row r="504" spans="3:10" ht="15" x14ac:dyDescent="0.25">
      <c r="C504" s="49" t="s">
        <v>157</v>
      </c>
      <c r="D504" s="50">
        <v>2009</v>
      </c>
      <c r="E504" s="50">
        <v>1000</v>
      </c>
      <c r="F504" s="49" t="s">
        <v>18</v>
      </c>
      <c r="G504" s="50">
        <v>7</v>
      </c>
      <c r="H504" s="50">
        <v>5441.66</v>
      </c>
      <c r="I504" s="50">
        <v>1</v>
      </c>
      <c r="J504" s="50">
        <v>8756.4</v>
      </c>
    </row>
    <row r="505" spans="3:10" ht="15" x14ac:dyDescent="0.25">
      <c r="C505" s="49" t="s">
        <v>157</v>
      </c>
      <c r="D505" s="50">
        <v>2009</v>
      </c>
      <c r="E505" s="50">
        <v>1000</v>
      </c>
      <c r="F505" s="49" t="s">
        <v>19</v>
      </c>
      <c r="G505" s="50">
        <v>23</v>
      </c>
      <c r="H505" s="50">
        <v>33971</v>
      </c>
      <c r="I505" s="50">
        <v>1</v>
      </c>
      <c r="J505" s="50">
        <v>8666.66</v>
      </c>
    </row>
    <row r="506" spans="3:10" ht="15" x14ac:dyDescent="0.25">
      <c r="C506" s="49" t="s">
        <v>157</v>
      </c>
      <c r="D506" s="50">
        <v>2009</v>
      </c>
      <c r="E506" s="50">
        <v>1000</v>
      </c>
      <c r="F506" s="49" t="s">
        <v>20</v>
      </c>
      <c r="G506" s="50">
        <v>47</v>
      </c>
      <c r="H506" s="50">
        <v>54802</v>
      </c>
      <c r="I506" s="50">
        <v>6</v>
      </c>
      <c r="J506" s="50">
        <v>49396.15</v>
      </c>
    </row>
    <row r="507" spans="3:10" ht="15" x14ac:dyDescent="0.25">
      <c r="C507" s="49" t="s">
        <v>157</v>
      </c>
      <c r="D507" s="50">
        <v>2009</v>
      </c>
      <c r="E507" s="50">
        <v>1000</v>
      </c>
      <c r="F507" s="49" t="s">
        <v>21</v>
      </c>
      <c r="G507" s="50">
        <v>34</v>
      </c>
      <c r="H507" s="50">
        <v>35679.60000000002</v>
      </c>
      <c r="I507" s="50">
        <v>3</v>
      </c>
      <c r="J507" s="50">
        <v>22320.739999999998</v>
      </c>
    </row>
    <row r="508" spans="3:10" ht="15" x14ac:dyDescent="0.25">
      <c r="C508" s="49" t="s">
        <v>157</v>
      </c>
      <c r="D508" s="50">
        <v>2009</v>
      </c>
      <c r="E508" s="50">
        <v>1000</v>
      </c>
      <c r="F508" s="49" t="s">
        <v>22</v>
      </c>
      <c r="G508" s="50">
        <v>37</v>
      </c>
      <c r="H508" s="50">
        <v>28763.060000000009</v>
      </c>
      <c r="I508" s="50">
        <v>4</v>
      </c>
      <c r="J508" s="50">
        <v>31064.079999999998</v>
      </c>
    </row>
    <row r="509" spans="3:10" ht="15" x14ac:dyDescent="0.25">
      <c r="C509" s="49" t="s">
        <v>157</v>
      </c>
      <c r="D509" s="50">
        <v>2009</v>
      </c>
      <c r="E509" s="50">
        <v>1000</v>
      </c>
      <c r="F509" s="49" t="s">
        <v>23</v>
      </c>
      <c r="G509" s="50">
        <v>47</v>
      </c>
      <c r="H509" s="50">
        <v>36536.86</v>
      </c>
      <c r="I509" s="50">
        <v>4</v>
      </c>
      <c r="J509" s="50">
        <v>32317.39</v>
      </c>
    </row>
    <row r="510" spans="3:10" ht="15" x14ac:dyDescent="0.25">
      <c r="C510" s="49" t="s">
        <v>157</v>
      </c>
      <c r="D510" s="50">
        <v>2009</v>
      </c>
      <c r="E510" s="50">
        <v>1000</v>
      </c>
      <c r="F510" s="49" t="s">
        <v>24</v>
      </c>
      <c r="G510" s="50">
        <v>46</v>
      </c>
      <c r="H510" s="50">
        <v>32183.900000000027</v>
      </c>
      <c r="I510" s="50">
        <v>1</v>
      </c>
      <c r="J510" s="50">
        <v>8282.23</v>
      </c>
    </row>
    <row r="511" spans="3:10" ht="15" x14ac:dyDescent="0.25">
      <c r="C511" s="49" t="s">
        <v>157</v>
      </c>
      <c r="D511" s="50">
        <v>2009</v>
      </c>
      <c r="E511" s="50">
        <v>1000</v>
      </c>
      <c r="F511" s="49" t="s">
        <v>25</v>
      </c>
      <c r="G511" s="50">
        <v>47</v>
      </c>
      <c r="H511" s="50">
        <v>31056.659999999978</v>
      </c>
      <c r="I511" s="50">
        <v>3</v>
      </c>
      <c r="J511" s="50">
        <v>25863.11</v>
      </c>
    </row>
    <row r="512" spans="3:10" ht="15" x14ac:dyDescent="0.25">
      <c r="C512" s="49" t="s">
        <v>157</v>
      </c>
      <c r="D512" s="50">
        <v>2009</v>
      </c>
      <c r="E512" s="50">
        <v>1000</v>
      </c>
      <c r="F512" s="49" t="s">
        <v>26</v>
      </c>
      <c r="G512" s="50">
        <v>40</v>
      </c>
      <c r="H512" s="50">
        <v>26431.199999999986</v>
      </c>
      <c r="I512" s="50">
        <v>0</v>
      </c>
      <c r="J512" s="50">
        <v>0</v>
      </c>
    </row>
    <row r="513" spans="3:10" ht="15" x14ac:dyDescent="0.25">
      <c r="C513" s="49" t="s">
        <v>157</v>
      </c>
      <c r="D513" s="50">
        <v>2009</v>
      </c>
      <c r="E513" s="50">
        <v>1000</v>
      </c>
      <c r="F513" s="49" t="s">
        <v>27</v>
      </c>
      <c r="G513" s="50">
        <v>41</v>
      </c>
      <c r="H513" s="50">
        <v>25498.309999999998</v>
      </c>
      <c r="I513" s="50">
        <v>1</v>
      </c>
      <c r="J513" s="50">
        <v>7099.8</v>
      </c>
    </row>
    <row r="514" spans="3:10" ht="15" x14ac:dyDescent="0.25">
      <c r="C514" s="49" t="s">
        <v>157</v>
      </c>
      <c r="D514" s="50">
        <v>2009</v>
      </c>
      <c r="E514" s="50">
        <v>1000</v>
      </c>
      <c r="F514" s="49" t="s">
        <v>28</v>
      </c>
      <c r="G514" s="50">
        <v>31</v>
      </c>
      <c r="H514" s="50">
        <v>19279.21</v>
      </c>
      <c r="I514" s="50">
        <v>1</v>
      </c>
      <c r="J514" s="50">
        <v>8425.8799999999992</v>
      </c>
    </row>
    <row r="515" spans="3:10" ht="15" x14ac:dyDescent="0.25">
      <c r="C515" s="49" t="s">
        <v>157</v>
      </c>
      <c r="D515" s="50">
        <v>2009</v>
      </c>
      <c r="E515" s="50">
        <v>1000</v>
      </c>
      <c r="F515" s="49" t="s">
        <v>29</v>
      </c>
      <c r="G515" s="50">
        <v>28</v>
      </c>
      <c r="H515" s="50">
        <v>17413.48</v>
      </c>
      <c r="I515" s="50">
        <v>0</v>
      </c>
      <c r="J515" s="50">
        <v>0</v>
      </c>
    </row>
    <row r="516" spans="3:10" ht="15" x14ac:dyDescent="0.25">
      <c r="C516" s="49" t="s">
        <v>157</v>
      </c>
      <c r="D516" s="50">
        <v>2009</v>
      </c>
      <c r="E516" s="50">
        <v>1000</v>
      </c>
      <c r="F516" s="49" t="s">
        <v>30</v>
      </c>
      <c r="G516" s="50">
        <v>17</v>
      </c>
      <c r="H516" s="50">
        <v>11894.049999999996</v>
      </c>
      <c r="I516" s="50">
        <v>1</v>
      </c>
      <c r="J516" s="50">
        <v>8305.35</v>
      </c>
    </row>
    <row r="517" spans="3:10" ht="15" x14ac:dyDescent="0.25">
      <c r="C517" s="49" t="s">
        <v>157</v>
      </c>
      <c r="D517" s="50">
        <v>2009</v>
      </c>
      <c r="E517" s="50">
        <v>1000</v>
      </c>
      <c r="F517" s="49" t="s">
        <v>31</v>
      </c>
      <c r="G517" s="50">
        <v>15</v>
      </c>
      <c r="H517" s="50">
        <v>10494.749999999996</v>
      </c>
      <c r="I517" s="50">
        <v>1</v>
      </c>
      <c r="J517" s="50">
        <v>9302.59</v>
      </c>
    </row>
    <row r="518" spans="3:10" ht="15" x14ac:dyDescent="0.25">
      <c r="C518" s="49" t="s">
        <v>157</v>
      </c>
      <c r="D518" s="50">
        <v>2009</v>
      </c>
      <c r="E518" s="50">
        <v>1000</v>
      </c>
      <c r="F518" s="49" t="s">
        <v>32</v>
      </c>
      <c r="G518" s="50">
        <v>8</v>
      </c>
      <c r="H518" s="50">
        <v>6219.04</v>
      </c>
      <c r="I518" s="50">
        <v>4</v>
      </c>
      <c r="J518" s="50">
        <v>34234.380000000005</v>
      </c>
    </row>
    <row r="519" spans="3:10" ht="16.5" customHeight="1" x14ac:dyDescent="0.25">
      <c r="C519" s="49" t="s">
        <v>157</v>
      </c>
      <c r="D519" s="50">
        <v>2009</v>
      </c>
      <c r="E519" s="50">
        <v>1000</v>
      </c>
      <c r="F519" s="49" t="s">
        <v>33</v>
      </c>
      <c r="G519" s="50">
        <v>6</v>
      </c>
      <c r="H519" s="50">
        <v>4664.28</v>
      </c>
      <c r="I519" s="50">
        <v>0</v>
      </c>
      <c r="J519" s="50">
        <v>0</v>
      </c>
    </row>
    <row r="520" spans="3:10" ht="15" x14ac:dyDescent="0.25">
      <c r="C520" s="49" t="s">
        <v>157</v>
      </c>
      <c r="D520" s="50">
        <v>2009</v>
      </c>
      <c r="E520" s="50">
        <v>2000</v>
      </c>
      <c r="F520" s="49" t="s">
        <v>4</v>
      </c>
      <c r="G520" s="50">
        <v>13</v>
      </c>
      <c r="H520" s="50">
        <v>14641.899999999996</v>
      </c>
      <c r="I520" s="50">
        <v>1</v>
      </c>
      <c r="J520" s="50">
        <v>7136.34</v>
      </c>
    </row>
    <row r="521" spans="3:10" ht="15" x14ac:dyDescent="0.25">
      <c r="C521" s="49" t="s">
        <v>157</v>
      </c>
      <c r="D521" s="50">
        <v>2009</v>
      </c>
      <c r="E521" s="50">
        <v>2000</v>
      </c>
      <c r="F521" s="49" t="s">
        <v>5</v>
      </c>
      <c r="G521" s="50">
        <v>28</v>
      </c>
      <c r="H521" s="50">
        <v>26280.799999999988</v>
      </c>
      <c r="I521" s="50">
        <v>1</v>
      </c>
      <c r="J521" s="50">
        <v>8733.7099999999991</v>
      </c>
    </row>
    <row r="522" spans="3:10" ht="15" x14ac:dyDescent="0.25">
      <c r="C522" s="49" t="s">
        <v>157</v>
      </c>
      <c r="D522" s="50">
        <v>2009</v>
      </c>
      <c r="E522" s="50">
        <v>2000</v>
      </c>
      <c r="F522" s="49" t="s">
        <v>6</v>
      </c>
      <c r="G522" s="50">
        <v>29</v>
      </c>
      <c r="H522" s="50">
        <v>23953.130000000005</v>
      </c>
      <c r="I522" s="50">
        <v>2</v>
      </c>
      <c r="J522" s="50">
        <v>13967.380000000001</v>
      </c>
    </row>
    <row r="523" spans="3:10" ht="15" x14ac:dyDescent="0.25">
      <c r="C523" s="49" t="s">
        <v>157</v>
      </c>
      <c r="D523" s="50">
        <v>2009</v>
      </c>
      <c r="E523" s="50">
        <v>2000</v>
      </c>
      <c r="F523" s="49" t="s">
        <v>7</v>
      </c>
      <c r="G523" s="50">
        <v>24</v>
      </c>
      <c r="H523" s="50">
        <v>18021.119999999995</v>
      </c>
      <c r="I523" s="50">
        <v>2</v>
      </c>
      <c r="J523" s="50">
        <v>17653.669999999998</v>
      </c>
    </row>
    <row r="524" spans="3:10" ht="15" x14ac:dyDescent="0.25">
      <c r="C524" s="49" t="s">
        <v>157</v>
      </c>
      <c r="D524" s="50">
        <v>2009</v>
      </c>
      <c r="E524" s="50">
        <v>2000</v>
      </c>
      <c r="F524" s="49" t="s">
        <v>8</v>
      </c>
      <c r="G524" s="50">
        <v>33</v>
      </c>
      <c r="H524" s="50">
        <v>24779.040000000005</v>
      </c>
      <c r="I524" s="50">
        <v>2</v>
      </c>
      <c r="J524" s="50">
        <v>14941.119999999999</v>
      </c>
    </row>
    <row r="525" spans="3:10" ht="15" x14ac:dyDescent="0.25">
      <c r="C525" s="49" t="s">
        <v>157</v>
      </c>
      <c r="D525" s="50">
        <v>2009</v>
      </c>
      <c r="E525" s="50">
        <v>2000</v>
      </c>
      <c r="F525" s="49" t="s">
        <v>9</v>
      </c>
      <c r="G525" s="50">
        <v>39</v>
      </c>
      <c r="H525" s="50">
        <v>26355.810000000023</v>
      </c>
      <c r="I525" s="50">
        <v>2</v>
      </c>
      <c r="J525" s="50">
        <v>14931.87</v>
      </c>
    </row>
    <row r="526" spans="3:10" ht="15" x14ac:dyDescent="0.25">
      <c r="C526" s="49" t="s">
        <v>157</v>
      </c>
      <c r="D526" s="50">
        <v>2009</v>
      </c>
      <c r="E526" s="50">
        <v>2000</v>
      </c>
      <c r="F526" s="49" t="s">
        <v>10</v>
      </c>
      <c r="G526" s="50">
        <v>33</v>
      </c>
      <c r="H526" s="50">
        <v>21062.25</v>
      </c>
      <c r="I526" s="50">
        <v>4</v>
      </c>
      <c r="J526" s="50">
        <v>30729.88</v>
      </c>
    </row>
    <row r="527" spans="3:10" ht="15" x14ac:dyDescent="0.25">
      <c r="C527" s="49" t="s">
        <v>157</v>
      </c>
      <c r="D527" s="50">
        <v>2009</v>
      </c>
      <c r="E527" s="50">
        <v>2000</v>
      </c>
      <c r="F527" s="49" t="s">
        <v>11</v>
      </c>
      <c r="G527" s="50">
        <v>27</v>
      </c>
      <c r="H527" s="50">
        <v>17232.75</v>
      </c>
      <c r="I527" s="50">
        <v>0</v>
      </c>
      <c r="J527" s="50">
        <v>0</v>
      </c>
    </row>
    <row r="528" spans="3:10" ht="15" x14ac:dyDescent="0.25">
      <c r="C528" s="49" t="s">
        <v>157</v>
      </c>
      <c r="D528" s="50">
        <v>2009</v>
      </c>
      <c r="E528" s="50">
        <v>2000</v>
      </c>
      <c r="F528" s="49" t="s">
        <v>12</v>
      </c>
      <c r="G528" s="50">
        <v>20</v>
      </c>
      <c r="H528" s="50">
        <v>12014.199999999997</v>
      </c>
      <c r="I528" s="50">
        <v>1</v>
      </c>
      <c r="J528" s="50">
        <v>7425.3</v>
      </c>
    </row>
    <row r="529" spans="3:10" ht="15" x14ac:dyDescent="0.25">
      <c r="C529" s="49" t="s">
        <v>157</v>
      </c>
      <c r="D529" s="50">
        <v>2009</v>
      </c>
      <c r="E529" s="50">
        <v>2000</v>
      </c>
      <c r="F529" s="49" t="s">
        <v>13</v>
      </c>
      <c r="G529" s="50">
        <v>24</v>
      </c>
      <c r="H529" s="50">
        <v>14417.039999999994</v>
      </c>
      <c r="I529" s="50">
        <v>3</v>
      </c>
      <c r="J529" s="50">
        <v>21753.98</v>
      </c>
    </row>
    <row r="530" spans="3:10" ht="15" x14ac:dyDescent="0.25">
      <c r="C530" s="49" t="s">
        <v>157</v>
      </c>
      <c r="D530" s="50">
        <v>2009</v>
      </c>
      <c r="E530" s="50">
        <v>2000</v>
      </c>
      <c r="F530" s="49" t="s">
        <v>14</v>
      </c>
      <c r="G530" s="50">
        <v>15</v>
      </c>
      <c r="H530" s="50">
        <v>9010.6500000000015</v>
      </c>
      <c r="I530" s="50">
        <v>0</v>
      </c>
      <c r="J530" s="50">
        <v>0</v>
      </c>
    </row>
    <row r="531" spans="3:10" ht="15" x14ac:dyDescent="0.25">
      <c r="C531" s="49" t="s">
        <v>157</v>
      </c>
      <c r="D531" s="50">
        <v>2009</v>
      </c>
      <c r="E531" s="50">
        <v>2000</v>
      </c>
      <c r="F531" s="49" t="s">
        <v>15</v>
      </c>
      <c r="G531" s="50">
        <v>12</v>
      </c>
      <c r="H531" s="50">
        <v>8109.48</v>
      </c>
      <c r="I531" s="50">
        <v>1</v>
      </c>
      <c r="J531" s="50">
        <v>8078.79</v>
      </c>
    </row>
    <row r="532" spans="3:10" ht="15" x14ac:dyDescent="0.25">
      <c r="C532" s="49" t="s">
        <v>157</v>
      </c>
      <c r="D532" s="50">
        <v>2009</v>
      </c>
      <c r="E532" s="50">
        <v>2000</v>
      </c>
      <c r="F532" s="49" t="s">
        <v>16</v>
      </c>
      <c r="G532" s="50">
        <v>9</v>
      </c>
      <c r="H532" s="50">
        <v>6082.11</v>
      </c>
      <c r="I532" s="50">
        <v>0</v>
      </c>
      <c r="J532" s="50">
        <v>0</v>
      </c>
    </row>
    <row r="533" spans="3:10" ht="15" x14ac:dyDescent="0.25">
      <c r="C533" s="49" t="s">
        <v>157</v>
      </c>
      <c r="D533" s="50">
        <v>2009</v>
      </c>
      <c r="E533" s="50">
        <v>2000</v>
      </c>
      <c r="F533" s="49" t="s">
        <v>17</v>
      </c>
      <c r="G533" s="50">
        <v>5</v>
      </c>
      <c r="H533" s="50">
        <v>3754.4</v>
      </c>
      <c r="I533" s="50">
        <v>1</v>
      </c>
      <c r="J533" s="50">
        <v>6633.81</v>
      </c>
    </row>
    <row r="534" spans="3:10" ht="15" x14ac:dyDescent="0.25">
      <c r="C534" s="49" t="s">
        <v>157</v>
      </c>
      <c r="D534" s="50">
        <v>2009</v>
      </c>
      <c r="E534" s="50">
        <v>2000</v>
      </c>
      <c r="F534" s="49" t="s">
        <v>18</v>
      </c>
      <c r="G534" s="50">
        <v>6</v>
      </c>
      <c r="H534" s="50">
        <v>4505.28</v>
      </c>
      <c r="I534" s="50">
        <v>0</v>
      </c>
      <c r="J534" s="50">
        <v>0</v>
      </c>
    </row>
    <row r="535" spans="3:10" ht="15" x14ac:dyDescent="0.25">
      <c r="C535" s="49" t="s">
        <v>157</v>
      </c>
      <c r="D535" s="50">
        <v>2009</v>
      </c>
      <c r="E535" s="50">
        <v>2000</v>
      </c>
      <c r="F535" s="49" t="s">
        <v>19</v>
      </c>
      <c r="G535" s="50">
        <v>18</v>
      </c>
      <c r="H535" s="50">
        <v>25678.799999999992</v>
      </c>
      <c r="I535" s="50">
        <v>4</v>
      </c>
      <c r="J535" s="50">
        <v>31716.41</v>
      </c>
    </row>
    <row r="536" spans="3:10" ht="15" x14ac:dyDescent="0.25">
      <c r="C536" s="49" t="s">
        <v>157</v>
      </c>
      <c r="D536" s="50">
        <v>2009</v>
      </c>
      <c r="E536" s="50">
        <v>2000</v>
      </c>
      <c r="F536" s="49" t="s">
        <v>20</v>
      </c>
      <c r="G536" s="50">
        <v>31</v>
      </c>
      <c r="H536" s="50">
        <v>34915.299999999988</v>
      </c>
      <c r="I536" s="50">
        <v>2</v>
      </c>
      <c r="J536" s="50">
        <v>18479.080000000002</v>
      </c>
    </row>
    <row r="537" spans="3:10" ht="15" x14ac:dyDescent="0.25">
      <c r="C537" s="49" t="s">
        <v>157</v>
      </c>
      <c r="D537" s="50">
        <v>2009</v>
      </c>
      <c r="E537" s="50">
        <v>2000</v>
      </c>
      <c r="F537" s="49" t="s">
        <v>21</v>
      </c>
      <c r="G537" s="50">
        <v>35</v>
      </c>
      <c r="H537" s="50">
        <v>35475.999999999978</v>
      </c>
      <c r="I537" s="50">
        <v>3</v>
      </c>
      <c r="J537" s="50">
        <v>24057.94</v>
      </c>
    </row>
    <row r="538" spans="3:10" ht="15" x14ac:dyDescent="0.25">
      <c r="C538" s="49" t="s">
        <v>157</v>
      </c>
      <c r="D538" s="50">
        <v>2009</v>
      </c>
      <c r="E538" s="50">
        <v>2000</v>
      </c>
      <c r="F538" s="49" t="s">
        <v>22</v>
      </c>
      <c r="G538" s="50">
        <v>31</v>
      </c>
      <c r="H538" s="50">
        <v>23277.280000000002</v>
      </c>
      <c r="I538" s="50">
        <v>2</v>
      </c>
      <c r="J538" s="50">
        <v>14589.14</v>
      </c>
    </row>
    <row r="539" spans="3:10" ht="15" x14ac:dyDescent="0.25">
      <c r="C539" s="49" t="s">
        <v>157</v>
      </c>
      <c r="D539" s="50">
        <v>2009</v>
      </c>
      <c r="E539" s="50">
        <v>2000</v>
      </c>
      <c r="F539" s="49" t="s">
        <v>23</v>
      </c>
      <c r="G539" s="50">
        <v>25</v>
      </c>
      <c r="H539" s="50">
        <v>18771.999999999996</v>
      </c>
      <c r="I539" s="50">
        <v>0</v>
      </c>
      <c r="J539" s="50">
        <v>0</v>
      </c>
    </row>
    <row r="540" spans="3:10" ht="15" x14ac:dyDescent="0.25">
      <c r="C540" s="49" t="s">
        <v>157</v>
      </c>
      <c r="D540" s="50">
        <v>2009</v>
      </c>
      <c r="E540" s="50">
        <v>2000</v>
      </c>
      <c r="F540" s="49" t="s">
        <v>24</v>
      </c>
      <c r="G540" s="50">
        <v>28</v>
      </c>
      <c r="H540" s="50">
        <v>18922.120000000014</v>
      </c>
      <c r="I540" s="50">
        <v>0</v>
      </c>
      <c r="J540" s="50">
        <v>0</v>
      </c>
    </row>
    <row r="541" spans="3:10" ht="15" x14ac:dyDescent="0.25">
      <c r="C541" s="49" t="s">
        <v>157</v>
      </c>
      <c r="D541" s="50">
        <v>2009</v>
      </c>
      <c r="E541" s="50">
        <v>2000</v>
      </c>
      <c r="F541" s="49" t="s">
        <v>25</v>
      </c>
      <c r="G541" s="50">
        <v>47</v>
      </c>
      <c r="H541" s="50">
        <v>29997.75</v>
      </c>
      <c r="I541" s="50">
        <v>3</v>
      </c>
      <c r="J541" s="50">
        <v>25553.9</v>
      </c>
    </row>
    <row r="542" spans="3:10" ht="15" x14ac:dyDescent="0.25">
      <c r="C542" s="49" t="s">
        <v>157</v>
      </c>
      <c r="D542" s="50">
        <v>2009</v>
      </c>
      <c r="E542" s="50">
        <v>2000</v>
      </c>
      <c r="F542" s="49" t="s">
        <v>26</v>
      </c>
      <c r="G542" s="50">
        <v>34</v>
      </c>
      <c r="H542" s="50">
        <v>21700.5</v>
      </c>
      <c r="I542" s="50">
        <v>1</v>
      </c>
      <c r="J542" s="50">
        <v>7359.62</v>
      </c>
    </row>
    <row r="543" spans="3:10" ht="15" x14ac:dyDescent="0.25">
      <c r="C543" s="49" t="s">
        <v>157</v>
      </c>
      <c r="D543" s="50">
        <v>2009</v>
      </c>
      <c r="E543" s="50">
        <v>2000</v>
      </c>
      <c r="F543" s="49" t="s">
        <v>27</v>
      </c>
      <c r="G543" s="50">
        <v>32</v>
      </c>
      <c r="H543" s="50">
        <v>19222.719999999987</v>
      </c>
      <c r="I543" s="50">
        <v>3</v>
      </c>
      <c r="J543" s="50">
        <v>24006.739999999998</v>
      </c>
    </row>
    <row r="544" spans="3:10" ht="15" x14ac:dyDescent="0.25">
      <c r="C544" s="49" t="s">
        <v>157</v>
      </c>
      <c r="D544" s="50">
        <v>2009</v>
      </c>
      <c r="E544" s="50">
        <v>2000</v>
      </c>
      <c r="F544" s="49" t="s">
        <v>28</v>
      </c>
      <c r="G544" s="50">
        <v>20</v>
      </c>
      <c r="H544" s="50">
        <v>12014.199999999997</v>
      </c>
      <c r="I544" s="50">
        <v>3</v>
      </c>
      <c r="J544" s="50">
        <v>27975.39</v>
      </c>
    </row>
    <row r="545" spans="3:10" ht="15" x14ac:dyDescent="0.25">
      <c r="C545" s="49" t="s">
        <v>157</v>
      </c>
      <c r="D545" s="50">
        <v>2009</v>
      </c>
      <c r="E545" s="50">
        <v>2000</v>
      </c>
      <c r="F545" s="49" t="s">
        <v>29</v>
      </c>
      <c r="G545" s="50">
        <v>21</v>
      </c>
      <c r="H545" s="50">
        <v>12614.909999999996</v>
      </c>
      <c r="I545" s="50">
        <v>0</v>
      </c>
      <c r="J545" s="50">
        <v>0</v>
      </c>
    </row>
    <row r="546" spans="3:10" ht="15" x14ac:dyDescent="0.25">
      <c r="C546" s="49" t="s">
        <v>157</v>
      </c>
      <c r="D546" s="50">
        <v>2009</v>
      </c>
      <c r="E546" s="50">
        <v>2000</v>
      </c>
      <c r="F546" s="49" t="s">
        <v>30</v>
      </c>
      <c r="G546" s="50">
        <v>18</v>
      </c>
      <c r="H546" s="50">
        <v>12164.220000000005</v>
      </c>
      <c r="I546" s="50">
        <v>1</v>
      </c>
      <c r="J546" s="50">
        <v>9231.94</v>
      </c>
    </row>
    <row r="547" spans="3:10" ht="15" x14ac:dyDescent="0.25">
      <c r="C547" s="49" t="s">
        <v>157</v>
      </c>
      <c r="D547" s="50">
        <v>2009</v>
      </c>
      <c r="E547" s="50">
        <v>2000</v>
      </c>
      <c r="F547" s="49" t="s">
        <v>31</v>
      </c>
      <c r="G547" s="50">
        <v>6</v>
      </c>
      <c r="H547" s="50">
        <v>4054.74</v>
      </c>
      <c r="I547" s="50">
        <v>0</v>
      </c>
      <c r="J547" s="50">
        <v>0</v>
      </c>
    </row>
    <row r="548" spans="3:10" ht="15" x14ac:dyDescent="0.25">
      <c r="C548" s="49" t="s">
        <v>157</v>
      </c>
      <c r="D548" s="50">
        <v>2009</v>
      </c>
      <c r="E548" s="50">
        <v>2000</v>
      </c>
      <c r="F548" s="49" t="s">
        <v>32</v>
      </c>
      <c r="G548" s="50">
        <v>6</v>
      </c>
      <c r="H548" s="50">
        <v>4505.28</v>
      </c>
      <c r="I548" s="50">
        <v>2</v>
      </c>
      <c r="J548" s="50">
        <v>14927.69</v>
      </c>
    </row>
    <row r="549" spans="3:10" ht="18" customHeight="1" x14ac:dyDescent="0.25">
      <c r="C549" s="49" t="s">
        <v>157</v>
      </c>
      <c r="D549" s="50">
        <v>2009</v>
      </c>
      <c r="E549" s="50">
        <v>2000</v>
      </c>
      <c r="F549" s="49" t="s">
        <v>33</v>
      </c>
      <c r="G549" s="50">
        <v>3</v>
      </c>
      <c r="H549" s="50">
        <v>2252.64</v>
      </c>
      <c r="I549" s="50">
        <v>0</v>
      </c>
      <c r="J549" s="50">
        <v>0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31"/>
  <sheetViews>
    <sheetView tabSelected="1" topLeftCell="A16" zoomScale="96" zoomScaleNormal="96" workbookViewId="0">
      <selection activeCell="J3" sqref="J3"/>
    </sheetView>
  </sheetViews>
  <sheetFormatPr defaultRowHeight="12.75" x14ac:dyDescent="0.2"/>
  <cols>
    <col min="3" max="3" width="2.42578125" customWidth="1"/>
    <col min="4" max="4" width="15.5703125" bestFit="1" customWidth="1"/>
    <col min="5" max="5" width="13.42578125" bestFit="1" customWidth="1"/>
    <col min="6" max="6" width="22.7109375" bestFit="1" customWidth="1"/>
    <col min="7" max="7" width="9.7109375" bestFit="1" customWidth="1"/>
    <col min="9" max="9" width="3.5703125" customWidth="1"/>
    <col min="10" max="10" width="13.42578125" bestFit="1" customWidth="1"/>
    <col min="11" max="11" width="10.7109375" bestFit="1" customWidth="1"/>
    <col min="12" max="12" width="22.7109375" bestFit="1" customWidth="1"/>
  </cols>
  <sheetData>
    <row r="1" spans="1:14" x14ac:dyDescent="0.2">
      <c r="A1" s="7"/>
      <c r="B1" s="13" t="s">
        <v>173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7"/>
    </row>
    <row r="3" spans="1:14" x14ac:dyDescent="0.2">
      <c r="D3" s="12" t="s">
        <v>48</v>
      </c>
      <c r="E3" s="12"/>
      <c r="F3" s="12"/>
      <c r="G3" s="12"/>
      <c r="H3" s="12"/>
      <c r="J3" s="51" t="s">
        <v>170</v>
      </c>
      <c r="K3" s="12"/>
      <c r="L3" s="12"/>
      <c r="M3" s="12"/>
      <c r="N3" s="12"/>
    </row>
    <row r="4" spans="1:14" x14ac:dyDescent="0.2">
      <c r="E4" s="3" t="s">
        <v>49</v>
      </c>
      <c r="F4" s="3" t="s">
        <v>51</v>
      </c>
      <c r="G4" s="3" t="s">
        <v>53</v>
      </c>
      <c r="H4" s="3" t="s">
        <v>55</v>
      </c>
      <c r="K4" s="3" t="s">
        <v>49</v>
      </c>
      <c r="L4" s="3" t="s">
        <v>51</v>
      </c>
      <c r="M4" s="3" t="s">
        <v>53</v>
      </c>
      <c r="N4" s="3" t="s">
        <v>55</v>
      </c>
    </row>
    <row r="5" spans="1:14" x14ac:dyDescent="0.2">
      <c r="B5" s="4" t="s">
        <v>46</v>
      </c>
      <c r="D5" s="4" t="s">
        <v>47</v>
      </c>
      <c r="E5" s="4" t="s">
        <v>50</v>
      </c>
      <c r="F5" s="4" t="s">
        <v>52</v>
      </c>
      <c r="G5" s="4" t="s">
        <v>54</v>
      </c>
      <c r="H5" s="4" t="s">
        <v>56</v>
      </c>
      <c r="J5" s="4" t="s">
        <v>47</v>
      </c>
      <c r="K5" s="4" t="s">
        <v>50</v>
      </c>
      <c r="L5" s="4" t="s">
        <v>52</v>
      </c>
      <c r="M5" s="4" t="s">
        <v>54</v>
      </c>
      <c r="N5" s="4" t="s">
        <v>56</v>
      </c>
    </row>
    <row r="7" spans="1:14" x14ac:dyDescent="0.2">
      <c r="A7">
        <v>1</v>
      </c>
      <c r="B7" s="11" t="s">
        <v>43</v>
      </c>
      <c r="D7" s="44">
        <f t="array" ref="D7">SUM(IF((InputData!$O$9:$O$99='BI Trends'!$B7)*(InputData!$P$9:$P$99="BI"),InputData!Q$9:Q$99,0))</f>
        <v>109530454</v>
      </c>
      <c r="E7" s="44">
        <f t="array" ref="E7">SUM(IF((InputData!$O$9:$O$99='BI Trends'!$B7)*(InputData!$P$9:$P$99="BI"),InputData!R$9:R$99,0))</f>
        <v>1137349</v>
      </c>
      <c r="F7" s="44">
        <f t="array" ref="F7">SUM(IF((InputData!$O$9:$O$99='BI Trends'!$B7)*(InputData!$P$9:$P$99="BI"),InputData!S$9:S$99,0))</f>
        <v>12060839388</v>
      </c>
      <c r="G7" s="42">
        <f>F7/D7</f>
        <v>110.11402717275325</v>
      </c>
      <c r="H7" s="42">
        <f>($G$26*$A7)+$G$27</f>
        <v>109.56342204136212</v>
      </c>
      <c r="J7" s="44">
        <f t="array" ref="J7">SUM(IF((InputData!$O$9:$O$99='BI Trends'!$B7)*(InputData!$P$9:$P$99="BI"),InputData!T$9:T$99,0))</f>
        <v>3585804</v>
      </c>
      <c r="K7" s="44">
        <f t="array" ref="K7">SUM(IF((InputData!$O$9:$O$99='BI Trends'!$B7)*(InputData!$P$9:$P$99="BI"),InputData!U$9:U$99,0))</f>
        <v>44457</v>
      </c>
      <c r="L7" s="44">
        <f t="array" ref="L7">SUM(IF((InputData!$O$9:$O$99='BI Trends'!$B7)*(InputData!$P$9:$P$99="BI"),InputData!V$9:V$99,0))</f>
        <v>340813783</v>
      </c>
      <c r="M7" s="42">
        <f>L7/J7</f>
        <v>95.045290540141067</v>
      </c>
      <c r="N7" s="42">
        <f>($M$26*$A7)+$M$27</f>
        <v>94.151091504509026</v>
      </c>
    </row>
    <row r="8" spans="1:14" x14ac:dyDescent="0.2">
      <c r="A8">
        <v>2</v>
      </c>
      <c r="B8" s="11" t="s">
        <v>44</v>
      </c>
      <c r="D8" s="44">
        <f t="array" ref="D8">SUM(IF((InputData!$O$9:$O$99='BI Trends'!$B8)*(InputData!$P$9:$P$99="BI"),InputData!Q$9:Q$99,0))</f>
        <v>110248452</v>
      </c>
      <c r="E8" s="44">
        <f t="array" ref="E8">SUM(IF((InputData!$O$9:$O$99='BI Trends'!$B8)*(InputData!$P$9:$P$99="BI"),InputData!R$9:R$99,0))</f>
        <v>1133495</v>
      </c>
      <c r="F8" s="44">
        <f t="array" ref="F8">SUM(IF((InputData!$O$9:$O$99='BI Trends'!$B8)*(InputData!$P$9:$P$99="BI"),InputData!S$9:S$99,0))</f>
        <v>12061349463</v>
      </c>
      <c r="G8" s="42">
        <f t="shared" ref="G8:G24" si="0">F8/D8</f>
        <v>109.40153121605735</v>
      </c>
      <c r="H8" s="42">
        <f t="shared" ref="H8:H24" si="1">($G$26*$A8)+$G$27</f>
        <v>109.69412423262305</v>
      </c>
      <c r="J8" s="44">
        <f t="array" ref="J8">SUM(IF((InputData!$O$9:$O$99='BI Trends'!$B8)*(InputData!$P$9:$P$99="BI"),InputData!T$9:T$99,0))</f>
        <v>3617083</v>
      </c>
      <c r="K8" s="44">
        <f t="array" ref="K8">SUM(IF((InputData!$O$9:$O$99='BI Trends'!$B8)*(InputData!$P$9:$P$99="BI"),InputData!U$9:U$99,0))</f>
        <v>44326</v>
      </c>
      <c r="L8" s="44">
        <f t="array" ref="L8">SUM(IF((InputData!$O$9:$O$99='BI Trends'!$B8)*(InputData!$P$9:$P$99="BI"),InputData!V$9:V$99,0))</f>
        <v>346564798</v>
      </c>
      <c r="M8" s="42">
        <f t="shared" ref="M8:M24" si="2">L8/J8</f>
        <v>95.813338538264119</v>
      </c>
      <c r="N8" s="42">
        <f t="shared" ref="N8:N24" si="3">($M$26*$A8)+$M$27</f>
        <v>94.915628999266204</v>
      </c>
    </row>
    <row r="9" spans="1:14" x14ac:dyDescent="0.2">
      <c r="A9">
        <v>3</v>
      </c>
      <c r="B9" s="11" t="s">
        <v>145</v>
      </c>
      <c r="D9" s="44">
        <f t="array" ref="D9">SUM(IF((InputData!$O$9:$O$99='BI Trends'!$B9)*(InputData!$P$9:$P$99="BI"),InputData!Q$9:Q$99,0))</f>
        <v>110933991</v>
      </c>
      <c r="E9" s="44">
        <f t="array" ref="E9">SUM(IF((InputData!$O$9:$O$99='BI Trends'!$B9)*(InputData!$P$9:$P$99="BI"),InputData!R$9:R$99,0))</f>
        <v>1134028</v>
      </c>
      <c r="F9" s="44">
        <f t="array" ref="F9">SUM(IF((InputData!$O$9:$O$99='BI Trends'!$B9)*(InputData!$P$9:$P$99="BI"),InputData!S$9:S$99,0))</f>
        <v>12101547706</v>
      </c>
      <c r="G9" s="42">
        <f t="shared" si="0"/>
        <v>109.08782418185965</v>
      </c>
      <c r="H9" s="42">
        <f t="shared" si="1"/>
        <v>109.82482642388398</v>
      </c>
      <c r="J9" s="44">
        <f t="array" ref="J9">SUM(IF((InputData!$O$9:$O$99='BI Trends'!$B9)*(InputData!$P$9:$P$99="BI"),InputData!T$9:T$99,0))</f>
        <v>3648707</v>
      </c>
      <c r="K9" s="44">
        <f t="array" ref="K9">SUM(IF((InputData!$O$9:$O$99='BI Trends'!$B9)*(InputData!$P$9:$P$99="BI"),InputData!U$9:U$99,0))</f>
        <v>43912</v>
      </c>
      <c r="L9" s="44">
        <f t="array" ref="L9">SUM(IF((InputData!$O$9:$O$99='BI Trends'!$B9)*(InputData!$P$9:$P$99="BI"),InputData!V$9:V$99,0))</f>
        <v>347570203</v>
      </c>
      <c r="M9" s="42">
        <f t="shared" si="2"/>
        <v>95.25845813325104</v>
      </c>
      <c r="N9" s="42">
        <f t="shared" si="3"/>
        <v>95.680166494023382</v>
      </c>
    </row>
    <row r="10" spans="1:14" x14ac:dyDescent="0.2">
      <c r="A10">
        <v>4</v>
      </c>
      <c r="B10" s="11" t="s">
        <v>146</v>
      </c>
      <c r="D10" s="44">
        <f t="array" ref="D10">SUM(IF((InputData!$O$9:$O$99='BI Trends'!$B10)*(InputData!$P$9:$P$99="BI"),InputData!Q$9:Q$99,0))</f>
        <v>111519062</v>
      </c>
      <c r="E10" s="44">
        <f t="array" ref="E10">SUM(IF((InputData!$O$9:$O$99='BI Trends'!$B10)*(InputData!$P$9:$P$99="BI"),InputData!R$9:R$99,0))</f>
        <v>1134985</v>
      </c>
      <c r="F10" s="44">
        <f t="array" ref="F10">SUM(IF((InputData!$O$9:$O$99='BI Trends'!$B10)*(InputData!$P$9:$P$99="BI"),InputData!S$9:S$99,0))</f>
        <v>12189016550</v>
      </c>
      <c r="G10" s="42">
        <f t="shared" si="0"/>
        <v>109.29984821787687</v>
      </c>
      <c r="H10" s="42">
        <f t="shared" si="1"/>
        <v>109.95552861514491</v>
      </c>
      <c r="J10" s="44">
        <f t="array" ref="J10">SUM(IF((InputData!$O$9:$O$99='BI Trends'!$B10)*(InputData!$P$9:$P$99="BI"),InputData!T$9:T$99,0))</f>
        <v>3678367</v>
      </c>
      <c r="K10" s="44">
        <f t="array" ref="K10">SUM(IF((InputData!$O$9:$O$99='BI Trends'!$B10)*(InputData!$P$9:$P$99="BI"),InputData!U$9:U$99,0))</f>
        <v>44023</v>
      </c>
      <c r="L10" s="44">
        <f t="array" ref="L10">SUM(IF((InputData!$O$9:$O$99='BI Trends'!$B10)*(InputData!$P$9:$P$99="BI"),InputData!V$9:V$99,0))</f>
        <v>355787900</v>
      </c>
      <c r="M10" s="42">
        <f t="shared" si="2"/>
        <v>96.724416024828415</v>
      </c>
      <c r="N10" s="42">
        <f t="shared" si="3"/>
        <v>96.444703988780574</v>
      </c>
    </row>
    <row r="11" spans="1:14" x14ac:dyDescent="0.2">
      <c r="A11">
        <v>5</v>
      </c>
      <c r="B11" s="11" t="s">
        <v>147</v>
      </c>
      <c r="D11" s="44">
        <f t="array" ref="D11">SUM(IF((InputData!$O$9:$O$99='BI Trends'!$B11)*(InputData!$P$9:$P$99="BI"),InputData!Q$9:Q$99,0))</f>
        <v>111820256</v>
      </c>
      <c r="E11" s="44">
        <f t="array" ref="E11">SUM(IF((InputData!$O$9:$O$99='BI Trends'!$B11)*(InputData!$P$9:$P$99="BI"),InputData!R$9:R$99,0))</f>
        <v>1124877</v>
      </c>
      <c r="F11" s="44">
        <f t="array" ref="F11">SUM(IF((InputData!$O$9:$O$99='BI Trends'!$B11)*(InputData!$P$9:$P$99="BI"),InputData!S$9:S$99,0))</f>
        <v>12148521212</v>
      </c>
      <c r="G11" s="42">
        <f t="shared" si="0"/>
        <v>108.64329636304893</v>
      </c>
      <c r="H11" s="42">
        <f t="shared" si="1"/>
        <v>110.08623080640584</v>
      </c>
      <c r="J11" s="44">
        <f t="array" ref="J11">SUM(IF((InputData!$O$9:$O$99='BI Trends'!$B11)*(InputData!$P$9:$P$99="BI"),InputData!T$9:T$99,0))</f>
        <v>3701625</v>
      </c>
      <c r="K11" s="44">
        <f t="array" ref="K11">SUM(IF((InputData!$O$9:$O$99='BI Trends'!$B11)*(InputData!$P$9:$P$99="BI"),InputData!U$9:U$99,0))</f>
        <v>43644</v>
      </c>
      <c r="L11" s="44">
        <f t="array" ref="L11">SUM(IF((InputData!$O$9:$O$99='BI Trends'!$B11)*(InputData!$P$9:$P$99="BI"),InputData!V$9:V$99,0))</f>
        <v>356751856</v>
      </c>
      <c r="M11" s="42">
        <f t="shared" si="2"/>
        <v>96.377092763313414</v>
      </c>
      <c r="N11" s="42">
        <f t="shared" si="3"/>
        <v>97.209241483537753</v>
      </c>
    </row>
    <row r="12" spans="1:14" x14ac:dyDescent="0.2">
      <c r="A12">
        <v>6</v>
      </c>
      <c r="B12" s="11" t="s">
        <v>141</v>
      </c>
      <c r="D12" s="44">
        <f t="array" ref="D12">SUM(IF((InputData!$O$9:$O$99='BI Trends'!$B12)*(InputData!$P$9:$P$99="BI"),InputData!Q$9:Q$99,0))</f>
        <v>111944185</v>
      </c>
      <c r="E12" s="44">
        <f t="array" ref="E12">SUM(IF((InputData!$O$9:$O$99='BI Trends'!$B12)*(InputData!$P$9:$P$99="BI"),InputData!R$9:R$99,0))</f>
        <v>1120909</v>
      </c>
      <c r="F12" s="44">
        <f t="array" ref="F12">SUM(IF((InputData!$O$9:$O$99='BI Trends'!$B12)*(InputData!$P$9:$P$99="BI"),InputData!S$9:S$99,0))</f>
        <v>12196298633</v>
      </c>
      <c r="G12" s="42">
        <f t="shared" si="0"/>
        <v>108.94981845640308</v>
      </c>
      <c r="H12" s="42">
        <f t="shared" si="1"/>
        <v>110.21693299766676</v>
      </c>
      <c r="J12" s="44">
        <f t="array" ref="J12">SUM(IF((InputData!$O$9:$O$99='BI Trends'!$B12)*(InputData!$P$9:$P$99="BI"),InputData!T$9:T$99,0))</f>
        <v>3723188</v>
      </c>
      <c r="K12" s="44">
        <f t="array" ref="K12">SUM(IF((InputData!$O$9:$O$99='BI Trends'!$B12)*(InputData!$P$9:$P$99="BI"),InputData!U$9:U$99,0))</f>
        <v>43899</v>
      </c>
      <c r="L12" s="44">
        <f t="array" ref="L12">SUM(IF((InputData!$O$9:$O$99='BI Trends'!$B12)*(InputData!$P$9:$P$99="BI"),InputData!V$9:V$99,0))</f>
        <v>366491425</v>
      </c>
      <c r="M12" s="42">
        <f t="shared" si="2"/>
        <v>98.434842667090678</v>
      </c>
      <c r="N12" s="42">
        <f t="shared" si="3"/>
        <v>97.973778978294931</v>
      </c>
    </row>
    <row r="13" spans="1:14" x14ac:dyDescent="0.2">
      <c r="A13">
        <v>7</v>
      </c>
      <c r="B13" s="11" t="s">
        <v>142</v>
      </c>
      <c r="D13" s="44">
        <f t="array" ref="D13">SUM(IF((InputData!$O$9:$O$99='BI Trends'!$B13)*(InputData!$P$9:$P$99="BI"),InputData!Q$9:Q$99,0))</f>
        <v>112008446</v>
      </c>
      <c r="E13" s="44">
        <f t="array" ref="E13">SUM(IF((InputData!$O$9:$O$99='BI Trends'!$B13)*(InputData!$P$9:$P$99="BI"),InputData!R$9:R$99,0))</f>
        <v>1119437</v>
      </c>
      <c r="F13" s="44">
        <f t="array" ref="F13">SUM(IF((InputData!$O$9:$O$99='BI Trends'!$B13)*(InputData!$P$9:$P$99="BI"),InputData!S$9:S$99,0))</f>
        <v>12308822688</v>
      </c>
      <c r="G13" s="42">
        <f t="shared" si="0"/>
        <v>109.89191554358321</v>
      </c>
      <c r="H13" s="42">
        <f t="shared" si="1"/>
        <v>110.3476351889277</v>
      </c>
      <c r="J13" s="44">
        <f t="array" ref="J13">SUM(IF((InputData!$O$9:$O$99='BI Trends'!$B13)*(InputData!$P$9:$P$99="BI"),InputData!T$9:T$99,0))</f>
        <v>3747176</v>
      </c>
      <c r="K13" s="44">
        <f t="array" ref="K13">SUM(IF((InputData!$O$9:$O$99='BI Trends'!$B13)*(InputData!$P$9:$P$99="BI"),InputData!U$9:U$99,0))</f>
        <v>44137</v>
      </c>
      <c r="L13" s="44">
        <f t="array" ref="L13">SUM(IF((InputData!$O$9:$O$99='BI Trends'!$B13)*(InputData!$P$9:$P$99="BI"),InputData!V$9:V$99,0))</f>
        <v>372914757</v>
      </c>
      <c r="M13" s="42">
        <f t="shared" si="2"/>
        <v>99.5188795508938</v>
      </c>
      <c r="N13" s="42">
        <f t="shared" si="3"/>
        <v>98.738316473052109</v>
      </c>
    </row>
    <row r="14" spans="1:14" x14ac:dyDescent="0.2">
      <c r="A14">
        <v>8</v>
      </c>
      <c r="B14" s="11" t="s">
        <v>143</v>
      </c>
      <c r="D14" s="44">
        <f t="array" ref="D14">SUM(IF((InputData!$O$9:$O$99='BI Trends'!$B14)*(InputData!$P$9:$P$99="BI"),InputData!Q$9:Q$99,0))</f>
        <v>112108794</v>
      </c>
      <c r="E14" s="44">
        <f t="array" ref="E14">SUM(IF((InputData!$O$9:$O$99='BI Trends'!$B14)*(InputData!$P$9:$P$99="BI"),InputData!R$9:R$99,0))</f>
        <v>1120419</v>
      </c>
      <c r="F14" s="44">
        <f t="array" ref="F14">SUM(IF((InputData!$O$9:$O$99='BI Trends'!$B14)*(InputData!$P$9:$P$99="BI"),InputData!S$9:S$99,0))</f>
        <v>12407738301</v>
      </c>
      <c r="G14" s="42">
        <f t="shared" si="0"/>
        <v>110.67586991436194</v>
      </c>
      <c r="H14" s="42">
        <f t="shared" si="1"/>
        <v>110.47833738018862</v>
      </c>
      <c r="J14" s="44">
        <f t="array" ref="J14">SUM(IF((InputData!$O$9:$O$99='BI Trends'!$B14)*(InputData!$P$9:$P$99="BI"),InputData!T$9:T$99,0))</f>
        <v>3771125</v>
      </c>
      <c r="K14" s="44">
        <f t="array" ref="K14">SUM(IF((InputData!$O$9:$O$99='BI Trends'!$B14)*(InputData!$P$9:$P$99="BI"),InputData!U$9:U$99,0))</f>
        <v>44320</v>
      </c>
      <c r="L14" s="44">
        <f t="array" ref="L14">SUM(IF((InputData!$O$9:$O$99='BI Trends'!$B14)*(InputData!$P$9:$P$99="BI"),InputData!V$9:V$99,0))</f>
        <v>372566207</v>
      </c>
      <c r="M14" s="42">
        <f t="shared" si="2"/>
        <v>98.794446484802279</v>
      </c>
      <c r="N14" s="42">
        <f t="shared" si="3"/>
        <v>99.502853967809287</v>
      </c>
    </row>
    <row r="15" spans="1:14" x14ac:dyDescent="0.2">
      <c r="A15">
        <v>9</v>
      </c>
      <c r="B15" s="11" t="s">
        <v>144</v>
      </c>
      <c r="D15" s="44">
        <f t="array" ref="D15">SUM(IF((InputData!$O$9:$O$99='BI Trends'!$B15)*(InputData!$P$9:$P$99="BI"),InputData!Q$9:Q$99,0))</f>
        <v>112373680</v>
      </c>
      <c r="E15" s="44">
        <f t="array" ref="E15">SUM(IF((InputData!$O$9:$O$99='BI Trends'!$B15)*(InputData!$P$9:$P$99="BI"),InputData!R$9:R$99,0))</f>
        <v>1124939</v>
      </c>
      <c r="F15" s="44">
        <f t="array" ref="F15">SUM(IF((InputData!$O$9:$O$99='BI Trends'!$B15)*(InputData!$P$9:$P$99="BI"),InputData!S$9:S$99,0))</f>
        <v>12504250873</v>
      </c>
      <c r="G15" s="42">
        <f t="shared" si="0"/>
        <v>111.2738398617897</v>
      </c>
      <c r="H15" s="42">
        <f t="shared" si="1"/>
        <v>110.60903957144954</v>
      </c>
      <c r="J15" s="44">
        <f t="array" ref="J15">SUM(IF((InputData!$O$9:$O$99='BI Trends'!$B15)*(InputData!$P$9:$P$99="BI"),InputData!T$9:T$99,0))</f>
        <v>3798047</v>
      </c>
      <c r="K15" s="44">
        <f t="array" ref="K15">SUM(IF((InputData!$O$9:$O$99='BI Trends'!$B15)*(InputData!$P$9:$P$99="BI"),InputData!U$9:U$99,0))</f>
        <v>44575</v>
      </c>
      <c r="L15" s="44">
        <f t="array" ref="L15">SUM(IF((InputData!$O$9:$O$99='BI Trends'!$B15)*(InputData!$P$9:$P$99="BI"),InputData!V$9:V$99,0))</f>
        <v>381266638</v>
      </c>
      <c r="M15" s="42">
        <f t="shared" si="2"/>
        <v>100.38491835409093</v>
      </c>
      <c r="N15" s="42">
        <f t="shared" si="3"/>
        <v>100.26739146256648</v>
      </c>
    </row>
    <row r="16" spans="1:14" x14ac:dyDescent="0.2">
      <c r="A16">
        <v>10</v>
      </c>
      <c r="B16" s="11" t="s">
        <v>137</v>
      </c>
      <c r="D16" s="44">
        <f t="array" ref="D16">SUM(IF((InputData!$O$9:$O$99='BI Trends'!$B16)*(InputData!$P$9:$P$99="BI"),InputData!Q$9:Q$99,0))</f>
        <v>112689103</v>
      </c>
      <c r="E16" s="44">
        <f t="array" ref="E16">SUM(IF((InputData!$O$9:$O$99='BI Trends'!$B16)*(InputData!$P$9:$P$99="BI"),InputData!R$9:R$99,0))</f>
        <v>1133247</v>
      </c>
      <c r="F16" s="44">
        <f t="array" ref="F16">SUM(IF((InputData!$O$9:$O$99='BI Trends'!$B16)*(InputData!$P$9:$P$99="BI"),InputData!S$9:S$99,0))</f>
        <v>12646140666</v>
      </c>
      <c r="G16" s="42">
        <f t="shared" si="0"/>
        <v>112.22150438095154</v>
      </c>
      <c r="H16" s="42">
        <f t="shared" si="1"/>
        <v>110.73974176271048</v>
      </c>
      <c r="J16" s="44">
        <f t="array" ref="J16">SUM(IF((InputData!$O$9:$O$99='BI Trends'!$B16)*(InputData!$P$9:$P$99="BI"),InputData!T$9:T$99,0))</f>
        <v>3821163</v>
      </c>
      <c r="K16" s="44">
        <f t="array" ref="K16">SUM(IF((InputData!$O$9:$O$99='BI Trends'!$B16)*(InputData!$P$9:$P$99="BI"),InputData!U$9:U$99,0))</f>
        <v>44738</v>
      </c>
      <c r="L16" s="44">
        <f t="array" ref="L16">SUM(IF((InputData!$O$9:$O$99='BI Trends'!$B16)*(InputData!$P$9:$P$99="BI"),InputData!V$9:V$99,0))</f>
        <v>382769310</v>
      </c>
      <c r="M16" s="42">
        <f t="shared" si="2"/>
        <v>100.17089299776011</v>
      </c>
      <c r="N16" s="42">
        <f t="shared" si="3"/>
        <v>101.03192895732366</v>
      </c>
    </row>
    <row r="17" spans="1:14" x14ac:dyDescent="0.2">
      <c r="A17">
        <v>11</v>
      </c>
      <c r="B17" s="11" t="s">
        <v>138</v>
      </c>
      <c r="D17" s="44">
        <f t="array" ref="D17">SUM(IF((InputData!$O$9:$O$99='BI Trends'!$B17)*(InputData!$P$9:$P$99="BI"),InputData!Q$9:Q$99,0))</f>
        <v>113103510</v>
      </c>
      <c r="E17" s="44">
        <f t="array" ref="E17">SUM(IF((InputData!$O$9:$O$99='BI Trends'!$B17)*(InputData!$P$9:$P$99="BI"),InputData!R$9:R$99,0))</f>
        <v>1134104</v>
      </c>
      <c r="F17" s="44">
        <f t="array" ref="F17">SUM(IF((InputData!$O$9:$O$99='BI Trends'!$B17)*(InputData!$P$9:$P$99="BI"),InputData!S$9:S$99,0))</f>
        <v>12712467600</v>
      </c>
      <c r="G17" s="42">
        <f t="shared" si="0"/>
        <v>112.39675585664848</v>
      </c>
      <c r="H17" s="42">
        <f t="shared" si="1"/>
        <v>110.8704439539714</v>
      </c>
      <c r="J17" s="44">
        <f t="array" ref="J17">SUM(IF((InputData!$O$9:$O$99='BI Trends'!$B17)*(InputData!$P$9:$P$99="BI"),InputData!T$9:T$99,0))</f>
        <v>3848894</v>
      </c>
      <c r="K17" s="44">
        <f t="array" ref="K17">SUM(IF((InputData!$O$9:$O$99='BI Trends'!$B17)*(InputData!$P$9:$P$99="BI"),InputData!U$9:U$99,0))</f>
        <v>44860</v>
      </c>
      <c r="L17" s="44">
        <f t="array" ref="L17">SUM(IF((InputData!$O$9:$O$99='BI Trends'!$B17)*(InputData!$P$9:$P$99="BI"),InputData!V$9:V$99,0))</f>
        <v>389513257</v>
      </c>
      <c r="M17" s="42">
        <f t="shared" si="2"/>
        <v>101.20134693239149</v>
      </c>
      <c r="N17" s="42">
        <f t="shared" si="3"/>
        <v>101.79646645208084</v>
      </c>
    </row>
    <row r="18" spans="1:14" x14ac:dyDescent="0.2">
      <c r="A18">
        <v>12</v>
      </c>
      <c r="B18" s="11" t="s">
        <v>139</v>
      </c>
      <c r="D18" s="44">
        <f t="array" ref="D18">SUM(IF((InputData!$O$9:$O$99='BI Trends'!$B18)*(InputData!$P$9:$P$99="BI"),InputData!Q$9:Q$99,0))</f>
        <v>113591660</v>
      </c>
      <c r="E18" s="44">
        <f t="array" ref="E18">SUM(IF((InputData!$O$9:$O$99='BI Trends'!$B18)*(InputData!$P$9:$P$99="BI"),InputData!R$9:R$99,0))</f>
        <v>1132794</v>
      </c>
      <c r="F18" s="44">
        <f t="array" ref="F18">SUM(IF((InputData!$O$9:$O$99='BI Trends'!$B18)*(InputData!$P$9:$P$99="BI"),InputData!S$9:S$99,0))</f>
        <v>12811329721</v>
      </c>
      <c r="G18" s="42">
        <f t="shared" si="0"/>
        <v>112.78406989562438</v>
      </c>
      <c r="H18" s="42">
        <f t="shared" si="1"/>
        <v>111.00114614523234</v>
      </c>
      <c r="J18" s="44">
        <f t="array" ref="J18">SUM(IF((InputData!$O$9:$O$99='BI Trends'!$B18)*(InputData!$P$9:$P$99="BI"),InputData!T$9:T$99,0))</f>
        <v>3878136</v>
      </c>
      <c r="K18" s="44">
        <f t="array" ref="K18">SUM(IF((InputData!$O$9:$O$99='BI Trends'!$B18)*(InputData!$P$9:$P$99="BI"),InputData!U$9:U$99,0))</f>
        <v>45255</v>
      </c>
      <c r="L18" s="44">
        <f t="array" ref="L18">SUM(IF((InputData!$O$9:$O$99='BI Trends'!$B18)*(InputData!$P$9:$P$99="BI"),InputData!V$9:V$99,0))</f>
        <v>395057643</v>
      </c>
      <c r="M18" s="42">
        <f t="shared" si="2"/>
        <v>101.86791876303461</v>
      </c>
      <c r="N18" s="42">
        <f t="shared" si="3"/>
        <v>102.56100394683801</v>
      </c>
    </row>
    <row r="19" spans="1:14" x14ac:dyDescent="0.2">
      <c r="A19">
        <v>13</v>
      </c>
      <c r="B19" s="11" t="s">
        <v>140</v>
      </c>
      <c r="D19" s="44">
        <f t="array" ref="D19">SUM(IF((InputData!$O$9:$O$99='BI Trends'!$B19)*(InputData!$P$9:$P$99="BI"),InputData!Q$9:Q$99,0))</f>
        <v>114088885</v>
      </c>
      <c r="E19" s="44">
        <f t="array" ref="E19">SUM(IF((InputData!$O$9:$O$99='BI Trends'!$B19)*(InputData!$P$9:$P$99="BI"),InputData!R$9:R$99,0))</f>
        <v>1125201</v>
      </c>
      <c r="F19" s="44">
        <f t="array" ref="F19">SUM(IF((InputData!$O$9:$O$99='BI Trends'!$B19)*(InputData!$P$9:$P$99="BI"),InputData!S$9:S$99,0))</f>
        <v>12885522821</v>
      </c>
      <c r="G19" s="42">
        <f t="shared" si="0"/>
        <v>112.94284119789583</v>
      </c>
      <c r="H19" s="42">
        <f t="shared" si="1"/>
        <v>111.13184833649326</v>
      </c>
      <c r="J19" s="44">
        <f t="array" ref="J19">SUM(IF((InputData!$O$9:$O$99='BI Trends'!$B19)*(InputData!$P$9:$P$99="BI"),InputData!T$9:T$99,0))</f>
        <v>3909093</v>
      </c>
      <c r="K19" s="44">
        <f t="array" ref="K19">SUM(IF((InputData!$O$9:$O$99='BI Trends'!$B19)*(InputData!$P$9:$P$99="BI"),InputData!U$9:U$99,0))</f>
        <v>45880</v>
      </c>
      <c r="L19" s="44">
        <f t="array" ref="L19">SUM(IF((InputData!$O$9:$O$99='BI Trends'!$B19)*(InputData!$P$9:$P$99="BI"),InputData!V$9:V$99,0))</f>
        <v>402003507</v>
      </c>
      <c r="M19" s="42">
        <f t="shared" si="2"/>
        <v>102.83805143546086</v>
      </c>
      <c r="N19" s="42">
        <f t="shared" si="3"/>
        <v>103.32554144159519</v>
      </c>
    </row>
    <row r="20" spans="1:14" x14ac:dyDescent="0.2">
      <c r="A20">
        <v>14</v>
      </c>
      <c r="B20" s="11" t="s">
        <v>133</v>
      </c>
      <c r="D20" s="44">
        <f t="array" ref="D20">SUM(IF((InputData!$O$9:$O$99='BI Trends'!$B20)*(InputData!$P$9:$P$99="BI"),InputData!Q$9:Q$99,0))</f>
        <v>114648000</v>
      </c>
      <c r="E20" s="44">
        <f t="array" ref="E20">SUM(IF((InputData!$O$9:$O$99='BI Trends'!$B20)*(InputData!$P$9:$P$99="BI"),InputData!R$9:R$99,0))</f>
        <v>1114367</v>
      </c>
      <c r="F20" s="44">
        <f t="array" ref="F20">SUM(IF((InputData!$O$9:$O$99='BI Trends'!$B20)*(InputData!$P$9:$P$99="BI"),InputData!S$9:S$99,0))</f>
        <v>12901772175</v>
      </c>
      <c r="G20" s="42">
        <f t="shared" si="0"/>
        <v>112.53377446619217</v>
      </c>
      <c r="H20" s="42">
        <f t="shared" si="1"/>
        <v>111.26255052775419</v>
      </c>
      <c r="J20" s="44">
        <f t="array" ref="J20">SUM(IF((InputData!$O$9:$O$99='BI Trends'!$B20)*(InputData!$P$9:$P$99="BI"),InputData!T$9:T$99,0))</f>
        <v>3941446</v>
      </c>
      <c r="K20" s="44">
        <f t="array" ref="K20">SUM(IF((InputData!$O$9:$O$99='BI Trends'!$B20)*(InputData!$P$9:$P$99="BI"),InputData!U$9:U$99,0))</f>
        <v>46953</v>
      </c>
      <c r="L20" s="44">
        <f t="array" ref="L20">SUM(IF((InputData!$O$9:$O$99='BI Trends'!$B20)*(InputData!$P$9:$P$99="BI"),InputData!V$9:V$99,0))</f>
        <v>404826020</v>
      </c>
      <c r="M20" s="42">
        <f t="shared" si="2"/>
        <v>102.71002571137598</v>
      </c>
      <c r="N20" s="42">
        <f t="shared" si="3"/>
        <v>104.09007893635237</v>
      </c>
    </row>
    <row r="21" spans="1:14" x14ac:dyDescent="0.2">
      <c r="A21">
        <v>15</v>
      </c>
      <c r="B21" s="11" t="s">
        <v>134</v>
      </c>
      <c r="D21" s="44">
        <f t="array" ref="D21">SUM(IF((InputData!$O$9:$O$99='BI Trends'!$B21)*(InputData!$P$9:$P$99="BI"),InputData!Q$9:Q$99,0))</f>
        <v>115220974</v>
      </c>
      <c r="E21" s="44">
        <f t="array" ref="E21">SUM(IF((InputData!$O$9:$O$99='BI Trends'!$B21)*(InputData!$P$9:$P$99="BI"),InputData!R$9:R$99,0))</f>
        <v>1106813</v>
      </c>
      <c r="F21" s="44">
        <f t="array" ref="F21">SUM(IF((InputData!$O$9:$O$99='BI Trends'!$B21)*(InputData!$P$9:$P$99="BI"),InputData!S$9:S$99,0))</f>
        <v>12900420089</v>
      </c>
      <c r="G21" s="42">
        <f t="shared" si="0"/>
        <v>111.96242872413143</v>
      </c>
      <c r="H21" s="42">
        <f t="shared" si="1"/>
        <v>111.39325271901512</v>
      </c>
      <c r="J21" s="44">
        <f t="array" ref="J21">SUM(IF((InputData!$O$9:$O$99='BI Trends'!$B21)*(InputData!$P$9:$P$99="BI"),InputData!T$9:T$99,0))</f>
        <v>3970412</v>
      </c>
      <c r="K21" s="44">
        <f t="array" ref="K21">SUM(IF((InputData!$O$9:$O$99='BI Trends'!$B21)*(InputData!$P$9:$P$99="BI"),InputData!U$9:U$99,0))</f>
        <v>47852</v>
      </c>
      <c r="L21" s="44">
        <f t="array" ref="L21">SUM(IF((InputData!$O$9:$O$99='BI Trends'!$B21)*(InputData!$P$9:$P$99="BI"),InputData!V$9:V$99,0))</f>
        <v>409913268</v>
      </c>
      <c r="M21" s="42">
        <f t="shared" si="2"/>
        <v>103.24199805964722</v>
      </c>
      <c r="N21" s="42">
        <f t="shared" si="3"/>
        <v>104.85461643110955</v>
      </c>
    </row>
    <row r="22" spans="1:14" x14ac:dyDescent="0.2">
      <c r="A22">
        <v>16</v>
      </c>
      <c r="B22" s="11" t="s">
        <v>135</v>
      </c>
      <c r="D22" s="44">
        <f t="array" ref="D22">SUM(IF((InputData!$O$9:$O$99='BI Trends'!$B22)*(InputData!$P$9:$P$99="BI"),InputData!Q$9:Q$99,0))</f>
        <v>115824966</v>
      </c>
      <c r="E22" s="44">
        <f t="array" ref="E22">SUM(IF((InputData!$O$9:$O$99='BI Trends'!$B22)*(InputData!$P$9:$P$99="BI"),InputData!R$9:R$99,0))</f>
        <v>1097793</v>
      </c>
      <c r="F22" s="44">
        <f t="array" ref="F22">SUM(IF((InputData!$O$9:$O$99='BI Trends'!$B22)*(InputData!$P$9:$P$99="BI"),InputData!S$9:S$99,0))</f>
        <v>12889154378</v>
      </c>
      <c r="G22" s="42">
        <f t="shared" si="0"/>
        <v>111.2813137195309</v>
      </c>
      <c r="H22" s="42">
        <f t="shared" si="1"/>
        <v>111.52395491027605</v>
      </c>
      <c r="J22" s="44">
        <f t="array" ref="J22">SUM(IF((InputData!$O$9:$O$99='BI Trends'!$B22)*(InputData!$P$9:$P$99="BI"),InputData!T$9:T$99,0))</f>
        <v>4001711</v>
      </c>
      <c r="K22" s="44">
        <f t="array" ref="K22">SUM(IF((InputData!$O$9:$O$99='BI Trends'!$B22)*(InputData!$P$9:$P$99="BI"),InputData!U$9:U$99,0))</f>
        <v>48753</v>
      </c>
      <c r="L22" s="44">
        <f t="array" ref="L22">SUM(IF((InputData!$O$9:$O$99='BI Trends'!$B22)*(InputData!$P$9:$P$99="BI"),InputData!V$9:V$99,0))</f>
        <v>428105158</v>
      </c>
      <c r="M22" s="42">
        <f t="shared" si="2"/>
        <v>106.98052857890038</v>
      </c>
      <c r="N22" s="42">
        <f t="shared" si="3"/>
        <v>105.61915392586674</v>
      </c>
    </row>
    <row r="23" spans="1:14" x14ac:dyDescent="0.2">
      <c r="A23">
        <v>17</v>
      </c>
      <c r="B23" s="11" t="s">
        <v>136</v>
      </c>
      <c r="D23" s="44">
        <f t="array" ref="D23">SUM(IF((InputData!$O$9:$O$99='BI Trends'!$B23)*(InputData!$P$9:$P$99="BI"),InputData!Q$9:Q$99,0))</f>
        <v>116482737</v>
      </c>
      <c r="E23" s="44">
        <f t="array" ref="E23">SUM(IF((InputData!$O$9:$O$99='BI Trends'!$B23)*(InputData!$P$9:$P$99="BI"),InputData!R$9:R$99,0))</f>
        <v>1081254</v>
      </c>
      <c r="F23" s="44">
        <f t="array" ref="F23">SUM(IF((InputData!$O$9:$O$99='BI Trends'!$B23)*(InputData!$P$9:$P$99="BI"),InputData!S$9:S$99,0))</f>
        <v>12770048499</v>
      </c>
      <c r="G23" s="42">
        <f t="shared" si="0"/>
        <v>109.63039526621013</v>
      </c>
      <c r="H23" s="42">
        <f t="shared" si="1"/>
        <v>111.65465710153697</v>
      </c>
      <c r="J23" s="44">
        <f t="array" ref="J23">SUM(IF((InputData!$O$9:$O$99='BI Trends'!$B23)*(InputData!$P$9:$P$99="BI"),InputData!T$9:T$99,0))</f>
        <v>4039197</v>
      </c>
      <c r="K23" s="44">
        <f t="array" ref="K23">SUM(IF((InputData!$O$9:$O$99='BI Trends'!$B23)*(InputData!$P$9:$P$99="BI"),InputData!U$9:U$99,0))</f>
        <v>49320</v>
      </c>
      <c r="L23" s="44">
        <f t="array" ref="L23">SUM(IF((InputData!$O$9:$O$99='BI Trends'!$B23)*(InputData!$P$9:$P$99="BI"),InputData!V$9:V$99,0))</f>
        <v>433160757</v>
      </c>
      <c r="M23" s="42">
        <f t="shared" si="2"/>
        <v>107.23932430134009</v>
      </c>
      <c r="N23" s="42">
        <f t="shared" si="3"/>
        <v>106.38369142062392</v>
      </c>
    </row>
    <row r="24" spans="1:14" x14ac:dyDescent="0.2">
      <c r="A24">
        <v>18</v>
      </c>
      <c r="B24" s="11" t="s">
        <v>132</v>
      </c>
      <c r="D24" s="44">
        <f t="array" ref="D24">SUM(IF((InputData!$O$9:$O$99='BI Trends'!$B24)*(InputData!$P$9:$P$99="BI"),InputData!Q$9:Q$99,0))</f>
        <v>117074952</v>
      </c>
      <c r="E24" s="44">
        <f t="array" ref="E24">SUM(IF((InputData!$O$9:$O$99='BI Trends'!$B24)*(InputData!$P$9:$P$99="BI"),InputData!R$9:R$99,0))</f>
        <v>1072425</v>
      </c>
      <c r="F24" s="44">
        <f t="array" ref="F24">SUM(IF((InputData!$O$9:$O$99='BI Trends'!$B24)*(InputData!$P$9:$P$99="BI"),InputData!S$9:S$99,0))</f>
        <v>12766786740</v>
      </c>
      <c r="G24" s="42">
        <f t="shared" si="0"/>
        <v>109.04797757252123</v>
      </c>
      <c r="H24" s="42">
        <f t="shared" si="1"/>
        <v>111.78535929279791</v>
      </c>
      <c r="J24" s="44">
        <f t="array" ref="J24">SUM(IF((InputData!$O$9:$O$99='BI Trends'!$B24)*(InputData!$P$9:$P$99="BI"),InputData!T$9:T$99,0))</f>
        <v>4073531</v>
      </c>
      <c r="K24" s="44">
        <f t="array" ref="K24">SUM(IF((InputData!$O$9:$O$99='BI Trends'!$B24)*(InputData!$P$9:$P$99="BI"),InputData!U$9:U$99,0))</f>
        <v>49329</v>
      </c>
      <c r="L24" s="44">
        <f t="array" ref="L24">SUM(IF((InputData!$O$9:$O$99='BI Trends'!$B24)*(InputData!$P$9:$P$99="BI"),InputData!V$9:V$99,0))</f>
        <v>444390108</v>
      </c>
      <c r="M24" s="42">
        <f t="shared" si="2"/>
        <v>109.09211394242489</v>
      </c>
      <c r="N24" s="42">
        <f t="shared" si="3"/>
        <v>107.1482289153811</v>
      </c>
    </row>
    <row r="26" spans="1:14" x14ac:dyDescent="0.2">
      <c r="F26" t="s">
        <v>149</v>
      </c>
      <c r="G26" s="42">
        <f>LINEST(G7:G24,A7:A24)</f>
        <v>0.13070219126092833</v>
      </c>
      <c r="L26" t="s">
        <v>149</v>
      </c>
      <c r="M26" s="42">
        <f>LINEST(M7:M24,A7:A24)</f>
        <v>0.76453749475718047</v>
      </c>
    </row>
    <row r="27" spans="1:14" x14ac:dyDescent="0.2">
      <c r="F27" t="s">
        <v>150</v>
      </c>
      <c r="G27" s="42">
        <f>INTERCEPT(G7:G24,A7:A24)</f>
        <v>109.43271985010119</v>
      </c>
      <c r="L27" t="s">
        <v>150</v>
      </c>
      <c r="M27" s="43">
        <f>INTERCEPT(M7:M24,A7:A24)</f>
        <v>93.386554009751848</v>
      </c>
    </row>
    <row r="30" spans="1:14" x14ac:dyDescent="0.2">
      <c r="F30" t="s">
        <v>151</v>
      </c>
      <c r="G30">
        <f>4*G26</f>
        <v>0.52280876504371332</v>
      </c>
      <c r="L30" t="s">
        <v>151</v>
      </c>
      <c r="M30">
        <f>4*M26</f>
        <v>3.0581499790287219</v>
      </c>
    </row>
    <row r="31" spans="1:14" x14ac:dyDescent="0.2">
      <c r="F31" t="s">
        <v>152</v>
      </c>
      <c r="G31" s="41">
        <f>G30/H24</f>
        <v>4.676898373375777E-3</v>
      </c>
      <c r="L31" t="s">
        <v>152</v>
      </c>
      <c r="M31" s="41">
        <f>M30/N24</f>
        <v>2.8541302175361719E-2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30"/>
  <sheetViews>
    <sheetView topLeftCell="C1" workbookViewId="0">
      <selection activeCell="J3" sqref="J3"/>
    </sheetView>
  </sheetViews>
  <sheetFormatPr defaultRowHeight="12.75" x14ac:dyDescent="0.2"/>
  <cols>
    <col min="3" max="3" width="2.42578125" customWidth="1"/>
    <col min="4" max="4" width="15" bestFit="1" customWidth="1"/>
    <col min="5" max="5" width="12.85546875" bestFit="1" customWidth="1"/>
    <col min="6" max="6" width="21.85546875" bestFit="1" customWidth="1"/>
    <col min="7" max="7" width="8.5703125" bestFit="1" customWidth="1"/>
    <col min="9" max="9" width="3.5703125" customWidth="1"/>
    <col min="10" max="10" width="12.85546875" bestFit="1" customWidth="1"/>
    <col min="11" max="11" width="11.28515625" bestFit="1" customWidth="1"/>
    <col min="12" max="12" width="21.85546875" bestFit="1" customWidth="1"/>
  </cols>
  <sheetData>
    <row r="1" spans="1:14" x14ac:dyDescent="0.2">
      <c r="D1" s="52" t="s">
        <v>172</v>
      </c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x14ac:dyDescent="0.2">
      <c r="A2" s="7"/>
    </row>
    <row r="3" spans="1:14" x14ac:dyDescent="0.2">
      <c r="D3" s="12" t="s">
        <v>48</v>
      </c>
      <c r="E3" s="12"/>
      <c r="F3" s="12"/>
      <c r="G3" s="12"/>
      <c r="H3" s="12"/>
      <c r="J3" s="12" t="s">
        <v>170</v>
      </c>
      <c r="K3" s="12"/>
      <c r="L3" s="12"/>
      <c r="M3" s="12"/>
      <c r="N3" s="12"/>
    </row>
    <row r="4" spans="1:14" x14ac:dyDescent="0.2">
      <c r="E4" s="3" t="s">
        <v>49</v>
      </c>
      <c r="F4" s="3" t="s">
        <v>51</v>
      </c>
      <c r="G4" s="3" t="s">
        <v>53</v>
      </c>
      <c r="H4" s="3" t="s">
        <v>55</v>
      </c>
      <c r="K4" s="3" t="s">
        <v>49</v>
      </c>
      <c r="L4" s="3" t="s">
        <v>51</v>
      </c>
      <c r="M4" s="3" t="s">
        <v>53</v>
      </c>
      <c r="N4" s="3" t="s">
        <v>55</v>
      </c>
    </row>
    <row r="5" spans="1:14" x14ac:dyDescent="0.2">
      <c r="B5" s="4" t="s">
        <v>46</v>
      </c>
      <c r="D5" s="4" t="s">
        <v>47</v>
      </c>
      <c r="E5" s="4" t="s">
        <v>50</v>
      </c>
      <c r="F5" s="4" t="s">
        <v>52</v>
      </c>
      <c r="G5" s="4" t="s">
        <v>54</v>
      </c>
      <c r="H5" s="4" t="s">
        <v>56</v>
      </c>
      <c r="J5" s="4" t="s">
        <v>47</v>
      </c>
      <c r="K5" s="4" t="s">
        <v>50</v>
      </c>
      <c r="L5" s="4" t="s">
        <v>52</v>
      </c>
      <c r="M5" s="4" t="s">
        <v>54</v>
      </c>
      <c r="N5" s="4" t="s">
        <v>56</v>
      </c>
    </row>
    <row r="7" spans="1:14" x14ac:dyDescent="0.2">
      <c r="A7">
        <v>1</v>
      </c>
      <c r="B7" s="11" t="s">
        <v>43</v>
      </c>
      <c r="D7" s="44">
        <f t="array" ref="D7">SUM(IF((InputData!$O$9:$O$99='PD Trends'!$B7)*(InputData!$P$9:$P$99="PD"),InputData!Q$9:Q$99,0))</f>
        <v>109639914</v>
      </c>
      <c r="E7" s="44">
        <f t="array" ref="E7">SUM(IF((InputData!$O$9:$O$99='PD Trends'!$B7)*(InputData!$P$9:$P$99="PD"),InputData!R$9:R$99,0))</f>
        <v>4370394</v>
      </c>
      <c r="F7" s="44">
        <f t="array" ref="F7">SUM(IF((InputData!$O$9:$O$99='PD Trends'!$B7)*(InputData!$P$9:$P$99="PD"),InputData!S$9:S$99,0))</f>
        <v>10302247125</v>
      </c>
      <c r="G7" s="42">
        <f>F7/D7</f>
        <v>93.964385315004904</v>
      </c>
      <c r="H7" s="42">
        <f>($G$26*$A7)+$G$27</f>
        <v>94.808708127560919</v>
      </c>
      <c r="J7" s="44">
        <f t="array" ref="J7">SUM(IF((InputData!$O$9:$O$99='PD Trends'!$B7)*(InputData!$P$9:$P$99="PD"),InputData!T$9:T$99,0))</f>
        <v>3585804</v>
      </c>
      <c r="K7" s="44">
        <f t="array" ref="K7">SUM(IF((InputData!$O$9:$O$99='PD Trends'!$B7)*(InputData!$P$9:$P$99="PD"),InputData!U$9:U$99,0))</f>
        <v>163465</v>
      </c>
      <c r="L7" s="44">
        <f t="array" ref="L7">SUM(IF((InputData!$O$9:$O$99='PD Trends'!$B7)*(InputData!$P$9:$P$99="PD"),InputData!V$9:V$99,0))</f>
        <v>390710291</v>
      </c>
      <c r="M7" s="42">
        <f>L7/J7</f>
        <v>108.96030318444622</v>
      </c>
      <c r="N7" s="42">
        <f>($M$26*A7)+$M$27</f>
        <v>110.06395761499411</v>
      </c>
    </row>
    <row r="8" spans="1:14" x14ac:dyDescent="0.2">
      <c r="A8">
        <v>2</v>
      </c>
      <c r="B8" s="11" t="s">
        <v>44</v>
      </c>
      <c r="D8" s="44">
        <f t="array" ref="D8">SUM(IF((InputData!$O$9:$O$99='PD Trends'!$B8)*(InputData!$P$9:$P$99="PD"),InputData!Q$9:Q$99,0))</f>
        <v>110345259</v>
      </c>
      <c r="E8" s="44">
        <f t="array" ref="E8">SUM(IF((InputData!$O$9:$O$99='PD Trends'!$B8)*(InputData!$P$9:$P$99="PD"),InputData!R$9:R$99,0))</f>
        <v>4331725</v>
      </c>
      <c r="F8" s="44">
        <f t="array" ref="F8">SUM(IF((InputData!$O$9:$O$99='PD Trends'!$B8)*(InputData!$P$9:$P$99="PD"),InputData!S$9:S$99,0))</f>
        <v>10337318071</v>
      </c>
      <c r="G8" s="42">
        <f t="shared" ref="G8:G24" si="0">F8/D8</f>
        <v>93.681578752740066</v>
      </c>
      <c r="H8" s="42">
        <f t="shared" ref="H8:H24" si="1">($G$26*$A8)+$G$27</f>
        <v>94.792380926711104</v>
      </c>
      <c r="J8" s="44">
        <f t="array" ref="J8">SUM(IF((InputData!$O$9:$O$99='PD Trends'!$B8)*(InputData!$P$9:$P$99="PD"),InputData!T$9:T$99,0))</f>
        <v>3617083</v>
      </c>
      <c r="K8" s="44">
        <f t="array" ref="K8">SUM(IF((InputData!$O$9:$O$99='PD Trends'!$B8)*(InputData!$P$9:$P$99="PD"),InputData!U$9:U$99,0))</f>
        <v>164959</v>
      </c>
      <c r="L8" s="44">
        <f t="array" ref="L8">SUM(IF((InputData!$O$9:$O$99='PD Trends'!$B8)*(InputData!$P$9:$P$99="PD"),InputData!V$9:V$99,0))</f>
        <v>395062063</v>
      </c>
      <c r="M8" s="42">
        <f t="shared" ref="M8:M24" si="2">L8/J8</f>
        <v>109.22117711979514</v>
      </c>
      <c r="N8" s="42">
        <f t="shared" ref="N8:N24" si="3">($M$26*A8)+$M$27</f>
        <v>110.34515847717564</v>
      </c>
    </row>
    <row r="9" spans="1:14" x14ac:dyDescent="0.2">
      <c r="A9">
        <v>3</v>
      </c>
      <c r="B9" s="11" t="s">
        <v>145</v>
      </c>
      <c r="D9" s="44">
        <f t="array" ref="D9">SUM(IF((InputData!$O$9:$O$99='PD Trends'!$B9)*(InputData!$P$9:$P$99="PD"),InputData!Q$9:Q$99,0))</f>
        <v>111021528</v>
      </c>
      <c r="E9" s="44">
        <f t="array" ref="E9">SUM(IF((InputData!$O$9:$O$99='PD Trends'!$B9)*(InputData!$P$9:$P$99="PD"),InputData!R$9:R$99,0))</f>
        <v>4349949</v>
      </c>
      <c r="F9" s="44">
        <f t="array" ref="F9">SUM(IF((InputData!$O$9:$O$99='PD Trends'!$B9)*(InputData!$P$9:$P$99="PD"),InputData!S$9:S$99,0))</f>
        <v>10460565709</v>
      </c>
      <c r="G9" s="42">
        <f t="shared" si="0"/>
        <v>94.221056919699393</v>
      </c>
      <c r="H9" s="42">
        <f t="shared" si="1"/>
        <v>94.776053725861274</v>
      </c>
      <c r="J9" s="44">
        <f t="array" ref="J9">SUM(IF((InputData!$O$9:$O$99='PD Trends'!$B9)*(InputData!$P$9:$P$99="PD"),InputData!T$9:T$99,0))</f>
        <v>3648707</v>
      </c>
      <c r="K9" s="44">
        <f t="array" ref="K9">SUM(IF((InputData!$O$9:$O$99='PD Trends'!$B9)*(InputData!$P$9:$P$99="PD"),InputData!U$9:U$99,0))</f>
        <v>167177</v>
      </c>
      <c r="L9" s="44">
        <f t="array" ref="L9">SUM(IF((InputData!$O$9:$O$99='PD Trends'!$B9)*(InputData!$P$9:$P$99="PD"),InputData!V$9:V$99,0))</f>
        <v>403146756</v>
      </c>
      <c r="M9" s="42">
        <f t="shared" si="2"/>
        <v>110.49030684020394</v>
      </c>
      <c r="N9" s="42">
        <f t="shared" si="3"/>
        <v>110.62635933935718</v>
      </c>
    </row>
    <row r="10" spans="1:14" x14ac:dyDescent="0.2">
      <c r="A10">
        <v>4</v>
      </c>
      <c r="B10" s="11" t="s">
        <v>146</v>
      </c>
      <c r="D10" s="44">
        <f t="array" ref="D10">SUM(IF((InputData!$O$9:$O$99='PD Trends'!$B10)*(InputData!$P$9:$P$99="PD"),InputData!Q$9:Q$99,0))</f>
        <v>111600224</v>
      </c>
      <c r="E10" s="44">
        <f t="array" ref="E10">SUM(IF((InputData!$O$9:$O$99='PD Trends'!$B10)*(InputData!$P$9:$P$99="PD"),InputData!R$9:R$99,0))</f>
        <v>4387483</v>
      </c>
      <c r="F10" s="44">
        <f t="array" ref="F10">SUM(IF((InputData!$O$9:$O$99='PD Trends'!$B10)*(InputData!$P$9:$P$99="PD"),InputData!S$9:S$99,0))</f>
        <v>10613179431</v>
      </c>
      <c r="G10" s="42">
        <f t="shared" si="0"/>
        <v>95.099983231216456</v>
      </c>
      <c r="H10" s="42">
        <f t="shared" si="1"/>
        <v>94.759726525011445</v>
      </c>
      <c r="J10" s="44">
        <f t="array" ref="J10">SUM(IF((InputData!$O$9:$O$99='PD Trends'!$B10)*(InputData!$P$9:$P$99="PD"),InputData!T$9:T$99,0))</f>
        <v>3678367</v>
      </c>
      <c r="K10" s="44">
        <f t="array" ref="K10">SUM(IF((InputData!$O$9:$O$99='PD Trends'!$B10)*(InputData!$P$9:$P$99="PD"),InputData!U$9:U$99,0))</f>
        <v>167971</v>
      </c>
      <c r="L10" s="44">
        <f t="array" ref="L10">SUM(IF((InputData!$O$9:$O$99='PD Trends'!$B10)*(InputData!$P$9:$P$99="PD"),InputData!V$9:V$99,0))</f>
        <v>409209434</v>
      </c>
      <c r="M10" s="42">
        <f t="shared" si="2"/>
        <v>111.24758187532674</v>
      </c>
      <c r="N10" s="42">
        <f t="shared" si="3"/>
        <v>110.90756020153873</v>
      </c>
    </row>
    <row r="11" spans="1:14" x14ac:dyDescent="0.2">
      <c r="A11">
        <v>5</v>
      </c>
      <c r="B11" s="11" t="s">
        <v>147</v>
      </c>
      <c r="D11" s="44">
        <f t="array" ref="D11">SUM(IF((InputData!$O$9:$O$99='PD Trends'!$B11)*(InputData!$P$9:$P$99="PD"),InputData!Q$9:Q$99,0))</f>
        <v>111893114</v>
      </c>
      <c r="E11" s="44">
        <f t="array" ref="E11">SUM(IF((InputData!$O$9:$O$99='PD Trends'!$B11)*(InputData!$P$9:$P$99="PD"),InputData!R$9:R$99,0))</f>
        <v>4373634</v>
      </c>
      <c r="F11" s="44">
        <f t="array" ref="F11">SUM(IF((InputData!$O$9:$O$99='PD Trends'!$B11)*(InputData!$P$9:$P$99="PD"),InputData!S$9:S$99,0))</f>
        <v>10654453586</v>
      </c>
      <c r="G11" s="42">
        <f t="shared" si="0"/>
        <v>95.219921987335169</v>
      </c>
      <c r="H11" s="42">
        <f t="shared" si="1"/>
        <v>94.743399324161615</v>
      </c>
      <c r="J11" s="44">
        <f t="array" ref="J11">SUM(IF((InputData!$O$9:$O$99='PD Trends'!$B11)*(InputData!$P$9:$P$99="PD"),InputData!T$9:T$99,0))</f>
        <v>3701625</v>
      </c>
      <c r="K11" s="44">
        <f t="array" ref="K11">SUM(IF((InputData!$O$9:$O$99='PD Trends'!$B11)*(InputData!$P$9:$P$99="PD"),InputData!U$9:U$99,0))</f>
        <v>168106</v>
      </c>
      <c r="L11" s="44">
        <f t="array" ref="L11">SUM(IF((InputData!$O$9:$O$99='PD Trends'!$B11)*(InputData!$P$9:$P$99="PD"),InputData!V$9:V$99,0))</f>
        <v>415668369</v>
      </c>
      <c r="M11" s="42">
        <f t="shared" si="2"/>
        <v>112.29348434809036</v>
      </c>
      <c r="N11" s="42">
        <f t="shared" si="3"/>
        <v>111.18876106372026</v>
      </c>
    </row>
    <row r="12" spans="1:14" x14ac:dyDescent="0.2">
      <c r="A12">
        <v>6</v>
      </c>
      <c r="B12" s="11" t="s">
        <v>141</v>
      </c>
      <c r="D12" s="44">
        <f t="array" ref="D12">SUM(IF((InputData!$O$9:$O$99='PD Trends'!$B12)*(InputData!$P$9:$P$99="PD"),InputData!Q$9:Q$99,0))</f>
        <v>112012888</v>
      </c>
      <c r="E12" s="44">
        <f t="array" ref="E12">SUM(IF((InputData!$O$9:$O$99='PD Trends'!$B12)*(InputData!$P$9:$P$99="PD"),InputData!R$9:R$99,0))</f>
        <v>4366436</v>
      </c>
      <c r="F12" s="44">
        <f t="array" ref="F12">SUM(IF((InputData!$O$9:$O$99='PD Trends'!$B12)*(InputData!$P$9:$P$99="PD"),InputData!S$9:S$99,0))</f>
        <v>10703649675</v>
      </c>
      <c r="G12" s="42">
        <f t="shared" si="0"/>
        <v>95.557304754074366</v>
      </c>
      <c r="H12" s="42">
        <f t="shared" si="1"/>
        <v>94.7270721233118</v>
      </c>
      <c r="J12" s="44">
        <f t="array" ref="J12">SUM(IF((InputData!$O$9:$O$99='PD Trends'!$B12)*(InputData!$P$9:$P$99="PD"),InputData!T$9:T$99,0))</f>
        <v>3723188</v>
      </c>
      <c r="K12" s="44">
        <f t="array" ref="K12">SUM(IF((InputData!$O$9:$O$99='PD Trends'!$B12)*(InputData!$P$9:$P$99="PD"),InputData!U$9:U$99,0))</f>
        <v>167158</v>
      </c>
      <c r="L12" s="44">
        <f t="array" ref="L12">SUM(IF((InputData!$O$9:$O$99='PD Trends'!$B12)*(InputData!$P$9:$P$99="PD"),InputData!V$9:V$99,0))</f>
        <v>418653405</v>
      </c>
      <c r="M12" s="42">
        <f t="shared" si="2"/>
        <v>112.44487385541638</v>
      </c>
      <c r="N12" s="42">
        <f t="shared" si="3"/>
        <v>111.4699619259018</v>
      </c>
    </row>
    <row r="13" spans="1:14" x14ac:dyDescent="0.2">
      <c r="A13">
        <v>7</v>
      </c>
      <c r="B13" s="11" t="s">
        <v>142</v>
      </c>
      <c r="D13" s="44">
        <f t="array" ref="D13">SUM(IF((InputData!$O$9:$O$99='PD Trends'!$B13)*(InputData!$P$9:$P$99="PD"),InputData!Q$9:Q$99,0))</f>
        <v>112073459</v>
      </c>
      <c r="E13" s="44">
        <f t="array" ref="E13">SUM(IF((InputData!$O$9:$O$99='PD Trends'!$B13)*(InputData!$P$9:$P$99="PD"),InputData!R$9:R$99,0))</f>
        <v>4339101</v>
      </c>
      <c r="F13" s="44">
        <f t="array" ref="F13">SUM(IF((InputData!$O$9:$O$99='PD Trends'!$B13)*(InputData!$P$9:$P$99="PD"),InputData!S$9:S$99,0))</f>
        <v>10718843219</v>
      </c>
      <c r="G13" s="42">
        <f t="shared" si="0"/>
        <v>95.641227768297938</v>
      </c>
      <c r="H13" s="42">
        <f t="shared" si="1"/>
        <v>94.71074492246197</v>
      </c>
      <c r="J13" s="44">
        <f t="array" ref="J13">SUM(IF((InputData!$O$9:$O$99='PD Trends'!$B13)*(InputData!$P$9:$P$99="PD"),InputData!T$9:T$99,0))</f>
        <v>3747176</v>
      </c>
      <c r="K13" s="44">
        <f t="array" ref="K13">SUM(IF((InputData!$O$9:$O$99='PD Trends'!$B13)*(InputData!$P$9:$P$99="PD"),InputData!U$9:U$99,0))</f>
        <v>167270</v>
      </c>
      <c r="L13" s="44">
        <f t="array" ref="L13">SUM(IF((InputData!$O$9:$O$99='PD Trends'!$B13)*(InputData!$P$9:$P$99="PD"),InputData!V$9:V$99,0))</f>
        <v>421921271</v>
      </c>
      <c r="M13" s="42">
        <f t="shared" si="2"/>
        <v>112.59713208026524</v>
      </c>
      <c r="N13" s="42">
        <f t="shared" si="3"/>
        <v>111.75116278808333</v>
      </c>
    </row>
    <row r="14" spans="1:14" x14ac:dyDescent="0.2">
      <c r="A14">
        <v>8</v>
      </c>
      <c r="B14" s="11" t="s">
        <v>143</v>
      </c>
      <c r="D14" s="44">
        <f t="array" ref="D14">SUM(IF((InputData!$O$9:$O$99='PD Trends'!$B14)*(InputData!$P$9:$P$99="PD"),InputData!Q$9:Q$99,0))</f>
        <v>112169999</v>
      </c>
      <c r="E14" s="44">
        <f t="array" ref="E14">SUM(IF((InputData!$O$9:$O$99='PD Trends'!$B14)*(InputData!$P$9:$P$99="PD"),InputData!R$9:R$99,0))</f>
        <v>4313613</v>
      </c>
      <c r="F14" s="44">
        <f t="array" ref="F14">SUM(IF((InputData!$O$9:$O$99='PD Trends'!$B14)*(InputData!$P$9:$P$99="PD"),InputData!S$9:S$99,0))</f>
        <v>10730108247</v>
      </c>
      <c r="G14" s="42">
        <f t="shared" si="0"/>
        <v>95.659341558877969</v>
      </c>
      <c r="H14" s="42">
        <f t="shared" si="1"/>
        <v>94.69441772161214</v>
      </c>
      <c r="J14" s="44">
        <f t="array" ref="J14">SUM(IF((InputData!$O$9:$O$99='PD Trends'!$B14)*(InputData!$P$9:$P$99="PD"),InputData!T$9:T$99,0))</f>
        <v>3771125</v>
      </c>
      <c r="K14" s="44">
        <f t="array" ref="K14">SUM(IF((InputData!$O$9:$O$99='PD Trends'!$B14)*(InputData!$P$9:$P$99="PD"),InputData!U$9:U$99,0))</f>
        <v>169309</v>
      </c>
      <c r="L14" s="44">
        <f t="array" ref="L14">SUM(IF((InputData!$O$9:$O$99='PD Trends'!$B14)*(InputData!$P$9:$P$99="PD"),InputData!V$9:V$99,0))</f>
        <v>427859713</v>
      </c>
      <c r="M14" s="42">
        <f t="shared" si="2"/>
        <v>113.4567835858</v>
      </c>
      <c r="N14" s="42">
        <f t="shared" si="3"/>
        <v>112.03236365026487</v>
      </c>
    </row>
    <row r="15" spans="1:14" x14ac:dyDescent="0.2">
      <c r="A15">
        <v>9</v>
      </c>
      <c r="B15" s="11" t="s">
        <v>144</v>
      </c>
      <c r="D15" s="44">
        <f t="array" ref="D15">SUM(IF((InputData!$O$9:$O$99='PD Trends'!$B15)*(InputData!$P$9:$P$99="PD"),InputData!Q$9:Q$99,0))</f>
        <v>112431623</v>
      </c>
      <c r="E15" s="44">
        <f t="array" ref="E15">SUM(IF((InputData!$O$9:$O$99='PD Trends'!$B15)*(InputData!$P$9:$P$99="PD"),InputData!R$9:R$99,0))</f>
        <v>4293122</v>
      </c>
      <c r="F15" s="44">
        <f t="array" ref="F15">SUM(IF((InputData!$O$9:$O$99='PD Trends'!$B15)*(InputData!$P$9:$P$99="PD"),InputData!S$9:S$99,0))</f>
        <v>10714813064</v>
      </c>
      <c r="G15" s="42">
        <f t="shared" si="0"/>
        <v>95.300706136742335</v>
      </c>
      <c r="H15" s="42">
        <f t="shared" si="1"/>
        <v>94.678090520762325</v>
      </c>
      <c r="J15" s="44">
        <f t="array" ref="J15">SUM(IF((InputData!$O$9:$O$99='PD Trends'!$B15)*(InputData!$P$9:$P$99="PD"),InputData!T$9:T$99,0))</f>
        <v>3798047</v>
      </c>
      <c r="K15" s="44">
        <f t="array" ref="K15">SUM(IF((InputData!$O$9:$O$99='PD Trends'!$B15)*(InputData!$P$9:$P$99="PD"),InputData!U$9:U$99,0))</f>
        <v>171386</v>
      </c>
      <c r="L15" s="44">
        <f t="array" ref="L15">SUM(IF((InputData!$O$9:$O$99='PD Trends'!$B15)*(InputData!$P$9:$P$99="PD"),InputData!V$9:V$99,0))</f>
        <v>430429364</v>
      </c>
      <c r="M15" s="42">
        <f t="shared" si="2"/>
        <v>113.32913047152918</v>
      </c>
      <c r="N15" s="42">
        <f t="shared" si="3"/>
        <v>112.3135645124464</v>
      </c>
    </row>
    <row r="16" spans="1:14" x14ac:dyDescent="0.2">
      <c r="A16">
        <v>10</v>
      </c>
      <c r="B16" s="11" t="s">
        <v>137</v>
      </c>
      <c r="D16" s="44">
        <f t="array" ref="D16">SUM(IF((InputData!$O$9:$O$99='PD Trends'!$B16)*(InputData!$P$9:$P$99="PD"),InputData!Q$9:Q$99,0))</f>
        <v>112744481</v>
      </c>
      <c r="E16" s="44">
        <f t="array" ref="E16">SUM(IF((InputData!$O$9:$O$99='PD Trends'!$B16)*(InputData!$P$9:$P$99="PD"),InputData!R$9:R$99,0))</f>
        <v>4307132</v>
      </c>
      <c r="F16" s="44">
        <f t="array" ref="F16">SUM(IF((InputData!$O$9:$O$99='PD Trends'!$B16)*(InputData!$P$9:$P$99="PD"),InputData!S$9:S$99,0))</f>
        <v>10760233951</v>
      </c>
      <c r="G16" s="42">
        <f t="shared" si="0"/>
        <v>95.439119108632909</v>
      </c>
      <c r="H16" s="42">
        <f t="shared" si="1"/>
        <v>94.661763319912495</v>
      </c>
      <c r="J16" s="44">
        <f t="array" ref="J16">SUM(IF((InputData!$O$9:$O$99='PD Trends'!$B16)*(InputData!$P$9:$P$99="PD"),InputData!T$9:T$99,0))</f>
        <v>3821163</v>
      </c>
      <c r="K16" s="44">
        <f t="array" ref="K16">SUM(IF((InputData!$O$9:$O$99='PD Trends'!$B16)*(InputData!$P$9:$P$99="PD"),InputData!U$9:U$99,0))</f>
        <v>174775</v>
      </c>
      <c r="L16" s="44">
        <f t="array" ref="L16">SUM(IF((InputData!$O$9:$O$99='PD Trends'!$B16)*(InputData!$P$9:$P$99="PD"),InputData!V$9:V$99,0))</f>
        <v>432827946</v>
      </c>
      <c r="M16" s="42">
        <f t="shared" si="2"/>
        <v>113.27125956155233</v>
      </c>
      <c r="N16" s="42">
        <f t="shared" si="3"/>
        <v>112.59476537462794</v>
      </c>
    </row>
    <row r="17" spans="1:14" x14ac:dyDescent="0.2">
      <c r="A17">
        <v>11</v>
      </c>
      <c r="B17" s="11" t="s">
        <v>138</v>
      </c>
      <c r="D17" s="44">
        <f t="array" ref="D17">SUM(IF((InputData!$O$9:$O$99='PD Trends'!$B17)*(InputData!$P$9:$P$99="PD"),InputData!Q$9:Q$99,0))</f>
        <v>113156947</v>
      </c>
      <c r="E17" s="44">
        <f t="array" ref="E17">SUM(IF((InputData!$O$9:$O$99='PD Trends'!$B17)*(InputData!$P$9:$P$99="PD"),InputData!R$9:R$99,0))</f>
        <v>4296243</v>
      </c>
      <c r="F17" s="44">
        <f t="array" ref="F17">SUM(IF((InputData!$O$9:$O$99='PD Trends'!$B17)*(InputData!$P$9:$P$99="PD"),InputData!S$9:S$99,0))</f>
        <v>10736373749</v>
      </c>
      <c r="G17" s="42">
        <f t="shared" si="0"/>
        <v>94.880376624159013</v>
      </c>
      <c r="H17" s="42">
        <f t="shared" si="1"/>
        <v>94.645436119062666</v>
      </c>
      <c r="J17" s="44">
        <f t="array" ref="J17">SUM(IF((InputData!$O$9:$O$99='PD Trends'!$B17)*(InputData!$P$9:$P$99="PD"),InputData!T$9:T$99,0))</f>
        <v>3848894</v>
      </c>
      <c r="K17" s="44">
        <f t="array" ref="K17">SUM(IF((InputData!$O$9:$O$99='PD Trends'!$B17)*(InputData!$P$9:$P$99="PD"),InputData!U$9:U$99,0))</f>
        <v>176365</v>
      </c>
      <c r="L17" s="44">
        <f t="array" ref="L17">SUM(IF((InputData!$O$9:$O$99='PD Trends'!$B17)*(InputData!$P$9:$P$99="PD"),InputData!V$9:V$99,0))</f>
        <v>433485351</v>
      </c>
      <c r="M17" s="42">
        <f t="shared" si="2"/>
        <v>112.62595202673808</v>
      </c>
      <c r="N17" s="42">
        <f t="shared" si="3"/>
        <v>112.87596623680949</v>
      </c>
    </row>
    <row r="18" spans="1:14" x14ac:dyDescent="0.2">
      <c r="A18">
        <v>12</v>
      </c>
      <c r="B18" s="11" t="s">
        <v>139</v>
      </c>
      <c r="D18" s="44">
        <f t="array" ref="D18">SUM(IF((InputData!$O$9:$O$99='PD Trends'!$B18)*(InputData!$P$9:$P$99="PD"),InputData!Q$9:Q$99,0))</f>
        <v>113644108</v>
      </c>
      <c r="E18" s="44">
        <f t="array" ref="E18">SUM(IF((InputData!$O$9:$O$99='PD Trends'!$B18)*(InputData!$P$9:$P$99="PD"),InputData!R$9:R$99,0))</f>
        <v>4277413</v>
      </c>
      <c r="F18" s="44">
        <f t="array" ref="F18">SUM(IF((InputData!$O$9:$O$99='PD Trends'!$B18)*(InputData!$P$9:$P$99="PD"),InputData!S$9:S$99,0))</f>
        <v>10694568279</v>
      </c>
      <c r="G18" s="42">
        <f t="shared" si="0"/>
        <v>94.105787508139002</v>
      </c>
      <c r="H18" s="42">
        <f t="shared" si="1"/>
        <v>94.62910891821285</v>
      </c>
      <c r="J18" s="44">
        <f t="array" ref="J18">SUM(IF((InputData!$O$9:$O$99='PD Trends'!$B18)*(InputData!$P$9:$P$99="PD"),InputData!T$9:T$99,0))</f>
        <v>3878136</v>
      </c>
      <c r="K18" s="44">
        <f t="array" ref="K18">SUM(IF((InputData!$O$9:$O$99='PD Trends'!$B18)*(InputData!$P$9:$P$99="PD"),InputData!U$9:U$99,0))</f>
        <v>177250</v>
      </c>
      <c r="L18" s="44">
        <f t="array" ref="L18">SUM(IF((InputData!$O$9:$O$99='PD Trends'!$B18)*(InputData!$P$9:$P$99="PD"),InputData!V$9:V$99,0))</f>
        <v>432277156</v>
      </c>
      <c r="M18" s="42">
        <f t="shared" si="2"/>
        <v>111.4651873993073</v>
      </c>
      <c r="N18" s="42">
        <f t="shared" si="3"/>
        <v>113.15716709899102</v>
      </c>
    </row>
    <row r="19" spans="1:14" x14ac:dyDescent="0.2">
      <c r="A19">
        <v>13</v>
      </c>
      <c r="B19" s="11" t="s">
        <v>140</v>
      </c>
      <c r="D19" s="44">
        <f t="array" ref="D19">SUM(IF((InputData!$O$9:$O$99='PD Trends'!$B19)*(InputData!$P$9:$P$99="PD"),InputData!Q$9:Q$99,0))</f>
        <v>114140731</v>
      </c>
      <c r="E19" s="44">
        <f t="array" ref="E19">SUM(IF((InputData!$O$9:$O$99='PD Trends'!$B19)*(InputData!$P$9:$P$99="PD"),InputData!R$9:R$99,0))</f>
        <v>4260043</v>
      </c>
      <c r="F19" s="44">
        <f t="array" ref="F19">SUM(IF((InputData!$O$9:$O$99='PD Trends'!$B19)*(InputData!$P$9:$P$99="PD"),InputData!S$9:S$99,0))</f>
        <v>10686620227</v>
      </c>
      <c r="G19" s="42">
        <f t="shared" si="0"/>
        <v>93.626702171725185</v>
      </c>
      <c r="H19" s="42">
        <f t="shared" si="1"/>
        <v>94.612781717363021</v>
      </c>
      <c r="J19" s="44">
        <f t="array" ref="J19">SUM(IF((InputData!$O$9:$O$99='PD Trends'!$B19)*(InputData!$P$9:$P$99="PD"),InputData!T$9:T$99,0))</f>
        <v>3909093</v>
      </c>
      <c r="K19" s="44">
        <f t="array" ref="K19">SUM(IF((InputData!$O$9:$O$99='PD Trends'!$B19)*(InputData!$P$9:$P$99="PD"),InputData!U$9:U$99,0))</f>
        <v>177625</v>
      </c>
      <c r="L19" s="44">
        <f t="array" ref="L19">SUM(IF((InputData!$O$9:$O$99='PD Trends'!$B19)*(InputData!$P$9:$P$99="PD"),InputData!V$9:V$99,0))</f>
        <v>434050470</v>
      </c>
      <c r="M19" s="42">
        <f t="shared" si="2"/>
        <v>111.03610735277979</v>
      </c>
      <c r="N19" s="42">
        <f t="shared" si="3"/>
        <v>113.43836796117256</v>
      </c>
    </row>
    <row r="20" spans="1:14" x14ac:dyDescent="0.2">
      <c r="A20">
        <v>14</v>
      </c>
      <c r="B20" s="11" t="s">
        <v>133</v>
      </c>
      <c r="D20" s="44">
        <f t="array" ref="D20">SUM(IF((InputData!$O$9:$O$99='PD Trends'!$B20)*(InputData!$P$9:$P$99="PD"),InputData!Q$9:Q$99,0))</f>
        <v>114698872</v>
      </c>
      <c r="E20" s="44">
        <f t="array" ref="E20">SUM(IF((InputData!$O$9:$O$99='PD Trends'!$B20)*(InputData!$P$9:$P$99="PD"),InputData!R$9:R$99,0))</f>
        <v>4248379</v>
      </c>
      <c r="F20" s="44">
        <f t="array" ref="F20">SUM(IF((InputData!$O$9:$O$99='PD Trends'!$B20)*(InputData!$P$9:$P$99="PD"),InputData!S$9:S$99,0))</f>
        <v>10715588029</v>
      </c>
      <c r="G20" s="42">
        <f t="shared" si="0"/>
        <v>93.42365659010143</v>
      </c>
      <c r="H20" s="42">
        <f t="shared" si="1"/>
        <v>94.596454516513191</v>
      </c>
      <c r="J20" s="44">
        <f t="array" ref="J20">SUM(IF((InputData!$O$9:$O$99='PD Trends'!$B20)*(InputData!$P$9:$P$99="PD"),InputData!T$9:T$99,0))</f>
        <v>3941446</v>
      </c>
      <c r="K20" s="44">
        <f t="array" ref="K20">SUM(IF((InputData!$O$9:$O$99='PD Trends'!$B20)*(InputData!$P$9:$P$99="PD"),InputData!U$9:U$99,0))</f>
        <v>177893</v>
      </c>
      <c r="L20" s="44">
        <f t="array" ref="L20">SUM(IF((InputData!$O$9:$O$99='PD Trends'!$B20)*(InputData!$P$9:$P$99="PD"),InputData!V$9:V$99,0))</f>
        <v>440751861</v>
      </c>
      <c r="M20" s="42">
        <f t="shared" si="2"/>
        <v>111.82491425735631</v>
      </c>
      <c r="N20" s="42">
        <f t="shared" si="3"/>
        <v>113.71956882335409</v>
      </c>
    </row>
    <row r="21" spans="1:14" x14ac:dyDescent="0.2">
      <c r="A21">
        <v>15</v>
      </c>
      <c r="B21" s="11" t="s">
        <v>134</v>
      </c>
      <c r="D21" s="44">
        <f t="array" ref="D21">SUM(IF((InputData!$O$9:$O$99='PD Trends'!$B21)*(InputData!$P$9:$P$99="PD"),InputData!Q$9:Q$99,0))</f>
        <v>115270198</v>
      </c>
      <c r="E21" s="44">
        <f t="array" ref="E21">SUM(IF((InputData!$O$9:$O$99='PD Trends'!$B21)*(InputData!$P$9:$P$99="PD"),InputData!R$9:R$99,0))</f>
        <v>4272753</v>
      </c>
      <c r="F21" s="44">
        <f t="array" ref="F21">SUM(IF((InputData!$O$9:$O$99='PD Trends'!$B21)*(InputData!$P$9:$P$99="PD"),InputData!S$9:S$99,0))</f>
        <v>10846628096</v>
      </c>
      <c r="G21" s="42">
        <f t="shared" si="0"/>
        <v>94.097418796834205</v>
      </c>
      <c r="H21" s="42">
        <f t="shared" si="1"/>
        <v>94.580127315663361</v>
      </c>
      <c r="J21" s="44">
        <f t="array" ref="J21">SUM(IF((InputData!$O$9:$O$99='PD Trends'!$B21)*(InputData!$P$9:$P$99="PD"),InputData!T$9:T$99,0))</f>
        <v>3970412</v>
      </c>
      <c r="K21" s="44">
        <f t="array" ref="K21">SUM(IF((InputData!$O$9:$O$99='PD Trends'!$B21)*(InputData!$P$9:$P$99="PD"),InputData!U$9:U$99,0))</f>
        <v>179582</v>
      </c>
      <c r="L21" s="44">
        <f t="array" ref="L21">SUM(IF((InputData!$O$9:$O$99='PD Trends'!$B21)*(InputData!$P$9:$P$99="PD"),InputData!V$9:V$99,0))</f>
        <v>451018033</v>
      </c>
      <c r="M21" s="42">
        <f t="shared" si="2"/>
        <v>113.59476875447686</v>
      </c>
      <c r="N21" s="42">
        <f t="shared" si="3"/>
        <v>114.00076968553563</v>
      </c>
    </row>
    <row r="22" spans="1:14" x14ac:dyDescent="0.2">
      <c r="A22">
        <v>16</v>
      </c>
      <c r="B22" s="11" t="s">
        <v>135</v>
      </c>
      <c r="D22" s="44">
        <f t="array" ref="D22">SUM(IF((InputData!$O$9:$O$99='PD Trends'!$B22)*(InputData!$P$9:$P$99="PD"),InputData!Q$9:Q$99,0))</f>
        <v>115873426</v>
      </c>
      <c r="E22" s="44">
        <f t="array" ref="E22">SUM(IF((InputData!$O$9:$O$99='PD Trends'!$B22)*(InputData!$P$9:$P$99="PD"),InputData!R$9:R$99,0))</f>
        <v>4294362</v>
      </c>
      <c r="F22" s="44">
        <f t="array" ref="F22">SUM(IF((InputData!$O$9:$O$99='PD Trends'!$B22)*(InputData!$P$9:$P$99="PD"),InputData!S$9:S$99,0))</f>
        <v>10975968480</v>
      </c>
      <c r="G22" s="42">
        <f t="shared" si="0"/>
        <v>94.723776269461467</v>
      </c>
      <c r="H22" s="42">
        <f t="shared" si="1"/>
        <v>94.563800114813546</v>
      </c>
      <c r="J22" s="44">
        <f t="array" ref="J22">SUM(IF((InputData!$O$9:$O$99='PD Trends'!$B22)*(InputData!$P$9:$P$99="PD"),InputData!T$9:T$99,0))</f>
        <v>4001711</v>
      </c>
      <c r="K22" s="44">
        <f t="array" ref="K22">SUM(IF((InputData!$O$9:$O$99='PD Trends'!$B22)*(InputData!$P$9:$P$99="PD"),InputData!U$9:U$99,0))</f>
        <v>181549</v>
      </c>
      <c r="L22" s="44">
        <f t="array" ref="L22">SUM(IF((InputData!$O$9:$O$99='PD Trends'!$B22)*(InputData!$P$9:$P$99="PD"),InputData!V$9:V$99,0))</f>
        <v>461572701</v>
      </c>
      <c r="M22" s="42">
        <f t="shared" si="2"/>
        <v>115.34383692375586</v>
      </c>
      <c r="N22" s="42">
        <f t="shared" si="3"/>
        <v>114.28197054771717</v>
      </c>
    </row>
    <row r="23" spans="1:14" x14ac:dyDescent="0.2">
      <c r="A23">
        <v>17</v>
      </c>
      <c r="B23" s="11" t="s">
        <v>136</v>
      </c>
      <c r="D23" s="44">
        <f t="array" ref="D23">SUM(IF((InputData!$O$9:$O$99='PD Trends'!$B23)*(InputData!$P$9:$P$99="PD"),InputData!Q$9:Q$99,0))</f>
        <v>116530659</v>
      </c>
      <c r="E23" s="44">
        <f t="array" ref="E23">SUM(IF((InputData!$O$9:$O$99='PD Trends'!$B23)*(InputData!$P$9:$P$99="PD"),InputData!R$9:R$99,0))</f>
        <v>4274987</v>
      </c>
      <c r="F23" s="44">
        <f t="array" ref="F23">SUM(IF((InputData!$O$9:$O$99='PD Trends'!$B23)*(InputData!$P$9:$P$99="PD"),InputData!S$9:S$99,0))</f>
        <v>11025634371</v>
      </c>
      <c r="G23" s="42">
        <f t="shared" si="0"/>
        <v>94.615738601461103</v>
      </c>
      <c r="H23" s="42">
        <f t="shared" si="1"/>
        <v>94.547472913963716</v>
      </c>
      <c r="J23" s="44">
        <f t="array" ref="J23">SUM(IF((InputData!$O$9:$O$99='PD Trends'!$B23)*(InputData!$P$9:$P$99="PD"),InputData!T$9:T$99,0))</f>
        <v>4039197</v>
      </c>
      <c r="K23" s="44">
        <f t="array" ref="K23">SUM(IF((InputData!$O$9:$O$99='PD Trends'!$B23)*(InputData!$P$9:$P$99="PD"),InputData!U$9:U$99,0))</f>
        <v>180591</v>
      </c>
      <c r="L23" s="44">
        <f t="array" ref="L23">SUM(IF((InputData!$O$9:$O$99='PD Trends'!$B23)*(InputData!$P$9:$P$99="PD"),InputData!V$9:V$99,0))</f>
        <v>464561768</v>
      </c>
      <c r="M23" s="42">
        <f t="shared" si="2"/>
        <v>115.01339696974424</v>
      </c>
      <c r="N23" s="42">
        <f t="shared" si="3"/>
        <v>114.5631714098987</v>
      </c>
    </row>
    <row r="24" spans="1:14" x14ac:dyDescent="0.2">
      <c r="A24">
        <v>18</v>
      </c>
      <c r="B24" s="11" t="s">
        <v>132</v>
      </c>
      <c r="D24" s="44">
        <f t="array" ref="D24">SUM(IF((InputData!$O$9:$O$99='PD Trends'!$B24)*(InputData!$P$9:$P$99="PD"),InputData!Q$9:Q$99,0))</f>
        <v>117122871</v>
      </c>
      <c r="E24" s="44">
        <f t="array" ref="E24">SUM(IF((InputData!$O$9:$O$99='PD Trends'!$B24)*(InputData!$P$9:$P$99="PD"),InputData!R$9:R$99,0))</f>
        <v>4257028</v>
      </c>
      <c r="F24" s="44">
        <f t="array" ref="F24">SUM(IF((InputData!$O$9:$O$99='PD Trends'!$B24)*(InputData!$P$9:$P$99="PD"),InputData!S$9:S$99,0))</f>
        <v>11103318734</v>
      </c>
      <c r="G24" s="42">
        <f t="shared" si="0"/>
        <v>94.800602471570215</v>
      </c>
      <c r="H24" s="42">
        <f t="shared" si="1"/>
        <v>94.531145713113887</v>
      </c>
      <c r="J24" s="44">
        <f t="array" ref="J24">SUM(IF((InputData!$O$9:$O$99='PD Trends'!$B24)*(InputData!$P$9:$P$99="PD"),InputData!T$9:T$99,0))</f>
        <v>4073531</v>
      </c>
      <c r="K24" s="44">
        <f t="array" ref="K24">SUM(IF((InputData!$O$9:$O$99='PD Trends'!$B24)*(InputData!$P$9:$P$99="PD"),InputData!U$9:U$99,0))</f>
        <v>181868</v>
      </c>
      <c r="L24" s="44">
        <f t="array" ref="L24">SUM(IF((InputData!$O$9:$O$99='PD Trends'!$B24)*(InputData!$P$9:$P$99="PD"),InputData!V$9:V$99,0))</f>
        <v>472361654</v>
      </c>
      <c r="M24" s="42">
        <f t="shared" si="2"/>
        <v>115.95877237708514</v>
      </c>
      <c r="N24" s="42">
        <f t="shared" si="3"/>
        <v>114.84437227208025</v>
      </c>
    </row>
    <row r="26" spans="1:14" x14ac:dyDescent="0.2">
      <c r="F26" t="s">
        <v>149</v>
      </c>
      <c r="G26" s="42">
        <f>LINEST(G7:G24,A7:A24)</f>
        <v>-1.6327200849825405E-2</v>
      </c>
      <c r="L26" t="s">
        <v>149</v>
      </c>
      <c r="M26" s="42">
        <f>LINEST(M7:M24,A7:$A$24)</f>
        <v>0.28120086218153723</v>
      </c>
    </row>
    <row r="27" spans="1:14" x14ac:dyDescent="0.2">
      <c r="F27" t="s">
        <v>150</v>
      </c>
      <c r="G27" s="42">
        <f>INTERCEPT(G7:G24,A7:A24)</f>
        <v>94.825035328410749</v>
      </c>
      <c r="L27" t="s">
        <v>150</v>
      </c>
      <c r="M27" s="42">
        <f>INTERCEPT(M7:M24,A7:$A$24)</f>
        <v>109.78275675281257</v>
      </c>
    </row>
    <row r="29" spans="1:14" x14ac:dyDescent="0.2">
      <c r="F29" t="s">
        <v>151</v>
      </c>
      <c r="G29">
        <f>4*$G$26</f>
        <v>-6.5308803399301618E-2</v>
      </c>
      <c r="L29" t="s">
        <v>151</v>
      </c>
      <c r="M29">
        <f>4*$M$26</f>
        <v>1.1248034487261489</v>
      </c>
    </row>
    <row r="30" spans="1:14" x14ac:dyDescent="0.2">
      <c r="F30" t="s">
        <v>152</v>
      </c>
      <c r="G30" s="41">
        <f>G29/$H$24</f>
        <v>-6.9087074854146851E-4</v>
      </c>
      <c r="L30" t="s">
        <v>152</v>
      </c>
      <c r="M30" s="41">
        <f>M29/$N$24</f>
        <v>9.7941538315987585E-3</v>
      </c>
    </row>
  </sheetData>
  <mergeCells count="1">
    <mergeCell ref="D1:N1"/>
  </mergeCells>
  <phoneticPr fontId="1" type="noConversion"/>
  <pageMargins left="0.25" right="0.25" top="0.5" bottom="0.5" header="0.5" footer="0.5"/>
  <pageSetup scale="87" orientation="portrait" horizontalDpi="4294967294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30"/>
  <sheetViews>
    <sheetView topLeftCell="A16" zoomScaleNormal="100" workbookViewId="0">
      <selection activeCell="J3" sqref="J3"/>
    </sheetView>
  </sheetViews>
  <sheetFormatPr defaultRowHeight="12.75" x14ac:dyDescent="0.2"/>
  <cols>
    <col min="3" max="3" width="2.42578125" customWidth="1"/>
    <col min="4" max="4" width="11.140625" bestFit="1" customWidth="1"/>
    <col min="6" max="6" width="21.85546875" bestFit="1" customWidth="1"/>
    <col min="9" max="9" width="3.5703125" customWidth="1"/>
    <col min="12" max="12" width="21.85546875" bestFit="1" customWidth="1"/>
  </cols>
  <sheetData>
    <row r="1" spans="1:14" x14ac:dyDescent="0.2">
      <c r="A1" s="7"/>
      <c r="B1" s="13" t="s">
        <v>169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7"/>
    </row>
    <row r="3" spans="1:14" x14ac:dyDescent="0.2">
      <c r="D3" s="12" t="s">
        <v>48</v>
      </c>
      <c r="E3" s="12"/>
      <c r="F3" s="12"/>
      <c r="G3" s="12"/>
      <c r="H3" s="12"/>
      <c r="J3" s="12" t="s">
        <v>170</v>
      </c>
      <c r="K3" s="12"/>
      <c r="L3" s="12"/>
      <c r="M3" s="12"/>
      <c r="N3" s="12"/>
    </row>
    <row r="4" spans="1:14" x14ac:dyDescent="0.2">
      <c r="E4" s="3" t="s">
        <v>49</v>
      </c>
      <c r="F4" s="3" t="s">
        <v>51</v>
      </c>
      <c r="G4" s="3" t="s">
        <v>53</v>
      </c>
      <c r="H4" s="3" t="s">
        <v>55</v>
      </c>
      <c r="K4" s="3" t="s">
        <v>49</v>
      </c>
      <c r="L4" s="3" t="s">
        <v>51</v>
      </c>
      <c r="M4" s="3" t="s">
        <v>53</v>
      </c>
      <c r="N4" s="3" t="s">
        <v>55</v>
      </c>
    </row>
    <row r="5" spans="1:14" x14ac:dyDescent="0.2">
      <c r="B5" s="4" t="s">
        <v>46</v>
      </c>
      <c r="D5" s="4" t="s">
        <v>47</v>
      </c>
      <c r="E5" s="4" t="s">
        <v>50</v>
      </c>
      <c r="F5" s="4" t="s">
        <v>52</v>
      </c>
      <c r="G5" s="4" t="s">
        <v>54</v>
      </c>
      <c r="H5" s="4" t="s">
        <v>56</v>
      </c>
      <c r="J5" s="4" t="s">
        <v>47</v>
      </c>
      <c r="K5" s="4" t="s">
        <v>50</v>
      </c>
      <c r="L5" s="4" t="s">
        <v>52</v>
      </c>
      <c r="M5" s="4" t="s">
        <v>54</v>
      </c>
      <c r="N5" s="4" t="s">
        <v>56</v>
      </c>
    </row>
    <row r="7" spans="1:14" x14ac:dyDescent="0.2">
      <c r="A7">
        <v>1</v>
      </c>
      <c r="B7" s="11" t="s">
        <v>43</v>
      </c>
      <c r="D7">
        <f t="array" ref="D7">SUM(IF((InputData!$O$9:$O$99='PIP Trends'!$B7)*(InputData!$P$9:$P$99="PIP"),InputData!Q$9:Q$99,0))</f>
        <v>0</v>
      </c>
      <c r="E7">
        <f t="array" ref="E7">SUM(IF((InputData!$O$9:$O$99='PIP Trends'!$B7)*(InputData!$P$9:$P$99="PIP"),InputData!R$9:R$99,0))</f>
        <v>0</v>
      </c>
      <c r="F7" s="45">
        <f t="array" ref="F7">SUM(IF((InputData!$O$9:$O$99='PIP Trends'!$B7)*(InputData!$P$9:$P$99="PIP"),InputData!S$9:S$99,0))</f>
        <v>0</v>
      </c>
      <c r="G7" s="42">
        <f>F7/MAX(D7,9)</f>
        <v>0</v>
      </c>
      <c r="H7" s="42">
        <f>($G$26*$A7)+$G$27</f>
        <v>0</v>
      </c>
      <c r="J7">
        <f t="array" ref="J7">SUM(IF((InputData!$O$9:$O$99='PIP Trends'!$B7)*(InputData!$P$9:$P$99="PIP"),InputData!T$9:T$99,0))</f>
        <v>0</v>
      </c>
      <c r="K7">
        <f t="array" ref="K7">SUM(IF((InputData!$O$9:$O$99='PIP Trends'!$B7)*(InputData!$P$9:$P$99="PIP"),InputData!U$9:U$99,0))</f>
        <v>0</v>
      </c>
      <c r="L7">
        <f t="array" ref="L7">SUM(IF((InputData!$O$9:$O$99='PIP Trends'!$B7)*(InputData!$P$9:$P$99="PIP"),InputData!V$9:V$99,0))</f>
        <v>0</v>
      </c>
      <c r="M7" s="42">
        <f>L7/MAX(J7,78)</f>
        <v>0</v>
      </c>
      <c r="N7" s="42">
        <f>($M$26*A7)+$M$27</f>
        <v>0</v>
      </c>
    </row>
    <row r="8" spans="1:14" x14ac:dyDescent="0.2">
      <c r="A8">
        <v>2</v>
      </c>
      <c r="B8" s="11" t="s">
        <v>44</v>
      </c>
      <c r="D8">
        <f t="array" ref="D8">SUM(IF((InputData!$O$9:$O$99='PIP Trends'!$B8)*(InputData!$P$9:$P$99="PIP"),InputData!Q$9:Q$99,0))</f>
        <v>0</v>
      </c>
      <c r="E8">
        <f t="array" ref="E8">SUM(IF((InputData!$O$9:$O$99='PIP Trends'!$B8)*(InputData!$P$9:$P$99="PIP"),InputData!R$9:R$99,0))</f>
        <v>0</v>
      </c>
      <c r="F8" s="45">
        <f t="array" ref="F8">SUM(IF((InputData!$O$9:$O$99='PIP Trends'!$B8)*(InputData!$P$9:$P$99="PIP"),InputData!S$9:S$99,0))</f>
        <v>0</v>
      </c>
      <c r="G8" s="42">
        <f t="shared" ref="G8:G24" si="0">F8/MAX(D8,9)</f>
        <v>0</v>
      </c>
      <c r="H8" s="42">
        <f t="shared" ref="H8:H24" si="1">($G$26*$A8)+$G$27</f>
        <v>0</v>
      </c>
      <c r="J8">
        <f t="array" ref="J8">SUM(IF((InputData!$O$9:$O$99='PIP Trends'!$B8)*(InputData!$P$9:$P$99="PIP"),InputData!T$9:T$99,0))</f>
        <v>0</v>
      </c>
      <c r="K8">
        <f t="array" ref="K8">SUM(IF((InputData!$O$9:$O$99='PIP Trends'!$B8)*(InputData!$P$9:$P$99="PIP"),InputData!U$9:U$99,0))</f>
        <v>0</v>
      </c>
      <c r="L8">
        <f t="array" ref="L8">SUM(IF((InputData!$O$9:$O$99='PIP Trends'!$B8)*(InputData!$P$9:$P$99="PIP"),InputData!V$9:V$99,0))</f>
        <v>0</v>
      </c>
      <c r="M8" s="42">
        <f t="shared" ref="M8:M24" si="2">L8/MAX(J8,78)</f>
        <v>0</v>
      </c>
      <c r="N8" s="42">
        <f t="shared" ref="N8:N24" si="3">($M$26*A8)+$M$27</f>
        <v>0</v>
      </c>
    </row>
    <row r="9" spans="1:14" x14ac:dyDescent="0.2">
      <c r="A9">
        <v>3</v>
      </c>
      <c r="B9" s="11" t="s">
        <v>145</v>
      </c>
      <c r="D9">
        <f t="array" ref="D9">SUM(IF((InputData!$O$9:$O$99='PIP Trends'!$B9)*(InputData!$P$9:$P$99="PIP"),InputData!Q$9:Q$99,0))</f>
        <v>0</v>
      </c>
      <c r="E9">
        <f t="array" ref="E9">SUM(IF((InputData!$O$9:$O$99='PIP Trends'!$B9)*(InputData!$P$9:$P$99="PIP"),InputData!R$9:R$99,0))</f>
        <v>0</v>
      </c>
      <c r="F9" s="45">
        <f t="array" ref="F9">SUM(IF((InputData!$O$9:$O$99='PIP Trends'!$B9)*(InputData!$P$9:$P$99="PIP"),InputData!S$9:S$99,0))</f>
        <v>0</v>
      </c>
      <c r="G9" s="42">
        <f t="shared" si="0"/>
        <v>0</v>
      </c>
      <c r="H9" s="42">
        <f t="shared" si="1"/>
        <v>0</v>
      </c>
      <c r="J9">
        <f t="array" ref="J9">SUM(IF((InputData!$O$9:$O$99='PIP Trends'!$B9)*(InputData!$P$9:$P$99="PIP"),InputData!T$9:T$99,0))</f>
        <v>0</v>
      </c>
      <c r="K9">
        <f t="array" ref="K9">SUM(IF((InputData!$O$9:$O$99='PIP Trends'!$B9)*(InputData!$P$9:$P$99="PIP"),InputData!U$9:U$99,0))</f>
        <v>0</v>
      </c>
      <c r="L9">
        <f t="array" ref="L9">SUM(IF((InputData!$O$9:$O$99='PIP Trends'!$B9)*(InputData!$P$9:$P$99="PIP"),InputData!V$9:V$99,0))</f>
        <v>0</v>
      </c>
      <c r="M9" s="42">
        <f t="shared" si="2"/>
        <v>0</v>
      </c>
      <c r="N9" s="42">
        <f t="shared" si="3"/>
        <v>0</v>
      </c>
    </row>
    <row r="10" spans="1:14" x14ac:dyDescent="0.2">
      <c r="A10">
        <v>4</v>
      </c>
      <c r="B10" s="11" t="s">
        <v>146</v>
      </c>
      <c r="D10">
        <f t="array" ref="D10">SUM(IF((InputData!$O$9:$O$99='PIP Trends'!$B10)*(InputData!$P$9:$P$99="PIP"),InputData!Q$9:Q$99,0))</f>
        <v>0</v>
      </c>
      <c r="E10">
        <f t="array" ref="E10">SUM(IF((InputData!$O$9:$O$99='PIP Trends'!$B10)*(InputData!$P$9:$P$99="PIP"),InputData!R$9:R$99,0))</f>
        <v>0</v>
      </c>
      <c r="F10" s="45">
        <f t="array" ref="F10">SUM(IF((InputData!$O$9:$O$99='PIP Trends'!$B10)*(InputData!$P$9:$P$99="PIP"),InputData!S$9:S$99,0))</f>
        <v>0</v>
      </c>
      <c r="G10" s="42">
        <f t="shared" si="0"/>
        <v>0</v>
      </c>
      <c r="H10" s="42">
        <f t="shared" si="1"/>
        <v>0</v>
      </c>
      <c r="J10">
        <f t="array" ref="J10">SUM(IF((InputData!$O$9:$O$99='PIP Trends'!$B10)*(InputData!$P$9:$P$99="PIP"),InputData!T$9:T$99,0))</f>
        <v>0</v>
      </c>
      <c r="K10">
        <f t="array" ref="K10">SUM(IF((InputData!$O$9:$O$99='PIP Trends'!$B10)*(InputData!$P$9:$P$99="PIP"),InputData!U$9:U$99,0))</f>
        <v>0</v>
      </c>
      <c r="L10">
        <f t="array" ref="L10">SUM(IF((InputData!$O$9:$O$99='PIP Trends'!$B10)*(InputData!$P$9:$P$99="PIP"),InputData!V$9:V$99,0))</f>
        <v>0</v>
      </c>
      <c r="M10" s="42">
        <f t="shared" si="2"/>
        <v>0</v>
      </c>
      <c r="N10" s="42">
        <f t="shared" si="3"/>
        <v>0</v>
      </c>
    </row>
    <row r="11" spans="1:14" x14ac:dyDescent="0.2">
      <c r="A11">
        <v>5</v>
      </c>
      <c r="B11" s="11" t="s">
        <v>147</v>
      </c>
      <c r="D11">
        <f t="array" ref="D11">SUM(IF((InputData!$O$9:$O$99='PIP Trends'!$B11)*(InputData!$P$9:$P$99="PIP"),InputData!Q$9:Q$99,0))</f>
        <v>0</v>
      </c>
      <c r="E11">
        <f t="array" ref="E11">SUM(IF((InputData!$O$9:$O$99='PIP Trends'!$B11)*(InputData!$P$9:$P$99="PIP"),InputData!R$9:R$99,0))</f>
        <v>0</v>
      </c>
      <c r="F11" s="45">
        <f t="array" ref="F11">SUM(IF((InputData!$O$9:$O$99='PIP Trends'!$B11)*(InputData!$P$9:$P$99="PIP"),InputData!S$9:S$99,0))</f>
        <v>0</v>
      </c>
      <c r="G11" s="42">
        <f t="shared" si="0"/>
        <v>0</v>
      </c>
      <c r="H11" s="42">
        <f t="shared" si="1"/>
        <v>0</v>
      </c>
      <c r="J11">
        <f t="array" ref="J11">SUM(IF((InputData!$O$9:$O$99='PIP Trends'!$B11)*(InputData!$P$9:$P$99="PIP"),InputData!T$9:T$99,0))</f>
        <v>0</v>
      </c>
      <c r="K11">
        <f t="array" ref="K11">SUM(IF((InputData!$O$9:$O$99='PIP Trends'!$B11)*(InputData!$P$9:$P$99="PIP"),InputData!U$9:U$99,0))</f>
        <v>0</v>
      </c>
      <c r="L11">
        <f t="array" ref="L11">SUM(IF((InputData!$O$9:$O$99='PIP Trends'!$B11)*(InputData!$P$9:$P$99="PIP"),InputData!V$9:V$99,0))</f>
        <v>0</v>
      </c>
      <c r="M11" s="42">
        <f t="shared" si="2"/>
        <v>0</v>
      </c>
      <c r="N11" s="42">
        <f t="shared" si="3"/>
        <v>0</v>
      </c>
    </row>
    <row r="12" spans="1:14" x14ac:dyDescent="0.2">
      <c r="A12">
        <v>6</v>
      </c>
      <c r="B12" s="11" t="s">
        <v>141</v>
      </c>
      <c r="D12">
        <f t="array" ref="D12">SUM(IF((InputData!$O$9:$O$99='PIP Trends'!$B12)*(InputData!$P$9:$P$99="PIP"),InputData!Q$9:Q$99,0))</f>
        <v>0</v>
      </c>
      <c r="E12">
        <f t="array" ref="E12">SUM(IF((InputData!$O$9:$O$99='PIP Trends'!$B12)*(InputData!$P$9:$P$99="PIP"),InputData!R$9:R$99,0))</f>
        <v>0</v>
      </c>
      <c r="F12" s="45">
        <f t="array" ref="F12">SUM(IF((InputData!$O$9:$O$99='PIP Trends'!$B12)*(InputData!$P$9:$P$99="PIP"),InputData!S$9:S$99,0))</f>
        <v>0</v>
      </c>
      <c r="G12" s="42">
        <f t="shared" si="0"/>
        <v>0</v>
      </c>
      <c r="H12" s="42">
        <f t="shared" si="1"/>
        <v>0</v>
      </c>
      <c r="J12">
        <f t="array" ref="J12">SUM(IF((InputData!$O$9:$O$99='PIP Trends'!$B12)*(InputData!$P$9:$P$99="PIP"),InputData!T$9:T$99,0))</f>
        <v>0</v>
      </c>
      <c r="K12">
        <f t="array" ref="K12">SUM(IF((InputData!$O$9:$O$99='PIP Trends'!$B12)*(InputData!$P$9:$P$99="PIP"),InputData!U$9:U$99,0))</f>
        <v>0</v>
      </c>
      <c r="L12">
        <f t="array" ref="L12">SUM(IF((InputData!$O$9:$O$99='PIP Trends'!$B12)*(InputData!$P$9:$P$99="PIP"),InputData!V$9:V$99,0))</f>
        <v>0</v>
      </c>
      <c r="M12" s="42">
        <f t="shared" si="2"/>
        <v>0</v>
      </c>
      <c r="N12" s="42">
        <f t="shared" si="3"/>
        <v>0</v>
      </c>
    </row>
    <row r="13" spans="1:14" x14ac:dyDescent="0.2">
      <c r="A13">
        <v>7</v>
      </c>
      <c r="B13" s="11" t="s">
        <v>142</v>
      </c>
      <c r="D13">
        <f t="array" ref="D13">SUM(IF((InputData!$O$9:$O$99='PIP Trends'!$B13)*(InputData!$P$9:$P$99="PIP"),InputData!Q$9:Q$99,0))</f>
        <v>0</v>
      </c>
      <c r="E13">
        <f t="array" ref="E13">SUM(IF((InputData!$O$9:$O$99='PIP Trends'!$B13)*(InputData!$P$9:$P$99="PIP"),InputData!R$9:R$99,0))</f>
        <v>0</v>
      </c>
      <c r="F13" s="45">
        <f t="array" ref="F13">SUM(IF((InputData!$O$9:$O$99='PIP Trends'!$B13)*(InputData!$P$9:$P$99="PIP"),InputData!S$9:S$99,0))</f>
        <v>0</v>
      </c>
      <c r="G13" s="42">
        <f t="shared" si="0"/>
        <v>0</v>
      </c>
      <c r="H13" s="42">
        <f t="shared" si="1"/>
        <v>0</v>
      </c>
      <c r="J13">
        <f t="array" ref="J13">SUM(IF((InputData!$O$9:$O$99='PIP Trends'!$B13)*(InputData!$P$9:$P$99="PIP"),InputData!T$9:T$99,0))</f>
        <v>0</v>
      </c>
      <c r="K13">
        <f t="array" ref="K13">SUM(IF((InputData!$O$9:$O$99='PIP Trends'!$B13)*(InputData!$P$9:$P$99="PIP"),InputData!U$9:U$99,0))</f>
        <v>0</v>
      </c>
      <c r="L13">
        <f t="array" ref="L13">SUM(IF((InputData!$O$9:$O$99='PIP Trends'!$B13)*(InputData!$P$9:$P$99="PIP"),InputData!V$9:V$99,0))</f>
        <v>0</v>
      </c>
      <c r="M13" s="42">
        <f t="shared" si="2"/>
        <v>0</v>
      </c>
      <c r="N13" s="42">
        <f t="shared" si="3"/>
        <v>0</v>
      </c>
    </row>
    <row r="14" spans="1:14" x14ac:dyDescent="0.2">
      <c r="A14">
        <v>8</v>
      </c>
      <c r="B14" s="11" t="s">
        <v>143</v>
      </c>
      <c r="D14">
        <f t="array" ref="D14">SUM(IF((InputData!$O$9:$O$99='PIP Trends'!$B14)*(InputData!$P$9:$P$99="PIP"),InputData!Q$9:Q$99,0))</f>
        <v>0</v>
      </c>
      <c r="E14">
        <f t="array" ref="E14">SUM(IF((InputData!$O$9:$O$99='PIP Trends'!$B14)*(InputData!$P$9:$P$99="PIP"),InputData!R$9:R$99,0))</f>
        <v>0</v>
      </c>
      <c r="F14" s="45">
        <f t="array" ref="F14">SUM(IF((InputData!$O$9:$O$99='PIP Trends'!$B14)*(InputData!$P$9:$P$99="PIP"),InputData!S$9:S$99,0))</f>
        <v>0</v>
      </c>
      <c r="G14" s="42">
        <f t="shared" si="0"/>
        <v>0</v>
      </c>
      <c r="H14" s="42">
        <f t="shared" si="1"/>
        <v>0</v>
      </c>
      <c r="J14">
        <f t="array" ref="J14">SUM(IF((InputData!$O$9:$O$99='PIP Trends'!$B14)*(InputData!$P$9:$P$99="PIP"),InputData!T$9:T$99,0))</f>
        <v>0</v>
      </c>
      <c r="K14">
        <f t="array" ref="K14">SUM(IF((InputData!$O$9:$O$99='PIP Trends'!$B14)*(InputData!$P$9:$P$99="PIP"),InputData!U$9:U$99,0))</f>
        <v>0</v>
      </c>
      <c r="L14">
        <f t="array" ref="L14">SUM(IF((InputData!$O$9:$O$99='PIP Trends'!$B14)*(InputData!$P$9:$P$99="PIP"),InputData!V$9:V$99,0))</f>
        <v>0</v>
      </c>
      <c r="M14" s="42">
        <f t="shared" si="2"/>
        <v>0</v>
      </c>
      <c r="N14" s="42">
        <f t="shared" si="3"/>
        <v>0</v>
      </c>
    </row>
    <row r="15" spans="1:14" x14ac:dyDescent="0.2">
      <c r="A15">
        <v>9</v>
      </c>
      <c r="B15" s="11" t="s">
        <v>144</v>
      </c>
      <c r="D15">
        <f t="array" ref="D15">SUM(IF((InputData!$O$9:$O$99='PIP Trends'!$B15)*(InputData!$P$9:$P$99="PIP"),InputData!Q$9:Q$99,0))</f>
        <v>0</v>
      </c>
      <c r="E15">
        <f t="array" ref="E15">SUM(IF((InputData!$O$9:$O$99='PIP Trends'!$B15)*(InputData!$P$9:$P$99="PIP"),InputData!R$9:R$99,0))</f>
        <v>0</v>
      </c>
      <c r="F15" s="45">
        <f t="array" ref="F15">SUM(IF((InputData!$O$9:$O$99='PIP Trends'!$B15)*(InputData!$P$9:$P$99="PIP"),InputData!S$9:S$99,0))</f>
        <v>0</v>
      </c>
      <c r="G15" s="42">
        <f t="shared" si="0"/>
        <v>0</v>
      </c>
      <c r="H15" s="42">
        <f t="shared" si="1"/>
        <v>0</v>
      </c>
      <c r="J15">
        <f t="array" ref="J15">SUM(IF((InputData!$O$9:$O$99='PIP Trends'!$B15)*(InputData!$P$9:$P$99="PIP"),InputData!T$9:T$99,0))</f>
        <v>0</v>
      </c>
      <c r="K15">
        <f t="array" ref="K15">SUM(IF((InputData!$O$9:$O$99='PIP Trends'!$B15)*(InputData!$P$9:$P$99="PIP"),InputData!U$9:U$99,0))</f>
        <v>0</v>
      </c>
      <c r="L15">
        <f t="array" ref="L15">SUM(IF((InputData!$O$9:$O$99='PIP Trends'!$B15)*(InputData!$P$9:$P$99="PIP"),InputData!V$9:V$99,0))</f>
        <v>0</v>
      </c>
      <c r="M15" s="42">
        <f t="shared" si="2"/>
        <v>0</v>
      </c>
      <c r="N15" s="42">
        <f t="shared" si="3"/>
        <v>0</v>
      </c>
    </row>
    <row r="16" spans="1:14" x14ac:dyDescent="0.2">
      <c r="A16">
        <v>10</v>
      </c>
      <c r="B16" s="11" t="s">
        <v>137</v>
      </c>
      <c r="D16">
        <f t="array" ref="D16">SUM(IF((InputData!$O$9:$O$99='PIP Trends'!$B16)*(InputData!$P$9:$P$99="PIP"),InputData!Q$9:Q$99,0))</f>
        <v>0</v>
      </c>
      <c r="E16">
        <f t="array" ref="E16">SUM(IF((InputData!$O$9:$O$99='PIP Trends'!$B16)*(InputData!$P$9:$P$99="PIP"),InputData!R$9:R$99,0))</f>
        <v>0</v>
      </c>
      <c r="F16" s="45">
        <f t="array" ref="F16">SUM(IF((InputData!$O$9:$O$99='PIP Trends'!$B16)*(InputData!$P$9:$P$99="PIP"),InputData!S$9:S$99,0))</f>
        <v>0</v>
      </c>
      <c r="G16" s="42">
        <f t="shared" si="0"/>
        <v>0</v>
      </c>
      <c r="H16" s="42">
        <f t="shared" si="1"/>
        <v>0</v>
      </c>
      <c r="J16">
        <f t="array" ref="J16">SUM(IF((InputData!$O$9:$O$99='PIP Trends'!$B16)*(InputData!$P$9:$P$99="PIP"),InputData!T$9:T$99,0))</f>
        <v>0</v>
      </c>
      <c r="K16">
        <f t="array" ref="K16">SUM(IF((InputData!$O$9:$O$99='PIP Trends'!$B16)*(InputData!$P$9:$P$99="PIP"),InputData!U$9:U$99,0))</f>
        <v>0</v>
      </c>
      <c r="L16">
        <f t="array" ref="L16">SUM(IF((InputData!$O$9:$O$99='PIP Trends'!$B16)*(InputData!$P$9:$P$99="PIP"),InputData!V$9:V$99,0))</f>
        <v>0</v>
      </c>
      <c r="M16" s="42">
        <f t="shared" si="2"/>
        <v>0</v>
      </c>
      <c r="N16" s="42">
        <f t="shared" si="3"/>
        <v>0</v>
      </c>
    </row>
    <row r="17" spans="1:14" x14ac:dyDescent="0.2">
      <c r="A17">
        <v>11</v>
      </c>
      <c r="B17" s="11" t="s">
        <v>138</v>
      </c>
      <c r="D17">
        <f t="array" ref="D17">SUM(IF((InputData!$O$9:$O$99='PIP Trends'!$B17)*(InputData!$P$9:$P$99="PIP"),InputData!Q$9:Q$99,0))</f>
        <v>0</v>
      </c>
      <c r="E17">
        <f t="array" ref="E17">SUM(IF((InputData!$O$9:$O$99='PIP Trends'!$B17)*(InputData!$P$9:$P$99="PIP"),InputData!R$9:R$99,0))</f>
        <v>0</v>
      </c>
      <c r="F17" s="45">
        <f t="array" ref="F17">SUM(IF((InputData!$O$9:$O$99='PIP Trends'!$B17)*(InputData!$P$9:$P$99="PIP"),InputData!S$9:S$99,0))</f>
        <v>0</v>
      </c>
      <c r="G17" s="42">
        <f t="shared" si="0"/>
        <v>0</v>
      </c>
      <c r="H17" s="42">
        <f t="shared" si="1"/>
        <v>0</v>
      </c>
      <c r="J17">
        <f t="array" ref="J17">SUM(IF((InputData!$O$9:$O$99='PIP Trends'!$B17)*(InputData!$P$9:$P$99="PIP"),InputData!T$9:T$99,0))</f>
        <v>0</v>
      </c>
      <c r="K17">
        <f t="array" ref="K17">SUM(IF((InputData!$O$9:$O$99='PIP Trends'!$B17)*(InputData!$P$9:$P$99="PIP"),InputData!U$9:U$99,0))</f>
        <v>0</v>
      </c>
      <c r="L17">
        <f t="array" ref="L17">SUM(IF((InputData!$O$9:$O$99='PIP Trends'!$B17)*(InputData!$P$9:$P$99="PIP"),InputData!V$9:V$99,0))</f>
        <v>0</v>
      </c>
      <c r="M17" s="42">
        <f t="shared" si="2"/>
        <v>0</v>
      </c>
      <c r="N17" s="42">
        <f t="shared" si="3"/>
        <v>0</v>
      </c>
    </row>
    <row r="18" spans="1:14" x14ac:dyDescent="0.2">
      <c r="A18">
        <v>12</v>
      </c>
      <c r="B18" s="11" t="s">
        <v>139</v>
      </c>
      <c r="D18">
        <f t="array" ref="D18">SUM(IF((InputData!$O$9:$O$99='PIP Trends'!$B18)*(InputData!$P$9:$P$99="PIP"),InputData!Q$9:Q$99,0))</f>
        <v>0</v>
      </c>
      <c r="E18">
        <f t="array" ref="E18">SUM(IF((InputData!$O$9:$O$99='PIP Trends'!$B18)*(InputData!$P$9:$P$99="PIP"),InputData!R$9:R$99,0))</f>
        <v>0</v>
      </c>
      <c r="F18" s="45">
        <f t="array" ref="F18">SUM(IF((InputData!$O$9:$O$99='PIP Trends'!$B18)*(InputData!$P$9:$P$99="PIP"),InputData!S$9:S$99,0))</f>
        <v>0</v>
      </c>
      <c r="G18" s="42">
        <f t="shared" si="0"/>
        <v>0</v>
      </c>
      <c r="H18" s="42">
        <f t="shared" si="1"/>
        <v>0</v>
      </c>
      <c r="J18">
        <f t="array" ref="J18">SUM(IF((InputData!$O$9:$O$99='PIP Trends'!$B18)*(InputData!$P$9:$P$99="PIP"),InputData!T$9:T$99,0))</f>
        <v>0</v>
      </c>
      <c r="K18">
        <f t="array" ref="K18">SUM(IF((InputData!$O$9:$O$99='PIP Trends'!$B18)*(InputData!$P$9:$P$99="PIP"),InputData!U$9:U$99,0))</f>
        <v>0</v>
      </c>
      <c r="L18">
        <f t="array" ref="L18">SUM(IF((InputData!$O$9:$O$99='PIP Trends'!$B18)*(InputData!$P$9:$P$99="PIP"),InputData!V$9:V$99,0))</f>
        <v>0</v>
      </c>
      <c r="M18" s="42">
        <f t="shared" si="2"/>
        <v>0</v>
      </c>
      <c r="N18" s="42">
        <f t="shared" si="3"/>
        <v>0</v>
      </c>
    </row>
    <row r="19" spans="1:14" x14ac:dyDescent="0.2">
      <c r="A19">
        <v>13</v>
      </c>
      <c r="B19" s="11" t="s">
        <v>140</v>
      </c>
      <c r="D19">
        <f t="array" ref="D19">SUM(IF((InputData!$O$9:$O$99='PIP Trends'!$B19)*(InputData!$P$9:$P$99="PIP"),InputData!Q$9:Q$99,0))</f>
        <v>0</v>
      </c>
      <c r="E19">
        <f t="array" ref="E19">SUM(IF((InputData!$O$9:$O$99='PIP Trends'!$B19)*(InputData!$P$9:$P$99="PIP"),InputData!R$9:R$99,0))</f>
        <v>0</v>
      </c>
      <c r="F19" s="45">
        <f t="array" ref="F19">SUM(IF((InputData!$O$9:$O$99='PIP Trends'!$B19)*(InputData!$P$9:$P$99="PIP"),InputData!S$9:S$99,0))</f>
        <v>0</v>
      </c>
      <c r="G19" s="42">
        <f t="shared" si="0"/>
        <v>0</v>
      </c>
      <c r="H19" s="42">
        <f t="shared" si="1"/>
        <v>0</v>
      </c>
      <c r="J19">
        <f t="array" ref="J19">SUM(IF((InputData!$O$9:$O$99='PIP Trends'!$B19)*(InputData!$P$9:$P$99="PIP"),InputData!T$9:T$99,0))</f>
        <v>0</v>
      </c>
      <c r="K19">
        <f t="array" ref="K19">SUM(IF((InputData!$O$9:$O$99='PIP Trends'!$B19)*(InputData!$P$9:$P$99="PIP"),InputData!U$9:U$99,0))</f>
        <v>0</v>
      </c>
      <c r="L19">
        <f t="array" ref="L19">SUM(IF((InputData!$O$9:$O$99='PIP Trends'!$B19)*(InputData!$P$9:$P$99="PIP"),InputData!V$9:V$99,0))</f>
        <v>0</v>
      </c>
      <c r="M19" s="42">
        <f t="shared" si="2"/>
        <v>0</v>
      </c>
      <c r="N19" s="42">
        <f t="shared" si="3"/>
        <v>0</v>
      </c>
    </row>
    <row r="20" spans="1:14" x14ac:dyDescent="0.2">
      <c r="A20">
        <v>14</v>
      </c>
      <c r="B20" s="11" t="s">
        <v>133</v>
      </c>
      <c r="D20">
        <f t="array" ref="D20">SUM(IF((InputData!$O$9:$O$99='PIP Trends'!$B20)*(InputData!$P$9:$P$99="PIP"),InputData!Q$9:Q$99,0))</f>
        <v>0</v>
      </c>
      <c r="E20">
        <f t="array" ref="E20">SUM(IF((InputData!$O$9:$O$99='PIP Trends'!$B20)*(InputData!$P$9:$P$99="PIP"),InputData!R$9:R$99,0))</f>
        <v>0</v>
      </c>
      <c r="F20" s="45">
        <f t="array" ref="F20">SUM(IF((InputData!$O$9:$O$99='PIP Trends'!$B20)*(InputData!$P$9:$P$99="PIP"),InputData!S$9:S$99,0))</f>
        <v>0</v>
      </c>
      <c r="G20" s="42">
        <f t="shared" si="0"/>
        <v>0</v>
      </c>
      <c r="H20" s="42">
        <f t="shared" si="1"/>
        <v>0</v>
      </c>
      <c r="J20">
        <f t="array" ref="J20">SUM(IF((InputData!$O$9:$O$99='PIP Trends'!$B20)*(InputData!$P$9:$P$99="PIP"),InputData!T$9:T$99,0))</f>
        <v>0</v>
      </c>
      <c r="K20">
        <f t="array" ref="K20">SUM(IF((InputData!$O$9:$O$99='PIP Trends'!$B20)*(InputData!$P$9:$P$99="PIP"),InputData!U$9:U$99,0))</f>
        <v>0</v>
      </c>
      <c r="L20">
        <f t="array" ref="L20">SUM(IF((InputData!$O$9:$O$99='PIP Trends'!$B20)*(InputData!$P$9:$P$99="PIP"),InputData!V$9:V$99,0))</f>
        <v>0</v>
      </c>
      <c r="M20" s="42">
        <f t="shared" si="2"/>
        <v>0</v>
      </c>
      <c r="N20" s="42">
        <f t="shared" si="3"/>
        <v>0</v>
      </c>
    </row>
    <row r="21" spans="1:14" x14ac:dyDescent="0.2">
      <c r="A21">
        <v>15</v>
      </c>
      <c r="B21" s="11" t="s">
        <v>134</v>
      </c>
      <c r="D21">
        <f t="array" ref="D21">SUM(IF((InputData!$O$9:$O$99='PIP Trends'!$B21)*(InputData!$P$9:$P$99="PIP"),InputData!Q$9:Q$99,0))</f>
        <v>0</v>
      </c>
      <c r="E21">
        <f t="array" ref="E21">SUM(IF((InputData!$O$9:$O$99='PIP Trends'!$B21)*(InputData!$P$9:$P$99="PIP"),InputData!R$9:R$99,0))</f>
        <v>0</v>
      </c>
      <c r="F21" s="45">
        <f t="array" ref="F21">SUM(IF((InputData!$O$9:$O$99='PIP Trends'!$B21)*(InputData!$P$9:$P$99="PIP"),InputData!S$9:S$99,0))</f>
        <v>0</v>
      </c>
      <c r="G21" s="42">
        <f t="shared" si="0"/>
        <v>0</v>
      </c>
      <c r="H21" s="42">
        <f t="shared" si="1"/>
        <v>0</v>
      </c>
      <c r="J21">
        <f t="array" ref="J21">SUM(IF((InputData!$O$9:$O$99='PIP Trends'!$B21)*(InputData!$P$9:$P$99="PIP"),InputData!T$9:T$99,0))</f>
        <v>0</v>
      </c>
      <c r="K21">
        <f t="array" ref="K21">SUM(IF((InputData!$O$9:$O$99='PIP Trends'!$B21)*(InputData!$P$9:$P$99="PIP"),InputData!U$9:U$99,0))</f>
        <v>0</v>
      </c>
      <c r="L21">
        <f t="array" ref="L21">SUM(IF((InputData!$O$9:$O$99='PIP Trends'!$B21)*(InputData!$P$9:$P$99="PIP"),InputData!V$9:V$99,0))</f>
        <v>0</v>
      </c>
      <c r="M21" s="42">
        <f t="shared" si="2"/>
        <v>0</v>
      </c>
      <c r="N21" s="42">
        <f t="shared" si="3"/>
        <v>0</v>
      </c>
    </row>
    <row r="22" spans="1:14" x14ac:dyDescent="0.2">
      <c r="A22">
        <v>16</v>
      </c>
      <c r="B22" s="11" t="s">
        <v>135</v>
      </c>
      <c r="D22">
        <f t="array" ref="D22">SUM(IF((InputData!$O$9:$O$99='PIP Trends'!$B22)*(InputData!$P$9:$P$99="PIP"),InputData!Q$9:Q$99,0))</f>
        <v>0</v>
      </c>
      <c r="E22">
        <f t="array" ref="E22">SUM(IF((InputData!$O$9:$O$99='PIP Trends'!$B22)*(InputData!$P$9:$P$99="PIP"),InputData!R$9:R$99,0))</f>
        <v>0</v>
      </c>
      <c r="F22" s="45">
        <f t="array" ref="F22">SUM(IF((InputData!$O$9:$O$99='PIP Trends'!$B22)*(InputData!$P$9:$P$99="PIP"),InputData!S$9:S$99,0))</f>
        <v>0</v>
      </c>
      <c r="G22" s="42">
        <f t="shared" si="0"/>
        <v>0</v>
      </c>
      <c r="H22" s="42">
        <f t="shared" si="1"/>
        <v>0</v>
      </c>
      <c r="J22">
        <f t="array" ref="J22">SUM(IF((InputData!$O$9:$O$99='PIP Trends'!$B22)*(InputData!$P$9:$P$99="PIP"),InputData!T$9:T$99,0))</f>
        <v>0</v>
      </c>
      <c r="K22">
        <f t="array" ref="K22">SUM(IF((InputData!$O$9:$O$99='PIP Trends'!$B22)*(InputData!$P$9:$P$99="PIP"),InputData!U$9:U$99,0))</f>
        <v>0</v>
      </c>
      <c r="L22">
        <f t="array" ref="L22">SUM(IF((InputData!$O$9:$O$99='PIP Trends'!$B22)*(InputData!$P$9:$P$99="PIP"),InputData!V$9:V$99,0))</f>
        <v>0</v>
      </c>
      <c r="M22" s="42">
        <f t="shared" si="2"/>
        <v>0</v>
      </c>
      <c r="N22" s="42">
        <f t="shared" si="3"/>
        <v>0</v>
      </c>
    </row>
    <row r="23" spans="1:14" x14ac:dyDescent="0.2">
      <c r="A23">
        <v>17</v>
      </c>
      <c r="B23" s="11" t="s">
        <v>136</v>
      </c>
      <c r="D23">
        <f t="array" ref="D23">SUM(IF((InputData!$O$9:$O$99='PIP Trends'!$B23)*(InputData!$P$9:$P$99="PIP"),InputData!Q$9:Q$99,0))</f>
        <v>0</v>
      </c>
      <c r="E23">
        <f t="array" ref="E23">SUM(IF((InputData!$O$9:$O$99='PIP Trends'!$B23)*(InputData!$P$9:$P$99="PIP"),InputData!R$9:R$99,0))</f>
        <v>0</v>
      </c>
      <c r="F23" s="45">
        <f t="array" ref="F23">SUM(IF((InputData!$O$9:$O$99='PIP Trends'!$B23)*(InputData!$P$9:$P$99="PIP"),InputData!S$9:S$99,0))</f>
        <v>0</v>
      </c>
      <c r="G23" s="42">
        <f t="shared" si="0"/>
        <v>0</v>
      </c>
      <c r="H23" s="42">
        <f t="shared" si="1"/>
        <v>0</v>
      </c>
      <c r="J23">
        <f t="array" ref="J23">SUM(IF((InputData!$O$9:$O$99='PIP Trends'!$B23)*(InputData!$P$9:$P$99="PIP"),InputData!T$9:T$99,0))</f>
        <v>0</v>
      </c>
      <c r="K23">
        <f t="array" ref="K23">SUM(IF((InputData!$O$9:$O$99='PIP Trends'!$B23)*(InputData!$P$9:$P$99="PIP"),InputData!U$9:U$99,0))</f>
        <v>0</v>
      </c>
      <c r="L23">
        <f t="array" ref="L23">SUM(IF((InputData!$O$9:$O$99='PIP Trends'!$B23)*(InputData!$P$9:$P$99="PIP"),InputData!V$9:V$99,0))</f>
        <v>0</v>
      </c>
      <c r="M23" s="42">
        <f t="shared" si="2"/>
        <v>0</v>
      </c>
      <c r="N23" s="42">
        <f t="shared" si="3"/>
        <v>0</v>
      </c>
    </row>
    <row r="24" spans="1:14" x14ac:dyDescent="0.2">
      <c r="A24">
        <v>18</v>
      </c>
      <c r="B24" s="11" t="s">
        <v>132</v>
      </c>
      <c r="D24">
        <f t="array" ref="D24">SUM(IF((InputData!$O$9:$O$99='PIP Trends'!$B24)*(InputData!$P$9:$P$99="PIP"),InputData!Q$9:Q$99,0))</f>
        <v>0</v>
      </c>
      <c r="E24">
        <f t="array" ref="E24">SUM(IF((InputData!$O$9:$O$99='PIP Trends'!$B24)*(InputData!$P$9:$P$99="PIP"),InputData!R$9:R$99,0))</f>
        <v>0</v>
      </c>
      <c r="F24" s="45">
        <f t="array" ref="F24">SUM(IF((InputData!$O$9:$O$99='PIP Trends'!$B24)*(InputData!$P$9:$P$99="PIP"),InputData!S$9:S$99,0))</f>
        <v>0</v>
      </c>
      <c r="G24" s="42">
        <f t="shared" si="0"/>
        <v>0</v>
      </c>
      <c r="H24" s="42">
        <f t="shared" si="1"/>
        <v>0</v>
      </c>
      <c r="J24">
        <f t="array" ref="J24">SUM(IF((InputData!$O$9:$O$99='PIP Trends'!$B24)*(InputData!$P$9:$P$99="PIP"),InputData!T$9:T$99,0))</f>
        <v>0</v>
      </c>
      <c r="K24">
        <f t="array" ref="K24">SUM(IF((InputData!$O$9:$O$99='PIP Trends'!$B24)*(InputData!$P$9:$P$99="PIP"),InputData!U$9:U$99,0))</f>
        <v>0</v>
      </c>
      <c r="L24">
        <f t="array" ref="L24">SUM(IF((InputData!$O$9:$O$99='PIP Trends'!$B24)*(InputData!$P$9:$P$99="PIP"),InputData!V$9:V$99,0))</f>
        <v>0</v>
      </c>
      <c r="M24" s="42">
        <f t="shared" si="2"/>
        <v>0</v>
      </c>
      <c r="N24" s="42">
        <f t="shared" si="3"/>
        <v>0</v>
      </c>
    </row>
    <row r="26" spans="1:14" x14ac:dyDescent="0.2">
      <c r="F26" t="s">
        <v>149</v>
      </c>
      <c r="G26" s="42">
        <f>LINEST(G7:G24,A7:A24)</f>
        <v>0</v>
      </c>
      <c r="L26" t="s">
        <v>149</v>
      </c>
      <c r="M26" s="42">
        <f>LINEST(M7:M24,A7:$A$24)</f>
        <v>0</v>
      </c>
    </row>
    <row r="27" spans="1:14" x14ac:dyDescent="0.2">
      <c r="F27" t="s">
        <v>150</v>
      </c>
      <c r="G27" s="42">
        <f>INTERCEPT(G7:G24,A7:A24)</f>
        <v>0</v>
      </c>
      <c r="L27" t="s">
        <v>150</v>
      </c>
      <c r="M27" s="42">
        <f>INTERCEPT(M7:M24,A7:$A$24)</f>
        <v>0</v>
      </c>
    </row>
    <row r="29" spans="1:14" x14ac:dyDescent="0.2">
      <c r="F29" t="s">
        <v>151</v>
      </c>
      <c r="G29">
        <f>4*$G$26</f>
        <v>0</v>
      </c>
      <c r="L29" t="s">
        <v>151</v>
      </c>
      <c r="M29">
        <f>4*$M$26</f>
        <v>0</v>
      </c>
    </row>
    <row r="30" spans="1:14" x14ac:dyDescent="0.2">
      <c r="F30" t="s">
        <v>152</v>
      </c>
      <c r="G30" s="41">
        <f>G29/MAX($H$24,1)</f>
        <v>0</v>
      </c>
      <c r="L30" t="s">
        <v>152</v>
      </c>
      <c r="M30" s="41">
        <f>M29/MAX($N$24,1)</f>
        <v>0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30"/>
  <sheetViews>
    <sheetView topLeftCell="B37" zoomScaleNormal="100" workbookViewId="0">
      <selection activeCell="O60" sqref="O60"/>
    </sheetView>
  </sheetViews>
  <sheetFormatPr defaultRowHeight="12.75" x14ac:dyDescent="0.2"/>
  <cols>
    <col min="3" max="3" width="2.42578125" customWidth="1"/>
    <col min="4" max="4" width="14" bestFit="1" customWidth="1"/>
    <col min="5" max="5" width="14.7109375" customWidth="1"/>
    <col min="6" max="6" width="21.85546875" bestFit="1" customWidth="1"/>
    <col min="9" max="9" width="3.5703125" customWidth="1"/>
    <col min="10" max="10" width="12.85546875" bestFit="1" customWidth="1"/>
    <col min="11" max="11" width="11.28515625" bestFit="1" customWidth="1"/>
    <col min="12" max="12" width="21.85546875" bestFit="1" customWidth="1"/>
  </cols>
  <sheetData>
    <row r="1" spans="1:14" x14ac:dyDescent="0.2">
      <c r="A1" s="7"/>
      <c r="B1" s="13" t="s">
        <v>168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7"/>
    </row>
    <row r="3" spans="1:14" x14ac:dyDescent="0.2">
      <c r="D3" s="12" t="s">
        <v>48</v>
      </c>
      <c r="E3" s="12"/>
      <c r="F3" s="12"/>
      <c r="G3" s="12"/>
      <c r="H3" s="12"/>
      <c r="J3" s="12" t="s">
        <v>170</v>
      </c>
      <c r="K3" s="12"/>
      <c r="L3" s="12"/>
      <c r="M3" s="12"/>
      <c r="N3" s="12"/>
    </row>
    <row r="4" spans="1:14" x14ac:dyDescent="0.2">
      <c r="E4" s="3" t="s">
        <v>49</v>
      </c>
      <c r="F4" s="3" t="s">
        <v>51</v>
      </c>
      <c r="G4" s="3" t="s">
        <v>53</v>
      </c>
      <c r="H4" s="3" t="s">
        <v>55</v>
      </c>
      <c r="K4" s="3" t="s">
        <v>49</v>
      </c>
      <c r="L4" s="3" t="s">
        <v>51</v>
      </c>
      <c r="M4" s="3" t="s">
        <v>53</v>
      </c>
      <c r="N4" s="3" t="s">
        <v>55</v>
      </c>
    </row>
    <row r="5" spans="1:14" x14ac:dyDescent="0.2">
      <c r="B5" s="4" t="s">
        <v>46</v>
      </c>
      <c r="D5" s="4" t="s">
        <v>47</v>
      </c>
      <c r="E5" s="4" t="s">
        <v>50</v>
      </c>
      <c r="F5" s="4" t="s">
        <v>52</v>
      </c>
      <c r="G5" s="4" t="s">
        <v>54</v>
      </c>
      <c r="H5" s="4" t="s">
        <v>56</v>
      </c>
      <c r="J5" s="4" t="s">
        <v>47</v>
      </c>
      <c r="K5" s="4" t="s">
        <v>50</v>
      </c>
      <c r="L5" s="4" t="s">
        <v>52</v>
      </c>
      <c r="M5" s="4" t="s">
        <v>54</v>
      </c>
      <c r="N5" s="4" t="s">
        <v>56</v>
      </c>
    </row>
    <row r="7" spans="1:14" x14ac:dyDescent="0.2">
      <c r="A7">
        <v>1</v>
      </c>
      <c r="B7" s="11" t="s">
        <v>43</v>
      </c>
      <c r="D7" s="44">
        <f t="array" ref="D7">SUM(IF((InputData!$O$9:$O$99='COLL Trends'!$B7)*(InputData!$P$9:$P$99="COLL"),InputData!Q$9:Q$99,0))</f>
        <v>86712859</v>
      </c>
      <c r="E7" s="44">
        <f t="array" ref="E7">SUM(IF((InputData!$O$9:$O$99='COLL Trends'!$B7)*(InputData!$P$9:$P$99="COLL"),InputData!R$9:R$99,0))</f>
        <v>5986159</v>
      </c>
      <c r="F7" s="44">
        <f t="array" ref="F7">SUM(IF((InputData!$O$9:$O$99='COLL Trends'!$B7)*(InputData!$P$9:$P$99="COLL"),InputData!S$9:S$99,0))</f>
        <v>15430137312</v>
      </c>
      <c r="G7" s="42">
        <f>F7/D7</f>
        <v>177.94520316761785</v>
      </c>
      <c r="H7">
        <f>($G$26*$A7)+$G$27</f>
        <v>178.02196240043261</v>
      </c>
      <c r="J7" s="44">
        <f t="array" ref="J7">SUM(IF((InputData!$O$9:$O$99='COLL Trends'!$B7)*(InputData!$P$9:$P$99="COLL"),InputData!T$9:T$99,0))</f>
        <v>2745407</v>
      </c>
      <c r="K7" s="44">
        <f t="array" ref="K7">SUM(IF((InputData!$O$9:$O$99='COLL Trends'!$B7)*(InputData!$P$9:$P$99="COLL"),InputData!U$9:U$99,0))</f>
        <v>177406</v>
      </c>
      <c r="L7" s="44">
        <f t="array" ref="L7">SUM(IF((InputData!$O$9:$O$99='COLL Trends'!$B7)*(InputData!$P$9:$P$99="COLL"),InputData!V$9:V$99,0))</f>
        <v>482058305</v>
      </c>
      <c r="M7" s="42">
        <f>L7/J7</f>
        <v>175.58719162586823</v>
      </c>
      <c r="N7">
        <f>($M$26*A7)+$M$27</f>
        <v>180.71457525477055</v>
      </c>
    </row>
    <row r="8" spans="1:14" x14ac:dyDescent="0.2">
      <c r="A8">
        <v>2</v>
      </c>
      <c r="B8" s="11" t="s">
        <v>44</v>
      </c>
      <c r="D8" s="44">
        <f t="array" ref="D8">SUM(IF((InputData!$O$9:$O$99='COLL Trends'!$B8)*(InputData!$P$9:$P$99="COLL"),InputData!Q$9:Q$99,0))</f>
        <v>87356399</v>
      </c>
      <c r="E8" s="44">
        <f t="array" ref="E8">SUM(IF((InputData!$O$9:$O$99='COLL Trends'!$B8)*(InputData!$P$9:$P$99="COLL"),InputData!R$9:R$99,0))</f>
        <v>5885987</v>
      </c>
      <c r="F8" s="44">
        <f t="array" ref="F8">SUM(IF((InputData!$O$9:$O$99='COLL Trends'!$B8)*(InputData!$P$9:$P$99="COLL"),InputData!S$9:S$99,0))</f>
        <v>15309021837</v>
      </c>
      <c r="G8" s="42">
        <f t="shared" ref="G8:G24" si="0">F8/D8</f>
        <v>175.24785833949039</v>
      </c>
      <c r="H8">
        <f t="shared" ref="H8:H24" si="1">($G$26*$A8)+$G$27</f>
        <v>177.56269323612503</v>
      </c>
      <c r="J8" s="44">
        <f t="array" ref="J8">SUM(IF((InputData!$O$9:$O$99='COLL Trends'!$B8)*(InputData!$P$9:$P$99="COLL"),InputData!T$9:T$99,0))</f>
        <v>2768064</v>
      </c>
      <c r="K8" s="44">
        <f t="array" ref="K8">SUM(IF((InputData!$O$9:$O$99='COLL Trends'!$B8)*(InputData!$P$9:$P$99="COLL"),InputData!U$9:U$99,0))</f>
        <v>177432</v>
      </c>
      <c r="L8" s="44">
        <f t="array" ref="L8">SUM(IF((InputData!$O$9:$O$99='COLL Trends'!$B8)*(InputData!$P$9:$P$99="COLL"),InputData!V$9:V$99,0))</f>
        <v>485211284</v>
      </c>
      <c r="M8" s="42">
        <f t="shared" ref="M8:M24" si="2">L8/J8</f>
        <v>175.28904100483226</v>
      </c>
      <c r="N8">
        <f t="shared" ref="N8:N24" si="3">($M$26*A8)+$M$27</f>
        <v>181.09994268626625</v>
      </c>
    </row>
    <row r="9" spans="1:14" x14ac:dyDescent="0.2">
      <c r="A9">
        <v>3</v>
      </c>
      <c r="B9" s="11" t="s">
        <v>145</v>
      </c>
      <c r="D9" s="44">
        <f t="array" ref="D9">SUM(IF((InputData!$O$9:$O$99='COLL Trends'!$B9)*(InputData!$P$9:$P$99="COLL"),InputData!Q$9:Q$99,0))</f>
        <v>87952897</v>
      </c>
      <c r="E9" s="44">
        <f t="array" ref="E9">SUM(IF((InputData!$O$9:$O$99='COLL Trends'!$B9)*(InputData!$P$9:$P$99="COLL"),InputData!R$9:R$99,0))</f>
        <v>5901070</v>
      </c>
      <c r="F9" s="44">
        <f t="array" ref="F9">SUM(IF((InputData!$O$9:$O$99='COLL Trends'!$B9)*(InputData!$P$9:$P$99="COLL"),InputData!S$9:S$99,0))</f>
        <v>15461420981</v>
      </c>
      <c r="G9" s="42">
        <f t="shared" si="0"/>
        <v>175.79206039114322</v>
      </c>
      <c r="H9">
        <f t="shared" si="1"/>
        <v>177.10342407181747</v>
      </c>
      <c r="J9" s="44">
        <f t="array" ref="J9">SUM(IF((InputData!$O$9:$O$99='COLL Trends'!$B9)*(InputData!$P$9:$P$99="COLL"),InputData!T$9:T$99,0))</f>
        <v>2790428</v>
      </c>
      <c r="K9" s="44">
        <f t="array" ref="K9">SUM(IF((InputData!$O$9:$O$99='COLL Trends'!$B9)*(InputData!$P$9:$P$99="COLL"),InputData!U$9:U$99,0))</f>
        <v>180069</v>
      </c>
      <c r="L9" s="44">
        <f t="array" ref="L9">SUM(IF((InputData!$O$9:$O$99='COLL Trends'!$B9)*(InputData!$P$9:$P$99="COLL"),InputData!V$9:V$99,0))</f>
        <v>494415737</v>
      </c>
      <c r="M9" s="42">
        <f t="shared" si="2"/>
        <v>177.18276085245705</v>
      </c>
      <c r="N9">
        <f t="shared" si="3"/>
        <v>181.48531011776197</v>
      </c>
    </row>
    <row r="10" spans="1:14" x14ac:dyDescent="0.2">
      <c r="A10">
        <v>4</v>
      </c>
      <c r="B10" s="11" t="s">
        <v>146</v>
      </c>
      <c r="D10" s="44">
        <f t="array" ref="D10">SUM(IF((InputData!$O$9:$O$99='COLL Trends'!$B10)*(InputData!$P$9:$P$99="COLL"),InputData!Q$9:Q$99,0))</f>
        <v>88442844</v>
      </c>
      <c r="E10" s="44">
        <f t="array" ref="E10">SUM(IF((InputData!$O$9:$O$99='COLL Trends'!$B10)*(InputData!$P$9:$P$99="COLL"),InputData!R$9:R$99,0))</f>
        <v>5919936</v>
      </c>
      <c r="F10" s="44">
        <f t="array" ref="F10">SUM(IF((InputData!$O$9:$O$99='COLL Trends'!$B10)*(InputData!$P$9:$P$99="COLL"),InputData!S$9:S$99,0))</f>
        <v>15630123883</v>
      </c>
      <c r="G10" s="42">
        <f t="shared" si="0"/>
        <v>176.72570415080727</v>
      </c>
      <c r="H10">
        <f t="shared" si="1"/>
        <v>176.64415490750989</v>
      </c>
      <c r="J10" s="44">
        <f t="array" ref="J10">SUM(IF((InputData!$O$9:$O$99='COLL Trends'!$B10)*(InputData!$P$9:$P$99="COLL"),InputData!T$9:T$99,0))</f>
        <v>2811103</v>
      </c>
      <c r="K10" s="44">
        <f t="array" ref="K10">SUM(IF((InputData!$O$9:$O$99='COLL Trends'!$B10)*(InputData!$P$9:$P$99="COLL"),InputData!U$9:U$99,0))</f>
        <v>181460</v>
      </c>
      <c r="L10" s="44">
        <f t="array" ref="L10">SUM(IF((InputData!$O$9:$O$99='COLL Trends'!$B10)*(InputData!$P$9:$P$99="COLL"),InputData!V$9:V$99,0))</f>
        <v>502770712</v>
      </c>
      <c r="M10" s="42">
        <f t="shared" si="2"/>
        <v>178.851757477403</v>
      </c>
      <c r="N10">
        <f t="shared" si="3"/>
        <v>181.87067754925766</v>
      </c>
    </row>
    <row r="11" spans="1:14" x14ac:dyDescent="0.2">
      <c r="A11">
        <v>5</v>
      </c>
      <c r="B11" s="11" t="s">
        <v>147</v>
      </c>
      <c r="D11" s="44">
        <f t="array" ref="D11">SUM(IF((InputData!$O$9:$O$99='COLL Trends'!$B11)*(InputData!$P$9:$P$99="COLL"),InputData!Q$9:Q$99,0))</f>
        <v>88669430</v>
      </c>
      <c r="E11" s="44">
        <f t="array" ref="E11">SUM(IF((InputData!$O$9:$O$99='COLL Trends'!$B11)*(InputData!$P$9:$P$99="COLL"),InputData!R$9:R$99,0))</f>
        <v>5882671</v>
      </c>
      <c r="F11" s="44">
        <f t="array" ref="F11">SUM(IF((InputData!$O$9:$O$99='COLL Trends'!$B11)*(InputData!$P$9:$P$99="COLL"),InputData!S$9:S$99,0))</f>
        <v>15721889384</v>
      </c>
      <c r="G11" s="42">
        <f t="shared" si="0"/>
        <v>177.30901601600462</v>
      </c>
      <c r="H11">
        <f t="shared" si="1"/>
        <v>176.18488574320233</v>
      </c>
      <c r="J11" s="44">
        <f t="array" ref="J11">SUM(IF((InputData!$O$9:$O$99='COLL Trends'!$B11)*(InputData!$P$9:$P$99="COLL"),InputData!T$9:T$99,0))</f>
        <v>2826468</v>
      </c>
      <c r="K11" s="44">
        <f t="array" ref="K11">SUM(IF((InputData!$O$9:$O$99='COLL Trends'!$B11)*(InputData!$P$9:$P$99="COLL"),InputData!U$9:U$99,0))</f>
        <v>182916</v>
      </c>
      <c r="L11" s="44">
        <f t="array" ref="L11">SUM(IF((InputData!$O$9:$O$99='COLL Trends'!$B11)*(InputData!$P$9:$P$99="COLL"),InputData!V$9:V$99,0))</f>
        <v>535541257</v>
      </c>
      <c r="M11" s="42">
        <f t="shared" si="2"/>
        <v>189.47366713509581</v>
      </c>
      <c r="N11">
        <f t="shared" si="3"/>
        <v>182.25604498075336</v>
      </c>
    </row>
    <row r="12" spans="1:14" x14ac:dyDescent="0.2">
      <c r="A12">
        <v>6</v>
      </c>
      <c r="B12" s="11" t="s">
        <v>141</v>
      </c>
      <c r="D12" s="44">
        <f t="array" ref="D12">SUM(IF((InputData!$O$9:$O$99='COLL Trends'!$B12)*(InputData!$P$9:$P$99="COLL"),InputData!Q$9:Q$99,0))</f>
        <v>88716889</v>
      </c>
      <c r="E12" s="44">
        <f t="array" ref="E12">SUM(IF((InputData!$O$9:$O$99='COLL Trends'!$B12)*(InputData!$P$9:$P$99="COLL"),InputData!R$9:R$99,0))</f>
        <v>5859837</v>
      </c>
      <c r="F12" s="44">
        <f t="array" ref="F12">SUM(IF((InputData!$O$9:$O$99='COLL Trends'!$B12)*(InputData!$P$9:$P$99="COLL"),InputData!S$9:S$99,0))</f>
        <v>15894915032</v>
      </c>
      <c r="G12" s="42">
        <f t="shared" si="0"/>
        <v>179.16447714932835</v>
      </c>
      <c r="H12">
        <f t="shared" si="1"/>
        <v>175.72561657889477</v>
      </c>
      <c r="J12" s="44">
        <f t="array" ref="J12">SUM(IF((InputData!$O$9:$O$99='COLL Trends'!$B12)*(InputData!$P$9:$P$99="COLL"),InputData!T$9:T$99,0))</f>
        <v>2837740</v>
      </c>
      <c r="K12" s="44">
        <f t="array" ref="K12">SUM(IF((InputData!$O$9:$O$99='COLL Trends'!$B12)*(InputData!$P$9:$P$99="COLL"),InputData!U$9:U$99,0))</f>
        <v>181516</v>
      </c>
      <c r="L12" s="44">
        <f t="array" ref="L12">SUM(IF((InputData!$O$9:$O$99='COLL Trends'!$B12)*(InputData!$P$9:$P$99="COLL"),InputData!V$9:V$99,0))</f>
        <v>550637789</v>
      </c>
      <c r="M12" s="42">
        <f t="shared" si="2"/>
        <v>194.04095829780036</v>
      </c>
      <c r="N12">
        <f t="shared" si="3"/>
        <v>182.64141241224905</v>
      </c>
    </row>
    <row r="13" spans="1:14" x14ac:dyDescent="0.2">
      <c r="A13">
        <v>7</v>
      </c>
      <c r="B13" s="11" t="s">
        <v>142</v>
      </c>
      <c r="D13" s="44">
        <f t="array" ref="D13">SUM(IF((InputData!$O$9:$O$99='COLL Trends'!$B13)*(InputData!$P$9:$P$99="COLL"),InputData!Q$9:Q$99,0))</f>
        <v>88681882</v>
      </c>
      <c r="E13" s="44">
        <f t="array" ref="E13">SUM(IF((InputData!$O$9:$O$99='COLL Trends'!$B13)*(InputData!$P$9:$P$99="COLL"),InputData!R$9:R$99,0))</f>
        <v>5761810</v>
      </c>
      <c r="F13" s="44">
        <f t="array" ref="F13">SUM(IF((InputData!$O$9:$O$99='COLL Trends'!$B13)*(InputData!$P$9:$P$99="COLL"),InputData!S$9:S$99,0))</f>
        <v>15801526989</v>
      </c>
      <c r="G13" s="42">
        <f t="shared" si="0"/>
        <v>178.18213408010445</v>
      </c>
      <c r="H13">
        <f t="shared" si="1"/>
        <v>175.26634741458719</v>
      </c>
      <c r="J13" s="44">
        <f t="array" ref="J13">SUM(IF((InputData!$O$9:$O$99='COLL Trends'!$B13)*(InputData!$P$9:$P$99="COLL"),InputData!T$9:T$99,0))</f>
        <v>2848439</v>
      </c>
      <c r="K13" s="44">
        <f t="array" ref="K13">SUM(IF((InputData!$O$9:$O$99='COLL Trends'!$B13)*(InputData!$P$9:$P$99="COLL"),InputData!U$9:U$99,0))</f>
        <v>180533</v>
      </c>
      <c r="L13" s="44">
        <f t="array" ref="L13">SUM(IF((InputData!$O$9:$O$99='COLL Trends'!$B13)*(InputData!$P$9:$P$99="COLL"),InputData!V$9:V$99,0))</f>
        <v>557701290</v>
      </c>
      <c r="M13" s="42">
        <f t="shared" si="2"/>
        <v>195.79190216114861</v>
      </c>
      <c r="N13">
        <f t="shared" si="3"/>
        <v>183.02677984374478</v>
      </c>
    </row>
    <row r="14" spans="1:14" x14ac:dyDescent="0.2">
      <c r="A14">
        <v>8</v>
      </c>
      <c r="B14" s="11" t="s">
        <v>143</v>
      </c>
      <c r="D14" s="44">
        <f t="array" ref="D14">SUM(IF((InputData!$O$9:$O$99='COLL Trends'!$B14)*(InputData!$P$9:$P$99="COLL"),InputData!Q$9:Q$99,0))</f>
        <v>88624478</v>
      </c>
      <c r="E14" s="44">
        <f t="array" ref="E14">SUM(IF((InputData!$O$9:$O$99='COLL Trends'!$B14)*(InputData!$P$9:$P$99="COLL"),InputData!R$9:R$99,0))</f>
        <v>5665540</v>
      </c>
      <c r="F14" s="44">
        <f t="array" ref="F14">SUM(IF((InputData!$O$9:$O$99='COLL Trends'!$B14)*(InputData!$P$9:$P$99="COLL"),InputData!S$9:S$99,0))</f>
        <v>15671412045</v>
      </c>
      <c r="G14" s="42">
        <f t="shared" si="0"/>
        <v>176.8293861770334</v>
      </c>
      <c r="H14">
        <f t="shared" si="1"/>
        <v>174.80707825027963</v>
      </c>
      <c r="J14" s="44">
        <f t="array" ref="J14">SUM(IF((InputData!$O$9:$O$99='COLL Trends'!$B14)*(InputData!$P$9:$P$99="COLL"),InputData!T$9:T$99,0))</f>
        <v>2857883</v>
      </c>
      <c r="K14" s="44">
        <f t="array" ref="K14">SUM(IF((InputData!$O$9:$O$99='COLL Trends'!$B14)*(InputData!$P$9:$P$99="COLL"),InputData!U$9:U$99,0))</f>
        <v>181119</v>
      </c>
      <c r="L14" s="44">
        <f t="array" ref="L14">SUM(IF((InputData!$O$9:$O$99='COLL Trends'!$B14)*(InputData!$P$9:$P$99="COLL"),InputData!V$9:V$99,0))</f>
        <v>562167665</v>
      </c>
      <c r="M14" s="42">
        <f t="shared" si="2"/>
        <v>196.70772561367977</v>
      </c>
      <c r="N14">
        <f t="shared" si="3"/>
        <v>183.41214727524047</v>
      </c>
    </row>
    <row r="15" spans="1:14" x14ac:dyDescent="0.2">
      <c r="A15">
        <v>9</v>
      </c>
      <c r="B15" s="11" t="s">
        <v>144</v>
      </c>
      <c r="D15" s="44">
        <f t="array" ref="D15">SUM(IF((InputData!$O$9:$O$99='COLL Trends'!$B15)*(InputData!$P$9:$P$99="COLL"),InputData!Q$9:Q$99,0))</f>
        <v>88675823</v>
      </c>
      <c r="E15" s="44">
        <f t="array" ref="E15">SUM(IF((InputData!$O$9:$O$99='COLL Trends'!$B15)*(InputData!$P$9:$P$99="COLL"),InputData!R$9:R$99,0))</f>
        <v>5587567</v>
      </c>
      <c r="F15" s="44">
        <f t="array" ref="F15">SUM(IF((InputData!$O$9:$O$99='COLL Trends'!$B15)*(InputData!$P$9:$P$99="COLL"),InputData!S$9:S$99,0))</f>
        <v>15486863812</v>
      </c>
      <c r="G15" s="42">
        <f t="shared" si="0"/>
        <v>174.64584244118038</v>
      </c>
      <c r="H15">
        <f t="shared" si="1"/>
        <v>174.34780908597205</v>
      </c>
      <c r="J15" s="44">
        <f t="array" ref="J15">SUM(IF((InputData!$O$9:$O$99='COLL Trends'!$B15)*(InputData!$P$9:$P$99="COLL"),InputData!T$9:T$99,0))</f>
        <v>2868414</v>
      </c>
      <c r="K15" s="44">
        <f t="array" ref="K15">SUM(IF((InputData!$O$9:$O$99='COLL Trends'!$B15)*(InputData!$P$9:$P$99="COLL"),InputData!U$9:U$99,0))</f>
        <v>182045</v>
      </c>
      <c r="L15" s="44">
        <f t="array" ref="L15">SUM(IF((InputData!$O$9:$O$99='COLL Trends'!$B15)*(InputData!$P$9:$P$99="COLL"),InputData!V$9:V$99,0))</f>
        <v>532121833</v>
      </c>
      <c r="M15" s="42">
        <f t="shared" si="2"/>
        <v>185.51081991651137</v>
      </c>
      <c r="N15">
        <f t="shared" si="3"/>
        <v>183.79751470673617</v>
      </c>
    </row>
    <row r="16" spans="1:14" x14ac:dyDescent="0.2">
      <c r="A16">
        <v>10</v>
      </c>
      <c r="B16" s="11" t="s">
        <v>137</v>
      </c>
      <c r="D16" s="44">
        <f t="array" ref="D16">SUM(IF((InputData!$O$9:$O$99='COLL Trends'!$B16)*(InputData!$P$9:$P$99="COLL"),InputData!Q$9:Q$99,0))</f>
        <v>88782725</v>
      </c>
      <c r="E16" s="44">
        <f t="array" ref="E16">SUM(IF((InputData!$O$9:$O$99='COLL Trends'!$B16)*(InputData!$P$9:$P$99="COLL"),InputData!R$9:R$99,0))</f>
        <v>5547670</v>
      </c>
      <c r="F16" s="44">
        <f t="array" ref="F16">SUM(IF((InputData!$O$9:$O$99='COLL Trends'!$B16)*(InputData!$P$9:$P$99="COLL"),InputData!S$9:S$99,0))</f>
        <v>15416075920</v>
      </c>
      <c r="G16" s="42">
        <f t="shared" si="0"/>
        <v>173.63823784413015</v>
      </c>
      <c r="H16">
        <f t="shared" si="1"/>
        <v>173.88853992166449</v>
      </c>
      <c r="J16" s="44">
        <f t="array" ref="J16">SUM(IF((InputData!$O$9:$O$99='COLL Trends'!$B16)*(InputData!$P$9:$P$99="COLL"),InputData!T$9:T$99,0))</f>
        <v>2877138</v>
      </c>
      <c r="K16" s="44">
        <f t="array" ref="K16">SUM(IF((InputData!$O$9:$O$99='COLL Trends'!$B16)*(InputData!$P$9:$P$99="COLL"),InputData!U$9:U$99,0))</f>
        <v>183941</v>
      </c>
      <c r="L16" s="44">
        <f t="array" ref="L16">SUM(IF((InputData!$O$9:$O$99='COLL Trends'!$B16)*(InputData!$P$9:$P$99="COLL"),InputData!V$9:V$99,0))</f>
        <v>516836477</v>
      </c>
      <c r="M16" s="42">
        <f t="shared" si="2"/>
        <v>179.63562296977065</v>
      </c>
      <c r="N16">
        <f t="shared" si="3"/>
        <v>184.18288213823186</v>
      </c>
    </row>
    <row r="17" spans="1:14" x14ac:dyDescent="0.2">
      <c r="A17">
        <v>11</v>
      </c>
      <c r="B17" s="11" t="s">
        <v>138</v>
      </c>
      <c r="D17" s="44">
        <f t="array" ref="D17">SUM(IF((InputData!$O$9:$O$99='COLL Trends'!$B17)*(InputData!$P$9:$P$99="COLL"),InputData!Q$9:Q$99,0))</f>
        <v>88954873</v>
      </c>
      <c r="E17" s="44">
        <f t="array" ref="E17">SUM(IF((InputData!$O$9:$O$99='COLL Trends'!$B17)*(InputData!$P$9:$P$99="COLL"),InputData!R$9:R$99,0))</f>
        <v>5490029</v>
      </c>
      <c r="F17" s="44">
        <f t="array" ref="F17">SUM(IF((InputData!$O$9:$O$99='COLL Trends'!$B17)*(InputData!$P$9:$P$99="COLL"),InputData!S$9:S$99,0))</f>
        <v>15265398712</v>
      </c>
      <c r="G17" s="42">
        <f t="shared" si="0"/>
        <v>171.60834698735391</v>
      </c>
      <c r="H17">
        <f t="shared" si="1"/>
        <v>173.4292707573569</v>
      </c>
      <c r="J17" s="44">
        <f t="array" ref="J17">SUM(IF((InputData!$O$9:$O$99='COLL Trends'!$B17)*(InputData!$P$9:$P$99="COLL"),InputData!T$9:T$99,0))</f>
        <v>2887313</v>
      </c>
      <c r="K17" s="44">
        <f t="array" ref="K17">SUM(IF((InputData!$O$9:$O$99='COLL Trends'!$B17)*(InputData!$P$9:$P$99="COLL"),InputData!U$9:U$99,0))</f>
        <v>182917</v>
      </c>
      <c r="L17" s="44">
        <f t="array" ref="L17">SUM(IF((InputData!$O$9:$O$99='COLL Trends'!$B17)*(InputData!$P$9:$P$99="COLL"),InputData!V$9:V$99,0))</f>
        <v>505122192</v>
      </c>
      <c r="M17" s="42">
        <f t="shared" si="2"/>
        <v>174.94542226630782</v>
      </c>
      <c r="N17">
        <f t="shared" si="3"/>
        <v>184.56824956972758</v>
      </c>
    </row>
    <row r="18" spans="1:14" x14ac:dyDescent="0.2">
      <c r="A18">
        <v>12</v>
      </c>
      <c r="B18" s="11" t="s">
        <v>139</v>
      </c>
      <c r="D18" s="44">
        <f t="array" ref="D18">SUM(IF((InputData!$O$9:$O$99='COLL Trends'!$B18)*(InputData!$P$9:$P$99="COLL"),InputData!Q$9:Q$99,0))</f>
        <v>89197440</v>
      </c>
      <c r="E18" s="44">
        <f t="array" ref="E18">SUM(IF((InputData!$O$9:$O$99='COLL Trends'!$B18)*(InputData!$P$9:$P$99="COLL"),InputData!R$9:R$99,0))</f>
        <v>5427877</v>
      </c>
      <c r="F18" s="44">
        <f t="array" ref="F18">SUM(IF((InputData!$O$9:$O$99='COLL Trends'!$B18)*(InputData!$P$9:$P$99="COLL"),InputData!S$9:S$99,0))</f>
        <v>15177901782</v>
      </c>
      <c r="G18" s="42">
        <f t="shared" si="0"/>
        <v>170.16073311072606</v>
      </c>
      <c r="H18">
        <f t="shared" si="1"/>
        <v>172.97000159304935</v>
      </c>
      <c r="J18" s="44">
        <f t="array" ref="J18">SUM(IF((InputData!$O$9:$O$99='COLL Trends'!$B18)*(InputData!$P$9:$P$99="COLL"),InputData!T$9:T$99,0))</f>
        <v>2898019</v>
      </c>
      <c r="K18" s="44">
        <f t="array" ref="K18">SUM(IF((InputData!$O$9:$O$99='COLL Trends'!$B18)*(InputData!$P$9:$P$99="COLL"),InputData!U$9:U$99,0))</f>
        <v>181427</v>
      </c>
      <c r="L18" s="44">
        <f t="array" ref="L18">SUM(IF((InputData!$O$9:$O$99='COLL Trends'!$B18)*(InputData!$P$9:$P$99="COLL"),InputData!V$9:V$99,0))</f>
        <v>502725669</v>
      </c>
      <c r="M18" s="42">
        <f t="shared" si="2"/>
        <v>173.4721784087682</v>
      </c>
      <c r="N18">
        <f t="shared" si="3"/>
        <v>184.95361700122328</v>
      </c>
    </row>
    <row r="19" spans="1:14" x14ac:dyDescent="0.2">
      <c r="A19">
        <v>13</v>
      </c>
      <c r="B19" s="11" t="s">
        <v>140</v>
      </c>
      <c r="D19" s="44">
        <f t="array" ref="D19">SUM(IF((InputData!$O$9:$O$99='COLL Trends'!$B19)*(InputData!$P$9:$P$99="COLL"),InputData!Q$9:Q$99,0))</f>
        <v>89452451</v>
      </c>
      <c r="E19" s="44">
        <f t="array" ref="E19">SUM(IF((InputData!$O$9:$O$99='COLL Trends'!$B19)*(InputData!$P$9:$P$99="COLL"),InputData!R$9:R$99,0))</f>
        <v>5378463</v>
      </c>
      <c r="F19" s="44">
        <f t="array" ref="F19">SUM(IF((InputData!$O$9:$O$99='COLL Trends'!$B19)*(InputData!$P$9:$P$99="COLL"),InputData!S$9:S$99,0))</f>
        <v>15151306339</v>
      </c>
      <c r="G19" s="42">
        <f t="shared" si="0"/>
        <v>169.37832524007644</v>
      </c>
      <c r="H19">
        <f t="shared" si="1"/>
        <v>172.51073242874179</v>
      </c>
      <c r="J19" s="44">
        <f t="array" ref="J19">SUM(IF((InputData!$O$9:$O$99='COLL Trends'!$B19)*(InputData!$P$9:$P$99="COLL"),InputData!T$9:T$99,0))</f>
        <v>2910397</v>
      </c>
      <c r="K19" s="44">
        <f t="array" ref="K19">SUM(IF((InputData!$O$9:$O$99='COLL Trends'!$B19)*(InputData!$P$9:$P$99="COLL"),InputData!U$9:U$99,0))</f>
        <v>179712</v>
      </c>
      <c r="L19" s="44">
        <f t="array" ref="L19">SUM(IF((InputData!$O$9:$O$99='COLL Trends'!$B19)*(InputData!$P$9:$P$99="COLL"),InputData!V$9:V$99,0))</f>
        <v>511053256</v>
      </c>
      <c r="M19" s="42">
        <f t="shared" si="2"/>
        <v>175.59571975919437</v>
      </c>
      <c r="N19">
        <f t="shared" si="3"/>
        <v>185.33898443271897</v>
      </c>
    </row>
    <row r="20" spans="1:14" x14ac:dyDescent="0.2">
      <c r="A20">
        <v>14</v>
      </c>
      <c r="B20" s="11" t="s">
        <v>133</v>
      </c>
      <c r="D20" s="44">
        <f t="array" ref="D20">SUM(IF((InputData!$O$9:$O$99='COLL Trends'!$B20)*(InputData!$P$9:$P$99="COLL"),InputData!Q$9:Q$99,0))</f>
        <v>89776055</v>
      </c>
      <c r="E20" s="44">
        <f t="array" ref="E20">SUM(IF((InputData!$O$9:$O$99='COLL Trends'!$B20)*(InputData!$P$9:$P$99="COLL"),InputData!R$9:R$99,0))</f>
        <v>5345059</v>
      </c>
      <c r="F20" s="44">
        <f t="array" ref="F20">SUM(IF((InputData!$O$9:$O$99='COLL Trends'!$B20)*(InputData!$P$9:$P$99="COLL"),InputData!S$9:S$99,0))</f>
        <v>15235997395</v>
      </c>
      <c r="G20" s="42">
        <f t="shared" si="0"/>
        <v>169.71114842370829</v>
      </c>
      <c r="H20">
        <f t="shared" si="1"/>
        <v>172.0514632644342</v>
      </c>
      <c r="J20" s="44">
        <f t="array" ref="J20">SUM(IF((InputData!$O$9:$O$99='COLL Trends'!$B20)*(InputData!$P$9:$P$99="COLL"),InputData!T$9:T$99,0))</f>
        <v>2924461</v>
      </c>
      <c r="K20" s="44">
        <f t="array" ref="K20">SUM(IF((InputData!$O$9:$O$99='COLL Trends'!$B20)*(InputData!$P$9:$P$99="COLL"),InputData!U$9:U$99,0))</f>
        <v>180286</v>
      </c>
      <c r="L20" s="44">
        <f t="array" ref="L20">SUM(IF((InputData!$O$9:$O$99='COLL Trends'!$B20)*(InputData!$P$9:$P$99="COLL"),InputData!V$9:V$99,0))</f>
        <v>521443809</v>
      </c>
      <c r="M20" s="42">
        <f t="shared" si="2"/>
        <v>178.30424444025755</v>
      </c>
      <c r="N20">
        <f t="shared" si="3"/>
        <v>185.72435186421467</v>
      </c>
    </row>
    <row r="21" spans="1:14" x14ac:dyDescent="0.2">
      <c r="A21">
        <v>15</v>
      </c>
      <c r="B21" s="11" t="s">
        <v>134</v>
      </c>
      <c r="D21" s="44">
        <f t="array" ref="D21">SUM(IF((InputData!$O$9:$O$99='COLL Trends'!$B21)*(InputData!$P$9:$P$99="COLL"),InputData!Q$9:Q$99,0))</f>
        <v>90136904</v>
      </c>
      <c r="E21" s="44">
        <f t="array" ref="E21">SUM(IF((InputData!$O$9:$O$99='COLL Trends'!$B21)*(InputData!$P$9:$P$99="COLL"),InputData!R$9:R$99,0))</f>
        <v>5359504</v>
      </c>
      <c r="F21" s="44">
        <f t="array" ref="F21">SUM(IF((InputData!$O$9:$O$99='COLL Trends'!$B21)*(InputData!$P$9:$P$99="COLL"),InputData!S$9:S$99,0))</f>
        <v>15444317847</v>
      </c>
      <c r="G21" s="42">
        <f t="shared" si="0"/>
        <v>171.34289244059238</v>
      </c>
      <c r="H21">
        <f t="shared" si="1"/>
        <v>171.59219410012665</v>
      </c>
      <c r="J21" s="44">
        <f t="array" ref="J21">SUM(IF((InputData!$O$9:$O$99='COLL Trends'!$B21)*(InputData!$P$9:$P$99="COLL"),InputData!T$9:T$99,0))</f>
        <v>2939416</v>
      </c>
      <c r="K21" s="44">
        <f t="array" ref="K21">SUM(IF((InputData!$O$9:$O$99='COLL Trends'!$B21)*(InputData!$P$9:$P$99="COLL"),InputData!U$9:U$99,0))</f>
        <v>183415</v>
      </c>
      <c r="L21" s="44">
        <f t="array" ref="L21">SUM(IF((InputData!$O$9:$O$99='COLL Trends'!$B21)*(InputData!$P$9:$P$99="COLL"),InputData!V$9:V$99,0))</f>
        <v>555520442</v>
      </c>
      <c r="M21" s="42">
        <f t="shared" si="2"/>
        <v>188.99007217760263</v>
      </c>
      <c r="N21">
        <f t="shared" si="3"/>
        <v>186.10971929571039</v>
      </c>
    </row>
    <row r="22" spans="1:14" x14ac:dyDescent="0.2">
      <c r="A22">
        <v>16</v>
      </c>
      <c r="B22" s="11" t="s">
        <v>135</v>
      </c>
      <c r="D22" s="44">
        <f t="array" ref="D22">SUM(IF((InputData!$O$9:$O$99='COLL Trends'!$B22)*(InputData!$P$9:$P$99="COLL"),InputData!Q$9:Q$99,0))</f>
        <v>90552865</v>
      </c>
      <c r="E22" s="44">
        <f t="array" ref="E22">SUM(IF((InputData!$O$9:$O$99='COLL Trends'!$B22)*(InputData!$P$9:$P$99="COLL"),InputData!R$9:R$99,0))</f>
        <v>5375305</v>
      </c>
      <c r="F22" s="44">
        <f t="array" ref="F22">SUM(IF((InputData!$O$9:$O$99='COLL Trends'!$B22)*(InputData!$P$9:$P$99="COLL"),InputData!S$9:S$99,0))</f>
        <v>15559402903</v>
      </c>
      <c r="G22" s="42">
        <f t="shared" si="0"/>
        <v>171.82673240653401</v>
      </c>
      <c r="H22">
        <f t="shared" si="1"/>
        <v>171.13292493581906</v>
      </c>
      <c r="J22" s="44">
        <f t="array" ref="J22">SUM(IF((InputData!$O$9:$O$99='COLL Trends'!$B22)*(InputData!$P$9:$P$99="COLL"),InputData!T$9:T$99,0))</f>
        <v>2958041</v>
      </c>
      <c r="K22" s="44">
        <f t="array" ref="K22">SUM(IF((InputData!$O$9:$O$99='COLL Trends'!$B22)*(InputData!$P$9:$P$99="COLL"),InputData!U$9:U$99,0))</f>
        <v>185635</v>
      </c>
      <c r="L22" s="44">
        <f t="array" ref="L22">SUM(IF((InputData!$O$9:$O$99='COLL Trends'!$B22)*(InputData!$P$9:$P$99="COLL"),InputData!V$9:V$99,0))</f>
        <v>561030495</v>
      </c>
      <c r="M22" s="42">
        <f t="shared" si="2"/>
        <v>189.66285288134952</v>
      </c>
      <c r="N22">
        <f t="shared" si="3"/>
        <v>186.49508672720609</v>
      </c>
    </row>
    <row r="23" spans="1:14" x14ac:dyDescent="0.2">
      <c r="A23">
        <v>17</v>
      </c>
      <c r="B23" s="11" t="s">
        <v>136</v>
      </c>
      <c r="D23" s="44">
        <f t="array" ref="D23">SUM(IF((InputData!$O$9:$O$99='COLL Trends'!$B23)*(InputData!$P$9:$P$99="COLL"),InputData!Q$9:Q$99,0))</f>
        <v>91027511</v>
      </c>
      <c r="E23" s="44">
        <f t="array" ref="E23">SUM(IF((InputData!$O$9:$O$99='COLL Trends'!$B23)*(InputData!$P$9:$P$99="COLL"),InputData!R$9:R$99,0))</f>
        <v>5379114</v>
      </c>
      <c r="F23" s="44">
        <f t="array" ref="F23">SUM(IF((InputData!$O$9:$O$99='COLL Trends'!$B23)*(InputData!$P$9:$P$99="COLL"),InputData!S$9:S$99,0))</f>
        <v>15718058305</v>
      </c>
      <c r="G23" s="42">
        <f t="shared" si="0"/>
        <v>172.6737129503629</v>
      </c>
      <c r="H23">
        <f t="shared" si="1"/>
        <v>170.67365577151151</v>
      </c>
      <c r="J23" s="44">
        <f t="array" ref="J23">SUM(IF((InputData!$O$9:$O$99='COLL Trends'!$B23)*(InputData!$P$9:$P$99="COLL"),InputData!T$9:T$99,0))</f>
        <v>2981403</v>
      </c>
      <c r="K23" s="44">
        <f t="array" ref="K23">SUM(IF((InputData!$O$9:$O$99='COLL Trends'!$B23)*(InputData!$P$9:$P$99="COLL"),InputData!U$9:U$99,0))</f>
        <v>185954</v>
      </c>
      <c r="L23" s="44">
        <f t="array" ref="L23">SUM(IF((InputData!$O$9:$O$99='COLL Trends'!$B23)*(InputData!$P$9:$P$99="COLL"),InputData!V$9:V$99,0))</f>
        <v>567822114</v>
      </c>
      <c r="M23" s="42">
        <f t="shared" si="2"/>
        <v>190.45466647749399</v>
      </c>
      <c r="N23">
        <f t="shared" si="3"/>
        <v>186.88045415870178</v>
      </c>
    </row>
    <row r="24" spans="1:14" x14ac:dyDescent="0.2">
      <c r="A24">
        <v>18</v>
      </c>
      <c r="B24" s="11" t="s">
        <v>132</v>
      </c>
      <c r="D24" s="44">
        <f t="array" ref="D24">SUM(IF((InputData!$O$9:$O$99='COLL Trends'!$B24)*(InputData!$P$9:$P$99="COLL"),InputData!Q$9:Q$99,0))</f>
        <v>91473429</v>
      </c>
      <c r="E24" s="44">
        <f t="array" ref="E24">SUM(IF((InputData!$O$9:$O$99='COLL Trends'!$B24)*(InputData!$P$9:$P$99="COLL"),InputData!R$9:R$99,0))</f>
        <v>5334701</v>
      </c>
      <c r="F24" s="44">
        <f t="array" ref="F24">SUM(IF((InputData!$O$9:$O$99='COLL Trends'!$B24)*(InputData!$P$9:$P$99="COLL"),InputData!S$9:S$99,0))</f>
        <v>15728428913</v>
      </c>
      <c r="G24" s="42">
        <f t="shared" si="0"/>
        <v>171.94532975253392</v>
      </c>
      <c r="H24">
        <f t="shared" si="1"/>
        <v>170.21438660720395</v>
      </c>
      <c r="J24" s="44">
        <f t="array" ref="J24">SUM(IF((InputData!$O$9:$O$99='COLL Trends'!$B24)*(InputData!$P$9:$P$99="COLL"),InputData!T$9:T$99,0))</f>
        <v>3002684</v>
      </c>
      <c r="K24" s="44">
        <f t="array" ref="K24">SUM(IF((InputData!$O$9:$O$99='COLL Trends'!$B24)*(InputData!$P$9:$P$99="COLL"),InputData!U$9:U$99,0))</f>
        <v>186523</v>
      </c>
      <c r="L24" s="44">
        <f t="array" ref="L24">SUM(IF((InputData!$O$9:$O$99='COLL Trends'!$B24)*(InputData!$P$9:$P$99="COLL"),InputData!V$9:V$99,0))</f>
        <v>577497110</v>
      </c>
      <c r="M24" s="42">
        <f t="shared" si="2"/>
        <v>192.3269681391715</v>
      </c>
      <c r="N24">
        <f t="shared" si="3"/>
        <v>187.26582159019748</v>
      </c>
    </row>
    <row r="26" spans="1:14" x14ac:dyDescent="0.2">
      <c r="F26" t="s">
        <v>149</v>
      </c>
      <c r="G26" s="42">
        <f>LINEST(G7:G24,A7:A24)</f>
        <v>-0.45926916430756842</v>
      </c>
      <c r="L26" t="s">
        <v>149</v>
      </c>
      <c r="M26" s="42">
        <f>LINEST(M7:M24,A7:$A$24)</f>
        <v>0.38536743149570146</v>
      </c>
    </row>
    <row r="27" spans="1:14" x14ac:dyDescent="0.2">
      <c r="F27" t="s">
        <v>150</v>
      </c>
      <c r="G27" s="42">
        <f>INTERCEPT(G7:G24,A7:A24)</f>
        <v>178.48123156474017</v>
      </c>
      <c r="L27" t="s">
        <v>150</v>
      </c>
      <c r="M27" s="42">
        <f>INTERCEPT(M7:M24,A7:$A$24)</f>
        <v>180.32920782327486</v>
      </c>
    </row>
    <row r="29" spans="1:14" x14ac:dyDescent="0.2">
      <c r="F29" t="s">
        <v>151</v>
      </c>
      <c r="G29">
        <f>4*$G$26</f>
        <v>-1.8370766572302737</v>
      </c>
      <c r="L29" t="s">
        <v>151</v>
      </c>
      <c r="M29">
        <f>4*$M$26</f>
        <v>1.5414697259828058</v>
      </c>
    </row>
    <row r="30" spans="1:14" x14ac:dyDescent="0.2">
      <c r="F30" t="s">
        <v>152</v>
      </c>
      <c r="G30" s="41">
        <f>G29/$H$24</f>
        <v>-1.07927226002912E-2</v>
      </c>
      <c r="L30" t="s">
        <v>152</v>
      </c>
      <c r="M30" s="41">
        <f>M29/$N$24</f>
        <v>8.2314525570826042E-3</v>
      </c>
    </row>
  </sheetData>
  <phoneticPr fontId="1" type="noConversion"/>
  <pageMargins left="0.25" right="0.25" top="0.5" bottom="0.5" header="0.5" footer="0.5"/>
  <pageSetup scale="87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30"/>
  <sheetViews>
    <sheetView topLeftCell="A19" zoomScaleNormal="100" workbookViewId="0">
      <selection activeCell="J3" sqref="J3"/>
    </sheetView>
  </sheetViews>
  <sheetFormatPr defaultRowHeight="12.75" x14ac:dyDescent="0.2"/>
  <cols>
    <col min="3" max="3" width="2.42578125" customWidth="1"/>
    <col min="4" max="4" width="15" bestFit="1" customWidth="1"/>
    <col min="5" max="5" width="14" bestFit="1" customWidth="1"/>
    <col min="6" max="6" width="21.85546875" bestFit="1" customWidth="1"/>
    <col min="7" max="7" width="8.28515625" customWidth="1"/>
    <col min="9" max="9" width="3.5703125" customWidth="1"/>
    <col min="10" max="10" width="14" bestFit="1" customWidth="1"/>
    <col min="11" max="11" width="11.28515625" bestFit="1" customWidth="1"/>
    <col min="12" max="12" width="21.85546875" bestFit="1" customWidth="1"/>
  </cols>
  <sheetData>
    <row r="1" spans="1:14" x14ac:dyDescent="0.2">
      <c r="A1" s="7"/>
      <c r="B1" s="13" t="s">
        <v>167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7"/>
    </row>
    <row r="3" spans="1:14" x14ac:dyDescent="0.2">
      <c r="D3" s="12" t="s">
        <v>48</v>
      </c>
      <c r="E3" s="12"/>
      <c r="F3" s="12"/>
      <c r="G3" s="12"/>
      <c r="H3" s="12"/>
      <c r="J3" s="12" t="s">
        <v>170</v>
      </c>
      <c r="K3" s="12"/>
      <c r="L3" s="12"/>
      <c r="M3" s="12"/>
      <c r="N3" s="12"/>
    </row>
    <row r="4" spans="1:14" x14ac:dyDescent="0.2">
      <c r="E4" s="3" t="s">
        <v>49</v>
      </c>
      <c r="F4" s="3" t="s">
        <v>51</v>
      </c>
      <c r="G4" s="3" t="s">
        <v>53</v>
      </c>
      <c r="H4" s="3" t="s">
        <v>55</v>
      </c>
      <c r="K4" s="3" t="s">
        <v>49</v>
      </c>
      <c r="L4" s="3" t="s">
        <v>51</v>
      </c>
      <c r="M4" s="3" t="s">
        <v>53</v>
      </c>
      <c r="N4" s="3" t="s">
        <v>55</v>
      </c>
    </row>
    <row r="5" spans="1:14" x14ac:dyDescent="0.2">
      <c r="B5" s="4" t="s">
        <v>46</v>
      </c>
      <c r="D5" s="4" t="s">
        <v>47</v>
      </c>
      <c r="E5" s="4" t="s">
        <v>50</v>
      </c>
      <c r="F5" s="4" t="s">
        <v>52</v>
      </c>
      <c r="G5" s="4" t="s">
        <v>54</v>
      </c>
      <c r="H5" s="4" t="s">
        <v>56</v>
      </c>
      <c r="J5" s="4" t="s">
        <v>47</v>
      </c>
      <c r="K5" s="4" t="s">
        <v>50</v>
      </c>
      <c r="L5" s="4" t="s">
        <v>52</v>
      </c>
      <c r="M5" s="4" t="s">
        <v>54</v>
      </c>
      <c r="N5" s="4" t="s">
        <v>56</v>
      </c>
    </row>
    <row r="7" spans="1:14" x14ac:dyDescent="0.2">
      <c r="A7">
        <v>1</v>
      </c>
      <c r="B7" s="11" t="s">
        <v>43</v>
      </c>
      <c r="D7" s="44">
        <f t="array" ref="D7">SUM(IF((InputData!$O$9:$O$99='COMP Trends'!$B7)*(InputData!$P$9:$P$99="COMP"),InputData!Q$9:Q$99,0))</f>
        <v>91772412</v>
      </c>
      <c r="E7" s="44">
        <f t="array" ref="E7">SUM(IF((InputData!$O$9:$O$99='COMP Trends'!$B7)*(InputData!$P$9:$P$99="COMP"),InputData!R$9:R$99,0))</f>
        <v>7898586</v>
      </c>
      <c r="F7" s="44">
        <f t="array" ref="F7">SUM(IF((InputData!$O$9:$O$99='COMP Trends'!$B7)*(InputData!$P$9:$P$99="COMP"),InputData!S$9:S$99,0))</f>
        <v>7574143660</v>
      </c>
      <c r="G7" s="42">
        <f>F7/D7</f>
        <v>82.531814245004256</v>
      </c>
      <c r="H7">
        <f>($G$26*$A7)+$G$27</f>
        <v>80.597979041428601</v>
      </c>
      <c r="J7" s="44">
        <f t="array" ref="J7">SUM(IF((InputData!$O$9:$O$99='COMP Trends'!$B7)*(InputData!$P$9:$P$99="COMP"),InputData!T$9:T$99,0))</f>
        <v>2869521</v>
      </c>
      <c r="K7" s="44">
        <f t="array" ref="K7">SUM(IF((InputData!$O$9:$O$99='COMP Trends'!$B7)*(InputData!$P$9:$P$99="COMP"),InputData!U$9:U$99,0))</f>
        <v>163647</v>
      </c>
      <c r="L7" s="44">
        <f t="array" ref="L7">SUM(IF((InputData!$O$9:$O$99='COMP Trends'!$B7)*(InputData!$P$9:$P$99="COMP"),InputData!V$9:V$99,0))</f>
        <v>176414626</v>
      </c>
      <c r="M7" s="42">
        <f>L7/J7</f>
        <v>61.478771544100915</v>
      </c>
      <c r="N7">
        <f>($M$26*A7)+$M$27</f>
        <v>63.871780512628284</v>
      </c>
    </row>
    <row r="8" spans="1:14" x14ac:dyDescent="0.2">
      <c r="A8">
        <v>2</v>
      </c>
      <c r="B8" s="11" t="s">
        <v>44</v>
      </c>
      <c r="D8" s="44">
        <f t="array" ref="D8">SUM(IF((InputData!$O$9:$O$99='COMP Trends'!$B8)*(InputData!$P$9:$P$99="COMP"),InputData!Q$9:Q$99,0))</f>
        <v>92410399</v>
      </c>
      <c r="E8" s="44">
        <f t="array" ref="E8">SUM(IF((InputData!$O$9:$O$99='COMP Trends'!$B8)*(InputData!$P$9:$P$99="COMP"),InputData!R$9:R$99,0))</f>
        <v>7901695</v>
      </c>
      <c r="F8" s="44">
        <f t="array" ref="F8">SUM(IF((InputData!$O$9:$O$99='COMP Trends'!$B8)*(InputData!$P$9:$P$99="COMP"),InputData!S$9:S$99,0))</f>
        <v>7668589569</v>
      </c>
      <c r="G8" s="42">
        <f t="shared" ref="G8:G24" si="0">F8/D8</f>
        <v>82.984054305403447</v>
      </c>
      <c r="H8">
        <f t="shared" ref="H8:H24" si="1">($G$26*$A8)+$G$27</f>
        <v>80.042300553126466</v>
      </c>
      <c r="J8" s="44">
        <f t="array" ref="J8">SUM(IF((InputData!$O$9:$O$99='COMP Trends'!$B8)*(InputData!$P$9:$P$99="COMP"),InputData!T$9:T$99,0))</f>
        <v>2892055</v>
      </c>
      <c r="K8" s="44">
        <f t="array" ref="K8">SUM(IF((InputData!$O$9:$O$99='COMP Trends'!$B8)*(InputData!$P$9:$P$99="COMP"),InputData!U$9:U$99,0))</f>
        <v>162048</v>
      </c>
      <c r="L8" s="44">
        <f t="array" ref="L8">SUM(IF((InputData!$O$9:$O$99='COMP Trends'!$B8)*(InputData!$P$9:$P$99="COMP"),InputData!V$9:V$99,0))</f>
        <v>175514477</v>
      </c>
      <c r="M8" s="42">
        <f t="shared" ref="M8:M24" si="2">L8/J8</f>
        <v>60.688499008490503</v>
      </c>
      <c r="N8">
        <f t="shared" ref="N8:N24" si="3">($M$26*A8)+$M$27</f>
        <v>64.457660628902957</v>
      </c>
    </row>
    <row r="9" spans="1:14" x14ac:dyDescent="0.2">
      <c r="A9">
        <v>3</v>
      </c>
      <c r="B9" s="11" t="s">
        <v>145</v>
      </c>
      <c r="D9" s="44">
        <f t="array" ref="D9">SUM(IF((InputData!$O$9:$O$99='COMP Trends'!$B9)*(InputData!$P$9:$P$99="COMP"),InputData!Q$9:Q$99,0))</f>
        <v>93005005</v>
      </c>
      <c r="E9" s="44">
        <f t="array" ref="E9">SUM(IF((InputData!$O$9:$O$99='COMP Trends'!$B9)*(InputData!$P$9:$P$99="COMP"),InputData!R$9:R$99,0))</f>
        <v>7753338</v>
      </c>
      <c r="F9" s="44">
        <f t="array" ref="F9">SUM(IF((InputData!$O$9:$O$99='COMP Trends'!$B9)*(InputData!$P$9:$P$99="COMP"),InputData!S$9:S$99,0))</f>
        <v>7446302965</v>
      </c>
      <c r="G9" s="42">
        <f t="shared" si="0"/>
        <v>80.063465025349984</v>
      </c>
      <c r="H9">
        <f t="shared" si="1"/>
        <v>79.486622064824331</v>
      </c>
      <c r="J9" s="44">
        <f t="array" ref="J9">SUM(IF((InputData!$O$9:$O$99='COMP Trends'!$B9)*(InputData!$P$9:$P$99="COMP"),InputData!T$9:T$99,0))</f>
        <v>2914603</v>
      </c>
      <c r="K9" s="44">
        <f t="array" ref="K9">SUM(IF((InputData!$O$9:$O$99='COMP Trends'!$B9)*(InputData!$P$9:$P$99="COMP"),InputData!U$9:U$99,0))</f>
        <v>166203</v>
      </c>
      <c r="L9" s="44">
        <f t="array" ref="L9">SUM(IF((InputData!$O$9:$O$99='COMP Trends'!$B9)*(InputData!$P$9:$P$99="COMP"),InputData!V$9:V$99,0))</f>
        <v>185230119</v>
      </c>
      <c r="M9" s="42">
        <f t="shared" si="2"/>
        <v>63.552435443180428</v>
      </c>
      <c r="N9">
        <f t="shared" si="3"/>
        <v>65.043540745177637</v>
      </c>
    </row>
    <row r="10" spans="1:14" x14ac:dyDescent="0.2">
      <c r="A10">
        <v>4</v>
      </c>
      <c r="B10" s="11" t="s">
        <v>146</v>
      </c>
      <c r="D10" s="44">
        <f t="array" ref="D10">SUM(IF((InputData!$O$9:$O$99='COMP Trends'!$B10)*(InputData!$P$9:$P$99="COMP"),InputData!Q$9:Q$99,0))</f>
        <v>93493939</v>
      </c>
      <c r="E10" s="44">
        <f t="array" ref="E10">SUM(IF((InputData!$O$9:$O$99='COMP Trends'!$B10)*(InputData!$P$9:$P$99="COMP"),InputData!R$9:R$99,0))</f>
        <v>7672488</v>
      </c>
      <c r="F10" s="44">
        <f t="array" ref="F10">SUM(IF((InputData!$O$9:$O$99='COMP Trends'!$B10)*(InputData!$P$9:$P$99="COMP"),InputData!S$9:S$99,0))</f>
        <v>7169934466</v>
      </c>
      <c r="G10" s="42">
        <f t="shared" si="0"/>
        <v>76.688762316453477</v>
      </c>
      <c r="H10">
        <f t="shared" si="1"/>
        <v>78.93094357652221</v>
      </c>
      <c r="J10" s="44">
        <f t="array" ref="J10">SUM(IF((InputData!$O$9:$O$99='COMP Trends'!$B10)*(InputData!$P$9:$P$99="COMP"),InputData!T$9:T$99,0))</f>
        <v>2935412</v>
      </c>
      <c r="K10" s="44">
        <f t="array" ref="K10">SUM(IF((InputData!$O$9:$O$99='COMP Trends'!$B10)*(InputData!$P$9:$P$99="COMP"),InputData!U$9:U$99,0))</f>
        <v>168686</v>
      </c>
      <c r="L10" s="44">
        <f t="array" ref="L10">SUM(IF((InputData!$O$9:$O$99='COMP Trends'!$B10)*(InputData!$P$9:$P$99="COMP"),InputData!V$9:V$99,0))</f>
        <v>190338782</v>
      </c>
      <c r="M10" s="42">
        <f t="shared" si="2"/>
        <v>64.84227154484617</v>
      </c>
      <c r="N10">
        <f t="shared" si="3"/>
        <v>65.629420861452317</v>
      </c>
    </row>
    <row r="11" spans="1:14" x14ac:dyDescent="0.2">
      <c r="A11">
        <v>5</v>
      </c>
      <c r="B11" s="11" t="s">
        <v>147</v>
      </c>
      <c r="D11" s="44">
        <f t="array" ref="D11">SUM(IF((InputData!$O$9:$O$99='COMP Trends'!$B11)*(InputData!$P$9:$P$99="COMP"),InputData!Q$9:Q$99,0))</f>
        <v>93739673</v>
      </c>
      <c r="E11" s="44">
        <f t="array" ref="E11">SUM(IF((InputData!$O$9:$O$99='COMP Trends'!$B11)*(InputData!$P$9:$P$99="COMP"),InputData!R$9:R$99,0))</f>
        <v>7607393</v>
      </c>
      <c r="F11" s="44">
        <f t="array" ref="F11">SUM(IF((InputData!$O$9:$O$99='COMP Trends'!$B11)*(InputData!$P$9:$P$99="COMP"),InputData!S$9:S$99,0))</f>
        <v>7120005597</v>
      </c>
      <c r="G11" s="42">
        <f t="shared" si="0"/>
        <v>75.955093175970433</v>
      </c>
      <c r="H11">
        <f t="shared" si="1"/>
        <v>78.375265088220075</v>
      </c>
      <c r="J11" s="44">
        <f t="array" ref="J11">SUM(IF((InputData!$O$9:$O$99='COMP Trends'!$B11)*(InputData!$P$9:$P$99="COMP"),InputData!T$9:T$99,0))</f>
        <v>2950796</v>
      </c>
      <c r="K11" s="44">
        <f t="array" ref="K11">SUM(IF((InputData!$O$9:$O$99='COMP Trends'!$B11)*(InputData!$P$9:$P$99="COMP"),InputData!U$9:U$99,0))</f>
        <v>167530</v>
      </c>
      <c r="L11" s="44">
        <f t="array" ref="L11">SUM(IF((InputData!$O$9:$O$99='COMP Trends'!$B11)*(InputData!$P$9:$P$99="COMP"),InputData!V$9:V$99,0))</f>
        <v>203607407</v>
      </c>
      <c r="M11" s="42">
        <f t="shared" si="2"/>
        <v>69.000841467861548</v>
      </c>
      <c r="N11">
        <f t="shared" si="3"/>
        <v>66.215300977726997</v>
      </c>
    </row>
    <row r="12" spans="1:14" x14ac:dyDescent="0.2">
      <c r="A12">
        <v>6</v>
      </c>
      <c r="B12" s="11" t="s">
        <v>141</v>
      </c>
      <c r="D12" s="44">
        <f t="array" ref="D12">SUM(IF((InputData!$O$9:$O$99='COMP Trends'!$B12)*(InputData!$P$9:$P$99="COMP"),InputData!Q$9:Q$99,0))</f>
        <v>93793746</v>
      </c>
      <c r="E12" s="44">
        <f t="array" ref="E12">SUM(IF((InputData!$O$9:$O$99='COMP Trends'!$B12)*(InputData!$P$9:$P$99="COMP"),InputData!R$9:R$99,0))</f>
        <v>7545135</v>
      </c>
      <c r="F12" s="44">
        <f t="array" ref="F12">SUM(IF((InputData!$O$9:$O$99='COMP Trends'!$B12)*(InputData!$P$9:$P$99="COMP"),InputData!S$9:S$99,0))</f>
        <v>7082493789</v>
      </c>
      <c r="G12" s="42">
        <f t="shared" si="0"/>
        <v>75.511365000817861</v>
      </c>
      <c r="H12">
        <f t="shared" si="1"/>
        <v>77.81958659991794</v>
      </c>
      <c r="J12" s="44">
        <f t="array" ref="J12">SUM(IF((InputData!$O$9:$O$99='COMP Trends'!$B12)*(InputData!$P$9:$P$99="COMP"),InputData!T$9:T$99,0))</f>
        <v>2962407</v>
      </c>
      <c r="K12" s="44">
        <f t="array" ref="K12">SUM(IF((InputData!$O$9:$O$99='COMP Trends'!$B12)*(InputData!$P$9:$P$99="COMP"),InputData!U$9:U$99,0))</f>
        <v>167052</v>
      </c>
      <c r="L12" s="44">
        <f t="array" ref="L12">SUM(IF((InputData!$O$9:$O$99='COMP Trends'!$B12)*(InputData!$P$9:$P$99="COMP"),InputData!V$9:V$99,0))</f>
        <v>215123322</v>
      </c>
      <c r="M12" s="42">
        <f t="shared" si="2"/>
        <v>72.617746987500368</v>
      </c>
      <c r="N12">
        <f t="shared" si="3"/>
        <v>66.801181094001663</v>
      </c>
    </row>
    <row r="13" spans="1:14" x14ac:dyDescent="0.2">
      <c r="A13">
        <v>7</v>
      </c>
      <c r="B13" s="11" t="s">
        <v>142</v>
      </c>
      <c r="D13" s="44">
        <f t="array" ref="D13">SUM(IF((InputData!$O$9:$O$99='COMP Trends'!$B13)*(InputData!$P$9:$P$99="COMP"),InputData!Q$9:Q$99,0))</f>
        <v>93761341</v>
      </c>
      <c r="E13" s="44">
        <f t="array" ref="E13">SUM(IF((InputData!$O$9:$O$99='COMP Trends'!$B13)*(InputData!$P$9:$P$99="COMP"),InputData!R$9:R$99,0))</f>
        <v>7598503</v>
      </c>
      <c r="F13" s="44">
        <f t="array" ref="F13">SUM(IF((InputData!$O$9:$O$99='COMP Trends'!$B13)*(InputData!$P$9:$P$99="COMP"),InputData!S$9:S$99,0))</f>
        <v>7414967128</v>
      </c>
      <c r="G13" s="42">
        <f t="shared" si="0"/>
        <v>79.083415925119922</v>
      </c>
      <c r="H13">
        <f t="shared" si="1"/>
        <v>77.263908111615805</v>
      </c>
      <c r="J13" s="44">
        <f t="array" ref="J13">SUM(IF((InputData!$O$9:$O$99='COMP Trends'!$B13)*(InputData!$P$9:$P$99="COMP"),InputData!T$9:T$99,0))</f>
        <v>2973664</v>
      </c>
      <c r="K13" s="44">
        <f t="array" ref="K13">SUM(IF((InputData!$O$9:$O$99='COMP Trends'!$B13)*(InputData!$P$9:$P$99="COMP"),InputData!U$9:U$99,0))</f>
        <v>165693</v>
      </c>
      <c r="L13" s="44">
        <f t="array" ref="L13">SUM(IF((InputData!$O$9:$O$99='COMP Trends'!$B13)*(InputData!$P$9:$P$99="COMP"),InputData!V$9:V$99,0))</f>
        <v>224770842</v>
      </c>
      <c r="M13" s="42">
        <f t="shared" si="2"/>
        <v>75.587168557039391</v>
      </c>
      <c r="N13">
        <f t="shared" si="3"/>
        <v>67.387061210276343</v>
      </c>
    </row>
    <row r="14" spans="1:14" x14ac:dyDescent="0.2">
      <c r="A14">
        <v>8</v>
      </c>
      <c r="B14" s="11" t="s">
        <v>143</v>
      </c>
      <c r="D14" s="44">
        <f t="array" ref="D14">SUM(IF((InputData!$O$9:$O$99='COMP Trends'!$B14)*(InputData!$P$9:$P$99="COMP"),InputData!Q$9:Q$99,0))</f>
        <v>93725129</v>
      </c>
      <c r="E14" s="44">
        <f t="array" ref="E14">SUM(IF((InputData!$O$9:$O$99='COMP Trends'!$B14)*(InputData!$P$9:$P$99="COMP"),InputData!R$9:R$99,0))</f>
        <v>7584724</v>
      </c>
      <c r="F14" s="44">
        <f t="array" ref="F14">SUM(IF((InputData!$O$9:$O$99='COMP Trends'!$B14)*(InputData!$P$9:$P$99="COMP"),InputData!S$9:S$99,0))</f>
        <v>7508499377</v>
      </c>
      <c r="G14" s="42">
        <f t="shared" si="0"/>
        <v>80.111912964131534</v>
      </c>
      <c r="H14">
        <f t="shared" si="1"/>
        <v>76.70822962331367</v>
      </c>
      <c r="J14" s="44">
        <f t="array" ref="J14">SUM(IF((InputData!$O$9:$O$99='COMP Trends'!$B14)*(InputData!$P$9:$P$99="COMP"),InputData!T$9:T$99,0))</f>
        <v>2983731</v>
      </c>
      <c r="K14" s="44">
        <f t="array" ref="K14">SUM(IF((InputData!$O$9:$O$99='COMP Trends'!$B14)*(InputData!$P$9:$P$99="COMP"),InputData!U$9:U$99,0))</f>
        <v>164651</v>
      </c>
      <c r="L14" s="44">
        <f t="array" ref="L14">SUM(IF((InputData!$O$9:$O$99='COMP Trends'!$B14)*(InputData!$P$9:$P$99="COMP"),InputData!V$9:V$99,0))</f>
        <v>226712439</v>
      </c>
      <c r="M14" s="42">
        <f t="shared" si="2"/>
        <v>75.982868093671982</v>
      </c>
      <c r="N14">
        <f t="shared" si="3"/>
        <v>67.972941326551023</v>
      </c>
    </row>
    <row r="15" spans="1:14" x14ac:dyDescent="0.2">
      <c r="A15">
        <v>9</v>
      </c>
      <c r="B15" s="11" t="s">
        <v>144</v>
      </c>
      <c r="D15" s="44">
        <f t="array" ref="D15">SUM(IF((InputData!$O$9:$O$99='COMP Trends'!$B15)*(InputData!$P$9:$P$99="COMP"),InputData!Q$9:Q$99,0))</f>
        <v>93807411</v>
      </c>
      <c r="E15" s="44">
        <f t="array" ref="E15">SUM(IF((InputData!$O$9:$O$99='COMP Trends'!$B15)*(InputData!$P$9:$P$99="COMP"),InputData!R$9:R$99,0))</f>
        <v>7456329</v>
      </c>
      <c r="F15" s="44">
        <f t="array" ref="F15">SUM(IF((InputData!$O$9:$O$99='COMP Trends'!$B15)*(InputData!$P$9:$P$99="COMP"),InputData!S$9:S$99,0))</f>
        <v>7463661259</v>
      </c>
      <c r="G15" s="42">
        <f t="shared" si="0"/>
        <v>79.563663248312011</v>
      </c>
      <c r="H15">
        <f t="shared" si="1"/>
        <v>76.152551135011535</v>
      </c>
      <c r="J15" s="44">
        <f t="array" ref="J15">SUM(IF((InputData!$O$9:$O$99='COMP Trends'!$B15)*(InputData!$P$9:$P$99="COMP"),InputData!T$9:T$99,0))</f>
        <v>2995001</v>
      </c>
      <c r="K15" s="44">
        <f t="array" ref="K15">SUM(IF((InputData!$O$9:$O$99='COMP Trends'!$B15)*(InputData!$P$9:$P$99="COMP"),InputData!U$9:U$99,0))</f>
        <v>164940</v>
      </c>
      <c r="L15" s="44">
        <f t="array" ref="L15">SUM(IF((InputData!$O$9:$O$99='COMP Trends'!$B15)*(InputData!$P$9:$P$99="COMP"),InputData!V$9:V$99,0))</f>
        <v>213929621</v>
      </c>
      <c r="M15" s="42">
        <f t="shared" si="2"/>
        <v>71.428898020401334</v>
      </c>
      <c r="N15">
        <f t="shared" si="3"/>
        <v>68.558821442825703</v>
      </c>
    </row>
    <row r="16" spans="1:14" x14ac:dyDescent="0.2">
      <c r="A16">
        <v>10</v>
      </c>
      <c r="B16" s="11" t="s">
        <v>137</v>
      </c>
      <c r="D16" s="44">
        <f t="array" ref="D16">SUM(IF((InputData!$O$9:$O$99='COMP Trends'!$B16)*(InputData!$P$9:$P$99="COMP"),InputData!Q$9:Q$99,0))</f>
        <v>93944490</v>
      </c>
      <c r="E16" s="44">
        <f t="array" ref="E16">SUM(IF((InputData!$O$9:$O$99='COMP Trends'!$B16)*(InputData!$P$9:$P$99="COMP"),InputData!R$9:R$99,0))</f>
        <v>7365414</v>
      </c>
      <c r="F16" s="44">
        <f t="array" ref="F16">SUM(IF((InputData!$O$9:$O$99='COMP Trends'!$B16)*(InputData!$P$9:$P$99="COMP"),InputData!S$9:S$99,0))</f>
        <v>7318277363</v>
      </c>
      <c r="G16" s="42">
        <f t="shared" si="0"/>
        <v>77.900016946177473</v>
      </c>
      <c r="H16">
        <f t="shared" si="1"/>
        <v>75.596872646709414</v>
      </c>
      <c r="J16" s="44">
        <f t="array" ref="J16">SUM(IF((InputData!$O$9:$O$99='COMP Trends'!$B16)*(InputData!$P$9:$P$99="COMP"),InputData!T$9:T$99,0))</f>
        <v>3004132</v>
      </c>
      <c r="K16" s="44">
        <f t="array" ref="K16">SUM(IF((InputData!$O$9:$O$99='COMP Trends'!$B16)*(InputData!$P$9:$P$99="COMP"),InputData!U$9:U$99,0))</f>
        <v>165722</v>
      </c>
      <c r="L16" s="44">
        <f t="array" ref="L16">SUM(IF((InputData!$O$9:$O$99='COMP Trends'!$B16)*(InputData!$P$9:$P$99="COMP"),InputData!V$9:V$99,0))</f>
        <v>204592251</v>
      </c>
      <c r="M16" s="42">
        <f t="shared" si="2"/>
        <v>68.103615620085932</v>
      </c>
      <c r="N16">
        <f t="shared" si="3"/>
        <v>69.144701559100383</v>
      </c>
    </row>
    <row r="17" spans="1:14" x14ac:dyDescent="0.2">
      <c r="A17">
        <v>11</v>
      </c>
      <c r="B17" s="11" t="s">
        <v>138</v>
      </c>
      <c r="D17" s="44">
        <f t="array" ref="D17">SUM(IF((InputData!$O$9:$O$99='COMP Trends'!$B17)*(InputData!$P$9:$P$99="COMP"),InputData!Q$9:Q$99,0))</f>
        <v>94140356</v>
      </c>
      <c r="E17" s="44">
        <f t="array" ref="E17">SUM(IF((InputData!$O$9:$O$99='COMP Trends'!$B17)*(InputData!$P$9:$P$99="COMP"),InputData!R$9:R$99,0))</f>
        <v>7076619</v>
      </c>
      <c r="F17" s="44">
        <f t="array" ref="F17">SUM(IF((InputData!$O$9:$O$99='COMP Trends'!$B17)*(InputData!$P$9:$P$99="COMP"),InputData!S$9:S$99,0))</f>
        <v>6671262833</v>
      </c>
      <c r="G17" s="42">
        <f t="shared" si="0"/>
        <v>70.865069099589974</v>
      </c>
      <c r="H17">
        <f t="shared" si="1"/>
        <v>75.041194158407279</v>
      </c>
      <c r="J17" s="44">
        <f t="array" ref="J17">SUM(IF((InputData!$O$9:$O$99='COMP Trends'!$B17)*(InputData!$P$9:$P$99="COMP"),InputData!T$9:T$99,0))</f>
        <v>3014716</v>
      </c>
      <c r="K17" s="44">
        <f t="array" ref="K17">SUM(IF((InputData!$O$9:$O$99='COMP Trends'!$B17)*(InputData!$P$9:$P$99="COMP"),InputData!U$9:U$99,0))</f>
        <v>159882</v>
      </c>
      <c r="L17" s="44">
        <f t="array" ref="L17">SUM(IF((InputData!$O$9:$O$99='COMP Trends'!$B17)*(InputData!$P$9:$P$99="COMP"),InputData!V$9:V$99,0))</f>
        <v>181873950</v>
      </c>
      <c r="M17" s="42">
        <f t="shared" si="2"/>
        <v>60.328717530938235</v>
      </c>
      <c r="N17">
        <f t="shared" si="3"/>
        <v>69.730581675375049</v>
      </c>
    </row>
    <row r="18" spans="1:14" x14ac:dyDescent="0.2">
      <c r="A18">
        <v>12</v>
      </c>
      <c r="B18" s="11" t="s">
        <v>139</v>
      </c>
      <c r="D18" s="44">
        <f t="array" ref="D18">SUM(IF((InputData!$O$9:$O$99='COMP Trends'!$B18)*(InputData!$P$9:$P$99="COMP"),InputData!Q$9:Q$99,0))</f>
        <v>94396161</v>
      </c>
      <c r="E18" s="44">
        <f t="array" ref="E18">SUM(IF((InputData!$O$9:$O$99='COMP Trends'!$B18)*(InputData!$P$9:$P$99="COMP"),InputData!R$9:R$99,0))</f>
        <v>6954679</v>
      </c>
      <c r="F18" s="44">
        <f t="array" ref="F18">SUM(IF((InputData!$O$9:$O$99='COMP Trends'!$B18)*(InputData!$P$9:$P$99="COMP"),InputData!S$9:S$99,0))</f>
        <v>6640881578</v>
      </c>
      <c r="G18" s="42">
        <f t="shared" si="0"/>
        <v>70.351182798630973</v>
      </c>
      <c r="H18">
        <f t="shared" si="1"/>
        <v>74.485515670105144</v>
      </c>
      <c r="J18" s="44">
        <f t="array" ref="J18">SUM(IF((InputData!$O$9:$O$99='COMP Trends'!$B18)*(InputData!$P$9:$P$99="COMP"),InputData!T$9:T$99,0))</f>
        <v>3025920</v>
      </c>
      <c r="K18" s="44">
        <f t="array" ref="K18">SUM(IF((InputData!$O$9:$O$99='COMP Trends'!$B18)*(InputData!$P$9:$P$99="COMP"),InputData!U$9:U$99,0))</f>
        <v>157416</v>
      </c>
      <c r="L18" s="44">
        <f t="array" ref="L18">SUM(IF((InputData!$O$9:$O$99='COMP Trends'!$B18)*(InputData!$P$9:$P$99="COMP"),InputData!V$9:V$99,0))</f>
        <v>179634543</v>
      </c>
      <c r="M18" s="42">
        <f t="shared" si="2"/>
        <v>59.365265109454313</v>
      </c>
      <c r="N18">
        <f t="shared" si="3"/>
        <v>70.316461791649729</v>
      </c>
    </row>
    <row r="19" spans="1:14" x14ac:dyDescent="0.2">
      <c r="A19">
        <v>13</v>
      </c>
      <c r="B19" s="11" t="s">
        <v>140</v>
      </c>
      <c r="D19" s="44">
        <f t="array" ref="D19">SUM(IF((InputData!$O$9:$O$99='COMP Trends'!$B19)*(InputData!$P$9:$P$99="COMP"),InputData!Q$9:Q$99,0))</f>
        <v>94655771</v>
      </c>
      <c r="E19" s="44">
        <f t="array" ref="E19">SUM(IF((InputData!$O$9:$O$99='COMP Trends'!$B19)*(InputData!$P$9:$P$99="COMP"),InputData!R$9:R$99,0))</f>
        <v>6905596</v>
      </c>
      <c r="F19" s="44">
        <f t="array" ref="F19">SUM(IF((InputData!$O$9:$O$99='COMP Trends'!$B19)*(InputData!$P$9:$P$99="COMP"),InputData!S$9:S$99,0))</f>
        <v>6621861420</v>
      </c>
      <c r="G19" s="42">
        <f t="shared" si="0"/>
        <v>69.957292091572526</v>
      </c>
      <c r="H19">
        <f t="shared" si="1"/>
        <v>73.929837181803009</v>
      </c>
      <c r="J19" s="44">
        <f t="array" ref="J19">SUM(IF((InputData!$O$9:$O$99='COMP Trends'!$B19)*(InputData!$P$9:$P$99="COMP"),InputData!T$9:T$99,0))</f>
        <v>3038967</v>
      </c>
      <c r="K19" s="44">
        <f t="array" ref="K19">SUM(IF((InputData!$O$9:$O$99='COMP Trends'!$B19)*(InputData!$P$9:$P$99="COMP"),InputData!U$9:U$99,0))</f>
        <v>156768</v>
      </c>
      <c r="L19" s="44">
        <f t="array" ref="L19">SUM(IF((InputData!$O$9:$O$99='COMP Trends'!$B19)*(InputData!$P$9:$P$99="COMP"),InputData!V$9:V$99,0))</f>
        <v>182394168</v>
      </c>
      <c r="M19" s="42">
        <f t="shared" si="2"/>
        <v>60.01847601504064</v>
      </c>
      <c r="N19">
        <f t="shared" si="3"/>
        <v>70.902341907924409</v>
      </c>
    </row>
    <row r="20" spans="1:14" x14ac:dyDescent="0.2">
      <c r="A20">
        <v>14</v>
      </c>
      <c r="B20" s="11" t="s">
        <v>133</v>
      </c>
      <c r="D20" s="44">
        <f t="array" ref="D20">SUM(IF((InputData!$O$9:$O$99='COMP Trends'!$B20)*(InputData!$P$9:$P$99="COMP"),InputData!Q$9:Q$99,0))</f>
        <v>94983282</v>
      </c>
      <c r="E20" s="44">
        <f t="array" ref="E20">SUM(IF((InputData!$O$9:$O$99='COMP Trends'!$B20)*(InputData!$P$9:$P$99="COMP"),InputData!R$9:R$99,0))</f>
        <v>6886101</v>
      </c>
      <c r="F20" s="44">
        <f t="array" ref="F20">SUM(IF((InputData!$O$9:$O$99='COMP Trends'!$B20)*(InputData!$P$9:$P$99="COMP"),InputData!S$9:S$99,0))</f>
        <v>6638587480</v>
      </c>
      <c r="G20" s="42">
        <f t="shared" si="0"/>
        <v>69.892167760638131</v>
      </c>
      <c r="H20">
        <f t="shared" si="1"/>
        <v>73.374158693500874</v>
      </c>
      <c r="J20" s="44">
        <f t="array" ref="J20">SUM(IF((InputData!$O$9:$O$99='COMP Trends'!$B20)*(InputData!$P$9:$P$99="COMP"),InputData!T$9:T$99,0))</f>
        <v>3054009</v>
      </c>
      <c r="K20" s="44">
        <f t="array" ref="K20">SUM(IF((InputData!$O$9:$O$99='COMP Trends'!$B20)*(InputData!$P$9:$P$99="COMP"),InputData!U$9:U$99,0))</f>
        <v>168461</v>
      </c>
      <c r="L20" s="44">
        <f t="array" ref="L20">SUM(IF((InputData!$O$9:$O$99='COMP Trends'!$B20)*(InputData!$P$9:$P$99="COMP"),InputData!V$9:V$99,0))</f>
        <v>213926249</v>
      </c>
      <c r="M20" s="42">
        <f t="shared" si="2"/>
        <v>70.047681260926211</v>
      </c>
      <c r="N20">
        <f t="shared" si="3"/>
        <v>71.488222024199089</v>
      </c>
    </row>
    <row r="21" spans="1:14" x14ac:dyDescent="0.2">
      <c r="A21">
        <v>15</v>
      </c>
      <c r="B21" s="11" t="s">
        <v>134</v>
      </c>
      <c r="D21" s="44">
        <f t="array" ref="D21">SUM(IF((InputData!$O$9:$O$99='COMP Trends'!$B21)*(InputData!$P$9:$P$99="COMP"),InputData!Q$9:Q$99,0))</f>
        <v>95343714</v>
      </c>
      <c r="E21" s="44">
        <f t="array" ref="E21">SUM(IF((InputData!$O$9:$O$99='COMP Trends'!$B21)*(InputData!$P$9:$P$99="COMP"),InputData!R$9:R$99,0))</f>
        <v>6819094</v>
      </c>
      <c r="F21" s="44">
        <f t="array" ref="F21">SUM(IF((InputData!$O$9:$O$99='COMP Trends'!$B21)*(InputData!$P$9:$P$99="COMP"),InputData!S$9:S$99,0))</f>
        <v>6558309230</v>
      </c>
      <c r="G21" s="42">
        <f t="shared" si="0"/>
        <v>68.78596348784987</v>
      </c>
      <c r="H21">
        <f t="shared" si="1"/>
        <v>72.818480205198739</v>
      </c>
      <c r="J21" s="44">
        <f t="array" ref="J21">SUM(IF((InputData!$O$9:$O$99='COMP Trends'!$B21)*(InputData!$P$9:$P$99="COMP"),InputData!T$9:T$99,0))</f>
        <v>3069943</v>
      </c>
      <c r="K21" s="44">
        <f t="array" ref="K21">SUM(IF((InputData!$O$9:$O$99='COMP Trends'!$B21)*(InputData!$P$9:$P$99="COMP"),InputData!U$9:U$99,0))</f>
        <v>175101</v>
      </c>
      <c r="L21" s="44">
        <f t="array" ref="L21">SUM(IF((InputData!$O$9:$O$99='COMP Trends'!$B21)*(InputData!$P$9:$P$99="COMP"),InputData!V$9:V$99,0))</f>
        <v>236487918</v>
      </c>
      <c r="M21" s="42">
        <f t="shared" si="2"/>
        <v>77.033325374445056</v>
      </c>
      <c r="N21">
        <f t="shared" si="3"/>
        <v>72.074102140473769</v>
      </c>
    </row>
    <row r="22" spans="1:14" x14ac:dyDescent="0.2">
      <c r="A22">
        <v>16</v>
      </c>
      <c r="B22" s="11" t="s">
        <v>135</v>
      </c>
      <c r="D22" s="44">
        <f t="array" ref="D22">SUM(IF((InputData!$O$9:$O$99='COMP Trends'!$B22)*(InputData!$P$9:$P$99="COMP"),InputData!Q$9:Q$99,0))</f>
        <v>95754930</v>
      </c>
      <c r="E22" s="44">
        <f t="array" ref="E22">SUM(IF((InputData!$O$9:$O$99='COMP Trends'!$B22)*(InputData!$P$9:$P$99="COMP"),InputData!R$9:R$99,0))</f>
        <v>6708084</v>
      </c>
      <c r="F22" s="44">
        <f t="array" ref="F22">SUM(IF((InputData!$O$9:$O$99='COMP Trends'!$B22)*(InputData!$P$9:$P$99="COMP"),InputData!S$9:S$99,0))</f>
        <v>6565693907</v>
      </c>
      <c r="G22" s="42">
        <f t="shared" si="0"/>
        <v>68.567685308735534</v>
      </c>
      <c r="H22">
        <f t="shared" si="1"/>
        <v>72.262801716896604</v>
      </c>
      <c r="J22" s="44">
        <f t="array" ref="J22">SUM(IF((InputData!$O$9:$O$99='COMP Trends'!$B22)*(InputData!$P$9:$P$99="COMP"),InputData!T$9:T$99,0))</f>
        <v>3089577</v>
      </c>
      <c r="K22" s="44">
        <f t="array" ref="K22">SUM(IF((InputData!$O$9:$O$99='COMP Trends'!$B22)*(InputData!$P$9:$P$99="COMP"),InputData!U$9:U$99,0))</f>
        <v>175953</v>
      </c>
      <c r="L22" s="44">
        <f t="array" ref="L22">SUM(IF((InputData!$O$9:$O$99='COMP Trends'!$B22)*(InputData!$P$9:$P$99="COMP"),InputData!V$9:V$99,0))</f>
        <v>242839185</v>
      </c>
      <c r="M22" s="42">
        <f t="shared" si="2"/>
        <v>78.59949274609437</v>
      </c>
      <c r="N22">
        <f t="shared" si="3"/>
        <v>72.659982256748435</v>
      </c>
    </row>
    <row r="23" spans="1:14" x14ac:dyDescent="0.2">
      <c r="A23">
        <v>17</v>
      </c>
      <c r="B23" s="11" t="s">
        <v>136</v>
      </c>
      <c r="D23" s="44">
        <f t="array" ref="D23">SUM(IF((InputData!$O$9:$O$99='COMP Trends'!$B23)*(InputData!$P$9:$P$99="COMP"),InputData!Q$9:Q$99,0))</f>
        <v>96260543</v>
      </c>
      <c r="E23" s="44">
        <f t="array" ref="E23">SUM(IF((InputData!$O$9:$O$99='COMP Trends'!$B23)*(InputData!$P$9:$P$99="COMP"),InputData!R$9:R$99,0))</f>
        <v>6809235</v>
      </c>
      <c r="F23" s="44">
        <f t="array" ref="F23">SUM(IF((InputData!$O$9:$O$99='COMP Trends'!$B23)*(InputData!$P$9:$P$99="COMP"),InputData!S$9:S$99,0))</f>
        <v>7489398882</v>
      </c>
      <c r="G23" s="42">
        <f t="shared" si="0"/>
        <v>77.803414032268648</v>
      </c>
      <c r="H23">
        <f t="shared" si="1"/>
        <v>71.707123228594469</v>
      </c>
      <c r="J23" s="44">
        <f t="array" ref="J23">SUM(IF((InputData!$O$9:$O$99='COMP Trends'!$B23)*(InputData!$P$9:$P$99="COMP"),InputData!T$9:T$99,0))</f>
        <v>3113936</v>
      </c>
      <c r="K23" s="44">
        <f t="array" ref="K23">SUM(IF((InputData!$O$9:$O$99='COMP Trends'!$B23)*(InputData!$P$9:$P$99="COMP"),InputData!U$9:U$99,0))</f>
        <v>175349</v>
      </c>
      <c r="L23" s="44">
        <f t="array" ref="L23">SUM(IF((InputData!$O$9:$O$99='COMP Trends'!$B23)*(InputData!$P$9:$P$99="COMP"),InputData!V$9:V$99,0))</f>
        <v>245228795</v>
      </c>
      <c r="M23" s="42">
        <f t="shared" si="2"/>
        <v>78.752034402762291</v>
      </c>
      <c r="N23">
        <f t="shared" si="3"/>
        <v>73.245862373023115</v>
      </c>
    </row>
    <row r="24" spans="1:14" x14ac:dyDescent="0.2">
      <c r="A24">
        <v>18</v>
      </c>
      <c r="B24" s="11" t="s">
        <v>132</v>
      </c>
      <c r="D24" s="44">
        <f t="array" ref="D24">SUM(IF((InputData!$O$9:$O$99='COMP Trends'!$B24)*(InputData!$P$9:$P$99="COMP"),InputData!Q$9:Q$99,0))</f>
        <v>96698369</v>
      </c>
      <c r="E24" s="44">
        <f t="array" ref="E24">SUM(IF((InputData!$O$9:$O$99='COMP Trends'!$B24)*(InputData!$P$9:$P$99="COMP"),InputData!R$9:R$99,0))</f>
        <v>6752997</v>
      </c>
      <c r="F24" s="44">
        <f t="array" ref="F24">SUM(IF((InputData!$O$9:$O$99='COMP Trends'!$B24)*(InputData!$P$9:$P$99="COMP"),InputData!S$9:S$99,0))</f>
        <v>7651594600</v>
      </c>
      <c r="G24" s="42">
        <f t="shared" si="0"/>
        <v>79.128476303462776</v>
      </c>
      <c r="H24">
        <f t="shared" si="1"/>
        <v>71.151444740292348</v>
      </c>
      <c r="J24" s="44">
        <f t="array" ref="J24">SUM(IF((InputData!$O$9:$O$99='COMP Trends'!$B24)*(InputData!$P$9:$P$99="COMP"),InputData!T$9:T$99,0))</f>
        <v>3135878</v>
      </c>
      <c r="K24" s="44">
        <f t="array" ref="K24">SUM(IF((InputData!$O$9:$O$99='COMP Trends'!$B24)*(InputData!$P$9:$P$99="COMP"),InputData!U$9:U$99,0))</f>
        <v>167472</v>
      </c>
      <c r="L24" s="44">
        <f t="array" ref="L24">SUM(IF((InputData!$O$9:$O$99='COMP Trends'!$B24)*(InputData!$P$9:$P$99="COMP"),InputData!V$9:V$99,0))</f>
        <v>225480912</v>
      </c>
      <c r="M24" s="42">
        <f t="shared" si="2"/>
        <v>71.903598290494713</v>
      </c>
      <c r="N24">
        <f t="shared" si="3"/>
        <v>73.831742489297795</v>
      </c>
    </row>
    <row r="26" spans="1:14" x14ac:dyDescent="0.2">
      <c r="F26" t="s">
        <v>149</v>
      </c>
      <c r="G26" s="42">
        <f>LINEST(G7:G24,A7:A24)</f>
        <v>-0.55567848830213296</v>
      </c>
      <c r="L26" t="s">
        <v>149</v>
      </c>
      <c r="M26" s="42">
        <f>LINEST(M7:M24,A7:$A$24)</f>
        <v>0.58588011627467718</v>
      </c>
    </row>
    <row r="27" spans="1:14" x14ac:dyDescent="0.2">
      <c r="F27" t="s">
        <v>150</v>
      </c>
      <c r="G27" s="42">
        <f>INTERCEPT(G7:G24,A7:A24)</f>
        <v>81.153657529730737</v>
      </c>
      <c r="L27" t="s">
        <v>150</v>
      </c>
      <c r="M27" s="42">
        <f>INTERCEPT(M7:M24,A7:$A$24)</f>
        <v>63.285900396353604</v>
      </c>
    </row>
    <row r="29" spans="1:14" x14ac:dyDescent="0.2">
      <c r="F29" t="s">
        <v>151</v>
      </c>
      <c r="G29">
        <f>4*$G$26</f>
        <v>-2.2227139532085318</v>
      </c>
      <c r="L29" t="s">
        <v>151</v>
      </c>
      <c r="M29">
        <f>4*$M$26</f>
        <v>2.3435204650987087</v>
      </c>
    </row>
    <row r="30" spans="1:14" x14ac:dyDescent="0.2">
      <c r="F30" t="s">
        <v>152</v>
      </c>
      <c r="G30" s="41">
        <f>G29/$H$24</f>
        <v>-3.1239196355345843E-2</v>
      </c>
      <c r="L30" t="s">
        <v>152</v>
      </c>
      <c r="M30" s="41">
        <f>M29/MAX($N$24,1)</f>
        <v>3.1741367413052876E-2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8"/>
  <sheetViews>
    <sheetView zoomScaleNormal="100" workbookViewId="0">
      <selection activeCell="F16" sqref="F16"/>
    </sheetView>
  </sheetViews>
  <sheetFormatPr defaultRowHeight="12.75" x14ac:dyDescent="0.2"/>
  <cols>
    <col min="1" max="1" width="12.42578125" customWidth="1"/>
    <col min="2" max="2" width="2.7109375" customWidth="1"/>
    <col min="5" max="5" width="2.7109375" customWidth="1"/>
    <col min="6" max="6" width="9.7109375" customWidth="1"/>
    <col min="7" max="7" width="9.140625" bestFit="1" customWidth="1"/>
    <col min="8" max="8" width="9.28515625" customWidth="1"/>
    <col min="9" max="9" width="2.7109375" customWidth="1"/>
    <col min="10" max="10" width="15" bestFit="1" customWidth="1"/>
    <col min="11" max="11" width="9" customWidth="1"/>
  </cols>
  <sheetData>
    <row r="1" spans="1:11" x14ac:dyDescent="0.2">
      <c r="A1" s="13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5"/>
      <c r="B2" s="5"/>
      <c r="C2" s="5"/>
      <c r="D2" s="5"/>
      <c r="H2" s="5"/>
      <c r="I2" s="5"/>
      <c r="J2" s="5"/>
      <c r="K2" s="5"/>
    </row>
    <row r="3" spans="1:11" x14ac:dyDescent="0.2">
      <c r="A3" s="5"/>
      <c r="B3" s="5"/>
      <c r="C3" s="5"/>
      <c r="D3" s="5"/>
      <c r="F3" s="3" t="s">
        <v>74</v>
      </c>
      <c r="G3" s="3"/>
      <c r="J3" s="35" t="str">
        <f>'BI Trends'!B24</f>
        <v>2010 Q1</v>
      </c>
      <c r="K3" s="5"/>
    </row>
    <row r="4" spans="1:11" x14ac:dyDescent="0.2">
      <c r="A4" s="5"/>
      <c r="B4" s="5"/>
      <c r="C4" s="5" t="s">
        <v>59</v>
      </c>
      <c r="D4" s="5" t="s">
        <v>61</v>
      </c>
      <c r="F4" s="35" t="str">
        <f>J3</f>
        <v>2010 Q1</v>
      </c>
      <c r="G4" s="5" t="s">
        <v>75</v>
      </c>
      <c r="H4" s="3" t="s">
        <v>62</v>
      </c>
      <c r="I4" s="3"/>
      <c r="J4" s="5" t="s">
        <v>64</v>
      </c>
      <c r="K4" s="5"/>
    </row>
    <row r="5" spans="1:11" x14ac:dyDescent="0.2">
      <c r="C5" s="16" t="s">
        <v>60</v>
      </c>
      <c r="D5" s="16" t="s">
        <v>60</v>
      </c>
      <c r="F5" s="16" t="s">
        <v>73</v>
      </c>
      <c r="G5" s="16" t="s">
        <v>76</v>
      </c>
      <c r="H5" s="4" t="s">
        <v>60</v>
      </c>
      <c r="I5" s="4"/>
      <c r="J5" s="4" t="s">
        <v>52</v>
      </c>
      <c r="K5" s="4" t="s">
        <v>63</v>
      </c>
    </row>
    <row r="6" spans="1:11" x14ac:dyDescent="0.2">
      <c r="A6" s="6" t="s">
        <v>57</v>
      </c>
    </row>
    <row r="7" spans="1:11" x14ac:dyDescent="0.2">
      <c r="A7" s="15" t="s">
        <v>37</v>
      </c>
      <c r="C7" s="10">
        <f>'BI Trends'!G31</f>
        <v>4.676898373375777E-3</v>
      </c>
      <c r="D7" s="10">
        <f>'BI Trends'!M31</f>
        <v>2.8541302175361719E-2</v>
      </c>
      <c r="F7" s="44">
        <f>'BI Trends'!K24</f>
        <v>49329</v>
      </c>
      <c r="G7">
        <f t="array" ref="G7">MAX(IF(($F7&lt;=$G$18:$G$28)*($F7&gt;=$F$18:$F$28),$H$18:$H$28,0),0)</f>
        <v>0.1</v>
      </c>
      <c r="H7" s="41">
        <f>(D7*G7)+C7*(1-G7)</f>
        <v>7.0633387535743719E-3</v>
      </c>
      <c r="J7" s="44">
        <f>'BI Trends'!L24</f>
        <v>444390108</v>
      </c>
      <c r="K7" s="41">
        <f>J7/SUM($J$7:$J$11)</f>
        <v>0.25840693819140137</v>
      </c>
    </row>
    <row r="8" spans="1:11" x14ac:dyDescent="0.2">
      <c r="A8" s="15" t="s">
        <v>41</v>
      </c>
      <c r="C8" s="10">
        <f>'PD Trends'!G30</f>
        <v>-6.9087074854146851E-4</v>
      </c>
      <c r="D8" s="10">
        <f>'PD Trends'!M30</f>
        <v>9.7941538315987585E-3</v>
      </c>
      <c r="F8" s="44">
        <f>'PD Trends'!K24</f>
        <v>181868</v>
      </c>
      <c r="G8">
        <f t="array" ref="G8">MAX(IF(($F8&lt;=$G$18:$G$28)*($F8&gt;=$F$18:$F$28),$H$18:$H$28,0),0)</f>
        <v>0.7</v>
      </c>
      <c r="H8" s="41">
        <f t="shared" ref="H8:H11" si="0">(D8*G8)+C8*(1-G8)</f>
        <v>6.6486464575566898E-3</v>
      </c>
      <c r="J8" s="44">
        <f>'PD Trends'!L24</f>
        <v>472361654</v>
      </c>
      <c r="K8" s="41">
        <f t="shared" ref="K8:K11" si="1">J8/SUM($J$7:$J$11)</f>
        <v>0.27467202021779952</v>
      </c>
    </row>
    <row r="9" spans="1:11" x14ac:dyDescent="0.2">
      <c r="A9" s="15" t="s">
        <v>42</v>
      </c>
      <c r="C9" s="10">
        <f>'PIP Trends'!G30</f>
        <v>0</v>
      </c>
      <c r="D9" s="10">
        <f>'PIP Trends'!M30</f>
        <v>0</v>
      </c>
      <c r="F9">
        <f>'PIP Trends'!K24</f>
        <v>0</v>
      </c>
      <c r="G9">
        <f t="array" ref="G9">MAX(IF(($F9&lt;=$G$18:$G$28)*($F9&gt;=$F$18:$F$28),$H$18:$H$28,0),0)</f>
        <v>0</v>
      </c>
      <c r="H9" s="41">
        <f t="shared" si="0"/>
        <v>0</v>
      </c>
      <c r="J9">
        <f>'PIP Trends'!L24</f>
        <v>0</v>
      </c>
      <c r="K9" s="41">
        <f t="shared" si="1"/>
        <v>0</v>
      </c>
    </row>
    <row r="10" spans="1:11" x14ac:dyDescent="0.2">
      <c r="A10" s="15" t="s">
        <v>39</v>
      </c>
      <c r="C10" s="10">
        <f>'COMP Trends'!G30</f>
        <v>-3.1239196355345843E-2</v>
      </c>
      <c r="D10" s="10">
        <f>'COMP Trends'!M30</f>
        <v>3.1741367413052876E-2</v>
      </c>
      <c r="F10" s="44">
        <f>'COMP Trends'!K24</f>
        <v>167472</v>
      </c>
      <c r="G10">
        <f t="array" ref="G10">MAX(IF(($F10&lt;=$G$18:$G$28)*($F10&gt;=$F$18:$F$28),$H$18:$H$28,0),0)</f>
        <v>0.6</v>
      </c>
      <c r="H10" s="41">
        <f t="shared" si="0"/>
        <v>6.5491419056933863E-3</v>
      </c>
      <c r="J10" s="44">
        <f>'COMP Trends'!L24</f>
        <v>225480912</v>
      </c>
      <c r="K10" s="41">
        <f t="shared" si="1"/>
        <v>0.13111415182654068</v>
      </c>
    </row>
    <row r="11" spans="1:11" x14ac:dyDescent="0.2">
      <c r="A11" s="15" t="s">
        <v>38</v>
      </c>
      <c r="C11" s="10">
        <f>'COLL Trends'!G30</f>
        <v>-1.07927226002912E-2</v>
      </c>
      <c r="D11" s="10">
        <f>'COLL Trends'!M30</f>
        <v>8.2314525570826042E-3</v>
      </c>
      <c r="F11" s="44">
        <f>'COLL Trends'!K24</f>
        <v>186523</v>
      </c>
      <c r="G11">
        <f t="array" ref="G11">MAX(IF(($F11&lt;=$G$18:$G$28)*($F11&gt;=$F$18:$F$28),$H$18:$H$28,0),0)</f>
        <v>0.7</v>
      </c>
      <c r="H11" s="41">
        <f t="shared" si="0"/>
        <v>2.524200009870462E-3</v>
      </c>
      <c r="J11" s="44">
        <f>'COLL Trends'!L24</f>
        <v>577497110</v>
      </c>
      <c r="K11" s="41">
        <f t="shared" si="1"/>
        <v>0.33580688976425843</v>
      </c>
    </row>
    <row r="13" spans="1:11" x14ac:dyDescent="0.2">
      <c r="A13" s="15" t="s">
        <v>58</v>
      </c>
      <c r="H13" s="39">
        <f>SUMPRODUCT($K$7:$K$11,$H$7:$H$11)</f>
        <v>5.3577418355449883E-3</v>
      </c>
      <c r="I13" s="10"/>
      <c r="J13" s="8">
        <f>SUM(J7:J11)</f>
        <v>1719729784</v>
      </c>
      <c r="K13" s="10">
        <f>SUM(K7:K11)</f>
        <v>0.99999999999999989</v>
      </c>
    </row>
    <row r="14" spans="1:11" x14ac:dyDescent="0.2">
      <c r="A14" s="15" t="s">
        <v>65</v>
      </c>
    </row>
    <row r="16" spans="1:11" x14ac:dyDescent="0.2">
      <c r="A16" s="7" t="s">
        <v>77</v>
      </c>
      <c r="F16" s="5" t="s">
        <v>106</v>
      </c>
      <c r="G16" s="5"/>
    </row>
    <row r="17" spans="1:9" x14ac:dyDescent="0.2">
      <c r="F17" s="4" t="s">
        <v>107</v>
      </c>
      <c r="G17" s="4" t="s">
        <v>108</v>
      </c>
      <c r="H17" s="4" t="s">
        <v>76</v>
      </c>
    </row>
    <row r="18" spans="1:9" x14ac:dyDescent="0.2">
      <c r="F18" s="29">
        <v>0</v>
      </c>
      <c r="G18" s="29">
        <v>24999</v>
      </c>
      <c r="H18" s="9">
        <v>0</v>
      </c>
      <c r="I18" s="9"/>
    </row>
    <row r="19" spans="1:9" x14ac:dyDescent="0.2">
      <c r="F19" s="29">
        <v>25000</v>
      </c>
      <c r="G19" s="29">
        <f>F20-1</f>
        <v>49999</v>
      </c>
      <c r="H19" s="9">
        <v>0.1</v>
      </c>
      <c r="I19" s="9"/>
    </row>
    <row r="20" spans="1:9" x14ac:dyDescent="0.2">
      <c r="F20" s="29">
        <v>50000</v>
      </c>
      <c r="G20" s="29">
        <f>F21-1</f>
        <v>74999</v>
      </c>
      <c r="H20" s="9">
        <v>0.2</v>
      </c>
      <c r="I20" s="9"/>
    </row>
    <row r="21" spans="1:9" x14ac:dyDescent="0.2">
      <c r="F21" s="29">
        <v>75000</v>
      </c>
      <c r="G21" s="29">
        <f t="shared" ref="G21:G27" si="2">F22-1</f>
        <v>99999</v>
      </c>
      <c r="H21" s="9">
        <v>0.3</v>
      </c>
      <c r="I21" s="9"/>
    </row>
    <row r="22" spans="1:9" x14ac:dyDescent="0.2">
      <c r="F22" s="29">
        <v>100000</v>
      </c>
      <c r="G22" s="29">
        <f t="shared" si="2"/>
        <v>124999</v>
      </c>
      <c r="H22" s="9">
        <v>0.4</v>
      </c>
      <c r="I22" s="9"/>
    </row>
    <row r="23" spans="1:9" x14ac:dyDescent="0.2">
      <c r="F23" s="29">
        <v>125000</v>
      </c>
      <c r="G23" s="29">
        <f t="shared" si="2"/>
        <v>149999</v>
      </c>
      <c r="H23" s="9">
        <v>0.5</v>
      </c>
      <c r="I23" s="9"/>
    </row>
    <row r="24" spans="1:9" x14ac:dyDescent="0.2">
      <c r="F24" s="29">
        <v>150000</v>
      </c>
      <c r="G24" s="29">
        <f t="shared" si="2"/>
        <v>174999</v>
      </c>
      <c r="H24" s="9">
        <v>0.6</v>
      </c>
      <c r="I24" s="9"/>
    </row>
    <row r="25" spans="1:9" x14ac:dyDescent="0.2">
      <c r="F25" s="29">
        <v>175000</v>
      </c>
      <c r="G25" s="29">
        <f t="shared" si="2"/>
        <v>199999</v>
      </c>
      <c r="H25" s="9">
        <v>0.7</v>
      </c>
      <c r="I25" s="9"/>
    </row>
    <row r="26" spans="1:9" x14ac:dyDescent="0.2">
      <c r="F26" s="29">
        <v>200000</v>
      </c>
      <c r="G26" s="29">
        <f t="shared" si="2"/>
        <v>224999</v>
      </c>
      <c r="H26" s="9">
        <v>0.8</v>
      </c>
      <c r="I26" s="9"/>
    </row>
    <row r="27" spans="1:9" x14ac:dyDescent="0.2">
      <c r="F27" s="29">
        <v>225000</v>
      </c>
      <c r="G27" s="29">
        <f t="shared" si="2"/>
        <v>249999</v>
      </c>
      <c r="H27" s="9">
        <v>0.9</v>
      </c>
      <c r="I27" s="9"/>
    </row>
    <row r="28" spans="1:9" x14ac:dyDescent="0.2">
      <c r="F28" s="29">
        <v>250000</v>
      </c>
      <c r="G28" s="29">
        <v>9999999</v>
      </c>
      <c r="H28" s="9">
        <v>1</v>
      </c>
      <c r="I28" s="9"/>
    </row>
    <row r="30" spans="1:9" x14ac:dyDescent="0.2">
      <c r="C30" s="3"/>
    </row>
    <row r="31" spans="1:9" x14ac:dyDescent="0.2">
      <c r="A31" s="7" t="s">
        <v>78</v>
      </c>
      <c r="C31" s="3"/>
    </row>
    <row r="32" spans="1:9" x14ac:dyDescent="0.2">
      <c r="C32" s="3"/>
    </row>
    <row r="33" spans="1:7" x14ac:dyDescent="0.2">
      <c r="A33" s="3" t="s">
        <v>67</v>
      </c>
      <c r="C33" s="3" t="s">
        <v>69</v>
      </c>
      <c r="D33" s="3" t="s">
        <v>70</v>
      </c>
      <c r="F33" s="3" t="s">
        <v>72</v>
      </c>
    </row>
    <row r="34" spans="1:7" x14ac:dyDescent="0.2">
      <c r="A34" s="4" t="s">
        <v>68</v>
      </c>
      <c r="B34" s="6"/>
      <c r="C34" s="4" t="s">
        <v>68</v>
      </c>
      <c r="D34" s="4" t="s">
        <v>71</v>
      </c>
      <c r="F34" s="4" t="s">
        <v>60</v>
      </c>
      <c r="G34" s="4" t="s">
        <v>79</v>
      </c>
    </row>
    <row r="36" spans="1:7" x14ac:dyDescent="0.2">
      <c r="A36" s="3">
        <v>2007</v>
      </c>
      <c r="C36" s="3">
        <v>2011</v>
      </c>
      <c r="D36" s="3">
        <f>C36-A36</f>
        <v>4</v>
      </c>
      <c r="F36" s="10">
        <f>$H$13</f>
        <v>5.3577418355449883E-3</v>
      </c>
      <c r="G36" s="17">
        <f>1+$D36*$F36</f>
        <v>1.02143096734218</v>
      </c>
    </row>
    <row r="37" spans="1:7" x14ac:dyDescent="0.2">
      <c r="A37" s="3">
        <v>2008</v>
      </c>
      <c r="C37" s="3">
        <v>2011</v>
      </c>
      <c r="D37" s="3">
        <f>C37-A37</f>
        <v>3</v>
      </c>
      <c r="F37" s="10">
        <f t="shared" ref="F37:F38" si="3">$H$13</f>
        <v>5.3577418355449883E-3</v>
      </c>
      <c r="G37" s="17">
        <f t="shared" ref="G37:G38" si="4">1+$D37*$F37</f>
        <v>1.0160732255066349</v>
      </c>
    </row>
    <row r="38" spans="1:7" x14ac:dyDescent="0.2">
      <c r="A38" s="3">
        <v>2009</v>
      </c>
      <c r="C38" s="3">
        <v>2011</v>
      </c>
      <c r="D38" s="3">
        <f>C38-A38</f>
        <v>2</v>
      </c>
      <c r="F38" s="10">
        <f t="shared" si="3"/>
        <v>5.3577418355449883E-3</v>
      </c>
      <c r="G38" s="17">
        <f t="shared" si="4"/>
        <v>1.0107154836710899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7"/>
  <sheetViews>
    <sheetView workbookViewId="0"/>
  </sheetViews>
  <sheetFormatPr defaultRowHeight="12.75" x14ac:dyDescent="0.2"/>
  <cols>
    <col min="2" max="2" width="3.85546875" customWidth="1"/>
    <col min="4" max="4" width="19.42578125" customWidth="1"/>
    <col min="5" max="5" width="12.7109375" bestFit="1" customWidth="1"/>
    <col min="7" max="7" width="9" customWidth="1"/>
    <col min="9" max="9" width="8.7109375" customWidth="1"/>
  </cols>
  <sheetData>
    <row r="1" spans="1:9" x14ac:dyDescent="0.2">
      <c r="A1" s="13" t="s">
        <v>165</v>
      </c>
      <c r="B1" s="5"/>
      <c r="C1" s="5"/>
      <c r="D1" s="5"/>
      <c r="E1" s="5"/>
      <c r="F1" s="5"/>
      <c r="G1" s="5"/>
      <c r="H1" s="5"/>
      <c r="I1" s="5"/>
    </row>
    <row r="3" spans="1:9" x14ac:dyDescent="0.2">
      <c r="A3" s="13" t="s">
        <v>148</v>
      </c>
      <c r="B3" s="5"/>
      <c r="C3" s="5"/>
      <c r="D3" s="5"/>
      <c r="E3" s="5"/>
      <c r="F3" s="5"/>
      <c r="G3" s="5"/>
      <c r="H3" s="5"/>
      <c r="I3" s="5"/>
    </row>
    <row r="5" spans="1:9" x14ac:dyDescent="0.2">
      <c r="C5" s="3"/>
      <c r="D5" s="3"/>
      <c r="E5" s="3"/>
      <c r="F5" s="3" t="s">
        <v>51</v>
      </c>
      <c r="G5" s="3" t="s">
        <v>83</v>
      </c>
      <c r="H5" s="3" t="s">
        <v>84</v>
      </c>
      <c r="I5" s="3" t="s">
        <v>83</v>
      </c>
    </row>
    <row r="6" spans="1:9" ht="14.25" x14ac:dyDescent="0.2">
      <c r="A6" s="6" t="s">
        <v>80</v>
      </c>
      <c r="C6" s="4" t="s">
        <v>81</v>
      </c>
      <c r="D6" s="4" t="s">
        <v>54</v>
      </c>
      <c r="E6" s="4" t="s">
        <v>51</v>
      </c>
      <c r="F6" s="4" t="s">
        <v>82</v>
      </c>
      <c r="G6" s="4" t="s">
        <v>129</v>
      </c>
      <c r="H6" s="4" t="s">
        <v>85</v>
      </c>
      <c r="I6" s="4" t="s">
        <v>85</v>
      </c>
    </row>
    <row r="8" spans="1:9" x14ac:dyDescent="0.2">
      <c r="A8" s="3">
        <v>0</v>
      </c>
      <c r="C8" s="8">
        <f t="array" ref="C8">SUM(IF(InputData!$E$10:$E$549='Deductible Factors'!$A8,InputData!$G$10:$G$549,0))</f>
        <v>2497</v>
      </c>
      <c r="D8" s="18">
        <f t="array" ref="D8">SUM(IF(InputData!$E$9:$E$549='Deductible Factors'!$A8,InputData!$H$9:$H$549,0))</f>
        <v>2480498.7499999995</v>
      </c>
      <c r="E8" s="18">
        <f t="array" ref="E8">SUM(IF(InputData!$E$10:$E$549='Deductible Factors'!$A8,InputData!$J$10:$J$549,0))</f>
        <v>1673893.57</v>
      </c>
      <c r="F8" s="10">
        <f>E8/D8</f>
        <v>0.67482137211316895</v>
      </c>
      <c r="G8" s="10">
        <f>F8/$F$15-1</f>
        <v>3.2481849157053544E-2</v>
      </c>
      <c r="H8" s="32">
        <v>1.17</v>
      </c>
      <c r="I8" s="9">
        <f>$H8*(1+$G8)</f>
        <v>1.2080037635137526</v>
      </c>
    </row>
    <row r="9" spans="1:9" x14ac:dyDescent="0.2">
      <c r="A9" s="3">
        <v>100</v>
      </c>
      <c r="C9" s="8">
        <f t="array" ref="C9">SUM(IF(InputData!$E$10:$E$549='Deductible Factors'!$A9,InputData!$G$10:$G$549,0))</f>
        <v>5514</v>
      </c>
      <c r="D9" s="18">
        <f t="array" ref="D9">SUM(IF(InputData!$E$9:$E$549='Deductible Factors'!$A9,InputData!$H$9:$H$549,0))</f>
        <v>5051708.0300000012</v>
      </c>
      <c r="E9" s="18">
        <f t="array" ref="E9">SUM(IF(InputData!$E$10:$E$549='Deductible Factors'!$A9,InputData!$J$10:$J$549,0))</f>
        <v>3525799.8600000003</v>
      </c>
      <c r="F9" s="10">
        <f t="shared" ref="F9:F13" si="0">E9/D9</f>
        <v>0.69794212948605416</v>
      </c>
      <c r="G9" s="10">
        <f t="shared" ref="G9:G13" si="1">F9/$F$15-1</f>
        <v>6.7856784381044699E-2</v>
      </c>
      <c r="H9" s="32">
        <v>1.08</v>
      </c>
      <c r="I9" s="9">
        <f t="shared" ref="I9:I13" si="2">$H9*(1+$G9)</f>
        <v>1.1532853271315284</v>
      </c>
    </row>
    <row r="10" spans="1:9" x14ac:dyDescent="0.2">
      <c r="A10" s="3">
        <v>250</v>
      </c>
      <c r="C10" s="8">
        <f t="array" ref="C10">SUM(IF(InputData!$E$10:$E$549='Deductible Factors'!$A10,InputData!$G$10:$G$549,0))</f>
        <v>10427</v>
      </c>
      <c r="D10" s="18">
        <f t="array" ref="D10">SUM(IF(InputData!$E$9:$E$549='Deductible Factors'!$A10,InputData!$H$9:$H$549,0))</f>
        <v>8870403.6000000052</v>
      </c>
      <c r="E10" s="18">
        <f t="array" ref="E10">SUM(IF(InputData!$E$10:$E$549='Deductible Factors'!$A10,InputData!$J$10:$J$549,0))</f>
        <v>5949711.1699999981</v>
      </c>
      <c r="F10" s="10">
        <f t="shared" si="0"/>
        <v>0.67073736870326783</v>
      </c>
      <c r="G10" s="10">
        <f t="shared" si="1"/>
        <v>2.6233292773289119E-2</v>
      </c>
      <c r="H10" s="32">
        <v>1</v>
      </c>
      <c r="I10" s="9">
        <f t="shared" si="2"/>
        <v>1.0262332927732891</v>
      </c>
    </row>
    <row r="11" spans="1:9" x14ac:dyDescent="0.2">
      <c r="A11" s="3">
        <v>500</v>
      </c>
      <c r="C11" s="8">
        <f t="array" ref="C11">SUM(IF(InputData!$E$10:$E$549='Deductible Factors'!$A11,InputData!$G$10:$G$549,0))</f>
        <v>5684</v>
      </c>
      <c r="D11" s="18">
        <f t="array" ref="D11">SUM(IF(InputData!$E$9:$E$549='Deductible Factors'!$A11,InputData!$H$9:$H$549,0))</f>
        <v>4642065.950000002</v>
      </c>
      <c r="E11" s="18">
        <f t="array" ref="E11">SUM(IF(InputData!$E$10:$E$549='Deductible Factors'!$A11,InputData!$J$10:$J$549,0))</f>
        <v>2933698.939999999</v>
      </c>
      <c r="F11" s="10">
        <f t="shared" si="0"/>
        <v>0.63198131426805726</v>
      </c>
      <c r="G11" s="10">
        <f t="shared" si="1"/>
        <v>-3.3063766275082229E-2</v>
      </c>
      <c r="H11" s="32">
        <v>0.96</v>
      </c>
      <c r="I11" s="9">
        <f t="shared" si="2"/>
        <v>0.92825878437592102</v>
      </c>
    </row>
    <row r="12" spans="1:9" x14ac:dyDescent="0.2">
      <c r="A12" s="3">
        <v>1000</v>
      </c>
      <c r="C12" s="8">
        <f t="array" ref="C12">SUM(IF(InputData!$E$10:$E$549='Deductible Factors'!$A12,InputData!$G$10:$G$549,0))</f>
        <v>2837</v>
      </c>
      <c r="D12" s="18">
        <f t="array" ref="D12">SUM(IF(InputData!$E$9:$E$549='Deductible Factors'!$A12,InputData!$H$9:$H$549,0))</f>
        <v>2128071.689999999</v>
      </c>
      <c r="E12" s="18">
        <f t="array" ref="E12">SUM(IF(InputData!$E$10:$E$549='Deductible Factors'!$A12,InputData!$J$10:$J$549,0))</f>
        <v>1153732.2000000002</v>
      </c>
      <c r="F12" s="10">
        <f t="shared" si="0"/>
        <v>0.54214912280516303</v>
      </c>
      <c r="G12" s="10">
        <f t="shared" si="1"/>
        <v>-0.17050770475764288</v>
      </c>
      <c r="H12" s="32">
        <v>0.88</v>
      </c>
      <c r="I12" s="9">
        <f t="shared" si="2"/>
        <v>0.72995321981327432</v>
      </c>
    </row>
    <row r="13" spans="1:9" x14ac:dyDescent="0.2">
      <c r="A13" s="3">
        <v>2000</v>
      </c>
      <c r="C13" s="8">
        <f t="array" ref="C13">SUM(IF(InputData!$E$10:$E$549='Deductible Factors'!$A13,InputData!$G$10:$G$549,0))</f>
        <v>1957</v>
      </c>
      <c r="D13" s="18">
        <f t="array" ref="D13">SUM(IF(InputData!$E$9:$E$549='Deductible Factors'!$A13,InputData!$H$9:$H$549,0))</f>
        <v>1407615.9900000002</v>
      </c>
      <c r="E13" s="18">
        <f t="array" ref="E13">SUM(IF(InputData!$E$10:$E$549='Deductible Factors'!$A13,InputData!$J$10:$J$549,0))</f>
        <v>828681.52</v>
      </c>
      <c r="F13" s="10">
        <f t="shared" si="0"/>
        <v>0.58871277812068612</v>
      </c>
      <c r="G13" s="10">
        <f t="shared" si="1"/>
        <v>-9.9264956779559488E-2</v>
      </c>
      <c r="H13" s="32">
        <v>0.85</v>
      </c>
      <c r="I13" s="9">
        <f t="shared" si="2"/>
        <v>0.76562478673737444</v>
      </c>
    </row>
    <row r="14" spans="1:9" x14ac:dyDescent="0.2">
      <c r="A14" s="3"/>
    </row>
    <row r="15" spans="1:9" x14ac:dyDescent="0.2">
      <c r="A15" s="3" t="s">
        <v>66</v>
      </c>
      <c r="C15" s="8">
        <f>SUM(C8:C13)</f>
        <v>28916</v>
      </c>
      <c r="D15" s="19">
        <f>SUM(D8:D13)</f>
        <v>24580364.010000005</v>
      </c>
      <c r="E15" s="19">
        <f>SUM(E8:E13)</f>
        <v>16065517.259999998</v>
      </c>
      <c r="F15" s="10">
        <f>E15/D15</f>
        <v>0.653591511234906</v>
      </c>
      <c r="G15" s="10">
        <f>F15/$F$15-1</f>
        <v>0</v>
      </c>
    </row>
    <row r="17" spans="1:2" ht="14.25" x14ac:dyDescent="0.2">
      <c r="A17" s="36">
        <v>1</v>
      </c>
      <c r="B17" s="37" t="s">
        <v>130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K42"/>
  <sheetViews>
    <sheetView zoomScaleSheetLayoutView="85" workbookViewId="0">
      <selection activeCell="B1" sqref="B1"/>
    </sheetView>
  </sheetViews>
  <sheetFormatPr defaultRowHeight="12.75" x14ac:dyDescent="0.2"/>
  <cols>
    <col min="1" max="3" width="9.140625" style="21"/>
    <col min="4" max="4" width="1.7109375" style="21" customWidth="1"/>
    <col min="5" max="5" width="9.140625" style="21"/>
    <col min="6" max="6" width="13.85546875" style="21" bestFit="1" customWidth="1"/>
    <col min="7" max="7" width="12.7109375" style="21" bestFit="1" customWidth="1"/>
    <col min="8" max="8" width="9.140625" style="21"/>
    <col min="9" max="9" width="9" style="21" customWidth="1"/>
    <col min="10" max="11" width="8.140625" style="21" customWidth="1"/>
    <col min="12" max="16384" width="9.140625" style="21"/>
  </cols>
  <sheetData>
    <row r="1" spans="2:11" x14ac:dyDescent="0.2">
      <c r="B1" s="22" t="s">
        <v>164</v>
      </c>
      <c r="C1" s="22"/>
      <c r="D1" s="23"/>
      <c r="E1" s="23"/>
      <c r="F1" s="23"/>
      <c r="G1" s="23"/>
      <c r="H1" s="23"/>
      <c r="I1" s="23"/>
      <c r="J1" s="23"/>
      <c r="K1" s="23"/>
    </row>
    <row r="3" spans="2:11" x14ac:dyDescent="0.2">
      <c r="B3" s="13" t="s">
        <v>148</v>
      </c>
      <c r="C3" s="22"/>
      <c r="D3" s="23"/>
      <c r="E3" s="23"/>
      <c r="F3" s="23"/>
      <c r="G3" s="23"/>
      <c r="H3" s="23"/>
      <c r="I3" s="23"/>
      <c r="J3" s="23"/>
      <c r="K3" s="23"/>
    </row>
    <row r="5" spans="2:11" x14ac:dyDescent="0.2">
      <c r="E5" s="24"/>
      <c r="F5" s="24"/>
      <c r="G5" s="24"/>
      <c r="H5" s="24" t="s">
        <v>51</v>
      </c>
      <c r="I5" s="24" t="s">
        <v>83</v>
      </c>
      <c r="J5" s="24" t="s">
        <v>84</v>
      </c>
      <c r="K5" s="24" t="s">
        <v>83</v>
      </c>
    </row>
    <row r="6" spans="2:11" ht="14.25" x14ac:dyDescent="0.2">
      <c r="B6" s="25" t="s">
        <v>86</v>
      </c>
      <c r="C6" s="25" t="s">
        <v>87</v>
      </c>
      <c r="E6" s="25" t="s">
        <v>81</v>
      </c>
      <c r="F6" s="25" t="s">
        <v>54</v>
      </c>
      <c r="G6" s="25" t="s">
        <v>51</v>
      </c>
      <c r="H6" s="25" t="s">
        <v>82</v>
      </c>
      <c r="I6" s="4" t="s">
        <v>129</v>
      </c>
      <c r="J6" s="4" t="s">
        <v>85</v>
      </c>
      <c r="K6" s="4" t="s">
        <v>85</v>
      </c>
    </row>
    <row r="8" spans="2:11" x14ac:dyDescent="0.2">
      <c r="B8" s="26" t="s">
        <v>103</v>
      </c>
      <c r="C8" s="24" t="s">
        <v>88</v>
      </c>
      <c r="E8" s="44">
        <f t="array" ref="E8">SUM(IF((InputData!$F$9:$F$549=LEFT('Age Sex Factors'!$B$8,1)&amp;'Age Sex Factors'!$C8),InputData!G$9:G$549,0))</f>
        <v>709</v>
      </c>
      <c r="F8" s="44">
        <f t="array" ref="F8">SUM(IF((InputData!$F$9:$F$549=LEFT('Age Sex Factors'!$B$8,1)&amp;'Age Sex Factors'!$C8),InputData!H$9:H$549,0))</f>
        <v>902842.9</v>
      </c>
      <c r="G8" s="44">
        <f t="array" ref="G8">SUM(IF((InputData!$F$9:$F$549=LEFT('Age Sex Factors'!$B$8,1)&amp;'Age Sex Factors'!$C8),InputData!J$9:J$549,0))</f>
        <v>673432.2</v>
      </c>
      <c r="H8" s="41">
        <f>G8/F8</f>
        <v>0.74590186177462314</v>
      </c>
      <c r="I8" s="41">
        <f>(H8/$H$40)-1</f>
        <v>0.14123554078189349</v>
      </c>
      <c r="J8" s="33">
        <v>1.5</v>
      </c>
      <c r="K8" s="42">
        <f>J8*(1+I8)</f>
        <v>1.7118533111728402</v>
      </c>
    </row>
    <row r="9" spans="2:11" x14ac:dyDescent="0.2">
      <c r="B9" s="26"/>
      <c r="C9" s="24" t="s">
        <v>89</v>
      </c>
      <c r="E9" s="44">
        <f t="array" ref="E9">SUM(IF((InputData!$F$9:$F$549=LEFT('Age Sex Factors'!$B$8,1)&amp;'Age Sex Factors'!$C9),InputData!G$9:G$549,0))</f>
        <v>1199</v>
      </c>
      <c r="F9" s="44">
        <f t="array" ref="F9">SUM(IF((InputData!$F$9:$F$549=LEFT('Age Sex Factors'!$B$8,1)&amp;'Age Sex Factors'!$C9),InputData!H$9:H$549,0))</f>
        <v>1268010.0500000003</v>
      </c>
      <c r="G9" s="44">
        <f t="array" ref="G9">SUM(IF((InputData!$F$9:$F$549=LEFT('Age Sex Factors'!$B$8,1)&amp;'Age Sex Factors'!$C9),InputData!J$9:J$549,0))</f>
        <v>846593.92000000016</v>
      </c>
      <c r="H9" s="41">
        <f t="shared" ref="H9:H22" si="0">G9/F9</f>
        <v>0.66765552844001508</v>
      </c>
      <c r="I9" s="41">
        <f t="shared" ref="I9:I22" si="1">(H9/$H$40)-1</f>
        <v>2.151805365179249E-2</v>
      </c>
      <c r="J9" s="33">
        <v>1.25</v>
      </c>
      <c r="K9" s="42">
        <f t="shared" ref="K9:K22" si="2">J9*(1+I9)</f>
        <v>1.2768975670647407</v>
      </c>
    </row>
    <row r="10" spans="2:11" x14ac:dyDescent="0.2">
      <c r="B10" s="26"/>
      <c r="C10" s="24" t="s">
        <v>90</v>
      </c>
      <c r="E10" s="44">
        <f t="array" ref="E10">SUM(IF((InputData!$F$9:$F$549=LEFT('Age Sex Factors'!$B$8,1)&amp;'Age Sex Factors'!$C10),InputData!G$9:G$549,0))</f>
        <v>1275</v>
      </c>
      <c r="F10" s="44">
        <f t="array" ref="F10">SUM(IF((InputData!$F$9:$F$549=LEFT('Age Sex Factors'!$B$8,1)&amp;'Age Sex Factors'!$C10),InputData!H$9:H$549,0))</f>
        <v>1187897.3900000001</v>
      </c>
      <c r="G10" s="44">
        <f t="array" ref="G10">SUM(IF((InputData!$F$9:$F$549=LEFT('Age Sex Factors'!$B$8,1)&amp;'Age Sex Factors'!$C10),InputData!J$9:J$549,0))</f>
        <v>792409.39999999991</v>
      </c>
      <c r="H10" s="41">
        <f t="shared" si="0"/>
        <v>0.667068895571864</v>
      </c>
      <c r="I10" s="41">
        <f t="shared" si="1"/>
        <v>2.0620500886698201E-2</v>
      </c>
      <c r="J10" s="33">
        <v>1.1000000000000001</v>
      </c>
      <c r="K10" s="42">
        <f t="shared" si="2"/>
        <v>1.1226825509753682</v>
      </c>
    </row>
    <row r="11" spans="2:11" x14ac:dyDescent="0.2">
      <c r="B11" s="26"/>
      <c r="C11" s="24" t="s">
        <v>91</v>
      </c>
      <c r="E11" s="44">
        <f t="array" ref="E11">SUM(IF((InputData!$F$9:$F$549=LEFT('Age Sex Factors'!$B$8,1)&amp;'Age Sex Factors'!$C11),InputData!G$9:G$549,0))</f>
        <v>1351</v>
      </c>
      <c r="F11" s="44">
        <f t="array" ref="F11">SUM(IF((InputData!$F$9:$F$549=LEFT('Age Sex Factors'!$B$8,1)&amp;'Age Sex Factors'!$C11),InputData!H$9:H$549,0))</f>
        <v>1147828.0900000003</v>
      </c>
      <c r="G11" s="44">
        <f t="array" ref="G11">SUM(IF((InputData!$F$9:$F$549=LEFT('Age Sex Factors'!$B$8,1)&amp;'Age Sex Factors'!$C11),InputData!J$9:J$549,0))</f>
        <v>627666.90000000014</v>
      </c>
      <c r="H11" s="41">
        <f t="shared" si="0"/>
        <v>0.5468300571037602</v>
      </c>
      <c r="I11" s="41">
        <f t="shared" si="1"/>
        <v>-0.16334583955876236</v>
      </c>
      <c r="J11" s="33">
        <v>1</v>
      </c>
      <c r="K11" s="42">
        <f t="shared" si="2"/>
        <v>0.83665416044123764</v>
      </c>
    </row>
    <row r="12" spans="2:11" x14ac:dyDescent="0.2">
      <c r="B12" s="26"/>
      <c r="C12" s="24" t="s">
        <v>92</v>
      </c>
      <c r="E12" s="44">
        <f t="array" ref="E12">SUM(IF((InputData!$F$9:$F$549=LEFT('Age Sex Factors'!$B$8,1)&amp;'Age Sex Factors'!$C12),InputData!G$9:G$549,0))</f>
        <v>1374</v>
      </c>
      <c r="F12" s="44">
        <f t="array" ref="F12">SUM(IF((InputData!$F$9:$F$549=LEFT('Age Sex Factors'!$B$8,1)&amp;'Age Sex Factors'!$C12),InputData!H$9:H$549,0))</f>
        <v>1166220.5900000005</v>
      </c>
      <c r="G12" s="44">
        <f t="array" ref="G12">SUM(IF((InputData!$F$9:$F$549=LEFT('Age Sex Factors'!$B$8,1)&amp;'Age Sex Factors'!$C12),InputData!J$9:J$549,0))</f>
        <v>663632.99999999988</v>
      </c>
      <c r="H12" s="41">
        <f t="shared" si="0"/>
        <v>0.56904586121224254</v>
      </c>
      <c r="I12" s="41">
        <f t="shared" si="1"/>
        <v>-0.12935548973535749</v>
      </c>
      <c r="J12" s="33">
        <v>1</v>
      </c>
      <c r="K12" s="42">
        <f t="shared" si="2"/>
        <v>0.87064451026464251</v>
      </c>
    </row>
    <row r="13" spans="2:11" x14ac:dyDescent="0.2">
      <c r="B13" s="26"/>
      <c r="C13" s="24" t="s">
        <v>93</v>
      </c>
      <c r="E13" s="44">
        <f t="array" ref="E13">SUM(IF((InputData!$F$9:$F$549=LEFT('Age Sex Factors'!$B$8,1)&amp;'Age Sex Factors'!$C13),InputData!G$9:G$549,0))</f>
        <v>1474</v>
      </c>
      <c r="F13" s="44">
        <f t="array" ref="F13">SUM(IF((InputData!$F$9:$F$549=LEFT('Age Sex Factors'!$B$8,1)&amp;'Age Sex Factors'!$C13),InputData!H$9:H$549,0))</f>
        <v>1123833.9000000013</v>
      </c>
      <c r="G13" s="44">
        <f t="array" ref="G13">SUM(IF((InputData!$F$9:$F$549=LEFT('Age Sex Factors'!$B$8,1)&amp;'Age Sex Factors'!$C13),InputData!J$9:J$549,0))</f>
        <v>750316.51</v>
      </c>
      <c r="H13" s="41">
        <f t="shared" si="0"/>
        <v>0.66764004004506283</v>
      </c>
      <c r="I13" s="41">
        <f t="shared" si="1"/>
        <v>2.1494356289317729E-2</v>
      </c>
      <c r="J13" s="33">
        <v>0.9</v>
      </c>
      <c r="K13" s="42">
        <f t="shared" si="2"/>
        <v>0.91934492066038598</v>
      </c>
    </row>
    <row r="14" spans="2:11" x14ac:dyDescent="0.2">
      <c r="B14" s="26"/>
      <c r="C14" s="24" t="s">
        <v>94</v>
      </c>
      <c r="E14" s="44">
        <f t="array" ref="E14">SUM(IF((InputData!$F$9:$F$549=LEFT('Age Sex Factors'!$B$8,1)&amp;'Age Sex Factors'!$C14),InputData!G$9:G$549,0))</f>
        <v>1504</v>
      </c>
      <c r="F14" s="44">
        <f t="array" ref="F14">SUM(IF((InputData!$F$9:$F$549=LEFT('Age Sex Factors'!$B$8,1)&amp;'Age Sex Factors'!$C14),InputData!H$9:H$549,0))</f>
        <v>1082142.4900000007</v>
      </c>
      <c r="G14" s="44">
        <f t="array" ref="G14">SUM(IF((InputData!$F$9:$F$549=LEFT('Age Sex Factors'!$B$8,1)&amp;'Age Sex Factors'!$C14),InputData!J$9:J$549,0))</f>
        <v>768535.41</v>
      </c>
      <c r="H14" s="41">
        <f t="shared" si="0"/>
        <v>0.71019797956551867</v>
      </c>
      <c r="I14" s="41">
        <f t="shared" si="1"/>
        <v>8.660832853177558E-2</v>
      </c>
      <c r="J14" s="33">
        <v>0.85</v>
      </c>
      <c r="K14" s="42">
        <f t="shared" si="2"/>
        <v>0.9236170792520092</v>
      </c>
    </row>
    <row r="15" spans="2:11" x14ac:dyDescent="0.2">
      <c r="B15" s="26"/>
      <c r="C15" s="24" t="s">
        <v>95</v>
      </c>
      <c r="E15" s="44">
        <f t="array" ref="E15">SUM(IF((InputData!$F$9:$F$549=LEFT('Age Sex Factors'!$B$8,1)&amp;'Age Sex Factors'!$C15),InputData!G$9:G$549,0))</f>
        <v>1380</v>
      </c>
      <c r="F15" s="44">
        <f t="array" ref="F15">SUM(IF((InputData!$F$9:$F$549=LEFT('Age Sex Factors'!$B$8,1)&amp;'Age Sex Factors'!$C15),InputData!H$9:H$549,0))</f>
        <v>994612.81000000017</v>
      </c>
      <c r="G15" s="44">
        <f t="array" ref="G15">SUM(IF((InputData!$F$9:$F$549=LEFT('Age Sex Factors'!$B$8,1)&amp;'Age Sex Factors'!$C15),InputData!J$9:J$549,0))</f>
        <v>557345.81999999995</v>
      </c>
      <c r="H15" s="41">
        <f t="shared" si="0"/>
        <v>0.56036461062672205</v>
      </c>
      <c r="I15" s="41">
        <f t="shared" si="1"/>
        <v>-0.14263786938119771</v>
      </c>
      <c r="J15" s="33">
        <v>0.85</v>
      </c>
      <c r="K15" s="42">
        <f t="shared" si="2"/>
        <v>0.72875781102598192</v>
      </c>
    </row>
    <row r="16" spans="2:11" x14ac:dyDescent="0.2">
      <c r="B16" s="26"/>
      <c r="C16" s="24" t="s">
        <v>96</v>
      </c>
      <c r="E16" s="44">
        <f t="array" ref="E16">SUM(IF((InputData!$F$9:$F$549=LEFT('Age Sex Factors'!$B$8,1)&amp;'Age Sex Factors'!$C16),InputData!G$9:G$549,0))</f>
        <v>1176</v>
      </c>
      <c r="F16" s="44">
        <f t="array" ref="F16">SUM(IF((InputData!$F$9:$F$549=LEFT('Age Sex Factors'!$B$8,1)&amp;'Age Sex Factors'!$C16),InputData!H$9:H$549,0))</f>
        <v>796508.49000000057</v>
      </c>
      <c r="G16" s="44">
        <f t="array" ref="G16">SUM(IF((InputData!$F$9:$F$549=LEFT('Age Sex Factors'!$B$8,1)&amp;'Age Sex Factors'!$C16),InputData!J$9:J$549,0))</f>
        <v>392168.27999999997</v>
      </c>
      <c r="H16" s="41">
        <f t="shared" si="0"/>
        <v>0.49235919632193714</v>
      </c>
      <c r="I16" s="41">
        <f t="shared" si="1"/>
        <v>-0.24668667224323981</v>
      </c>
      <c r="J16" s="33">
        <v>0.8</v>
      </c>
      <c r="K16" s="42">
        <f t="shared" si="2"/>
        <v>0.60265066220540819</v>
      </c>
    </row>
    <row r="17" spans="2:11" x14ac:dyDescent="0.2">
      <c r="B17" s="26"/>
      <c r="C17" s="24" t="s">
        <v>97</v>
      </c>
      <c r="E17" s="44">
        <f t="array" ref="E17">SUM(IF((InputData!$F$9:$F$549=LEFT('Age Sex Factors'!$B$8,1)&amp;'Age Sex Factors'!$C17),InputData!G$9:G$549,0))</f>
        <v>873</v>
      </c>
      <c r="F17" s="44">
        <f t="array" ref="F17">SUM(IF((InputData!$F$9:$F$549=LEFT('Age Sex Factors'!$B$8,1)&amp;'Age Sex Factors'!$C17),InputData!H$9:H$549,0))</f>
        <v>593305.4</v>
      </c>
      <c r="G17" s="44">
        <f t="array" ref="G17">SUM(IF((InputData!$F$9:$F$549=LEFT('Age Sex Factors'!$B$8,1)&amp;'Age Sex Factors'!$C17),InputData!J$9:J$549,0))</f>
        <v>323655.05</v>
      </c>
      <c r="H17" s="41">
        <f t="shared" si="0"/>
        <v>0.54551172128215919</v>
      </c>
      <c r="I17" s="41">
        <f t="shared" si="1"/>
        <v>-0.16536290342654447</v>
      </c>
      <c r="J17" s="33">
        <v>0.8</v>
      </c>
      <c r="K17" s="42">
        <f t="shared" si="2"/>
        <v>0.66770967725876451</v>
      </c>
    </row>
    <row r="18" spans="2:11" x14ac:dyDescent="0.2">
      <c r="B18" s="26"/>
      <c r="C18" s="24" t="s">
        <v>98</v>
      </c>
      <c r="E18" s="44">
        <f t="array" ref="E18">SUM(IF((InputData!$F$9:$F$549=LEFT('Age Sex Factors'!$B$8,1)&amp;'Age Sex Factors'!$C18),InputData!G$9:G$549,0))</f>
        <v>645</v>
      </c>
      <c r="F18" s="44">
        <f t="array" ref="F18">SUM(IF((InputData!$F$9:$F$549=LEFT('Age Sex Factors'!$B$8,1)&amp;'Age Sex Factors'!$C18),InputData!H$9:H$549,0))</f>
        <v>439031.3299999999</v>
      </c>
      <c r="G18" s="44">
        <f t="array" ref="G18">SUM(IF((InputData!$F$9:$F$549=LEFT('Age Sex Factors'!$B$8,1)&amp;'Age Sex Factors'!$C18),InputData!J$9:J$549,0))</f>
        <v>367480.07</v>
      </c>
      <c r="H18" s="41">
        <f t="shared" si="0"/>
        <v>0.83702470618668623</v>
      </c>
      <c r="I18" s="41">
        <f t="shared" si="1"/>
        <v>0.28065418812615595</v>
      </c>
      <c r="J18" s="33">
        <v>0.8</v>
      </c>
      <c r="K18" s="42">
        <f t="shared" si="2"/>
        <v>1.0245233505009248</v>
      </c>
    </row>
    <row r="19" spans="2:11" x14ac:dyDescent="0.2">
      <c r="B19" s="26"/>
      <c r="C19" s="24" t="s">
        <v>99</v>
      </c>
      <c r="E19" s="44">
        <f t="array" ref="E19">SUM(IF((InputData!$F$9:$F$549=LEFT('Age Sex Factors'!$B$8,1)&amp;'Age Sex Factors'!$C19),InputData!G$9:G$549,0))</f>
        <v>514</v>
      </c>
      <c r="F19" s="44">
        <f t="array" ref="F19">SUM(IF((InputData!$F$9:$F$549=LEFT('Age Sex Factors'!$B$8,1)&amp;'Age Sex Factors'!$C19),InputData!H$9:H$549,0))</f>
        <v>392258.94</v>
      </c>
      <c r="G19" s="44">
        <f t="array" ref="G19">SUM(IF((InputData!$F$9:$F$549=LEFT('Age Sex Factors'!$B$8,1)&amp;'Age Sex Factors'!$C19),InputData!J$9:J$549,0))</f>
        <v>188454.65</v>
      </c>
      <c r="H19" s="41">
        <f t="shared" si="0"/>
        <v>0.48043430189252029</v>
      </c>
      <c r="I19" s="41">
        <f t="shared" si="1"/>
        <v>-0.264931851723747</v>
      </c>
      <c r="J19" s="33">
        <v>0.9</v>
      </c>
      <c r="K19" s="42">
        <f t="shared" si="2"/>
        <v>0.66156133344862766</v>
      </c>
    </row>
    <row r="20" spans="2:11" x14ac:dyDescent="0.2">
      <c r="B20" s="26"/>
      <c r="C20" s="24" t="s">
        <v>100</v>
      </c>
      <c r="E20" s="44">
        <f t="array" ref="E20">SUM(IF((InputData!$F$9:$F$549=LEFT('Age Sex Factors'!$B$8,1)&amp;'Age Sex Factors'!$C20),InputData!G$9:G$549,0))</f>
        <v>501</v>
      </c>
      <c r="F20" s="44">
        <f t="array" ref="F20">SUM(IF((InputData!$F$9:$F$549=LEFT('Age Sex Factors'!$B$8,1)&amp;'Age Sex Factors'!$C20),InputData!H$9:H$549,0))</f>
        <v>383383.11</v>
      </c>
      <c r="G20" s="44">
        <f t="array" ref="G20">SUM(IF((InputData!$F$9:$F$549=LEFT('Age Sex Factors'!$B$8,1)&amp;'Age Sex Factors'!$C20),InputData!J$9:J$549,0))</f>
        <v>237955.57000000007</v>
      </c>
      <c r="H20" s="41">
        <f t="shared" si="0"/>
        <v>0.62067306512276998</v>
      </c>
      <c r="I20" s="41">
        <f t="shared" si="1"/>
        <v>-5.0365473765011992E-2</v>
      </c>
      <c r="J20" s="33">
        <v>0.9</v>
      </c>
      <c r="K20" s="42">
        <f t="shared" si="2"/>
        <v>0.8546710736114892</v>
      </c>
    </row>
    <row r="21" spans="2:11" x14ac:dyDescent="0.2">
      <c r="B21" s="26"/>
      <c r="C21" s="24" t="s">
        <v>101</v>
      </c>
      <c r="E21" s="44">
        <f t="array" ref="E21">SUM(IF((InputData!$F$9:$F$549=LEFT('Age Sex Factors'!$B$8,1)&amp;'Age Sex Factors'!$C21),InputData!G$9:G$549,0))</f>
        <v>345</v>
      </c>
      <c r="F21" s="44">
        <f t="array" ref="F21">SUM(IF((InputData!$F$9:$F$549=LEFT('Age Sex Factors'!$B$8,1)&amp;'Age Sex Factors'!$C21),InputData!H$9:H$549,0))</f>
        <v>293197.43000000005</v>
      </c>
      <c r="G21" s="44">
        <f t="array" ref="G21">SUM(IF((InputData!$F$9:$F$549=LEFT('Age Sex Factors'!$B$8,1)&amp;'Age Sex Factors'!$C21),InputData!J$9:J$549,0))</f>
        <v>286059.61</v>
      </c>
      <c r="H21" s="41">
        <f t="shared" si="0"/>
        <v>0.97565524363566192</v>
      </c>
      <c r="I21" s="41">
        <f t="shared" si="1"/>
        <v>0.49275996836654645</v>
      </c>
      <c r="J21" s="33">
        <v>1</v>
      </c>
      <c r="K21" s="42">
        <f t="shared" si="2"/>
        <v>1.4927599683665465</v>
      </c>
    </row>
    <row r="22" spans="2:11" x14ac:dyDescent="0.2">
      <c r="B22" s="26"/>
      <c r="C22" s="24" t="s">
        <v>102</v>
      </c>
      <c r="E22" s="44">
        <f t="array" ref="E22">SUM(IF((InputData!$F$9:$F$549=LEFT('Age Sex Factors'!$B$8,1)&amp;'Age Sex Factors'!$C22),InputData!G$9:G$549,0))</f>
        <v>195</v>
      </c>
      <c r="F22" s="44">
        <f t="array" ref="F22">SUM(IF((InputData!$F$9:$F$549=LEFT('Age Sex Factors'!$B$8,1)&amp;'Age Sex Factors'!$C22),InputData!H$9:H$549,0))</f>
        <v>163900.61000000002</v>
      </c>
      <c r="G22" s="44">
        <f t="array" ref="G22">SUM(IF((InputData!$F$9:$F$549=LEFT('Age Sex Factors'!$B$8,1)&amp;'Age Sex Factors'!$C22),InputData!J$9:J$549,0))</f>
        <v>141890.77000000002</v>
      </c>
      <c r="H22" s="41">
        <f t="shared" si="0"/>
        <v>0.86571227526242889</v>
      </c>
      <c r="I22" s="41">
        <f t="shared" si="1"/>
        <v>0.32454638773802058</v>
      </c>
      <c r="J22" s="33">
        <v>1</v>
      </c>
      <c r="K22" s="42">
        <f t="shared" si="2"/>
        <v>1.3245463877380206</v>
      </c>
    </row>
    <row r="23" spans="2:11" x14ac:dyDescent="0.2">
      <c r="B23" s="26"/>
      <c r="C23" s="24"/>
      <c r="E23" s="44"/>
      <c r="F23"/>
      <c r="G23"/>
      <c r="H23"/>
      <c r="I23"/>
      <c r="J23" s="34"/>
      <c r="K23"/>
    </row>
    <row r="24" spans="2:11" x14ac:dyDescent="0.2">
      <c r="B24" s="26" t="s">
        <v>104</v>
      </c>
      <c r="C24" s="24" t="s">
        <v>88</v>
      </c>
      <c r="E24" s="44">
        <f t="array" ref="E24">SUM(IF((InputData!$F$9:$F$549=LEFT('Age Sex Factors'!$B$24,1)&amp;'Age Sex Factors'!$C24),InputData!$G$9:$G$549,0))</f>
        <v>705</v>
      </c>
      <c r="F24" s="44">
        <f t="array" ref="F24">SUM(IF((InputData!$F$9:$F$549=LEFT('Age Sex Factors'!$B$24,1)&amp;'Age Sex Factors'!$C24),InputData!H$9:H$549,0))</f>
        <v>1136194.0999999994</v>
      </c>
      <c r="G24" s="44">
        <f t="array" ref="G24">SUM(IF((InputData!$F$9:$F$549=LEFT('Age Sex Factors'!$B$24,1)&amp;'Age Sex Factors'!$C24),InputData!J$9:J$549,0))</f>
        <v>772184.65</v>
      </c>
      <c r="H24" s="41">
        <f>G24/F24</f>
        <v>0.67962388644686711</v>
      </c>
      <c r="I24" s="41">
        <f>(H24/$H$40)-1</f>
        <v>3.9829732737463042E-2</v>
      </c>
      <c r="J24" s="33">
        <v>1.9</v>
      </c>
      <c r="K24" s="42">
        <f>J24*(1+I24)</f>
        <v>1.9756764922011796</v>
      </c>
    </row>
    <row r="25" spans="2:11" x14ac:dyDescent="0.2">
      <c r="B25" s="26"/>
      <c r="C25" s="24" t="s">
        <v>89</v>
      </c>
      <c r="E25" s="44">
        <f t="array" ref="E25">SUM(IF((InputData!$F$9:$F$549=LEFT('Age Sex Factors'!$B$24,1)&amp;'Age Sex Factors'!$C25),InputData!$G$9:$G$549,0))</f>
        <v>1257</v>
      </c>
      <c r="F25" s="44">
        <f t="array" ref="F25">SUM(IF((InputData!$F$9:$F$549=LEFT('Age Sex Factors'!$B$24,1)&amp;'Age Sex Factors'!$C25),InputData!H$9:H$549,0))</f>
        <v>1601937.5000000002</v>
      </c>
      <c r="G25" s="44">
        <f t="array" ref="G25">SUM(IF((InputData!$F$9:$F$549=LEFT('Age Sex Factors'!$B$24,1)&amp;'Age Sex Factors'!$C25),InputData!J$9:J$549,0))</f>
        <v>1121339.3999999999</v>
      </c>
      <c r="H25" s="41">
        <f t="shared" ref="H25:H38" si="3">G25/F25</f>
        <v>0.69998948148726137</v>
      </c>
      <c r="I25" s="41">
        <f t="shared" ref="I25:I38" si="4">(H25/$H$40)-1</f>
        <v>7.0989248567029373E-2</v>
      </c>
      <c r="J25" s="33">
        <v>1.5</v>
      </c>
      <c r="K25" s="42">
        <f t="shared" ref="K25:K38" si="5">J25*(1+I25)</f>
        <v>1.6064838728505442</v>
      </c>
    </row>
    <row r="26" spans="2:11" x14ac:dyDescent="0.2">
      <c r="B26" s="26"/>
      <c r="C26" s="24" t="s">
        <v>90</v>
      </c>
      <c r="E26" s="44">
        <f t="array" ref="E26">SUM(IF((InputData!$F$9:$F$549=LEFT('Age Sex Factors'!$B$24,1)&amp;'Age Sex Factors'!$C26),InputData!$G$9:$G$549,0))</f>
        <v>1214</v>
      </c>
      <c r="F26" s="44">
        <f t="array" ref="F26">SUM(IF((InputData!$F$9:$F$549=LEFT('Age Sex Factors'!$B$24,1)&amp;'Age Sex Factors'!$C26),InputData!H$9:H$549,0))</f>
        <v>1390043.2500000005</v>
      </c>
      <c r="G26" s="44">
        <f t="array" ref="G26">SUM(IF((InputData!$F$9:$F$549=LEFT('Age Sex Factors'!$B$24,1)&amp;'Age Sex Factors'!$C26),InputData!J$9:J$549,0))</f>
        <v>956823.4</v>
      </c>
      <c r="H26" s="41">
        <f t="shared" si="3"/>
        <v>0.68834074047695981</v>
      </c>
      <c r="I26" s="41">
        <f t="shared" si="4"/>
        <v>5.3166585925202403E-2</v>
      </c>
      <c r="J26" s="33">
        <v>1.35</v>
      </c>
      <c r="K26" s="42">
        <f t="shared" si="5"/>
        <v>1.4217748909990233</v>
      </c>
    </row>
    <row r="27" spans="2:11" x14ac:dyDescent="0.2">
      <c r="B27" s="26"/>
      <c r="C27" s="24" t="s">
        <v>91</v>
      </c>
      <c r="E27" s="44">
        <f t="array" ref="E27">SUM(IF((InputData!$F$9:$F$549=LEFT('Age Sex Factors'!$B$24,1)&amp;'Age Sex Factors'!$C27),InputData!$G$9:$G$549,0))</f>
        <v>1356</v>
      </c>
      <c r="F27" s="44">
        <f t="array" ref="F27">SUM(IF((InputData!$F$9:$F$549=LEFT('Age Sex Factors'!$B$24,1)&amp;'Age Sex Factors'!$C27),InputData!H$9:H$549,0))</f>
        <v>1155896.4600000002</v>
      </c>
      <c r="G27" s="44">
        <f t="array" ref="G27">SUM(IF((InputData!$F$9:$F$549=LEFT('Age Sex Factors'!$B$24,1)&amp;'Age Sex Factors'!$C27),InputData!J$9:J$549,0))</f>
        <v>823541.97000000009</v>
      </c>
      <c r="H27" s="41">
        <f t="shared" si="3"/>
        <v>0.71247036261362018</v>
      </c>
      <c r="I27" s="41">
        <f t="shared" si="4"/>
        <v>9.0085091936808137E-2</v>
      </c>
      <c r="J27" s="33">
        <v>1</v>
      </c>
      <c r="K27" s="42">
        <f t="shared" si="5"/>
        <v>1.0900850919368081</v>
      </c>
    </row>
    <row r="28" spans="2:11" x14ac:dyDescent="0.2">
      <c r="B28" s="26"/>
      <c r="C28" s="24" t="s">
        <v>92</v>
      </c>
      <c r="E28" s="44">
        <f t="array" ref="E28">SUM(IF((InputData!$F$9:$F$549=LEFT('Age Sex Factors'!$B$24,1)&amp;'Age Sex Factors'!$C28),InputData!$G$9:$G$549,0))</f>
        <v>1431</v>
      </c>
      <c r="F28" s="44">
        <f t="array" ref="F28">SUM(IF((InputData!$F$9:$F$549=LEFT('Age Sex Factors'!$B$24,1)&amp;'Age Sex Factors'!$C28),InputData!H$9:H$549,0))</f>
        <v>1224532.0000000012</v>
      </c>
      <c r="G28" s="44">
        <f t="array" ref="G28">SUM(IF((InputData!$F$9:$F$549=LEFT('Age Sex Factors'!$B$24,1)&amp;'Age Sex Factors'!$C28),InputData!J$9:J$549,0))</f>
        <v>745607.68000000017</v>
      </c>
      <c r="H28" s="41">
        <f t="shared" si="3"/>
        <v>0.60889195219071401</v>
      </c>
      <c r="I28" s="41">
        <f t="shared" si="4"/>
        <v>-6.8390666457304738E-2</v>
      </c>
      <c r="J28" s="33">
        <v>1</v>
      </c>
      <c r="K28" s="42">
        <f t="shared" si="5"/>
        <v>0.93160933354269526</v>
      </c>
    </row>
    <row r="29" spans="2:11" x14ac:dyDescent="0.2">
      <c r="B29" s="26"/>
      <c r="C29" s="24" t="s">
        <v>93</v>
      </c>
      <c r="E29" s="44">
        <f t="array" ref="E29">SUM(IF((InputData!$F$9:$F$549=LEFT('Age Sex Factors'!$B$24,1)&amp;'Age Sex Factors'!$C29),InputData!$G$9:$G$549,0))</f>
        <v>1487</v>
      </c>
      <c r="F29" s="44">
        <f t="array" ref="F29">SUM(IF((InputData!$F$9:$F$549=LEFT('Age Sex Factors'!$B$24,1)&amp;'Age Sex Factors'!$C29),InputData!H$9:H$549,0))</f>
        <v>1140667.8700000017</v>
      </c>
      <c r="G29" s="44">
        <f t="array" ref="G29">SUM(IF((InputData!$F$9:$F$549=LEFT('Age Sex Factors'!$B$24,1)&amp;'Age Sex Factors'!$C29),InputData!J$9:J$549,0))</f>
        <v>782432.5</v>
      </c>
      <c r="H29" s="41">
        <f t="shared" si="3"/>
        <v>0.68594243826645074</v>
      </c>
      <c r="I29" s="41">
        <f t="shared" si="4"/>
        <v>4.949716524074832E-2</v>
      </c>
      <c r="J29" s="33">
        <v>0.9</v>
      </c>
      <c r="K29" s="42">
        <f t="shared" si="5"/>
        <v>0.94454744871667351</v>
      </c>
    </row>
    <row r="30" spans="2:11" x14ac:dyDescent="0.2">
      <c r="B30" s="26"/>
      <c r="C30" s="24" t="s">
        <v>94</v>
      </c>
      <c r="E30" s="44">
        <f t="array" ref="E30">SUM(IF((InputData!$F$9:$F$549=LEFT('Age Sex Factors'!$B$24,1)&amp;'Age Sex Factors'!$C30),InputData!$G$9:$G$549,0))</f>
        <v>1539</v>
      </c>
      <c r="F30" s="44">
        <f t="array" ref="F30">SUM(IF((InputData!$F$9:$F$549=LEFT('Age Sex Factors'!$B$24,1)&amp;'Age Sex Factors'!$C30),InputData!H$9:H$549,0))</f>
        <v>1109610.7300000002</v>
      </c>
      <c r="G30" s="44">
        <f t="array" ref="G30">SUM(IF((InputData!$F$9:$F$549=LEFT('Age Sex Factors'!$B$24,1)&amp;'Age Sex Factors'!$C30),InputData!J$9:J$549,0))</f>
        <v>781573.35</v>
      </c>
      <c r="H30" s="41">
        <f t="shared" si="3"/>
        <v>0.70436715225347524</v>
      </c>
      <c r="I30" s="41">
        <f t="shared" si="4"/>
        <v>7.7687118247041997E-2</v>
      </c>
      <c r="J30" s="33">
        <v>0.85</v>
      </c>
      <c r="K30" s="42">
        <f t="shared" si="5"/>
        <v>0.91603405050998565</v>
      </c>
    </row>
    <row r="31" spans="2:11" x14ac:dyDescent="0.2">
      <c r="B31" s="26"/>
      <c r="C31" s="24" t="s">
        <v>95</v>
      </c>
      <c r="E31" s="44">
        <f t="array" ref="E31">SUM(IF((InputData!$F$9:$F$549=LEFT('Age Sex Factors'!$B$24,1)&amp;'Age Sex Factors'!$C31),InputData!$G$9:$G$549,0))</f>
        <v>1357</v>
      </c>
      <c r="F31" s="44">
        <f t="array" ref="F31">SUM(IF((InputData!$F$9:$F$549=LEFT('Age Sex Factors'!$B$24,1)&amp;'Age Sex Factors'!$C31),InputData!H$9:H$549,0))</f>
        <v>979570.8600000001</v>
      </c>
      <c r="G31" s="44">
        <f t="array" ref="G31">SUM(IF((InputData!$F$9:$F$549=LEFT('Age Sex Factors'!$B$24,1)&amp;'Age Sex Factors'!$C31),InputData!J$9:J$549,0))</f>
        <v>671147.8</v>
      </c>
      <c r="H31" s="41">
        <f t="shared" si="3"/>
        <v>0.68514471735102445</v>
      </c>
      <c r="I31" s="41">
        <f t="shared" si="4"/>
        <v>4.8276646152427993E-2</v>
      </c>
      <c r="J31" s="33">
        <v>0.85</v>
      </c>
      <c r="K31" s="42">
        <f t="shared" si="5"/>
        <v>0.89103514922956373</v>
      </c>
    </row>
    <row r="32" spans="2:11" x14ac:dyDescent="0.2">
      <c r="B32" s="26"/>
      <c r="C32" s="24" t="s">
        <v>96</v>
      </c>
      <c r="E32" s="44">
        <f t="array" ref="E32">SUM(IF((InputData!$F$9:$F$549=LEFT('Age Sex Factors'!$B$24,1)&amp;'Age Sex Factors'!$C32),InputData!$G$9:$G$549,0))</f>
        <v>1156</v>
      </c>
      <c r="F32" s="44">
        <f t="array" ref="F32">SUM(IF((InputData!$F$9:$F$549=LEFT('Age Sex Factors'!$B$24,1)&amp;'Age Sex Factors'!$C32),InputData!H$9:H$549,0))</f>
        <v>788908.9300000004</v>
      </c>
      <c r="G32" s="44">
        <f t="array" ref="G32">SUM(IF((InputData!$F$9:$F$549=LEFT('Age Sex Factors'!$B$24,1)&amp;'Age Sex Factors'!$C32),InputData!J$9:J$549,0))</f>
        <v>470133.18</v>
      </c>
      <c r="H32" s="41">
        <f t="shared" si="3"/>
        <v>0.59592832850808242</v>
      </c>
      <c r="I32" s="41">
        <f t="shared" si="4"/>
        <v>-8.8225109622176778E-2</v>
      </c>
      <c r="J32" s="33">
        <v>0.8</v>
      </c>
      <c r="K32" s="42">
        <f t="shared" si="5"/>
        <v>0.72941991230225867</v>
      </c>
    </row>
    <row r="33" spans="2:11" x14ac:dyDescent="0.2">
      <c r="B33" s="26"/>
      <c r="C33" s="24" t="s">
        <v>97</v>
      </c>
      <c r="E33" s="44">
        <f t="array" ref="E33">SUM(IF((InputData!$F$9:$F$549=LEFT('Age Sex Factors'!$B$24,1)&amp;'Age Sex Factors'!$C33),InputData!$G$9:$G$549,0))</f>
        <v>902</v>
      </c>
      <c r="F33" s="44">
        <f t="array" ref="F33">SUM(IF((InputData!$F$9:$F$549=LEFT('Age Sex Factors'!$B$24,1)&amp;'Age Sex Factors'!$C33),InputData!H$9:H$549,0))</f>
        <v>613445.79</v>
      </c>
      <c r="G33" s="44">
        <f t="array" ref="G33">SUM(IF((InputData!$F$9:$F$549=LEFT('Age Sex Factors'!$B$24,1)&amp;'Age Sex Factors'!$C33),InputData!J$9:J$549,0))</f>
        <v>379733.37000000005</v>
      </c>
      <c r="H33" s="41">
        <f t="shared" si="3"/>
        <v>0.6190169957805074</v>
      </c>
      <c r="I33" s="41">
        <f t="shared" si="4"/>
        <v>-5.2899272496781946E-2</v>
      </c>
      <c r="J33" s="33">
        <v>0.8</v>
      </c>
      <c r="K33" s="42">
        <f t="shared" si="5"/>
        <v>0.75768058200257449</v>
      </c>
    </row>
    <row r="34" spans="2:11" x14ac:dyDescent="0.2">
      <c r="B34" s="26"/>
      <c r="C34" s="24" t="s">
        <v>98</v>
      </c>
      <c r="E34" s="44">
        <f t="array" ref="E34">SUM(IF((InputData!$F$9:$F$549=LEFT('Age Sex Factors'!$B$24,1)&amp;'Age Sex Factors'!$C34),InputData!$G$9:$G$549,0))</f>
        <v>643</v>
      </c>
      <c r="F34" s="44">
        <f t="array" ref="F34">SUM(IF((InputData!$F$9:$F$549=LEFT('Age Sex Factors'!$B$24,1)&amp;'Age Sex Factors'!$C34),InputData!H$9:H$549,0))</f>
        <v>434713.42999999982</v>
      </c>
      <c r="G34" s="44">
        <f t="array" ref="G34">SUM(IF((InputData!$F$9:$F$549=LEFT('Age Sex Factors'!$B$24,1)&amp;'Age Sex Factors'!$C34),InputData!J$9:J$549,0))</f>
        <v>272722.19</v>
      </c>
      <c r="H34" s="41">
        <f t="shared" si="3"/>
        <v>0.62736085701332056</v>
      </c>
      <c r="I34" s="41">
        <f t="shared" si="4"/>
        <v>-4.0133101135333082E-2</v>
      </c>
      <c r="J34" s="33">
        <v>0.8</v>
      </c>
      <c r="K34" s="42">
        <f t="shared" si="5"/>
        <v>0.76789351909173353</v>
      </c>
    </row>
    <row r="35" spans="2:11" x14ac:dyDescent="0.2">
      <c r="B35" s="26"/>
      <c r="C35" s="24" t="s">
        <v>99</v>
      </c>
      <c r="E35" s="44">
        <f t="array" ref="E35">SUM(IF((InputData!$F$9:$F$549=LEFT('Age Sex Factors'!$B$24,1)&amp;'Age Sex Factors'!$C35),InputData!$G$9:$G$549,0))</f>
        <v>528</v>
      </c>
      <c r="F35" s="44">
        <f t="array" ref="F35">SUM(IF((InputData!$F$9:$F$549=LEFT('Age Sex Factors'!$B$24,1)&amp;'Age Sex Factors'!$C35),InputData!H$9:H$549,0))</f>
        <v>401861.37999999989</v>
      </c>
      <c r="G35" s="44">
        <f t="array" ref="G35">SUM(IF((InputData!$F$9:$F$549=LEFT('Age Sex Factors'!$B$24,1)&amp;'Age Sex Factors'!$C35),InputData!J$9:J$549,0))</f>
        <v>189292.91</v>
      </c>
      <c r="H35" s="41">
        <f t="shared" si="3"/>
        <v>0.47104031245799249</v>
      </c>
      <c r="I35" s="41">
        <f t="shared" si="4"/>
        <v>-0.27930472724775535</v>
      </c>
      <c r="J35" s="33">
        <v>0.9</v>
      </c>
      <c r="K35" s="42">
        <f t="shared" si="5"/>
        <v>0.64862574547702023</v>
      </c>
    </row>
    <row r="36" spans="2:11" x14ac:dyDescent="0.2">
      <c r="B36" s="26"/>
      <c r="C36" s="24" t="s">
        <v>100</v>
      </c>
      <c r="E36" s="44">
        <f t="array" ref="E36">SUM(IF((InputData!$F$9:$F$549=LEFT('Age Sex Factors'!$B$24,1)&amp;'Age Sex Factors'!$C36),InputData!$G$9:$G$549,0))</f>
        <v>397</v>
      </c>
      <c r="F36" s="44">
        <f t="array" ref="F36">SUM(IF((InputData!$F$9:$F$549=LEFT('Age Sex Factors'!$B$24,1)&amp;'Age Sex Factors'!$C36),InputData!H$9:H$549,0))</f>
        <v>303270.04999999993</v>
      </c>
      <c r="G36" s="44">
        <f t="array" ref="G36">SUM(IF((InputData!$F$9:$F$549=LEFT('Age Sex Factors'!$B$24,1)&amp;'Age Sex Factors'!$C36),InputData!J$9:J$549,0))</f>
        <v>178213.38000000003</v>
      </c>
      <c r="H36" s="41">
        <f t="shared" si="3"/>
        <v>0.58763923440511212</v>
      </c>
      <c r="I36" s="41">
        <f t="shared" si="4"/>
        <v>-0.10090748685701689</v>
      </c>
      <c r="J36" s="33">
        <v>0.9</v>
      </c>
      <c r="K36" s="42">
        <f t="shared" si="5"/>
        <v>0.80918326182868483</v>
      </c>
    </row>
    <row r="37" spans="2:11" x14ac:dyDescent="0.2">
      <c r="B37" s="26"/>
      <c r="C37" s="24" t="s">
        <v>101</v>
      </c>
      <c r="E37" s="44">
        <f t="array" ref="E37">SUM(IF((InputData!$F$9:$F$549=LEFT('Age Sex Factors'!$B$24,1)&amp;'Age Sex Factors'!$C37),InputData!$G$9:$G$549,0))</f>
        <v>270</v>
      </c>
      <c r="F37" s="44">
        <f t="array" ref="F37">SUM(IF((InputData!$F$9:$F$549=LEFT('Age Sex Factors'!$B$24,1)&amp;'Age Sex Factors'!$C37),InputData!H$9:H$549,0))</f>
        <v>228959.12</v>
      </c>
      <c r="G37" s="44">
        <f t="array" ref="G37">SUM(IF((InputData!$F$9:$F$549=LEFT('Age Sex Factors'!$B$24,1)&amp;'Age Sex Factors'!$C37),InputData!J$9:J$549,0))</f>
        <v>189873.99000000002</v>
      </c>
      <c r="H37" s="41">
        <f t="shared" si="3"/>
        <v>0.82929210245042884</v>
      </c>
      <c r="I37" s="41">
        <f t="shared" si="4"/>
        <v>0.26882324539918079</v>
      </c>
      <c r="J37" s="33">
        <v>1</v>
      </c>
      <c r="K37" s="42">
        <f t="shared" si="5"/>
        <v>1.2688232453991808</v>
      </c>
    </row>
    <row r="38" spans="2:11" x14ac:dyDescent="0.2">
      <c r="B38" s="26"/>
      <c r="C38" s="24" t="s">
        <v>102</v>
      </c>
      <c r="E38" s="44">
        <f t="array" ref="E38">SUM(IF((InputData!$F$9:$F$549=LEFT('Age Sex Factors'!$B$24,1)&amp;'Age Sex Factors'!$C38),InputData!$G$9:$G$549,0))</f>
        <v>159</v>
      </c>
      <c r="F38" s="44">
        <f t="array" ref="F38">SUM(IF((InputData!$F$9:$F$549=LEFT('Age Sex Factors'!$B$24,1)&amp;'Age Sex Factors'!$C38),InputData!H$9:H$549,0))</f>
        <v>135779.01</v>
      </c>
      <c r="G38" s="44">
        <f t="array" ref="G38">SUM(IF((InputData!$F$9:$F$549=LEFT('Age Sex Factors'!$B$24,1)&amp;'Age Sex Factors'!$C38),InputData!J$9:J$549,0))</f>
        <v>113300.32999999999</v>
      </c>
      <c r="H38" s="41">
        <f t="shared" si="3"/>
        <v>0.83444657609449335</v>
      </c>
      <c r="I38" s="41">
        <f t="shared" si="4"/>
        <v>0.27670962941038924</v>
      </c>
      <c r="J38" s="33">
        <v>1</v>
      </c>
      <c r="K38" s="42">
        <f t="shared" si="5"/>
        <v>1.2767096294103892</v>
      </c>
    </row>
    <row r="40" spans="2:11" x14ac:dyDescent="0.2">
      <c r="B40" s="24" t="s">
        <v>105</v>
      </c>
      <c r="C40" s="20" t="s">
        <v>105</v>
      </c>
      <c r="E40" s="27">
        <f>SUM(E8:E38)</f>
        <v>28916</v>
      </c>
      <c r="F40" s="27">
        <f>SUM(F8:F38)</f>
        <v>24580364.010000005</v>
      </c>
      <c r="G40" s="27">
        <f>SUM(G8:G38)</f>
        <v>16065517.260000004</v>
      </c>
      <c r="H40" s="28">
        <f>G40/F40</f>
        <v>0.65359151123490622</v>
      </c>
      <c r="I40" s="28">
        <f>(H40/$H$40)-1</f>
        <v>0</v>
      </c>
    </row>
    <row r="42" spans="2:11" ht="14.25" x14ac:dyDescent="0.2">
      <c r="B42" s="36">
        <v>1</v>
      </c>
      <c r="C42" s="37" t="s">
        <v>130</v>
      </c>
    </row>
  </sheetData>
  <phoneticPr fontId="1" type="noConversion"/>
  <conditionalFormatting sqref="I8:I38">
    <cfRule type="cellIs" dxfId="0" priority="3" operator="greaterThan">
      <formula>0.1</formula>
    </cfRule>
  </conditionalFormatting>
  <pageMargins left="0.5" right="0.5" top="1" bottom="1" header="0.5" footer="0.5"/>
  <pageSetup orientation="portrait" horizontalDpi="4294967294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A2" sqref="A2"/>
    </sheetView>
  </sheetViews>
  <sheetFormatPr defaultRowHeight="12.75" x14ac:dyDescent="0.2"/>
  <cols>
    <col min="2" max="2" width="2.28515625" customWidth="1"/>
    <col min="3" max="3" width="14" bestFit="1" customWidth="1"/>
    <col min="4" max="4" width="17.28515625" customWidth="1"/>
    <col min="6" max="6" width="15" bestFit="1" customWidth="1"/>
    <col min="7" max="7" width="10" customWidth="1"/>
  </cols>
  <sheetData>
    <row r="1" spans="1:9" x14ac:dyDescent="0.2">
      <c r="A1" s="22" t="s">
        <v>163</v>
      </c>
      <c r="B1" s="23"/>
      <c r="C1" s="23"/>
      <c r="D1" s="23"/>
      <c r="E1" s="23"/>
      <c r="F1" s="23"/>
      <c r="G1" s="23"/>
      <c r="H1" s="23"/>
      <c r="I1" s="23"/>
    </row>
    <row r="2" spans="1:9" x14ac:dyDescent="0.2">
      <c r="A2" s="21"/>
      <c r="B2" s="21"/>
      <c r="C2" s="21"/>
      <c r="D2" s="21"/>
      <c r="E2" s="21"/>
      <c r="F2" s="21"/>
      <c r="G2" s="21"/>
      <c r="H2" s="21"/>
      <c r="I2" s="21"/>
    </row>
    <row r="3" spans="1:9" x14ac:dyDescent="0.2">
      <c r="A3" s="13" t="s">
        <v>148</v>
      </c>
      <c r="B3" s="23"/>
      <c r="C3" s="23"/>
      <c r="D3" s="23"/>
      <c r="E3" s="23"/>
      <c r="F3" s="23"/>
      <c r="G3" s="23"/>
      <c r="H3" s="23"/>
      <c r="I3" s="23"/>
    </row>
    <row r="6" spans="1:9" x14ac:dyDescent="0.2">
      <c r="C6" s="3" t="s">
        <v>109</v>
      </c>
      <c r="D6" s="3" t="s">
        <v>109</v>
      </c>
      <c r="F6" s="3" t="s">
        <v>71</v>
      </c>
      <c r="G6" s="3" t="s">
        <v>71</v>
      </c>
    </row>
    <row r="7" spans="1:9" ht="14.25" x14ac:dyDescent="0.2">
      <c r="A7" s="4" t="s">
        <v>68</v>
      </c>
      <c r="C7" s="4" t="s">
        <v>54</v>
      </c>
      <c r="D7" s="4" t="s">
        <v>110</v>
      </c>
      <c r="E7" s="4" t="s">
        <v>127</v>
      </c>
      <c r="F7" s="4" t="s">
        <v>110</v>
      </c>
      <c r="G7" s="4" t="s">
        <v>111</v>
      </c>
    </row>
    <row r="8" spans="1:9" x14ac:dyDescent="0.2">
      <c r="A8" s="3"/>
    </row>
    <row r="9" spans="1:9" x14ac:dyDescent="0.2">
      <c r="A9" s="46">
        <v>2007</v>
      </c>
      <c r="C9" s="44">
        <f t="array" ref="C9">SUM(IF(InputData!$D$9:$D$549='Indicated Change'!$A9,InputData!$H$9:$H$549,0))</f>
        <v>7873067.2000000086</v>
      </c>
      <c r="D9" s="44">
        <f t="array" ref="D9">SUM(IF(InputData!$D$9:$D$549='Indicated Change'!$A9,InputData!$J$9:$J$549,0))</f>
        <v>4863841.3699999992</v>
      </c>
      <c r="E9">
        <f>ROUND('Loss Projection Factors'!G36,3)</f>
        <v>1.0209999999999999</v>
      </c>
      <c r="F9" s="44">
        <f>D9*E9</f>
        <v>4965982.0387699986</v>
      </c>
      <c r="G9" s="41">
        <f>F9/C9</f>
        <v>0.6307557032880392</v>
      </c>
    </row>
    <row r="10" spans="1:9" x14ac:dyDescent="0.2">
      <c r="A10" s="3">
        <v>2008</v>
      </c>
      <c r="C10" s="44">
        <f t="array" ref="C10">SUM(IF(InputData!$D$9:$D$549='Indicated Change'!$A10,InputData!$H$9:$H$549,0))</f>
        <v>8148978.5700000012</v>
      </c>
      <c r="D10" s="44">
        <f t="array" ref="D10">SUM(IF(InputData!$D$9:$D$549='Indicated Change'!$A10,InputData!$J$9:$J$549,0))</f>
        <v>5306813.8599999994</v>
      </c>
      <c r="E10">
        <f>ROUND('Loss Projection Factors'!G37,3)</f>
        <v>1.016</v>
      </c>
      <c r="F10" s="44">
        <f t="shared" ref="F10:F11" si="0">D10*E10</f>
        <v>5391722.8817599993</v>
      </c>
      <c r="G10" s="41">
        <f t="shared" ref="G10:G11" si="1">F10/C10</f>
        <v>0.66164401285939312</v>
      </c>
    </row>
    <row r="11" spans="1:9" x14ac:dyDescent="0.2">
      <c r="A11" s="3">
        <v>2009</v>
      </c>
      <c r="C11" s="44">
        <f t="array" ref="C11">SUM(IF(InputData!$D$9:$D$549='Indicated Change'!$A11,InputData!$H$9:$H$549,0))</f>
        <v>8558318.2400000058</v>
      </c>
      <c r="D11" s="44">
        <f t="array" ref="D11">SUM(IF(InputData!$D$9:$D$549='Indicated Change'!$A11,InputData!$J$9:$J$549,0))</f>
        <v>5894862.0300000031</v>
      </c>
      <c r="E11">
        <f>ROUND('Loss Projection Factors'!G38,3)</f>
        <v>1.0109999999999999</v>
      </c>
      <c r="F11" s="44">
        <f t="shared" si="0"/>
        <v>5959705.5123300022</v>
      </c>
      <c r="G11" s="41">
        <f t="shared" si="1"/>
        <v>0.69636409224366469</v>
      </c>
    </row>
    <row r="13" spans="1:9" x14ac:dyDescent="0.2">
      <c r="A13" s="3" t="s">
        <v>66</v>
      </c>
      <c r="C13" s="47">
        <f>SUM(C9:C11)</f>
        <v>24580364.010000017</v>
      </c>
      <c r="D13" s="47">
        <f>SUM(D9:D11)</f>
        <v>16065517.260000002</v>
      </c>
      <c r="E13" s="47"/>
      <c r="F13" s="47">
        <f t="shared" ref="F13" si="2">SUM(F9:F11)</f>
        <v>16317410.432860002</v>
      </c>
      <c r="G13" s="41">
        <f>F13/C13</f>
        <v>0.66383925096559182</v>
      </c>
    </row>
    <row r="16" spans="1:9" x14ac:dyDescent="0.2">
      <c r="C16" t="s">
        <v>112</v>
      </c>
      <c r="E16" s="12" t="s">
        <v>113</v>
      </c>
      <c r="F16" s="12"/>
      <c r="G16" s="12"/>
    </row>
    <row r="17" spans="1:7" x14ac:dyDescent="0.2">
      <c r="E17" s="5" t="s">
        <v>125</v>
      </c>
      <c r="F17" s="5"/>
      <c r="G17" s="5"/>
    </row>
    <row r="19" spans="1:7" x14ac:dyDescent="0.2">
      <c r="C19" t="s">
        <v>114</v>
      </c>
      <c r="D19" t="s">
        <v>115</v>
      </c>
      <c r="G19" s="10">
        <f>G13</f>
        <v>0.66383925096559182</v>
      </c>
    </row>
    <row r="20" spans="1:7" x14ac:dyDescent="0.2">
      <c r="C20" t="s">
        <v>116</v>
      </c>
      <c r="D20" t="s">
        <v>117</v>
      </c>
      <c r="G20" s="31">
        <v>0.1</v>
      </c>
    </row>
    <row r="21" spans="1:7" x14ac:dyDescent="0.2">
      <c r="C21" t="s">
        <v>118</v>
      </c>
      <c r="D21" t="s">
        <v>119</v>
      </c>
      <c r="G21" s="31">
        <v>0.35</v>
      </c>
    </row>
    <row r="22" spans="1:7" x14ac:dyDescent="0.2">
      <c r="C22" t="s">
        <v>120</v>
      </c>
      <c r="D22" t="s">
        <v>123</v>
      </c>
      <c r="G22" s="31">
        <v>0.05</v>
      </c>
    </row>
    <row r="23" spans="1:7" x14ac:dyDescent="0.2">
      <c r="C23" t="s">
        <v>121</v>
      </c>
      <c r="D23" t="s">
        <v>122</v>
      </c>
      <c r="G23" s="31">
        <v>1.95E-2</v>
      </c>
    </row>
    <row r="24" spans="1:7" x14ac:dyDescent="0.2">
      <c r="D24" t="s">
        <v>124</v>
      </c>
    </row>
    <row r="26" spans="1:7" x14ac:dyDescent="0.2">
      <c r="C26" t="s">
        <v>126</v>
      </c>
      <c r="G26" s="30">
        <f>(G19*(1+G20))/(1-G21-G22+(1.5*G23))-1</f>
        <v>0.1604659134877251</v>
      </c>
    </row>
    <row r="28" spans="1:7" ht="14.25" x14ac:dyDescent="0.2">
      <c r="A28" s="38">
        <v>1</v>
      </c>
      <c r="B28" t="s">
        <v>128</v>
      </c>
    </row>
  </sheetData>
  <phoneticPr fontId="1" type="noConversion"/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InputData</vt:lpstr>
      <vt:lpstr>BI Trends</vt:lpstr>
      <vt:lpstr>PD Trends</vt:lpstr>
      <vt:lpstr>PIP Trends</vt:lpstr>
      <vt:lpstr>COLL Trends</vt:lpstr>
      <vt:lpstr>COMP Trends</vt:lpstr>
      <vt:lpstr>Loss Projection Factors</vt:lpstr>
      <vt:lpstr>Deductible Factors</vt:lpstr>
      <vt:lpstr>Age Sex Factors</vt:lpstr>
      <vt:lpstr>Indicated Change</vt:lpstr>
      <vt:lpstr>'Age Sex Factors'!Print_Area</vt:lpstr>
      <vt:lpstr>'BI Trends'!Print_Area</vt:lpstr>
      <vt:lpstr>'COLL Trends'!Print_Area</vt:lpstr>
      <vt:lpstr>'COMP Trends'!Print_Area</vt:lpstr>
      <vt:lpstr>'Deductible Factors'!Print_Area</vt:lpstr>
      <vt:lpstr>'Loss Projection Factors'!Print_Area</vt:lpstr>
      <vt:lpstr>'PD Trends'!Print_Area</vt:lpstr>
      <vt:lpstr>'PIP Trends'!Print_Area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Duvvuri</dc:creator>
  <cp:lastModifiedBy>Arhin-Donkor, Seth</cp:lastModifiedBy>
  <cp:lastPrinted>2018-04-24T21:55:36Z</cp:lastPrinted>
  <dcterms:created xsi:type="dcterms:W3CDTF">2006-10-29T17:37:17Z</dcterms:created>
  <dcterms:modified xsi:type="dcterms:W3CDTF">2018-04-24T21:56:41Z</dcterms:modified>
</cp:coreProperties>
</file>