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 firstSheet="2" activeTab="6"/>
  </bookViews>
  <sheets>
    <sheet name="Summary" sheetId="9" r:id="rId1"/>
    <sheet name="Data" sheetId="1" r:id="rId2"/>
    <sheet name="Valuation" sheetId="2" r:id="rId3"/>
    <sheet name="Comparable Valuation" sheetId="8" r:id="rId4"/>
    <sheet name="Income Statement" sheetId="3" r:id="rId5"/>
    <sheet name="Cashflows" sheetId="5" r:id="rId6"/>
    <sheet name="Stockholders Equity" sheetId="6" r:id="rId7"/>
    <sheet name="Balance Sheet" sheetId="7" r:id="rId8"/>
  </sheets>
  <externalReferences>
    <externalReference r:id="rId9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2" i="2" l="1"/>
  <c r="N23" i="2"/>
  <c r="D11" i="8" l="1"/>
  <c r="C12" i="2"/>
  <c r="F16" i="8" l="1"/>
  <c r="C16" i="8"/>
  <c r="E11" i="8"/>
  <c r="F17" i="8" s="1"/>
  <c r="C17" i="8"/>
  <c r="F18" i="8" l="1"/>
  <c r="C18" i="8"/>
  <c r="D6" i="9" l="1"/>
  <c r="F20" i="8"/>
  <c r="E7" i="9" s="1"/>
  <c r="D7" i="9"/>
  <c r="C26" i="2" l="1"/>
  <c r="C31" i="2"/>
  <c r="C12" i="1"/>
  <c r="C19" i="8" s="1"/>
  <c r="C20" i="8" s="1"/>
  <c r="E6" i="9" s="1"/>
  <c r="C21" i="1"/>
  <c r="C57" i="2"/>
  <c r="C56" i="2"/>
  <c r="C42" i="2"/>
  <c r="N24" i="2" s="1"/>
  <c r="C41" i="2"/>
  <c r="C44" i="2" s="1"/>
  <c r="D35" i="2"/>
  <c r="D36" i="2" s="1"/>
  <c r="D37" i="2" s="1"/>
  <c r="D38" i="2" s="1"/>
  <c r="D39" i="2" s="1"/>
  <c r="D14" i="2"/>
  <c r="E14" i="2" s="1"/>
  <c r="F14" i="2" s="1"/>
  <c r="G14" i="2" s="1"/>
  <c r="D12" i="2" l="1"/>
  <c r="E12" i="2" s="1"/>
  <c r="F12" i="2" l="1"/>
  <c r="G12" i="2" l="1"/>
  <c r="H12" i="2" l="1"/>
  <c r="C58" i="2" l="1"/>
  <c r="G15" i="2" l="1"/>
  <c r="G17" i="2" s="1"/>
  <c r="E15" i="2"/>
  <c r="E17" i="2" s="1"/>
  <c r="D15" i="2"/>
  <c r="D17" i="2" s="1"/>
  <c r="F15" i="2"/>
  <c r="F17" i="2" s="1"/>
  <c r="G18" i="2"/>
  <c r="G19" i="2" s="1"/>
  <c r="C23" i="2" s="1"/>
  <c r="C22" i="2" l="1"/>
  <c r="C24" i="2" s="1"/>
  <c r="C28" i="2" s="1"/>
  <c r="C32" i="2" l="1"/>
  <c r="D4" i="9"/>
  <c r="C34" i="2" l="1"/>
  <c r="E4" i="9"/>
  <c r="E8" i="9" s="1"/>
  <c r="F23" i="2"/>
</calcChain>
</file>

<file path=xl/sharedStrings.xml><?xml version="1.0" encoding="utf-8"?>
<sst xmlns="http://schemas.openxmlformats.org/spreadsheetml/2006/main" count="1597" uniqueCount="272">
  <si>
    <t>DCF Valuation</t>
  </si>
  <si>
    <t>Date of Valuation</t>
  </si>
  <si>
    <t>Current Price (USD)</t>
  </si>
  <si>
    <t>All figures in USD Millions Unless Otherwise Specified</t>
  </si>
  <si>
    <t>2018A</t>
  </si>
  <si>
    <t>2019E</t>
  </si>
  <si>
    <t>2020E</t>
  </si>
  <si>
    <t>2021E</t>
  </si>
  <si>
    <t>2022E</t>
  </si>
  <si>
    <t>2023E</t>
  </si>
  <si>
    <t>Free Cash Flow to Firm</t>
  </si>
  <si>
    <t xml:space="preserve"> </t>
  </si>
  <si>
    <t>Year Fraction</t>
  </si>
  <si>
    <t>PV of FCFF</t>
  </si>
  <si>
    <t>% Consideration for valuation</t>
  </si>
  <si>
    <t>PV of FCFE to Valuation</t>
  </si>
  <si>
    <t>Terminal Cash Flow</t>
  </si>
  <si>
    <t>PV of Terminal Cash Flow</t>
  </si>
  <si>
    <t>Sensitivity Analysis</t>
  </si>
  <si>
    <t>PV of future cash flows</t>
  </si>
  <si>
    <t>Terminal Growth Rate</t>
  </si>
  <si>
    <t>Terminal growth rate</t>
  </si>
  <si>
    <t>PV of terminal value</t>
  </si>
  <si>
    <t>WACC</t>
  </si>
  <si>
    <t>Enterprise Value (Millions)</t>
  </si>
  <si>
    <t>BETA</t>
  </si>
  <si>
    <t>Less: Total Debt</t>
  </si>
  <si>
    <t>Equity value</t>
  </si>
  <si>
    <t>Outstanding Shares (Millions)</t>
  </si>
  <si>
    <t>Fair Value per share (USD)</t>
  </si>
  <si>
    <t>Upside/(Downside) %</t>
  </si>
  <si>
    <t>Valuation Inputs</t>
  </si>
  <si>
    <t>Expected Growth Rate for next 5years</t>
  </si>
  <si>
    <t>Cost of Capital Calculation</t>
  </si>
  <si>
    <t>Risk Free Rate</t>
  </si>
  <si>
    <t>Risk Premium</t>
  </si>
  <si>
    <t>Beta</t>
  </si>
  <si>
    <t>Cost of Equity</t>
  </si>
  <si>
    <t>Cost of Debt Calculation</t>
  </si>
  <si>
    <t>Capital Weights</t>
  </si>
  <si>
    <t>DCF Valuation CONAGRA</t>
  </si>
  <si>
    <t>ASSUMPTIONS</t>
  </si>
  <si>
    <t>Estimated Growth Pepertual Rate</t>
  </si>
  <si>
    <t>Growth rate for the next five years</t>
  </si>
  <si>
    <t>Yield on Debt</t>
  </si>
  <si>
    <t>Credit Rating</t>
  </si>
  <si>
    <t>Baa2/ BBB</t>
  </si>
  <si>
    <t>Tax</t>
  </si>
  <si>
    <t>Market Value of Equity</t>
  </si>
  <si>
    <t>Issued Shares Outstanding</t>
  </si>
  <si>
    <t>Price per share</t>
  </si>
  <si>
    <t>Book Value of Debt</t>
  </si>
  <si>
    <t>Senior term debt</t>
  </si>
  <si>
    <t>Subordinated debt</t>
  </si>
  <si>
    <t>Other Non - current Liabilities</t>
  </si>
  <si>
    <t>Total</t>
  </si>
  <si>
    <t>Market  Return</t>
  </si>
  <si>
    <t>Wilshire 5000 Index</t>
  </si>
  <si>
    <t>End of 1970</t>
  </si>
  <si>
    <t>I/Y</t>
  </si>
  <si>
    <t>Net cash flows from operating activities</t>
  </si>
  <si>
    <t>Net cash flows from investing activities</t>
  </si>
  <si>
    <t>CONAGRA BRANDS INC.</t>
  </si>
  <si>
    <t>10-K</t>
  </si>
  <si>
    <t>07/20/2018</t>
  </si>
  <si>
    <t/>
  </si>
  <si>
    <t>Consolidated Statements of Operations</t>
  </si>
  <si>
    <t>For the Fiscal Years Ended May</t>
  </si>
  <si>
    <t>Net sales</t>
  </si>
  <si>
    <t>Costs and expenses:</t>
  </si>
  <si>
    <t>Cost of goods sold</t>
  </si>
  <si>
    <t>Selling, general and administrative expenses</t>
  </si>
  <si>
    <t>Interest expense, net</t>
  </si>
  <si>
    <t>Income from continuing operations before</t>
  </si>
  <si>
    <t>income taxes and equity method investment</t>
  </si>
  <si>
    <t>earnings</t>
  </si>
  <si>
    <t>Income tax expense</t>
  </si>
  <si>
    <t>Equity method investment earnings</t>
  </si>
  <si>
    <t>Income from continuing operations</t>
  </si>
  <si>
    <t>Income (loss) from discontinued operations,</t>
  </si>
  <si>
    <t>net of tax</t>
  </si>
  <si>
    <t>Net income (loss)</t>
  </si>
  <si>
    <t>Less: Net income attributable to noncontrolling</t>
  </si>
  <si>
    <t>interests</t>
  </si>
  <si>
    <t>Net income (loss) attributable to Conagra</t>
  </si>
  <si>
    <t>Brands, Inc.</t>
  </si>
  <si>
    <t>Earnings (loss) per share - basic</t>
  </si>
  <si>
    <t>Income from continuing operations attributable</t>
  </si>
  <si>
    <t>to Conagra Brands, Inc. common stockholders</t>
  </si>
  <si>
    <t>Income (loss) from discontinued operations</t>
  </si>
  <si>
    <t>attributable to Conagra Brands, Inc. common</t>
  </si>
  <si>
    <t>stockholders</t>
  </si>
  <si>
    <t>Brands, Inc. common stockholders</t>
  </si>
  <si>
    <t>Earnings (loss) per share - diluted</t>
  </si>
  <si>
    <t>____________________________</t>
  </si>
  <si>
    <t>Created by Morningstar Document Research.</t>
  </si>
  <si>
    <t>http://documentresearch.morningstar.com/</t>
  </si>
  <si>
    <t>-</t>
  </si>
  <si>
    <t>Consolidated Statements of Cash Flows</t>
  </si>
  <si>
    <t>Cash flows from operating activities:</t>
  </si>
  <si>
    <t>Adjustments to reconcile income from continuing</t>
  </si>
  <si>
    <t>operations to net cash flows from operating</t>
  </si>
  <si>
    <t>activities:</t>
  </si>
  <si>
    <t>Depreciation and amortization</t>
  </si>
  <si>
    <t>Asset impairment charges</t>
  </si>
  <si>
    <t>Gain on divestitures</t>
  </si>
  <si>
    <t>Lease cancellation expense</t>
  </si>
  <si>
    <t>Loss on extinguishment of debt</t>
  </si>
  <si>
    <t>Significant litigation accruals</t>
  </si>
  <si>
    <t>Earnings of affiliates in excess of distributions</t>
  </si>
  <si>
    <t>Stock-settled share-based payments expense</t>
  </si>
  <si>
    <t>Contributions to pension plans</t>
  </si>
  <si>
    <t>Pension expense (benefit)</t>
  </si>
  <si>
    <t>Other items</t>
  </si>
  <si>
    <t>Change in operating assets and liabilities</t>
  </si>
  <si>
    <t>excluding effects of business acquisitions</t>
  </si>
  <si>
    <t>and dispositions:</t>
  </si>
  <si>
    <t>Receivables</t>
  </si>
  <si>
    <t>Inventories</t>
  </si>
  <si>
    <t>Deferred income taxes and income taxes</t>
  </si>
  <si>
    <t>payable, net</t>
  </si>
  <si>
    <t>Prepaid expenses and other current assets</t>
  </si>
  <si>
    <t>Accounts payable</t>
  </si>
  <si>
    <t>Accrued payroll</t>
  </si>
  <si>
    <t>Other accrued liabilities</t>
  </si>
  <si>
    <t>- continuing operations</t>
  </si>
  <si>
    <t>- discontinued operations</t>
  </si>
  <si>
    <t>Cash flows from investing activities:</t>
  </si>
  <si>
    <t>Additions to property, plant and equipment</t>
  </si>
  <si>
    <t>Sale of property, plant and equipment</t>
  </si>
  <si>
    <t>Proceeds from divestitures</t>
  </si>
  <si>
    <t>Purchase of business and intangible assets</t>
  </si>
  <si>
    <t>Cash flows from financing activities:</t>
  </si>
  <si>
    <t>Net short-term borrowings</t>
  </si>
  <si>
    <t>Issuance of long-term debt, net of debt</t>
  </si>
  <si>
    <t>issuance costs</t>
  </si>
  <si>
    <t>Repayment of long-term debt</t>
  </si>
  <si>
    <t>Payment of intangible asset financing</t>
  </si>
  <si>
    <t>arrangement</t>
  </si>
  <si>
    <t>Repurchase of Conagra Brands, Inc. common</t>
  </si>
  <si>
    <t>shares</t>
  </si>
  <si>
    <t>Sale of Conagra Brands, Inc. common shares</t>
  </si>
  <si>
    <t>Cash dividends paid</t>
  </si>
  <si>
    <t>Exercise of stock options and issuance</t>
  </si>
  <si>
    <t>of other stock awards, including tax withholdings</t>
  </si>
  <si>
    <t>Net cash flows from financing activities</t>
  </si>
  <si>
    <t>Effect of exchange rate changes on cash</t>
  </si>
  <si>
    <t>and cash equivalents</t>
  </si>
  <si>
    <t>Net change in cash and cash equivalents</t>
  </si>
  <si>
    <t>Add: Cash balance included in assets held</t>
  </si>
  <si>
    <t>for sale and discontinued operations at</t>
  </si>
  <si>
    <t>beginning of period</t>
  </si>
  <si>
    <t>Less: Cash balance included in assets held</t>
  </si>
  <si>
    <t>end of period</t>
  </si>
  <si>
    <t>Cash and cash equivalents at beginning</t>
  </si>
  <si>
    <t>of year</t>
  </si>
  <si>
    <t>Cash and cash equivalents at end of year</t>
  </si>
  <si>
    <t>Consolidated Statements of Common Stockholders' Equity</t>
  </si>
  <si>
    <t>Conagra Brands, Inc. Stockholders' Equity</t>
  </si>
  <si>
    <t>Common</t>
  </si>
  <si>
    <t>Additional</t>
  </si>
  <si>
    <t>Retained</t>
  </si>
  <si>
    <t>Accumulated</t>
  </si>
  <si>
    <t>Treasury</t>
  </si>
  <si>
    <t>Noncontrolling</t>
  </si>
  <si>
    <t>Shares</t>
  </si>
  <si>
    <t>Stock</t>
  </si>
  <si>
    <t>Paid-in</t>
  </si>
  <si>
    <t>Earnings</t>
  </si>
  <si>
    <t>Other</t>
  </si>
  <si>
    <t>Interests</t>
  </si>
  <si>
    <t>Equity</t>
  </si>
  <si>
    <t>Capital</t>
  </si>
  <si>
    <t>Comprehensive</t>
  </si>
  <si>
    <t>Income (Loss)</t>
  </si>
  <si>
    <t>Balance at May 31, 2015</t>
  </si>
  <si>
    <t>Stock option and incentive plans</t>
  </si>
  <si>
    <t>Currency translation adjustment</t>
  </si>
  <si>
    <t>Unrealized gain on securities</t>
  </si>
  <si>
    <t>Derivative adjustment, net of reclassification</t>
  </si>
  <si>
    <t>adjustment</t>
  </si>
  <si>
    <t>Activities of noncontrolling interests</t>
  </si>
  <si>
    <t>Pension and postretirement healthcare</t>
  </si>
  <si>
    <t>benefits</t>
  </si>
  <si>
    <t>Dividends declared on common stock; $1.00</t>
  </si>
  <si>
    <t>per share</t>
  </si>
  <si>
    <t>Net loss attributable to Conagra Brands,</t>
  </si>
  <si>
    <t>Inc.</t>
  </si>
  <si>
    <t>Balance at May 29, 2016</t>
  </si>
  <si>
    <t>Adoption of ASU 2016-09</t>
  </si>
  <si>
    <t>Spinoff of Lamb Weston</t>
  </si>
  <si>
    <t>Currency translation adjustment, net</t>
  </si>
  <si>
    <t>Repurchase of common shares</t>
  </si>
  <si>
    <t>Dividends declared on common stock; $0.90</t>
  </si>
  <si>
    <t>Net income attributable to Conagra Brands,</t>
  </si>
  <si>
    <t>Balance at May 28, 2017</t>
  </si>
  <si>
    <t>Adoption of ASU 2018-02</t>
  </si>
  <si>
    <t>Dividends declared on common stock; $0.85</t>
  </si>
  <si>
    <t>Balance at May 27, 2018</t>
  </si>
  <si>
    <t>Consolidated Balance Sheets</t>
  </si>
  <si>
    <t>May 27,</t>
  </si>
  <si>
    <t>May 28,</t>
  </si>
  <si>
    <t>ASSETS</t>
  </si>
  <si>
    <t>Current assets</t>
  </si>
  <si>
    <t>Cash and cash equivalents</t>
  </si>
  <si>
    <t>Receivables, less allowance for doubtful</t>
  </si>
  <si>
    <t>accounts of $2.0 and $3.1</t>
  </si>
  <si>
    <t>Current assets held for sale</t>
  </si>
  <si>
    <t>Total current assets</t>
  </si>
  <si>
    <t>Property, plant and equipment</t>
  </si>
  <si>
    <t>Land and land improvements</t>
  </si>
  <si>
    <t>Buildings, machinery and equipment</t>
  </si>
  <si>
    <t>Furniture, fixtures, office equipment</t>
  </si>
  <si>
    <t>and other</t>
  </si>
  <si>
    <t>Construction in progress</t>
  </si>
  <si>
    <t>Less accumulated depreciation</t>
  </si>
  <si>
    <t>Property, plant and equipment, net</t>
  </si>
  <si>
    <t>Goodwill</t>
  </si>
  <si>
    <t>Brands, trademarks and other intangibles,</t>
  </si>
  <si>
    <t>net</t>
  </si>
  <si>
    <t>Other assets</t>
  </si>
  <si>
    <t>Noncurrent assets held for sale</t>
  </si>
  <si>
    <t>LIABILITIES AND STOCKHOLDERS' EQUITY</t>
  </si>
  <si>
    <t>Current liabilities</t>
  </si>
  <si>
    <t>Notes payable</t>
  </si>
  <si>
    <t>Current installments of long-term debt</t>
  </si>
  <si>
    <t>Total current liabilities</t>
  </si>
  <si>
    <t>Senior long-term debt, excluding current</t>
  </si>
  <si>
    <t>installments</t>
  </si>
  <si>
    <t>Other noncurrent liabilities</t>
  </si>
  <si>
    <t>Total liabilities</t>
  </si>
  <si>
    <t>Commitments and contingencies (Note 17)</t>
  </si>
  <si>
    <t>Common stockholders' equity</t>
  </si>
  <si>
    <t>Common stock of $5 par value, authorized</t>
  </si>
  <si>
    <t>1,200,000,000 shares; issued 567,907,172</t>
  </si>
  <si>
    <t>Additional paid-in capital</t>
  </si>
  <si>
    <t>Retained earnings</t>
  </si>
  <si>
    <t>Accumulated other comprehensive loss</t>
  </si>
  <si>
    <t>Less treasury stock, at cost, 177,078,193</t>
  </si>
  <si>
    <t>and 151,387,209 common shares</t>
  </si>
  <si>
    <t>Total Conagra Brands, Inc. common stockholders'</t>
  </si>
  <si>
    <t>equity</t>
  </si>
  <si>
    <t>Noncontrolling interests</t>
  </si>
  <si>
    <t>Total stockholders' equity</t>
  </si>
  <si>
    <t>Name</t>
  </si>
  <si>
    <t>Mkt Cap (USD'BN)</t>
  </si>
  <si>
    <t>P/E</t>
  </si>
  <si>
    <t>EV/EBITDA</t>
  </si>
  <si>
    <t>Conagra Brands Inc</t>
  </si>
  <si>
    <t>Kraft Heinz Co/The</t>
  </si>
  <si>
    <t>General Mills Inc</t>
  </si>
  <si>
    <t>Kellogg Co</t>
  </si>
  <si>
    <t>JM Smucker Co/The</t>
  </si>
  <si>
    <t>Hostess Brands Inc</t>
  </si>
  <si>
    <t>Median</t>
  </si>
  <si>
    <t>Based on P/E</t>
  </si>
  <si>
    <t>Median P/E</t>
  </si>
  <si>
    <t>Based on EV/EBITDA</t>
  </si>
  <si>
    <t>EBITDA</t>
  </si>
  <si>
    <t>Median EV/EBITDA</t>
  </si>
  <si>
    <t>Company Value</t>
  </si>
  <si>
    <t>No Issued Shares</t>
  </si>
  <si>
    <t>Price per Share</t>
  </si>
  <si>
    <t>Comparable Valuation</t>
  </si>
  <si>
    <t>Price/share</t>
  </si>
  <si>
    <t>Inputs for Valuation</t>
  </si>
  <si>
    <t>Cost of Debt</t>
  </si>
  <si>
    <t>Conagra Brands - Trading Comparables</t>
  </si>
  <si>
    <t>Market Value of Equity ($ mn)</t>
  </si>
  <si>
    <t>Book Value of Debt ($ mn)</t>
  </si>
  <si>
    <t>Growth rate for next yrs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</si>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</sst>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5" formatCode="0.00_);\(0.00\)"/>
    <numFmt numFmtId="166" formatCode="0.0000"/>
    <numFmt numFmtId="167" formatCode="&quot;$&quot;#,##0.00;[Red]\(&quot;$&quot;#,##0.00\)"/>
    <numFmt numFmtId="168" formatCode="#,##0.00;[Red]\(#,##0.00\)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0"/>
      <color indexed="12"/>
      <name val="Arial"/>
      <family val="2"/>
    </font>
    <font>
      <u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0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  <font>
      <b/>
      <u/>
      <sz val="14"/>
      <name val="Calibri"/>
      <family val="2"/>
      <scheme val="minor"/>
    </font>
    <font>
      <i/>
      <sz val="10"/>
      <name val="Calibri"/>
      <family val="2"/>
      <scheme val="minor"/>
    </font>
    <font>
      <b/>
      <i/>
      <sz val="11"/>
      <color theme="0"/>
      <name val="Calibri"/>
      <family val="2"/>
    </font>
    <font>
      <b/>
      <sz val="11"/>
      <color theme="0"/>
      <name val="Calibri"/>
      <family val="2"/>
    </font>
    <font>
      <b/>
      <u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Palatino Linotype"/>
      <family val="1"/>
    </font>
    <font>
      <b/>
      <sz val="10"/>
      <color theme="0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0"/>
      <color theme="0"/>
      <name val="Palatino Linotype"/>
      <family val="1"/>
    </font>
    <font>
      <sz val="10"/>
      <color indexed="12"/>
      <name val="Palatino Linotype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9"/>
      <color indexed="0"/>
      <name val="Courier New"/>
      <family val="3"/>
    </font>
    <font>
      <sz val="9"/>
      <color indexed="0"/>
      <name val="Courier New"/>
      <family val="3"/>
    </font>
    <font>
      <b/>
      <sz val="9"/>
      <name val="Courier New"/>
      <family val="3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81C1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2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9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20" fillId="0" borderId="0"/>
    <xf numFmtId="0" fontId="35" fillId="0" borderId="0" applyNumberFormat="0" applyFill="0" applyBorder="0" applyAlignment="0" applyProtection="0"/>
    <xf numFmtId="0" fontId="36" fillId="0" borderId="16" applyNumberFormat="0" applyFill="0" applyAlignment="0" applyProtection="0"/>
    <xf numFmtId="0" fontId="37" fillId="0" borderId="17" applyNumberFormat="0" applyFill="0" applyAlignment="0" applyProtection="0"/>
    <xf numFmtId="0" fontId="38" fillId="0" borderId="18" applyNumberFormat="0" applyFill="0" applyAlignment="0" applyProtection="0"/>
    <xf numFmtId="0" fontId="38" fillId="0" borderId="0" applyNumberFormat="0" applyFill="0" applyBorder="0" applyAlignment="0" applyProtection="0"/>
    <xf numFmtId="0" fontId="39" fillId="8" borderId="0" applyNumberFormat="0" applyBorder="0" applyAlignment="0" applyProtection="0"/>
    <xf numFmtId="0" fontId="40" fillId="9" borderId="0" applyNumberFormat="0" applyBorder="0" applyAlignment="0" applyProtection="0"/>
    <xf numFmtId="0" fontId="41" fillId="10" borderId="0" applyNumberFormat="0" applyBorder="0" applyAlignment="0" applyProtection="0"/>
    <xf numFmtId="0" fontId="42" fillId="11" borderId="19" applyNumberFormat="0" applyAlignment="0" applyProtection="0"/>
    <xf numFmtId="0" fontId="43" fillId="12" borderId="20" applyNumberFormat="0" applyAlignment="0" applyProtection="0"/>
    <xf numFmtId="0" fontId="44" fillId="12" borderId="19" applyNumberFormat="0" applyAlignment="0" applyProtection="0"/>
    <xf numFmtId="0" fontId="45" fillId="0" borderId="21" applyNumberFormat="0" applyFill="0" applyAlignment="0" applyProtection="0"/>
    <xf numFmtId="0" fontId="2" fillId="13" borderId="22" applyNumberFormat="0" applyAlignment="0" applyProtection="0"/>
    <xf numFmtId="0" fontId="46" fillId="0" borderId="0" applyNumberFormat="0" applyFill="0" applyBorder="0" applyAlignment="0" applyProtection="0"/>
    <xf numFmtId="0" fontId="1" fillId="14" borderId="23" applyNumberFormat="0" applyFont="0" applyAlignment="0" applyProtection="0"/>
    <xf numFmtId="0" fontId="47" fillId="0" borderId="0" applyNumberFormat="0" applyFill="0" applyBorder="0" applyAlignment="0" applyProtection="0"/>
    <xf numFmtId="0" fontId="3" fillId="0" borderId="24" applyNumberFormat="0" applyFill="0" applyAlignment="0" applyProtection="0"/>
    <xf numFmtId="0" fontId="48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48" fillId="38" borderId="0" applyNumberFormat="0" applyBorder="0" applyAlignment="0" applyProtection="0"/>
  </cellStyleXfs>
  <cellXfs count="185">
    <xf numFmtId="0" fontId="0" fillId="0" borderId="0" xfId="0"/>
    <xf numFmtId="2" fontId="5" fillId="0" borderId="0" xfId="3" applyNumberFormat="1" applyFont="1"/>
    <xf numFmtId="0" fontId="3" fillId="0" borderId="0" xfId="0" applyFont="1"/>
    <xf numFmtId="10" fontId="0" fillId="0" borderId="0" xfId="0" applyNumberFormat="1"/>
    <xf numFmtId="9" fontId="0" fillId="0" borderId="0" xfId="0" applyNumberFormat="1"/>
    <xf numFmtId="43" fontId="0" fillId="0" borderId="0" xfId="1" applyFont="1"/>
    <xf numFmtId="164" fontId="0" fillId="0" borderId="0" xfId="1" applyNumberFormat="1" applyFont="1"/>
    <xf numFmtId="43" fontId="0" fillId="0" borderId="0" xfId="0" applyNumberFormat="1"/>
    <xf numFmtId="43" fontId="0" fillId="0" borderId="5" xfId="0" applyNumberFormat="1" applyBorder="1"/>
    <xf numFmtId="43" fontId="0" fillId="0" borderId="14" xfId="0" applyNumberFormat="1" applyBorder="1"/>
    <xf numFmtId="0" fontId="0" fillId="0" borderId="15" xfId="0" applyBorder="1"/>
    <xf numFmtId="17" fontId="0" fillId="0" borderId="0" xfId="0" applyNumberFormat="1"/>
    <xf numFmtId="9" fontId="0" fillId="0" borderId="15" xfId="2" applyFont="1" applyBorder="1"/>
    <xf numFmtId="2" fontId="0" fillId="0" borderId="0" xfId="0" applyNumberFormat="1"/>
    <xf numFmtId="165" fontId="0" fillId="0" borderId="0" xfId="0" applyNumberFormat="1"/>
    <xf numFmtId="0" fontId="25" fillId="0" borderId="0" xfId="0" applyFont="1"/>
    <xf numFmtId="0" fontId="26" fillId="0" borderId="0" xfId="0" applyFont="1"/>
    <xf numFmtId="165" fontId="3" fillId="0" borderId="0" xfId="0" applyNumberFormat="1" applyFont="1"/>
    <xf numFmtId="2" fontId="5" fillId="2" borderId="0" xfId="3" applyNumberFormat="1" applyFont="1" applyFill="1"/>
    <xf numFmtId="2" fontId="6" fillId="3" borderId="0" xfId="3" applyNumberFormat="1" applyFont="1" applyFill="1" applyAlignment="1"/>
    <xf numFmtId="2" fontId="5" fillId="3" borderId="0" xfId="3" applyNumberFormat="1" applyFont="1" applyFill="1"/>
    <xf numFmtId="2" fontId="8" fillId="2" borderId="0" xfId="4" applyNumberFormat="1" applyFont="1" applyFill="1" applyAlignment="1" applyProtection="1">
      <alignment vertical="top"/>
    </xf>
    <xf numFmtId="2" fontId="9" fillId="2" borderId="0" xfId="3" applyNumberFormat="1" applyFont="1" applyFill="1"/>
    <xf numFmtId="2" fontId="10" fillId="3" borderId="0" xfId="5" applyNumberFormat="1" applyFont="1" applyFill="1" applyBorder="1" applyAlignment="1">
      <alignment vertical="center"/>
    </xf>
    <xf numFmtId="2" fontId="11" fillId="0" borderId="0" xfId="5" applyNumberFormat="1" applyFont="1" applyFill="1" applyBorder="1"/>
    <xf numFmtId="2" fontId="9" fillId="0" borderId="0" xfId="3" applyNumberFormat="1" applyFont="1" applyFill="1"/>
    <xf numFmtId="2" fontId="12" fillId="2" borderId="0" xfId="5" applyNumberFormat="1" applyFont="1" applyFill="1" applyBorder="1"/>
    <xf numFmtId="2" fontId="11" fillId="2" borderId="0" xfId="5" applyNumberFormat="1" applyFont="1" applyFill="1" applyBorder="1"/>
    <xf numFmtId="2" fontId="5" fillId="0" borderId="0" xfId="3" applyNumberFormat="1" applyFont="1" applyFill="1"/>
    <xf numFmtId="2" fontId="13" fillId="0" borderId="0" xfId="3" applyNumberFormat="1" applyFont="1" applyFill="1"/>
    <xf numFmtId="2" fontId="5" fillId="2" borderId="1" xfId="3" applyNumberFormat="1" applyFont="1" applyFill="1" applyBorder="1"/>
    <xf numFmtId="2" fontId="5" fillId="2" borderId="2" xfId="3" applyNumberFormat="1" applyFont="1" applyFill="1" applyBorder="1"/>
    <xf numFmtId="2" fontId="5" fillId="0" borderId="0" xfId="3" applyNumberFormat="1" applyFont="1" applyAlignment="1">
      <alignment horizontal="left"/>
    </xf>
    <xf numFmtId="2" fontId="5" fillId="2" borderId="4" xfId="3" applyNumberFormat="1" applyFont="1" applyFill="1" applyBorder="1" applyAlignment="1">
      <alignment horizontal="center"/>
    </xf>
    <xf numFmtId="2" fontId="14" fillId="0" borderId="0" xfId="3" applyNumberFormat="1" applyFont="1" applyAlignment="1">
      <alignment horizontal="right"/>
    </xf>
    <xf numFmtId="2" fontId="9" fillId="0" borderId="0" xfId="3" applyNumberFormat="1" applyFont="1"/>
    <xf numFmtId="2" fontId="15" fillId="3" borderId="0" xfId="5" applyNumberFormat="1" applyFont="1" applyFill="1" applyBorder="1" applyAlignment="1"/>
    <xf numFmtId="2" fontId="16" fillId="3" borderId="0" xfId="5" applyNumberFormat="1" applyFont="1" applyFill="1" applyBorder="1" applyAlignment="1">
      <alignment horizontal="right"/>
    </xf>
    <xf numFmtId="2" fontId="5" fillId="0" borderId="0" xfId="6" applyNumberFormat="1" applyFont="1" applyFill="1" applyBorder="1" applyAlignment="1">
      <alignment horizontal="left"/>
    </xf>
    <xf numFmtId="2" fontId="5" fillId="0" borderId="0" xfId="7" applyNumberFormat="1" applyFont="1"/>
    <xf numFmtId="2" fontId="9" fillId="0" borderId="2" xfId="3" applyNumberFormat="1" applyFont="1" applyBorder="1"/>
    <xf numFmtId="2" fontId="9" fillId="2" borderId="2" xfId="7" applyNumberFormat="1" applyFont="1" applyFill="1" applyBorder="1"/>
    <xf numFmtId="2" fontId="5" fillId="0" borderId="0" xfId="3" applyNumberFormat="1" applyFont="1" applyBorder="1"/>
    <xf numFmtId="2" fontId="5" fillId="0" borderId="0" xfId="7" applyNumberFormat="1" applyFont="1" applyBorder="1"/>
    <xf numFmtId="2" fontId="5" fillId="0" borderId="0" xfId="7" applyNumberFormat="1" applyFont="1" applyBorder="1" applyAlignment="1">
      <alignment vertical="center"/>
    </xf>
    <xf numFmtId="2" fontId="14" fillId="0" borderId="0" xfId="3" applyNumberFormat="1" applyFont="1" applyBorder="1"/>
    <xf numFmtId="2" fontId="14" fillId="0" borderId="0" xfId="6" applyNumberFormat="1" applyFont="1" applyBorder="1"/>
    <xf numFmtId="2" fontId="5" fillId="0" borderId="0" xfId="3" applyNumberFormat="1" applyFont="1" applyFill="1" applyBorder="1"/>
    <xf numFmtId="2" fontId="5" fillId="0" borderId="0" xfId="8" applyNumberFormat="1" applyFont="1" applyBorder="1"/>
    <xf numFmtId="2" fontId="5" fillId="0" borderId="5" xfId="3" applyNumberFormat="1" applyFont="1" applyBorder="1"/>
    <xf numFmtId="2" fontId="5" fillId="0" borderId="5" xfId="7" applyNumberFormat="1" applyFont="1" applyBorder="1"/>
    <xf numFmtId="2" fontId="5" fillId="0" borderId="6" xfId="3" applyNumberFormat="1" applyFont="1" applyBorder="1"/>
    <xf numFmtId="2" fontId="5" fillId="0" borderId="6" xfId="7" applyNumberFormat="1" applyFont="1" applyBorder="1"/>
    <xf numFmtId="2" fontId="16" fillId="3" borderId="0" xfId="5" applyNumberFormat="1" applyFont="1" applyFill="1" applyBorder="1" applyAlignment="1">
      <alignment vertical="center"/>
    </xf>
    <xf numFmtId="2" fontId="11" fillId="3" borderId="0" xfId="5" applyNumberFormat="1" applyFont="1" applyFill="1" applyBorder="1"/>
    <xf numFmtId="2" fontId="2" fillId="2" borderId="0" xfId="9" applyNumberFormat="1" applyFont="1" applyFill="1" applyAlignment="1"/>
    <xf numFmtId="2" fontId="17" fillId="3" borderId="7" xfId="9" applyNumberFormat="1" applyFont="1" applyFill="1" applyBorder="1" applyAlignment="1">
      <alignment horizontal="centerContinuous"/>
    </xf>
    <xf numFmtId="2" fontId="18" fillId="3" borderId="8" xfId="9" applyNumberFormat="1" applyFont="1" applyFill="1" applyBorder="1" applyAlignment="1">
      <alignment horizontal="centerContinuous"/>
    </xf>
    <xf numFmtId="2" fontId="5" fillId="0" borderId="0" xfId="9" applyNumberFormat="1" applyFont="1"/>
    <xf numFmtId="2" fontId="5" fillId="0" borderId="9" xfId="9" applyNumberFormat="1" applyFont="1" applyBorder="1"/>
    <xf numFmtId="2" fontId="9" fillId="4" borderId="0" xfId="9" applyNumberFormat="1" applyFont="1" applyFill="1"/>
    <xf numFmtId="2" fontId="5" fillId="0" borderId="0" xfId="10" applyNumberFormat="1" applyFont="1" applyBorder="1"/>
    <xf numFmtId="2" fontId="5" fillId="0" borderId="11" xfId="9" applyNumberFormat="1" applyFont="1" applyBorder="1"/>
    <xf numFmtId="2" fontId="5" fillId="0" borderId="0" xfId="9" applyNumberFormat="1" applyFont="1" applyBorder="1" applyAlignment="1">
      <alignment horizontal="center"/>
    </xf>
    <xf numFmtId="2" fontId="5" fillId="0" borderId="0" xfId="9" applyNumberFormat="1" applyFont="1" applyBorder="1"/>
    <xf numFmtId="2" fontId="9" fillId="0" borderId="0" xfId="9" applyNumberFormat="1" applyFont="1" applyBorder="1"/>
    <xf numFmtId="2" fontId="9" fillId="0" borderId="0" xfId="3" applyNumberFormat="1" applyFont="1" applyBorder="1"/>
    <xf numFmtId="2" fontId="9" fillId="0" borderId="13" xfId="3" applyNumberFormat="1" applyFont="1" applyBorder="1"/>
    <xf numFmtId="2" fontId="9" fillId="0" borderId="13" xfId="3" applyNumberFormat="1" applyFont="1" applyFill="1" applyBorder="1"/>
    <xf numFmtId="2" fontId="14" fillId="0" borderId="0" xfId="3" applyNumberFormat="1" applyFont="1"/>
    <xf numFmtId="2" fontId="9" fillId="0" borderId="0" xfId="9" applyNumberFormat="1" applyFont="1"/>
    <xf numFmtId="2" fontId="18" fillId="0" borderId="0" xfId="6" applyNumberFormat="1" applyFont="1"/>
    <xf numFmtId="2" fontId="21" fillId="0" borderId="0" xfId="6" applyNumberFormat="1" applyFont="1"/>
    <xf numFmtId="2" fontId="16" fillId="3" borderId="6" xfId="5" applyNumberFormat="1" applyFont="1" applyFill="1" applyBorder="1"/>
    <xf numFmtId="2" fontId="5" fillId="0" borderId="0" xfId="6" applyNumberFormat="1" applyFont="1"/>
    <xf numFmtId="2" fontId="23" fillId="0" borderId="0" xfId="0" applyNumberFormat="1" applyFont="1" applyBorder="1"/>
    <xf numFmtId="2" fontId="23" fillId="0" borderId="0" xfId="0" applyNumberFormat="1" applyFont="1" applyBorder="1" applyAlignment="1">
      <alignment horizontal="right"/>
    </xf>
    <xf numFmtId="2" fontId="24" fillId="0" borderId="0" xfId="9" applyNumberFormat="1" applyFont="1"/>
    <xf numFmtId="2" fontId="5" fillId="0" borderId="0" xfId="9" applyNumberFormat="1" applyFont="1" applyBorder="1" applyAlignment="1">
      <alignment horizontal="right"/>
    </xf>
    <xf numFmtId="166" fontId="22" fillId="5" borderId="0" xfId="9" applyNumberFormat="1" applyFont="1" applyFill="1" applyAlignment="1">
      <alignment horizontal="right"/>
    </xf>
    <xf numFmtId="166" fontId="5" fillId="0" borderId="0" xfId="3" applyNumberFormat="1" applyFont="1"/>
    <xf numFmtId="166" fontId="16" fillId="3" borderId="6" xfId="5" applyNumberFormat="1" applyFont="1" applyFill="1" applyBorder="1"/>
    <xf numFmtId="166" fontId="5" fillId="2" borderId="0" xfId="3" applyNumberFormat="1" applyFont="1" applyFill="1" applyAlignment="1">
      <alignment horizontal="right"/>
    </xf>
    <xf numFmtId="166" fontId="9" fillId="0" borderId="2" xfId="3" applyNumberFormat="1" applyFont="1" applyBorder="1" applyAlignment="1">
      <alignment horizontal="right"/>
    </xf>
    <xf numFmtId="166" fontId="5" fillId="0" borderId="0" xfId="2" applyNumberFormat="1" applyFont="1"/>
    <xf numFmtId="0" fontId="27" fillId="0" borderId="0" xfId="0" applyFont="1" applyFill="1" applyAlignment="1" applyProtection="1"/>
    <xf numFmtId="0" fontId="28" fillId="0" borderId="0" xfId="0" applyFont="1" applyFill="1" applyAlignment="1" applyProtection="1">
      <alignment horizontal="right"/>
    </xf>
    <xf numFmtId="0" fontId="28" fillId="0" borderId="0" xfId="0" applyFont="1" applyFill="1" applyAlignment="1" applyProtection="1"/>
    <xf numFmtId="167" fontId="28" fillId="0" borderId="0" xfId="0" applyNumberFormat="1" applyFont="1" applyFill="1" applyAlignment="1" applyProtection="1">
      <alignment horizontal="right"/>
    </xf>
    <xf numFmtId="168" fontId="28" fillId="0" borderId="0" xfId="0" applyNumberFormat="1" applyFont="1" applyFill="1" applyAlignment="1" applyProtection="1">
      <alignment horizontal="right"/>
    </xf>
    <xf numFmtId="0" fontId="0" fillId="0" borderId="0" xfId="0"/>
    <xf numFmtId="0" fontId="28" fillId="6" borderId="2" xfId="0" applyFont="1" applyFill="1" applyBorder="1" applyAlignment="1" applyProtection="1"/>
    <xf numFmtId="0" fontId="29" fillId="6" borderId="2" xfId="0" applyFont="1" applyFill="1" applyBorder="1" applyAlignment="1" applyProtection="1"/>
    <xf numFmtId="0" fontId="30" fillId="0" borderId="0" xfId="0" applyFont="1"/>
    <xf numFmtId="0" fontId="31" fillId="4" borderId="7" xfId="0" applyFont="1" applyFill="1" applyBorder="1" applyAlignment="1">
      <alignment horizontal="left"/>
    </xf>
    <xf numFmtId="0" fontId="30" fillId="4" borderId="9" xfId="0" applyFont="1" applyFill="1" applyBorder="1" applyAlignment="1">
      <alignment horizontal="left"/>
    </xf>
    <xf numFmtId="43" fontId="30" fillId="0" borderId="0" xfId="1" applyFont="1"/>
    <xf numFmtId="0" fontId="30" fillId="0" borderId="9" xfId="0" applyFont="1" applyBorder="1" applyAlignment="1">
      <alignment horizontal="left"/>
    </xf>
    <xf numFmtId="0" fontId="30" fillId="0" borderId="0" xfId="0" applyFont="1" applyBorder="1"/>
    <xf numFmtId="0" fontId="30" fillId="0" borderId="0" xfId="0" applyFont="1" applyBorder="1" applyAlignment="1">
      <alignment horizontal="right"/>
    </xf>
    <xf numFmtId="2" fontId="30" fillId="0" borderId="0" xfId="0" applyNumberFormat="1" applyFont="1" applyBorder="1" applyAlignment="1">
      <alignment horizontal="right"/>
    </xf>
    <xf numFmtId="43" fontId="30" fillId="0" borderId="0" xfId="1" applyFont="1" applyBorder="1" applyAlignment="1">
      <alignment horizontal="right"/>
    </xf>
    <xf numFmtId="2" fontId="31" fillId="0" borderId="2" xfId="0" applyNumberFormat="1" applyFont="1" applyBorder="1"/>
    <xf numFmtId="168" fontId="28" fillId="0" borderId="0" xfId="0" applyNumberFormat="1" applyFont="1" applyFill="1" applyAlignment="1" applyProtection="1"/>
    <xf numFmtId="0" fontId="31" fillId="0" borderId="2" xfId="0" applyFont="1" applyBorder="1"/>
    <xf numFmtId="0" fontId="31" fillId="0" borderId="0" xfId="0" applyFont="1" applyBorder="1"/>
    <xf numFmtId="14" fontId="5" fillId="2" borderId="3" xfId="3" applyNumberFormat="1" applyFont="1" applyFill="1" applyBorder="1" applyAlignment="1">
      <alignment horizontal="center"/>
    </xf>
    <xf numFmtId="2" fontId="5" fillId="0" borderId="9" xfId="9" applyNumberFormat="1" applyFont="1" applyFill="1" applyBorder="1"/>
    <xf numFmtId="0" fontId="30" fillId="0" borderId="0" xfId="0" applyFont="1" applyFill="1" applyBorder="1"/>
    <xf numFmtId="0" fontId="30" fillId="7" borderId="1" xfId="0" applyFont="1" applyFill="1" applyBorder="1" applyAlignment="1">
      <alignment horizontal="right"/>
    </xf>
    <xf numFmtId="0" fontId="30" fillId="7" borderId="2" xfId="0" applyFont="1" applyFill="1" applyBorder="1" applyAlignment="1">
      <alignment horizontal="right"/>
    </xf>
    <xf numFmtId="0" fontId="32" fillId="4" borderId="5" xfId="0" applyFont="1" applyFill="1" applyBorder="1"/>
    <xf numFmtId="43" fontId="32" fillId="4" borderId="5" xfId="1" applyFont="1" applyFill="1" applyBorder="1" applyAlignment="1">
      <alignment horizontal="right"/>
    </xf>
    <xf numFmtId="2" fontId="32" fillId="4" borderId="5" xfId="0" applyNumberFormat="1" applyFont="1" applyFill="1" applyBorder="1" applyAlignment="1">
      <alignment horizontal="right"/>
    </xf>
    <xf numFmtId="0" fontId="31" fillId="0" borderId="1" xfId="0" applyFont="1" applyBorder="1" applyAlignment="1"/>
    <xf numFmtId="0" fontId="31" fillId="0" borderId="2" xfId="0" applyFont="1" applyBorder="1" applyAlignment="1"/>
    <xf numFmtId="2" fontId="31" fillId="0" borderId="0" xfId="0" applyNumberFormat="1" applyFont="1" applyBorder="1"/>
    <xf numFmtId="0" fontId="30" fillId="0" borderId="2" xfId="0" applyFont="1" applyBorder="1"/>
    <xf numFmtId="0" fontId="30" fillId="0" borderId="9" xfId="0" applyFont="1" applyBorder="1"/>
    <xf numFmtId="2" fontId="30" fillId="0" borderId="10" xfId="0" applyNumberFormat="1" applyFont="1" applyBorder="1"/>
    <xf numFmtId="43" fontId="30" fillId="0" borderId="10" xfId="1" applyFont="1" applyBorder="1"/>
    <xf numFmtId="43" fontId="30" fillId="0" borderId="10" xfId="0" applyNumberFormat="1" applyFont="1" applyBorder="1"/>
    <xf numFmtId="0" fontId="31" fillId="0" borderId="1" xfId="0" applyFont="1" applyBorder="1"/>
    <xf numFmtId="2" fontId="31" fillId="0" borderId="3" xfId="0" applyNumberFormat="1" applyFont="1" applyBorder="1"/>
    <xf numFmtId="0" fontId="33" fillId="0" borderId="9" xfId="0" applyFont="1" applyBorder="1"/>
    <xf numFmtId="0" fontId="33" fillId="0" borderId="10" xfId="0" applyFont="1" applyBorder="1"/>
    <xf numFmtId="2" fontId="33" fillId="0" borderId="10" xfId="0" applyNumberFormat="1" applyFont="1" applyBorder="1"/>
    <xf numFmtId="43" fontId="33" fillId="0" borderId="10" xfId="1" applyFont="1" applyBorder="1"/>
    <xf numFmtId="0" fontId="34" fillId="0" borderId="1" xfId="0" applyFont="1" applyBorder="1"/>
    <xf numFmtId="43" fontId="34" fillId="0" borderId="3" xfId="0" applyNumberFormat="1" applyFont="1" applyBorder="1"/>
    <xf numFmtId="43" fontId="5" fillId="2" borderId="0" xfId="1" applyFont="1" applyFill="1" applyAlignment="1">
      <alignment horizontal="right"/>
    </xf>
    <xf numFmtId="10" fontId="5" fillId="4" borderId="0" xfId="2" applyNumberFormat="1" applyFont="1" applyFill="1" applyBorder="1" applyAlignment="1">
      <alignment horizontal="right"/>
    </xf>
    <xf numFmtId="43" fontId="5" fillId="0" borderId="0" xfId="1" applyFont="1"/>
    <xf numFmtId="10" fontId="9" fillId="0" borderId="2" xfId="2" applyNumberFormat="1" applyFont="1" applyBorder="1" applyAlignment="1">
      <alignment horizontal="right"/>
    </xf>
    <xf numFmtId="2" fontId="5" fillId="0" borderId="0" xfId="9" applyNumberFormat="1" applyFont="1" applyFill="1"/>
    <xf numFmtId="166" fontId="22" fillId="0" borderId="0" xfId="9" applyNumberFormat="1" applyFont="1" applyFill="1" applyAlignment="1">
      <alignment horizontal="right"/>
    </xf>
    <xf numFmtId="10" fontId="19" fillId="0" borderId="26" xfId="2" applyNumberFormat="1" applyFont="1" applyFill="1" applyBorder="1"/>
    <xf numFmtId="2" fontId="5" fillId="0" borderId="25" xfId="9" applyNumberFormat="1" applyFont="1" applyFill="1" applyBorder="1"/>
    <xf numFmtId="10" fontId="5" fillId="0" borderId="12" xfId="2" applyNumberFormat="1" applyFont="1" applyBorder="1"/>
    <xf numFmtId="43" fontId="9" fillId="0" borderId="2" xfId="1" applyFont="1" applyBorder="1"/>
    <xf numFmtId="2" fontId="9" fillId="0" borderId="1" xfId="3" applyNumberFormat="1" applyFont="1" applyBorder="1"/>
    <xf numFmtId="43" fontId="0" fillId="0" borderId="15" xfId="1" applyFont="1" applyBorder="1"/>
    <xf numFmtId="43" fontId="9" fillId="2" borderId="2" xfId="1" applyNumberFormat="1" applyFont="1" applyFill="1" applyBorder="1" applyAlignment="1">
      <alignment horizontal="right"/>
    </xf>
    <xf numFmtId="2" fontId="5" fillId="0" borderId="0" xfId="7" applyNumberFormat="1" applyFont="1" applyBorder="1" applyAlignment="1">
      <alignment horizontal="right"/>
    </xf>
    <xf numFmtId="2" fontId="5" fillId="0" borderId="0" xfId="3" applyNumberFormat="1" applyFont="1" applyBorder="1" applyAlignment="1">
      <alignment horizontal="right"/>
    </xf>
    <xf numFmtId="2" fontId="5" fillId="0" borderId="0" xfId="7" applyNumberFormat="1" applyFont="1" applyBorder="1" applyAlignment="1">
      <alignment horizontal="right" vertical="center"/>
    </xf>
    <xf numFmtId="2" fontId="14" fillId="0" borderId="0" xfId="6" applyNumberFormat="1" applyFont="1" applyBorder="1" applyAlignment="1">
      <alignment horizontal="right"/>
    </xf>
    <xf numFmtId="2" fontId="5" fillId="0" borderId="0" xfId="8" applyNumberFormat="1" applyFont="1" applyBorder="1" applyAlignment="1">
      <alignment horizontal="right"/>
    </xf>
    <xf numFmtId="2" fontId="5" fillId="0" borderId="5" xfId="7" applyNumberFormat="1" applyFont="1" applyBorder="1" applyAlignment="1">
      <alignment horizontal="right"/>
    </xf>
    <xf numFmtId="43" fontId="5" fillId="0" borderId="5" xfId="1" applyFont="1" applyBorder="1" applyAlignment="1">
      <alignment horizontal="right"/>
    </xf>
    <xf numFmtId="2" fontId="5" fillId="0" borderId="5" xfId="3" applyNumberFormat="1" applyFont="1" applyBorder="1" applyAlignment="1">
      <alignment horizontal="right"/>
    </xf>
    <xf numFmtId="2" fontId="5" fillId="0" borderId="6" xfId="7" applyNumberFormat="1" applyFont="1" applyBorder="1" applyAlignment="1">
      <alignment horizontal="right"/>
    </xf>
    <xf numFmtId="43" fontId="5" fillId="0" borderId="6" xfId="1" applyFont="1" applyBorder="1" applyAlignment="1">
      <alignment horizontal="right"/>
    </xf>
    <xf numFmtId="2" fontId="5" fillId="0" borderId="6" xfId="3" applyNumberFormat="1" applyFont="1" applyBorder="1" applyAlignment="1">
      <alignment horizontal="right"/>
    </xf>
    <xf numFmtId="0" fontId="3" fillId="4" borderId="0" xfId="0" applyFont="1" applyFill="1" applyBorder="1"/>
    <xf numFmtId="0" fontId="0" fillId="4" borderId="0" xfId="0" applyFont="1" applyFill="1" applyBorder="1"/>
    <xf numFmtId="43" fontId="0" fillId="4" borderId="9" xfId="1" applyFont="1" applyFill="1" applyBorder="1"/>
    <xf numFmtId="0" fontId="49" fillId="4" borderId="0" xfId="0" applyFont="1" applyFill="1" applyBorder="1"/>
    <xf numFmtId="0" fontId="30" fillId="0" borderId="0" xfId="3" applyFont="1" applyBorder="1"/>
    <xf numFmtId="2" fontId="30" fillId="0" borderId="0" xfId="3" applyNumberFormat="1" applyFont="1" applyBorder="1" applyAlignment="1">
      <alignment horizontal="right"/>
    </xf>
    <xf numFmtId="43" fontId="30" fillId="0" borderId="0" xfId="1" applyFont="1" applyBorder="1" applyAlignment="1">
      <alignment horizontal="right"/>
    </xf>
    <xf numFmtId="0" fontId="30" fillId="0" borderId="0" xfId="3" applyFont="1" applyBorder="1"/>
    <xf numFmtId="2" fontId="30" fillId="0" borderId="0" xfId="3" applyNumberFormat="1" applyFont="1" applyBorder="1" applyAlignment="1">
      <alignment horizontal="right"/>
    </xf>
    <xf numFmtId="43" fontId="30" fillId="0" borderId="0" xfId="1" applyFont="1" applyBorder="1" applyAlignment="1">
      <alignment horizontal="right"/>
    </xf>
    <xf numFmtId="0" fontId="30" fillId="4" borderId="0" xfId="0" applyFont="1" applyFill="1" applyBorder="1" applyAlignment="1">
      <alignment horizontal="left"/>
    </xf>
    <xf numFmtId="2" fontId="16" fillId="3" borderId="0" xfId="5" applyNumberFormat="1" applyFont="1" applyFill="1" applyBorder="1" applyAlignment="1">
      <alignment horizontal="right" vertical="center"/>
    </xf>
    <xf numFmtId="0" fontId="31" fillId="0" borderId="3" xfId="0" applyFont="1" applyBorder="1"/>
    <xf numFmtId="0" fontId="34" fillId="0" borderId="3" xfId="0" applyFont="1" applyBorder="1"/>
    <xf numFmtId="10" fontId="5" fillId="0" borderId="6" xfId="2" applyNumberFormat="1" applyFont="1" applyFill="1" applyBorder="1" applyAlignment="1"/>
    <xf numFmtId="2" fontId="5" fillId="0" borderId="12" xfId="9" applyNumberFormat="1" applyFont="1" applyFill="1" applyBorder="1"/>
    <xf numFmtId="2" fontId="2" fillId="3" borderId="0" xfId="9" applyNumberFormat="1" applyFont="1" applyFill="1" applyAlignment="1">
      <alignment horizontal="center"/>
    </xf>
    <xf numFmtId="2" fontId="9" fillId="0" borderId="0" xfId="9" applyNumberFormat="1" applyFont="1" applyBorder="1" applyAlignment="1">
      <alignment horizontal="center"/>
    </xf>
    <xf numFmtId="2" fontId="9" fillId="0" borderId="0" xfId="9" applyNumberFormat="1" applyFont="1" applyBorder="1" applyAlignment="1">
      <alignment horizontal="right" vertical="center" textRotation="90"/>
    </xf>
    <xf numFmtId="0" fontId="28" fillId="0" borderId="0" xfId="0" applyFont="1" applyFill="1" applyAlignment="1" applyProtection="1"/>
    <xf numFmtId="0" fontId="0" fillId="0" borderId="0" xfId="0"/>
    <xf numFmtId="0" fontId="28" fillId="0" borderId="0" xfId="0" applyNumberFormat="1" applyFont="1" applyFill="1" applyAlignment="1" applyProtection="1">
      <alignment horizontal="right"/>
    </xf>
    <xf numFmtId="167" fontId="28" fillId="0" borderId="0" xfId="0" applyNumberFormat="1" applyFont="1" applyFill="1" applyAlignment="1" applyProtection="1">
      <alignment horizontal="right"/>
    </xf>
    <xf numFmtId="168" fontId="28" fillId="0" borderId="0" xfId="0" applyNumberFormat="1" applyFont="1" applyFill="1" applyAlignment="1" applyProtection="1">
      <alignment horizontal="right"/>
    </xf>
    <xf numFmtId="0" fontId="27" fillId="0" borderId="0" xfId="0" applyFont="1" applyFill="1" applyAlignment="1" applyProtection="1"/>
    <xf numFmtId="2" fontId="3" fillId="4" borderId="5" xfId="0" applyNumberFormat="1" applyFont="1" applyFill="1" applyBorder="1" applyAlignment="1">
      <alignment horizontal="right"/>
    </xf>
    <xf numFmtId="2" fontId="3" fillId="4" borderId="0" xfId="0" applyNumberFormat="1" applyFont="1" applyFill="1" applyBorder="1" applyAlignment="1">
      <alignment horizontal="right"/>
    </xf>
    <xf numFmtId="2" fontId="16" fillId="0" borderId="0" xfId="5" applyNumberFormat="1" applyFont="1" applyFill="1" applyBorder="1" applyAlignment="1">
      <alignment vertical="center"/>
    </xf>
    <xf numFmtId="0" fontId="30" fillId="0" borderId="1" xfId="0" applyFont="1" applyBorder="1"/>
    <xf numFmtId="0" fontId="33" fillId="0" borderId="1" xfId="0" applyFont="1" applyBorder="1"/>
    <xf numFmtId="0" fontId="31" fillId="7" borderId="2" xfId="0" applyFont="1" applyFill="1" applyBorder="1" applyAlignment="1">
      <alignment horizontal="right"/>
    </xf>
  </cellXfs>
  <cellStyles count="52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7" builtinId="27" customBuiltin="1"/>
    <cellStyle name="Calculation" xfId="21" builtinId="22" customBuiltin="1"/>
    <cellStyle name="Check Cell" xfId="23" builtinId="23" customBuiltin="1"/>
    <cellStyle name="Comma" xfId="1" builtinId="3"/>
    <cellStyle name="Comma 2" xfId="8"/>
    <cellStyle name="Comma 5" xfId="7"/>
    <cellStyle name="Explanatory Text" xfId="26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" xfId="4" builtinId="8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2" xfId="3"/>
    <cellStyle name="Normal 5" xfId="5"/>
    <cellStyle name="Normal_Banking_Standardised-Model_Draft_July292010 2" xfId="9"/>
    <cellStyle name="Normal_Scenario_FDX_ScenarioAnalysis_Aranca_02102009" xfId="10"/>
    <cellStyle name="Note" xfId="25" builtinId="10" customBuiltin="1"/>
    <cellStyle name="Output" xfId="20" builtinId="21" customBuiltin="1"/>
    <cellStyle name="Percent" xfId="2" builtinId="5"/>
    <cellStyle name="Percent 10" xfId="6"/>
    <cellStyle name="Title" xfId="11" builtinId="15" customBuiltin="1"/>
    <cellStyle name="Total" xfId="27" builtinId="25" customBuiltin="1"/>
    <cellStyle name="Warning Text" xfId="24" builtinId="11" customBuiltin="1"/>
  </cellStyles>
  <dxfs count="2">
    <dxf>
      <font>
        <color rgb="FF0000FF"/>
      </font>
    </dxf>
    <dxf>
      <font>
        <condense val="0"/>
        <extend val="0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zoarda/Downloads/V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heet3"/>
    </sheetNames>
    <sheetDataSet>
      <sheetData sheetId="0" refreshError="1">
        <row r="3">
          <cell r="H3">
            <v>0.45</v>
          </cell>
        </row>
        <row r="15">
          <cell r="C15">
            <v>20353.793044480004</v>
          </cell>
        </row>
        <row r="21">
          <cell r="C21">
            <v>4296.7</v>
          </cell>
        </row>
        <row r="27">
          <cell r="C27">
            <v>0.106697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workbookViewId="0">
      <selection activeCell="E7" sqref="E7"/>
    </sheetView>
  </sheetViews>
  <sheetFormatPr defaultRowHeight="14.5" x14ac:dyDescent="0.35"/>
  <cols>
    <col min="2" max="2" width="23.1796875" customWidth="1"/>
    <col min="3" max="3" width="12.54296875" customWidth="1"/>
    <col min="4" max="4" width="15.54296875" customWidth="1"/>
    <col min="5" max="5" width="12.90625" customWidth="1"/>
  </cols>
  <sheetData>
    <row r="1" spans="2:5" s="53" customFormat="1" x14ac:dyDescent="0.35"/>
    <row r="2" spans="2:5" s="181" customFormat="1" x14ac:dyDescent="0.35"/>
    <row r="3" spans="2:5" x14ac:dyDescent="0.35">
      <c r="B3" s="53" t="s">
        <v>271</v>
      </c>
      <c r="C3" s="53"/>
      <c r="D3" s="53" t="s">
        <v>260</v>
      </c>
      <c r="E3" s="53" t="s">
        <v>264</v>
      </c>
    </row>
    <row r="4" spans="2:5" x14ac:dyDescent="0.35">
      <c r="B4" s="155" t="s">
        <v>0</v>
      </c>
      <c r="C4" s="154"/>
      <c r="D4" s="156">
        <f>Valuation!C28</f>
        <v>11830.121783154118</v>
      </c>
      <c r="E4" s="179">
        <f>Valuation!C32</f>
        <v>20.831083610886534</v>
      </c>
    </row>
    <row r="5" spans="2:5" s="90" customFormat="1" x14ac:dyDescent="0.35">
      <c r="B5" s="155"/>
      <c r="C5" s="154"/>
      <c r="D5" s="156"/>
      <c r="E5" s="180"/>
    </row>
    <row r="6" spans="2:5" x14ac:dyDescent="0.35">
      <c r="B6" s="155" t="s">
        <v>263</v>
      </c>
      <c r="C6" s="157" t="s">
        <v>246</v>
      </c>
      <c r="D6" s="156">
        <f>'Comparable Valuation'!C18</f>
        <v>11519.86168</v>
      </c>
      <c r="E6" s="180">
        <f>'Comparable Valuation'!C20</f>
        <v>20.284761749760047</v>
      </c>
    </row>
    <row r="7" spans="2:5" x14ac:dyDescent="0.35">
      <c r="B7" s="154"/>
      <c r="C7" s="157" t="s">
        <v>247</v>
      </c>
      <c r="D7" s="156">
        <f>'Comparable Valuation'!F18</f>
        <v>11090.014559999998</v>
      </c>
      <c r="E7" s="180">
        <f>'Comparable Valuation'!F20</f>
        <v>19.527864951844627</v>
      </c>
    </row>
    <row r="8" spans="2:5" x14ac:dyDescent="0.35">
      <c r="E8" s="13">
        <f>AVERAGE(E4:E7)</f>
        <v>20.214570104163737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workbookViewId="0">
      <selection activeCell="B30" sqref="B30:C31"/>
    </sheetView>
  </sheetViews>
  <sheetFormatPr defaultRowHeight="14.5" x14ac:dyDescent="0.35"/>
  <cols>
    <col min="2" max="2" width="33.54296875" customWidth="1"/>
    <col min="3" max="3" width="19.1796875" customWidth="1"/>
    <col min="4" max="4" width="12.26953125" customWidth="1"/>
    <col min="5" max="5" width="16.453125" customWidth="1"/>
    <col min="6" max="6" width="12.7265625" customWidth="1"/>
    <col min="7" max="7" width="12.54296875" customWidth="1"/>
  </cols>
  <sheetData>
    <row r="1" spans="2:12" x14ac:dyDescent="0.35">
      <c r="B1" s="2" t="s">
        <v>41</v>
      </c>
    </row>
    <row r="3" spans="2:12" x14ac:dyDescent="0.35">
      <c r="B3" t="s">
        <v>42</v>
      </c>
      <c r="C3" s="3">
        <v>3.3000000000000002E-2</v>
      </c>
      <c r="G3" t="s">
        <v>36</v>
      </c>
      <c r="H3">
        <v>0.45</v>
      </c>
    </row>
    <row r="4" spans="2:12" x14ac:dyDescent="0.35">
      <c r="B4" t="s">
        <v>43</v>
      </c>
      <c r="C4" s="4">
        <v>0.08</v>
      </c>
      <c r="G4" t="s">
        <v>44</v>
      </c>
      <c r="H4" s="3">
        <v>5.21E-2</v>
      </c>
    </row>
    <row r="5" spans="2:12" x14ac:dyDescent="0.35">
      <c r="G5" t="s">
        <v>45</v>
      </c>
      <c r="H5" t="s">
        <v>46</v>
      </c>
    </row>
    <row r="6" spans="2:12" x14ac:dyDescent="0.35">
      <c r="B6" t="s">
        <v>37</v>
      </c>
    </row>
    <row r="8" spans="2:12" x14ac:dyDescent="0.35">
      <c r="B8" t="s">
        <v>47</v>
      </c>
      <c r="C8" s="3">
        <v>0.29299999999999998</v>
      </c>
    </row>
    <row r="9" spans="2:12" x14ac:dyDescent="0.35">
      <c r="G9" s="2"/>
    </row>
    <row r="11" spans="2:12" x14ac:dyDescent="0.35">
      <c r="B11" t="s">
        <v>48</v>
      </c>
    </row>
    <row r="12" spans="2:12" x14ac:dyDescent="0.35">
      <c r="B12" t="s">
        <v>49</v>
      </c>
      <c r="C12" s="5">
        <f>567907172/1000000</f>
        <v>567.90717199999995</v>
      </c>
      <c r="D12" s="6"/>
    </row>
    <row r="13" spans="2:12" x14ac:dyDescent="0.35">
      <c r="B13" t="s">
        <v>50</v>
      </c>
      <c r="C13">
        <v>34.200000000000003</v>
      </c>
      <c r="D13" s="7"/>
    </row>
    <row r="14" spans="2:12" x14ac:dyDescent="0.35">
      <c r="C14" s="8"/>
      <c r="E14" s="5"/>
    </row>
    <row r="15" spans="2:12" ht="15" thickBot="1" x14ac:dyDescent="0.4">
      <c r="C15" s="9"/>
      <c r="E15" s="7"/>
      <c r="L15" s="14"/>
    </row>
    <row r="17" spans="2:12" ht="15.5" x14ac:dyDescent="0.35">
      <c r="B17" s="2" t="s">
        <v>51</v>
      </c>
      <c r="G17" s="15"/>
    </row>
    <row r="18" spans="2:12" x14ac:dyDescent="0.35">
      <c r="B18" t="s">
        <v>52</v>
      </c>
      <c r="C18" s="5">
        <v>3035.6</v>
      </c>
    </row>
    <row r="19" spans="2:12" ht="15.5" x14ac:dyDescent="0.35">
      <c r="B19" t="s">
        <v>53</v>
      </c>
      <c r="C19" s="5">
        <v>195.9</v>
      </c>
      <c r="G19" s="16"/>
    </row>
    <row r="20" spans="2:12" x14ac:dyDescent="0.35">
      <c r="B20" t="s">
        <v>54</v>
      </c>
      <c r="C20" s="5">
        <v>1065.2</v>
      </c>
    </row>
    <row r="21" spans="2:12" ht="15" thickBot="1" x14ac:dyDescent="0.4">
      <c r="B21" s="10" t="s">
        <v>55</v>
      </c>
      <c r="C21" s="141">
        <f>SUM(C18:C20)</f>
        <v>4296.7</v>
      </c>
    </row>
    <row r="23" spans="2:12" x14ac:dyDescent="0.35">
      <c r="B23" t="s">
        <v>56</v>
      </c>
    </row>
    <row r="24" spans="2:12" x14ac:dyDescent="0.35">
      <c r="B24" t="s">
        <v>57</v>
      </c>
      <c r="G24" s="2"/>
    </row>
    <row r="25" spans="2:12" x14ac:dyDescent="0.35">
      <c r="B25" t="s">
        <v>58</v>
      </c>
      <c r="C25">
        <v>1</v>
      </c>
    </row>
    <row r="26" spans="2:12" x14ac:dyDescent="0.35">
      <c r="B26" s="11">
        <v>43374</v>
      </c>
      <c r="C26">
        <v>129.83000000000001</v>
      </c>
    </row>
    <row r="27" spans="2:12" ht="15" thickBot="1" x14ac:dyDescent="0.4">
      <c r="B27" s="10" t="s">
        <v>59</v>
      </c>
      <c r="C27" s="12">
        <v>0.106697</v>
      </c>
    </row>
    <row r="29" spans="2:12" x14ac:dyDescent="0.35">
      <c r="K29" s="2"/>
      <c r="L29" s="17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opLeftCell="B1" workbookViewId="0">
      <selection activeCell="G50" sqref="G50"/>
    </sheetView>
  </sheetViews>
  <sheetFormatPr defaultRowHeight="13" x14ac:dyDescent="0.3"/>
  <cols>
    <col min="1" max="1" width="1.26953125" style="1" customWidth="1"/>
    <col min="2" max="2" width="29.81640625" style="1" customWidth="1"/>
    <col min="3" max="3" width="16.1796875" style="1" bestFit="1" customWidth="1"/>
    <col min="4" max="4" width="13.26953125" style="1" customWidth="1"/>
    <col min="5" max="5" width="12.453125" style="1" customWidth="1"/>
    <col min="6" max="6" width="9" style="1" customWidth="1"/>
    <col min="7" max="7" width="10.81640625" style="1" customWidth="1"/>
    <col min="8" max="8" width="9.453125" style="1" customWidth="1"/>
    <col min="9" max="9" width="8.54296875" style="1" customWidth="1"/>
    <col min="10" max="10" width="9" style="1" customWidth="1"/>
    <col min="11" max="11" width="8.54296875" style="1" customWidth="1"/>
    <col min="12" max="12" width="9.453125" style="1" customWidth="1"/>
    <col min="13" max="13" width="19.81640625" style="1" customWidth="1"/>
    <col min="14" max="255" width="9.1796875" style="1"/>
    <col min="256" max="256" width="3.7265625" style="1" customWidth="1"/>
    <col min="257" max="257" width="38.1796875" style="1" customWidth="1"/>
    <col min="258" max="258" width="10" style="1" bestFit="1" customWidth="1"/>
    <col min="259" max="259" width="10.453125" style="1" customWidth="1"/>
    <col min="260" max="260" width="10.54296875" style="1" bestFit="1" customWidth="1"/>
    <col min="261" max="262" width="9.81640625" style="1" bestFit="1" customWidth="1"/>
    <col min="263" max="263" width="10" style="1" bestFit="1" customWidth="1"/>
    <col min="264" max="264" width="9.81640625" style="1" bestFit="1" customWidth="1"/>
    <col min="265" max="265" width="9.1796875" style="1"/>
    <col min="266" max="266" width="11.7265625" style="1" bestFit="1" customWidth="1"/>
    <col min="267" max="268" width="9.1796875" style="1"/>
    <col min="269" max="269" width="12.453125" style="1" customWidth="1"/>
    <col min="270" max="511" width="9.1796875" style="1"/>
    <col min="512" max="512" width="3.7265625" style="1" customWidth="1"/>
    <col min="513" max="513" width="38.1796875" style="1" customWidth="1"/>
    <col min="514" max="514" width="10" style="1" bestFit="1" customWidth="1"/>
    <col min="515" max="515" width="10.453125" style="1" customWidth="1"/>
    <col min="516" max="516" width="10.54296875" style="1" bestFit="1" customWidth="1"/>
    <col min="517" max="518" width="9.81640625" style="1" bestFit="1" customWidth="1"/>
    <col min="519" max="519" width="10" style="1" bestFit="1" customWidth="1"/>
    <col min="520" max="520" width="9.81640625" style="1" bestFit="1" customWidth="1"/>
    <col min="521" max="521" width="9.1796875" style="1"/>
    <col min="522" max="522" width="11.7265625" style="1" bestFit="1" customWidth="1"/>
    <col min="523" max="524" width="9.1796875" style="1"/>
    <col min="525" max="525" width="12.453125" style="1" customWidth="1"/>
    <col min="526" max="767" width="9.1796875" style="1"/>
    <col min="768" max="768" width="3.7265625" style="1" customWidth="1"/>
    <col min="769" max="769" width="38.1796875" style="1" customWidth="1"/>
    <col min="770" max="770" width="10" style="1" bestFit="1" customWidth="1"/>
    <col min="771" max="771" width="10.453125" style="1" customWidth="1"/>
    <col min="772" max="772" width="10.54296875" style="1" bestFit="1" customWidth="1"/>
    <col min="773" max="774" width="9.81640625" style="1" bestFit="1" customWidth="1"/>
    <col min="775" max="775" width="10" style="1" bestFit="1" customWidth="1"/>
    <col min="776" max="776" width="9.81640625" style="1" bestFit="1" customWidth="1"/>
    <col min="777" max="777" width="9.1796875" style="1"/>
    <col min="778" max="778" width="11.7265625" style="1" bestFit="1" customWidth="1"/>
    <col min="779" max="780" width="9.1796875" style="1"/>
    <col min="781" max="781" width="12.453125" style="1" customWidth="1"/>
    <col min="782" max="1023" width="9.1796875" style="1"/>
    <col min="1024" max="1024" width="3.7265625" style="1" customWidth="1"/>
    <col min="1025" max="1025" width="38.1796875" style="1" customWidth="1"/>
    <col min="1026" max="1026" width="10" style="1" bestFit="1" customWidth="1"/>
    <col min="1027" max="1027" width="10.453125" style="1" customWidth="1"/>
    <col min="1028" max="1028" width="10.54296875" style="1" bestFit="1" customWidth="1"/>
    <col min="1029" max="1030" width="9.81640625" style="1" bestFit="1" customWidth="1"/>
    <col min="1031" max="1031" width="10" style="1" bestFit="1" customWidth="1"/>
    <col min="1032" max="1032" width="9.81640625" style="1" bestFit="1" customWidth="1"/>
    <col min="1033" max="1033" width="9.1796875" style="1"/>
    <col min="1034" max="1034" width="11.7265625" style="1" bestFit="1" customWidth="1"/>
    <col min="1035" max="1036" width="9.1796875" style="1"/>
    <col min="1037" max="1037" width="12.453125" style="1" customWidth="1"/>
    <col min="1038" max="1279" width="9.1796875" style="1"/>
    <col min="1280" max="1280" width="3.7265625" style="1" customWidth="1"/>
    <col min="1281" max="1281" width="38.1796875" style="1" customWidth="1"/>
    <col min="1282" max="1282" width="10" style="1" bestFit="1" customWidth="1"/>
    <col min="1283" max="1283" width="10.453125" style="1" customWidth="1"/>
    <col min="1284" max="1284" width="10.54296875" style="1" bestFit="1" customWidth="1"/>
    <col min="1285" max="1286" width="9.81640625" style="1" bestFit="1" customWidth="1"/>
    <col min="1287" max="1287" width="10" style="1" bestFit="1" customWidth="1"/>
    <col min="1288" max="1288" width="9.81640625" style="1" bestFit="1" customWidth="1"/>
    <col min="1289" max="1289" width="9.1796875" style="1"/>
    <col min="1290" max="1290" width="11.7265625" style="1" bestFit="1" customWidth="1"/>
    <col min="1291" max="1292" width="9.1796875" style="1"/>
    <col min="1293" max="1293" width="12.453125" style="1" customWidth="1"/>
    <col min="1294" max="1535" width="9.1796875" style="1"/>
    <col min="1536" max="1536" width="3.7265625" style="1" customWidth="1"/>
    <col min="1537" max="1537" width="38.1796875" style="1" customWidth="1"/>
    <col min="1538" max="1538" width="10" style="1" bestFit="1" customWidth="1"/>
    <col min="1539" max="1539" width="10.453125" style="1" customWidth="1"/>
    <col min="1540" max="1540" width="10.54296875" style="1" bestFit="1" customWidth="1"/>
    <col min="1541" max="1542" width="9.81640625" style="1" bestFit="1" customWidth="1"/>
    <col min="1543" max="1543" width="10" style="1" bestFit="1" customWidth="1"/>
    <col min="1544" max="1544" width="9.81640625" style="1" bestFit="1" customWidth="1"/>
    <col min="1545" max="1545" width="9.1796875" style="1"/>
    <col min="1546" max="1546" width="11.7265625" style="1" bestFit="1" customWidth="1"/>
    <col min="1547" max="1548" width="9.1796875" style="1"/>
    <col min="1549" max="1549" width="12.453125" style="1" customWidth="1"/>
    <col min="1550" max="1791" width="9.1796875" style="1"/>
    <col min="1792" max="1792" width="3.7265625" style="1" customWidth="1"/>
    <col min="1793" max="1793" width="38.1796875" style="1" customWidth="1"/>
    <col min="1794" max="1794" width="10" style="1" bestFit="1" customWidth="1"/>
    <col min="1795" max="1795" width="10.453125" style="1" customWidth="1"/>
    <col min="1796" max="1796" width="10.54296875" style="1" bestFit="1" customWidth="1"/>
    <col min="1797" max="1798" width="9.81640625" style="1" bestFit="1" customWidth="1"/>
    <col min="1799" max="1799" width="10" style="1" bestFit="1" customWidth="1"/>
    <col min="1800" max="1800" width="9.81640625" style="1" bestFit="1" customWidth="1"/>
    <col min="1801" max="1801" width="9.1796875" style="1"/>
    <col min="1802" max="1802" width="11.7265625" style="1" bestFit="1" customWidth="1"/>
    <col min="1803" max="1804" width="9.1796875" style="1"/>
    <col min="1805" max="1805" width="12.453125" style="1" customWidth="1"/>
    <col min="1806" max="2047" width="9.1796875" style="1"/>
    <col min="2048" max="2048" width="3.7265625" style="1" customWidth="1"/>
    <col min="2049" max="2049" width="38.1796875" style="1" customWidth="1"/>
    <col min="2050" max="2050" width="10" style="1" bestFit="1" customWidth="1"/>
    <col min="2051" max="2051" width="10.453125" style="1" customWidth="1"/>
    <col min="2052" max="2052" width="10.54296875" style="1" bestFit="1" customWidth="1"/>
    <col min="2053" max="2054" width="9.81640625" style="1" bestFit="1" customWidth="1"/>
    <col min="2055" max="2055" width="10" style="1" bestFit="1" customWidth="1"/>
    <col min="2056" max="2056" width="9.81640625" style="1" bestFit="1" customWidth="1"/>
    <col min="2057" max="2057" width="9.1796875" style="1"/>
    <col min="2058" max="2058" width="11.7265625" style="1" bestFit="1" customWidth="1"/>
    <col min="2059" max="2060" width="9.1796875" style="1"/>
    <col min="2061" max="2061" width="12.453125" style="1" customWidth="1"/>
    <col min="2062" max="2303" width="9.1796875" style="1"/>
    <col min="2304" max="2304" width="3.7265625" style="1" customWidth="1"/>
    <col min="2305" max="2305" width="38.1796875" style="1" customWidth="1"/>
    <col min="2306" max="2306" width="10" style="1" bestFit="1" customWidth="1"/>
    <col min="2307" max="2307" width="10.453125" style="1" customWidth="1"/>
    <col min="2308" max="2308" width="10.54296875" style="1" bestFit="1" customWidth="1"/>
    <col min="2309" max="2310" width="9.81640625" style="1" bestFit="1" customWidth="1"/>
    <col min="2311" max="2311" width="10" style="1" bestFit="1" customWidth="1"/>
    <col min="2312" max="2312" width="9.81640625" style="1" bestFit="1" customWidth="1"/>
    <col min="2313" max="2313" width="9.1796875" style="1"/>
    <col min="2314" max="2314" width="11.7265625" style="1" bestFit="1" customWidth="1"/>
    <col min="2315" max="2316" width="9.1796875" style="1"/>
    <col min="2317" max="2317" width="12.453125" style="1" customWidth="1"/>
    <col min="2318" max="2559" width="9.1796875" style="1"/>
    <col min="2560" max="2560" width="3.7265625" style="1" customWidth="1"/>
    <col min="2561" max="2561" width="38.1796875" style="1" customWidth="1"/>
    <col min="2562" max="2562" width="10" style="1" bestFit="1" customWidth="1"/>
    <col min="2563" max="2563" width="10.453125" style="1" customWidth="1"/>
    <col min="2564" max="2564" width="10.54296875" style="1" bestFit="1" customWidth="1"/>
    <col min="2565" max="2566" width="9.81640625" style="1" bestFit="1" customWidth="1"/>
    <col min="2567" max="2567" width="10" style="1" bestFit="1" customWidth="1"/>
    <col min="2568" max="2568" width="9.81640625" style="1" bestFit="1" customWidth="1"/>
    <col min="2569" max="2569" width="9.1796875" style="1"/>
    <col min="2570" max="2570" width="11.7265625" style="1" bestFit="1" customWidth="1"/>
    <col min="2571" max="2572" width="9.1796875" style="1"/>
    <col min="2573" max="2573" width="12.453125" style="1" customWidth="1"/>
    <col min="2574" max="2815" width="9.1796875" style="1"/>
    <col min="2816" max="2816" width="3.7265625" style="1" customWidth="1"/>
    <col min="2817" max="2817" width="38.1796875" style="1" customWidth="1"/>
    <col min="2818" max="2818" width="10" style="1" bestFit="1" customWidth="1"/>
    <col min="2819" max="2819" width="10.453125" style="1" customWidth="1"/>
    <col min="2820" max="2820" width="10.54296875" style="1" bestFit="1" customWidth="1"/>
    <col min="2821" max="2822" width="9.81640625" style="1" bestFit="1" customWidth="1"/>
    <col min="2823" max="2823" width="10" style="1" bestFit="1" customWidth="1"/>
    <col min="2824" max="2824" width="9.81640625" style="1" bestFit="1" customWidth="1"/>
    <col min="2825" max="2825" width="9.1796875" style="1"/>
    <col min="2826" max="2826" width="11.7265625" style="1" bestFit="1" customWidth="1"/>
    <col min="2827" max="2828" width="9.1796875" style="1"/>
    <col min="2829" max="2829" width="12.453125" style="1" customWidth="1"/>
    <col min="2830" max="3071" width="9.1796875" style="1"/>
    <col min="3072" max="3072" width="3.7265625" style="1" customWidth="1"/>
    <col min="3073" max="3073" width="38.1796875" style="1" customWidth="1"/>
    <col min="3074" max="3074" width="10" style="1" bestFit="1" customWidth="1"/>
    <col min="3075" max="3075" width="10.453125" style="1" customWidth="1"/>
    <col min="3076" max="3076" width="10.54296875" style="1" bestFit="1" customWidth="1"/>
    <col min="3077" max="3078" width="9.81640625" style="1" bestFit="1" customWidth="1"/>
    <col min="3079" max="3079" width="10" style="1" bestFit="1" customWidth="1"/>
    <col min="3080" max="3080" width="9.81640625" style="1" bestFit="1" customWidth="1"/>
    <col min="3081" max="3081" width="9.1796875" style="1"/>
    <col min="3082" max="3082" width="11.7265625" style="1" bestFit="1" customWidth="1"/>
    <col min="3083" max="3084" width="9.1796875" style="1"/>
    <col min="3085" max="3085" width="12.453125" style="1" customWidth="1"/>
    <col min="3086" max="3327" width="9.1796875" style="1"/>
    <col min="3328" max="3328" width="3.7265625" style="1" customWidth="1"/>
    <col min="3329" max="3329" width="38.1796875" style="1" customWidth="1"/>
    <col min="3330" max="3330" width="10" style="1" bestFit="1" customWidth="1"/>
    <col min="3331" max="3331" width="10.453125" style="1" customWidth="1"/>
    <col min="3332" max="3332" width="10.54296875" style="1" bestFit="1" customWidth="1"/>
    <col min="3333" max="3334" width="9.81640625" style="1" bestFit="1" customWidth="1"/>
    <col min="3335" max="3335" width="10" style="1" bestFit="1" customWidth="1"/>
    <col min="3336" max="3336" width="9.81640625" style="1" bestFit="1" customWidth="1"/>
    <col min="3337" max="3337" width="9.1796875" style="1"/>
    <col min="3338" max="3338" width="11.7265625" style="1" bestFit="1" customWidth="1"/>
    <col min="3339" max="3340" width="9.1796875" style="1"/>
    <col min="3341" max="3341" width="12.453125" style="1" customWidth="1"/>
    <col min="3342" max="3583" width="9.1796875" style="1"/>
    <col min="3584" max="3584" width="3.7265625" style="1" customWidth="1"/>
    <col min="3585" max="3585" width="38.1796875" style="1" customWidth="1"/>
    <col min="3586" max="3586" width="10" style="1" bestFit="1" customWidth="1"/>
    <col min="3587" max="3587" width="10.453125" style="1" customWidth="1"/>
    <col min="3588" max="3588" width="10.54296875" style="1" bestFit="1" customWidth="1"/>
    <col min="3589" max="3590" width="9.81640625" style="1" bestFit="1" customWidth="1"/>
    <col min="3591" max="3591" width="10" style="1" bestFit="1" customWidth="1"/>
    <col min="3592" max="3592" width="9.81640625" style="1" bestFit="1" customWidth="1"/>
    <col min="3593" max="3593" width="9.1796875" style="1"/>
    <col min="3594" max="3594" width="11.7265625" style="1" bestFit="1" customWidth="1"/>
    <col min="3595" max="3596" width="9.1796875" style="1"/>
    <col min="3597" max="3597" width="12.453125" style="1" customWidth="1"/>
    <col min="3598" max="3839" width="9.1796875" style="1"/>
    <col min="3840" max="3840" width="3.7265625" style="1" customWidth="1"/>
    <col min="3841" max="3841" width="38.1796875" style="1" customWidth="1"/>
    <col min="3842" max="3842" width="10" style="1" bestFit="1" customWidth="1"/>
    <col min="3843" max="3843" width="10.453125" style="1" customWidth="1"/>
    <col min="3844" max="3844" width="10.54296875" style="1" bestFit="1" customWidth="1"/>
    <col min="3845" max="3846" width="9.81640625" style="1" bestFit="1" customWidth="1"/>
    <col min="3847" max="3847" width="10" style="1" bestFit="1" customWidth="1"/>
    <col min="3848" max="3848" width="9.81640625" style="1" bestFit="1" customWidth="1"/>
    <col min="3849" max="3849" width="9.1796875" style="1"/>
    <col min="3850" max="3850" width="11.7265625" style="1" bestFit="1" customWidth="1"/>
    <col min="3851" max="3852" width="9.1796875" style="1"/>
    <col min="3853" max="3853" width="12.453125" style="1" customWidth="1"/>
    <col min="3854" max="4095" width="9.1796875" style="1"/>
    <col min="4096" max="4096" width="3.7265625" style="1" customWidth="1"/>
    <col min="4097" max="4097" width="38.1796875" style="1" customWidth="1"/>
    <col min="4098" max="4098" width="10" style="1" bestFit="1" customWidth="1"/>
    <col min="4099" max="4099" width="10.453125" style="1" customWidth="1"/>
    <col min="4100" max="4100" width="10.54296875" style="1" bestFit="1" customWidth="1"/>
    <col min="4101" max="4102" width="9.81640625" style="1" bestFit="1" customWidth="1"/>
    <col min="4103" max="4103" width="10" style="1" bestFit="1" customWidth="1"/>
    <col min="4104" max="4104" width="9.81640625" style="1" bestFit="1" customWidth="1"/>
    <col min="4105" max="4105" width="9.1796875" style="1"/>
    <col min="4106" max="4106" width="11.7265625" style="1" bestFit="1" customWidth="1"/>
    <col min="4107" max="4108" width="9.1796875" style="1"/>
    <col min="4109" max="4109" width="12.453125" style="1" customWidth="1"/>
    <col min="4110" max="4351" width="9.1796875" style="1"/>
    <col min="4352" max="4352" width="3.7265625" style="1" customWidth="1"/>
    <col min="4353" max="4353" width="38.1796875" style="1" customWidth="1"/>
    <col min="4354" max="4354" width="10" style="1" bestFit="1" customWidth="1"/>
    <col min="4355" max="4355" width="10.453125" style="1" customWidth="1"/>
    <col min="4356" max="4356" width="10.54296875" style="1" bestFit="1" customWidth="1"/>
    <col min="4357" max="4358" width="9.81640625" style="1" bestFit="1" customWidth="1"/>
    <col min="4359" max="4359" width="10" style="1" bestFit="1" customWidth="1"/>
    <col min="4360" max="4360" width="9.81640625" style="1" bestFit="1" customWidth="1"/>
    <col min="4361" max="4361" width="9.1796875" style="1"/>
    <col min="4362" max="4362" width="11.7265625" style="1" bestFit="1" customWidth="1"/>
    <col min="4363" max="4364" width="9.1796875" style="1"/>
    <col min="4365" max="4365" width="12.453125" style="1" customWidth="1"/>
    <col min="4366" max="4607" width="9.1796875" style="1"/>
    <col min="4608" max="4608" width="3.7265625" style="1" customWidth="1"/>
    <col min="4609" max="4609" width="38.1796875" style="1" customWidth="1"/>
    <col min="4610" max="4610" width="10" style="1" bestFit="1" customWidth="1"/>
    <col min="4611" max="4611" width="10.453125" style="1" customWidth="1"/>
    <col min="4612" max="4612" width="10.54296875" style="1" bestFit="1" customWidth="1"/>
    <col min="4613" max="4614" width="9.81640625" style="1" bestFit="1" customWidth="1"/>
    <col min="4615" max="4615" width="10" style="1" bestFit="1" customWidth="1"/>
    <col min="4616" max="4616" width="9.81640625" style="1" bestFit="1" customWidth="1"/>
    <col min="4617" max="4617" width="9.1796875" style="1"/>
    <col min="4618" max="4618" width="11.7265625" style="1" bestFit="1" customWidth="1"/>
    <col min="4619" max="4620" width="9.1796875" style="1"/>
    <col min="4621" max="4621" width="12.453125" style="1" customWidth="1"/>
    <col min="4622" max="4863" width="9.1796875" style="1"/>
    <col min="4864" max="4864" width="3.7265625" style="1" customWidth="1"/>
    <col min="4865" max="4865" width="38.1796875" style="1" customWidth="1"/>
    <col min="4866" max="4866" width="10" style="1" bestFit="1" customWidth="1"/>
    <col min="4867" max="4867" width="10.453125" style="1" customWidth="1"/>
    <col min="4868" max="4868" width="10.54296875" style="1" bestFit="1" customWidth="1"/>
    <col min="4869" max="4870" width="9.81640625" style="1" bestFit="1" customWidth="1"/>
    <col min="4871" max="4871" width="10" style="1" bestFit="1" customWidth="1"/>
    <col min="4872" max="4872" width="9.81640625" style="1" bestFit="1" customWidth="1"/>
    <col min="4873" max="4873" width="9.1796875" style="1"/>
    <col min="4874" max="4874" width="11.7265625" style="1" bestFit="1" customWidth="1"/>
    <col min="4875" max="4876" width="9.1796875" style="1"/>
    <col min="4877" max="4877" width="12.453125" style="1" customWidth="1"/>
    <col min="4878" max="5119" width="9.1796875" style="1"/>
    <col min="5120" max="5120" width="3.7265625" style="1" customWidth="1"/>
    <col min="5121" max="5121" width="38.1796875" style="1" customWidth="1"/>
    <col min="5122" max="5122" width="10" style="1" bestFit="1" customWidth="1"/>
    <col min="5123" max="5123" width="10.453125" style="1" customWidth="1"/>
    <col min="5124" max="5124" width="10.54296875" style="1" bestFit="1" customWidth="1"/>
    <col min="5125" max="5126" width="9.81640625" style="1" bestFit="1" customWidth="1"/>
    <col min="5127" max="5127" width="10" style="1" bestFit="1" customWidth="1"/>
    <col min="5128" max="5128" width="9.81640625" style="1" bestFit="1" customWidth="1"/>
    <col min="5129" max="5129" width="9.1796875" style="1"/>
    <col min="5130" max="5130" width="11.7265625" style="1" bestFit="1" customWidth="1"/>
    <col min="5131" max="5132" width="9.1796875" style="1"/>
    <col min="5133" max="5133" width="12.453125" style="1" customWidth="1"/>
    <col min="5134" max="5375" width="9.1796875" style="1"/>
    <col min="5376" max="5376" width="3.7265625" style="1" customWidth="1"/>
    <col min="5377" max="5377" width="38.1796875" style="1" customWidth="1"/>
    <col min="5378" max="5378" width="10" style="1" bestFit="1" customWidth="1"/>
    <col min="5379" max="5379" width="10.453125" style="1" customWidth="1"/>
    <col min="5380" max="5380" width="10.54296875" style="1" bestFit="1" customWidth="1"/>
    <col min="5381" max="5382" width="9.81640625" style="1" bestFit="1" customWidth="1"/>
    <col min="5383" max="5383" width="10" style="1" bestFit="1" customWidth="1"/>
    <col min="5384" max="5384" width="9.81640625" style="1" bestFit="1" customWidth="1"/>
    <col min="5385" max="5385" width="9.1796875" style="1"/>
    <col min="5386" max="5386" width="11.7265625" style="1" bestFit="1" customWidth="1"/>
    <col min="5387" max="5388" width="9.1796875" style="1"/>
    <col min="5389" max="5389" width="12.453125" style="1" customWidth="1"/>
    <col min="5390" max="5631" width="9.1796875" style="1"/>
    <col min="5632" max="5632" width="3.7265625" style="1" customWidth="1"/>
    <col min="5633" max="5633" width="38.1796875" style="1" customWidth="1"/>
    <col min="5634" max="5634" width="10" style="1" bestFit="1" customWidth="1"/>
    <col min="5635" max="5635" width="10.453125" style="1" customWidth="1"/>
    <col min="5636" max="5636" width="10.54296875" style="1" bestFit="1" customWidth="1"/>
    <col min="5637" max="5638" width="9.81640625" style="1" bestFit="1" customWidth="1"/>
    <col min="5639" max="5639" width="10" style="1" bestFit="1" customWidth="1"/>
    <col min="5640" max="5640" width="9.81640625" style="1" bestFit="1" customWidth="1"/>
    <col min="5641" max="5641" width="9.1796875" style="1"/>
    <col min="5642" max="5642" width="11.7265625" style="1" bestFit="1" customWidth="1"/>
    <col min="5643" max="5644" width="9.1796875" style="1"/>
    <col min="5645" max="5645" width="12.453125" style="1" customWidth="1"/>
    <col min="5646" max="5887" width="9.1796875" style="1"/>
    <col min="5888" max="5888" width="3.7265625" style="1" customWidth="1"/>
    <col min="5889" max="5889" width="38.1796875" style="1" customWidth="1"/>
    <col min="5890" max="5890" width="10" style="1" bestFit="1" customWidth="1"/>
    <col min="5891" max="5891" width="10.453125" style="1" customWidth="1"/>
    <col min="5892" max="5892" width="10.54296875" style="1" bestFit="1" customWidth="1"/>
    <col min="5893" max="5894" width="9.81640625" style="1" bestFit="1" customWidth="1"/>
    <col min="5895" max="5895" width="10" style="1" bestFit="1" customWidth="1"/>
    <col min="5896" max="5896" width="9.81640625" style="1" bestFit="1" customWidth="1"/>
    <col min="5897" max="5897" width="9.1796875" style="1"/>
    <col min="5898" max="5898" width="11.7265625" style="1" bestFit="1" customWidth="1"/>
    <col min="5899" max="5900" width="9.1796875" style="1"/>
    <col min="5901" max="5901" width="12.453125" style="1" customWidth="1"/>
    <col min="5902" max="6143" width="9.1796875" style="1"/>
    <col min="6144" max="6144" width="3.7265625" style="1" customWidth="1"/>
    <col min="6145" max="6145" width="38.1796875" style="1" customWidth="1"/>
    <col min="6146" max="6146" width="10" style="1" bestFit="1" customWidth="1"/>
    <col min="6147" max="6147" width="10.453125" style="1" customWidth="1"/>
    <col min="6148" max="6148" width="10.54296875" style="1" bestFit="1" customWidth="1"/>
    <col min="6149" max="6150" width="9.81640625" style="1" bestFit="1" customWidth="1"/>
    <col min="6151" max="6151" width="10" style="1" bestFit="1" customWidth="1"/>
    <col min="6152" max="6152" width="9.81640625" style="1" bestFit="1" customWidth="1"/>
    <col min="6153" max="6153" width="9.1796875" style="1"/>
    <col min="6154" max="6154" width="11.7265625" style="1" bestFit="1" customWidth="1"/>
    <col min="6155" max="6156" width="9.1796875" style="1"/>
    <col min="6157" max="6157" width="12.453125" style="1" customWidth="1"/>
    <col min="6158" max="6399" width="9.1796875" style="1"/>
    <col min="6400" max="6400" width="3.7265625" style="1" customWidth="1"/>
    <col min="6401" max="6401" width="38.1796875" style="1" customWidth="1"/>
    <col min="6402" max="6402" width="10" style="1" bestFit="1" customWidth="1"/>
    <col min="6403" max="6403" width="10.453125" style="1" customWidth="1"/>
    <col min="6404" max="6404" width="10.54296875" style="1" bestFit="1" customWidth="1"/>
    <col min="6405" max="6406" width="9.81640625" style="1" bestFit="1" customWidth="1"/>
    <col min="6407" max="6407" width="10" style="1" bestFit="1" customWidth="1"/>
    <col min="6408" max="6408" width="9.81640625" style="1" bestFit="1" customWidth="1"/>
    <col min="6409" max="6409" width="9.1796875" style="1"/>
    <col min="6410" max="6410" width="11.7265625" style="1" bestFit="1" customWidth="1"/>
    <col min="6411" max="6412" width="9.1796875" style="1"/>
    <col min="6413" max="6413" width="12.453125" style="1" customWidth="1"/>
    <col min="6414" max="6655" width="9.1796875" style="1"/>
    <col min="6656" max="6656" width="3.7265625" style="1" customWidth="1"/>
    <col min="6657" max="6657" width="38.1796875" style="1" customWidth="1"/>
    <col min="6658" max="6658" width="10" style="1" bestFit="1" customWidth="1"/>
    <col min="6659" max="6659" width="10.453125" style="1" customWidth="1"/>
    <col min="6660" max="6660" width="10.54296875" style="1" bestFit="1" customWidth="1"/>
    <col min="6661" max="6662" width="9.81640625" style="1" bestFit="1" customWidth="1"/>
    <col min="6663" max="6663" width="10" style="1" bestFit="1" customWidth="1"/>
    <col min="6664" max="6664" width="9.81640625" style="1" bestFit="1" customWidth="1"/>
    <col min="6665" max="6665" width="9.1796875" style="1"/>
    <col min="6666" max="6666" width="11.7265625" style="1" bestFit="1" customWidth="1"/>
    <col min="6667" max="6668" width="9.1796875" style="1"/>
    <col min="6669" max="6669" width="12.453125" style="1" customWidth="1"/>
    <col min="6670" max="6911" width="9.1796875" style="1"/>
    <col min="6912" max="6912" width="3.7265625" style="1" customWidth="1"/>
    <col min="6913" max="6913" width="38.1796875" style="1" customWidth="1"/>
    <col min="6914" max="6914" width="10" style="1" bestFit="1" customWidth="1"/>
    <col min="6915" max="6915" width="10.453125" style="1" customWidth="1"/>
    <col min="6916" max="6916" width="10.54296875" style="1" bestFit="1" customWidth="1"/>
    <col min="6917" max="6918" width="9.81640625" style="1" bestFit="1" customWidth="1"/>
    <col min="6919" max="6919" width="10" style="1" bestFit="1" customWidth="1"/>
    <col min="6920" max="6920" width="9.81640625" style="1" bestFit="1" customWidth="1"/>
    <col min="6921" max="6921" width="9.1796875" style="1"/>
    <col min="6922" max="6922" width="11.7265625" style="1" bestFit="1" customWidth="1"/>
    <col min="6923" max="6924" width="9.1796875" style="1"/>
    <col min="6925" max="6925" width="12.453125" style="1" customWidth="1"/>
    <col min="6926" max="7167" width="9.1796875" style="1"/>
    <col min="7168" max="7168" width="3.7265625" style="1" customWidth="1"/>
    <col min="7169" max="7169" width="38.1796875" style="1" customWidth="1"/>
    <col min="7170" max="7170" width="10" style="1" bestFit="1" customWidth="1"/>
    <col min="7171" max="7171" width="10.453125" style="1" customWidth="1"/>
    <col min="7172" max="7172" width="10.54296875" style="1" bestFit="1" customWidth="1"/>
    <col min="7173" max="7174" width="9.81640625" style="1" bestFit="1" customWidth="1"/>
    <col min="7175" max="7175" width="10" style="1" bestFit="1" customWidth="1"/>
    <col min="7176" max="7176" width="9.81640625" style="1" bestFit="1" customWidth="1"/>
    <col min="7177" max="7177" width="9.1796875" style="1"/>
    <col min="7178" max="7178" width="11.7265625" style="1" bestFit="1" customWidth="1"/>
    <col min="7179" max="7180" width="9.1796875" style="1"/>
    <col min="7181" max="7181" width="12.453125" style="1" customWidth="1"/>
    <col min="7182" max="7423" width="9.1796875" style="1"/>
    <col min="7424" max="7424" width="3.7265625" style="1" customWidth="1"/>
    <col min="7425" max="7425" width="38.1796875" style="1" customWidth="1"/>
    <col min="7426" max="7426" width="10" style="1" bestFit="1" customWidth="1"/>
    <col min="7427" max="7427" width="10.453125" style="1" customWidth="1"/>
    <col min="7428" max="7428" width="10.54296875" style="1" bestFit="1" customWidth="1"/>
    <col min="7429" max="7430" width="9.81640625" style="1" bestFit="1" customWidth="1"/>
    <col min="7431" max="7431" width="10" style="1" bestFit="1" customWidth="1"/>
    <col min="7432" max="7432" width="9.81640625" style="1" bestFit="1" customWidth="1"/>
    <col min="7433" max="7433" width="9.1796875" style="1"/>
    <col min="7434" max="7434" width="11.7265625" style="1" bestFit="1" customWidth="1"/>
    <col min="7435" max="7436" width="9.1796875" style="1"/>
    <col min="7437" max="7437" width="12.453125" style="1" customWidth="1"/>
    <col min="7438" max="7679" width="9.1796875" style="1"/>
    <col min="7680" max="7680" width="3.7265625" style="1" customWidth="1"/>
    <col min="7681" max="7681" width="38.1796875" style="1" customWidth="1"/>
    <col min="7682" max="7682" width="10" style="1" bestFit="1" customWidth="1"/>
    <col min="7683" max="7683" width="10.453125" style="1" customWidth="1"/>
    <col min="7684" max="7684" width="10.54296875" style="1" bestFit="1" customWidth="1"/>
    <col min="7685" max="7686" width="9.81640625" style="1" bestFit="1" customWidth="1"/>
    <col min="7687" max="7687" width="10" style="1" bestFit="1" customWidth="1"/>
    <col min="7688" max="7688" width="9.81640625" style="1" bestFit="1" customWidth="1"/>
    <col min="7689" max="7689" width="9.1796875" style="1"/>
    <col min="7690" max="7690" width="11.7265625" style="1" bestFit="1" customWidth="1"/>
    <col min="7691" max="7692" width="9.1796875" style="1"/>
    <col min="7693" max="7693" width="12.453125" style="1" customWidth="1"/>
    <col min="7694" max="7935" width="9.1796875" style="1"/>
    <col min="7936" max="7936" width="3.7265625" style="1" customWidth="1"/>
    <col min="7937" max="7937" width="38.1796875" style="1" customWidth="1"/>
    <col min="7938" max="7938" width="10" style="1" bestFit="1" customWidth="1"/>
    <col min="7939" max="7939" width="10.453125" style="1" customWidth="1"/>
    <col min="7940" max="7940" width="10.54296875" style="1" bestFit="1" customWidth="1"/>
    <col min="7941" max="7942" width="9.81640625" style="1" bestFit="1" customWidth="1"/>
    <col min="7943" max="7943" width="10" style="1" bestFit="1" customWidth="1"/>
    <col min="7944" max="7944" width="9.81640625" style="1" bestFit="1" customWidth="1"/>
    <col min="7945" max="7945" width="9.1796875" style="1"/>
    <col min="7946" max="7946" width="11.7265625" style="1" bestFit="1" customWidth="1"/>
    <col min="7947" max="7948" width="9.1796875" style="1"/>
    <col min="7949" max="7949" width="12.453125" style="1" customWidth="1"/>
    <col min="7950" max="8191" width="9.1796875" style="1"/>
    <col min="8192" max="8192" width="3.7265625" style="1" customWidth="1"/>
    <col min="8193" max="8193" width="38.1796875" style="1" customWidth="1"/>
    <col min="8194" max="8194" width="10" style="1" bestFit="1" customWidth="1"/>
    <col min="8195" max="8195" width="10.453125" style="1" customWidth="1"/>
    <col min="8196" max="8196" width="10.54296875" style="1" bestFit="1" customWidth="1"/>
    <col min="8197" max="8198" width="9.81640625" style="1" bestFit="1" customWidth="1"/>
    <col min="8199" max="8199" width="10" style="1" bestFit="1" customWidth="1"/>
    <col min="8200" max="8200" width="9.81640625" style="1" bestFit="1" customWidth="1"/>
    <col min="8201" max="8201" width="9.1796875" style="1"/>
    <col min="8202" max="8202" width="11.7265625" style="1" bestFit="1" customWidth="1"/>
    <col min="8203" max="8204" width="9.1796875" style="1"/>
    <col min="8205" max="8205" width="12.453125" style="1" customWidth="1"/>
    <col min="8206" max="8447" width="9.1796875" style="1"/>
    <col min="8448" max="8448" width="3.7265625" style="1" customWidth="1"/>
    <col min="8449" max="8449" width="38.1796875" style="1" customWidth="1"/>
    <col min="8450" max="8450" width="10" style="1" bestFit="1" customWidth="1"/>
    <col min="8451" max="8451" width="10.453125" style="1" customWidth="1"/>
    <col min="8452" max="8452" width="10.54296875" style="1" bestFit="1" customWidth="1"/>
    <col min="8453" max="8454" width="9.81640625" style="1" bestFit="1" customWidth="1"/>
    <col min="8455" max="8455" width="10" style="1" bestFit="1" customWidth="1"/>
    <col min="8456" max="8456" width="9.81640625" style="1" bestFit="1" customWidth="1"/>
    <col min="8457" max="8457" width="9.1796875" style="1"/>
    <col min="8458" max="8458" width="11.7265625" style="1" bestFit="1" customWidth="1"/>
    <col min="8459" max="8460" width="9.1796875" style="1"/>
    <col min="8461" max="8461" width="12.453125" style="1" customWidth="1"/>
    <col min="8462" max="8703" width="9.1796875" style="1"/>
    <col min="8704" max="8704" width="3.7265625" style="1" customWidth="1"/>
    <col min="8705" max="8705" width="38.1796875" style="1" customWidth="1"/>
    <col min="8706" max="8706" width="10" style="1" bestFit="1" customWidth="1"/>
    <col min="8707" max="8707" width="10.453125" style="1" customWidth="1"/>
    <col min="8708" max="8708" width="10.54296875" style="1" bestFit="1" customWidth="1"/>
    <col min="8709" max="8710" width="9.81640625" style="1" bestFit="1" customWidth="1"/>
    <col min="8711" max="8711" width="10" style="1" bestFit="1" customWidth="1"/>
    <col min="8712" max="8712" width="9.81640625" style="1" bestFit="1" customWidth="1"/>
    <col min="8713" max="8713" width="9.1796875" style="1"/>
    <col min="8714" max="8714" width="11.7265625" style="1" bestFit="1" customWidth="1"/>
    <col min="8715" max="8716" width="9.1796875" style="1"/>
    <col min="8717" max="8717" width="12.453125" style="1" customWidth="1"/>
    <col min="8718" max="8959" width="9.1796875" style="1"/>
    <col min="8960" max="8960" width="3.7265625" style="1" customWidth="1"/>
    <col min="8961" max="8961" width="38.1796875" style="1" customWidth="1"/>
    <col min="8962" max="8962" width="10" style="1" bestFit="1" customWidth="1"/>
    <col min="8963" max="8963" width="10.453125" style="1" customWidth="1"/>
    <col min="8964" max="8964" width="10.54296875" style="1" bestFit="1" customWidth="1"/>
    <col min="8965" max="8966" width="9.81640625" style="1" bestFit="1" customWidth="1"/>
    <col min="8967" max="8967" width="10" style="1" bestFit="1" customWidth="1"/>
    <col min="8968" max="8968" width="9.81640625" style="1" bestFit="1" customWidth="1"/>
    <col min="8969" max="8969" width="9.1796875" style="1"/>
    <col min="8970" max="8970" width="11.7265625" style="1" bestFit="1" customWidth="1"/>
    <col min="8971" max="8972" width="9.1796875" style="1"/>
    <col min="8973" max="8973" width="12.453125" style="1" customWidth="1"/>
    <col min="8974" max="9215" width="9.1796875" style="1"/>
    <col min="9216" max="9216" width="3.7265625" style="1" customWidth="1"/>
    <col min="9217" max="9217" width="38.1796875" style="1" customWidth="1"/>
    <col min="9218" max="9218" width="10" style="1" bestFit="1" customWidth="1"/>
    <col min="9219" max="9219" width="10.453125" style="1" customWidth="1"/>
    <col min="9220" max="9220" width="10.54296875" style="1" bestFit="1" customWidth="1"/>
    <col min="9221" max="9222" width="9.81640625" style="1" bestFit="1" customWidth="1"/>
    <col min="9223" max="9223" width="10" style="1" bestFit="1" customWidth="1"/>
    <col min="9224" max="9224" width="9.81640625" style="1" bestFit="1" customWidth="1"/>
    <col min="9225" max="9225" width="9.1796875" style="1"/>
    <col min="9226" max="9226" width="11.7265625" style="1" bestFit="1" customWidth="1"/>
    <col min="9227" max="9228" width="9.1796875" style="1"/>
    <col min="9229" max="9229" width="12.453125" style="1" customWidth="1"/>
    <col min="9230" max="9471" width="9.1796875" style="1"/>
    <col min="9472" max="9472" width="3.7265625" style="1" customWidth="1"/>
    <col min="9473" max="9473" width="38.1796875" style="1" customWidth="1"/>
    <col min="9474" max="9474" width="10" style="1" bestFit="1" customWidth="1"/>
    <col min="9475" max="9475" width="10.453125" style="1" customWidth="1"/>
    <col min="9476" max="9476" width="10.54296875" style="1" bestFit="1" customWidth="1"/>
    <col min="9477" max="9478" width="9.81640625" style="1" bestFit="1" customWidth="1"/>
    <col min="9479" max="9479" width="10" style="1" bestFit="1" customWidth="1"/>
    <col min="9480" max="9480" width="9.81640625" style="1" bestFit="1" customWidth="1"/>
    <col min="9481" max="9481" width="9.1796875" style="1"/>
    <col min="9482" max="9482" width="11.7265625" style="1" bestFit="1" customWidth="1"/>
    <col min="9483" max="9484" width="9.1796875" style="1"/>
    <col min="9485" max="9485" width="12.453125" style="1" customWidth="1"/>
    <col min="9486" max="9727" width="9.1796875" style="1"/>
    <col min="9728" max="9728" width="3.7265625" style="1" customWidth="1"/>
    <col min="9729" max="9729" width="38.1796875" style="1" customWidth="1"/>
    <col min="9730" max="9730" width="10" style="1" bestFit="1" customWidth="1"/>
    <col min="9731" max="9731" width="10.453125" style="1" customWidth="1"/>
    <col min="9732" max="9732" width="10.54296875" style="1" bestFit="1" customWidth="1"/>
    <col min="9733" max="9734" width="9.81640625" style="1" bestFit="1" customWidth="1"/>
    <col min="9735" max="9735" width="10" style="1" bestFit="1" customWidth="1"/>
    <col min="9736" max="9736" width="9.81640625" style="1" bestFit="1" customWidth="1"/>
    <col min="9737" max="9737" width="9.1796875" style="1"/>
    <col min="9738" max="9738" width="11.7265625" style="1" bestFit="1" customWidth="1"/>
    <col min="9739" max="9740" width="9.1796875" style="1"/>
    <col min="9741" max="9741" width="12.453125" style="1" customWidth="1"/>
    <col min="9742" max="9983" width="9.1796875" style="1"/>
    <col min="9984" max="9984" width="3.7265625" style="1" customWidth="1"/>
    <col min="9985" max="9985" width="38.1796875" style="1" customWidth="1"/>
    <col min="9986" max="9986" width="10" style="1" bestFit="1" customWidth="1"/>
    <col min="9987" max="9987" width="10.453125" style="1" customWidth="1"/>
    <col min="9988" max="9988" width="10.54296875" style="1" bestFit="1" customWidth="1"/>
    <col min="9989" max="9990" width="9.81640625" style="1" bestFit="1" customWidth="1"/>
    <col min="9991" max="9991" width="10" style="1" bestFit="1" customWidth="1"/>
    <col min="9992" max="9992" width="9.81640625" style="1" bestFit="1" customWidth="1"/>
    <col min="9993" max="9993" width="9.1796875" style="1"/>
    <col min="9994" max="9994" width="11.7265625" style="1" bestFit="1" customWidth="1"/>
    <col min="9995" max="9996" width="9.1796875" style="1"/>
    <col min="9997" max="9997" width="12.453125" style="1" customWidth="1"/>
    <col min="9998" max="10239" width="9.1796875" style="1"/>
    <col min="10240" max="10240" width="3.7265625" style="1" customWidth="1"/>
    <col min="10241" max="10241" width="38.1796875" style="1" customWidth="1"/>
    <col min="10242" max="10242" width="10" style="1" bestFit="1" customWidth="1"/>
    <col min="10243" max="10243" width="10.453125" style="1" customWidth="1"/>
    <col min="10244" max="10244" width="10.54296875" style="1" bestFit="1" customWidth="1"/>
    <col min="10245" max="10246" width="9.81640625" style="1" bestFit="1" customWidth="1"/>
    <col min="10247" max="10247" width="10" style="1" bestFit="1" customWidth="1"/>
    <col min="10248" max="10248" width="9.81640625" style="1" bestFit="1" customWidth="1"/>
    <col min="10249" max="10249" width="9.1796875" style="1"/>
    <col min="10250" max="10250" width="11.7265625" style="1" bestFit="1" customWidth="1"/>
    <col min="10251" max="10252" width="9.1796875" style="1"/>
    <col min="10253" max="10253" width="12.453125" style="1" customWidth="1"/>
    <col min="10254" max="10495" width="9.1796875" style="1"/>
    <col min="10496" max="10496" width="3.7265625" style="1" customWidth="1"/>
    <col min="10497" max="10497" width="38.1796875" style="1" customWidth="1"/>
    <col min="10498" max="10498" width="10" style="1" bestFit="1" customWidth="1"/>
    <col min="10499" max="10499" width="10.453125" style="1" customWidth="1"/>
    <col min="10500" max="10500" width="10.54296875" style="1" bestFit="1" customWidth="1"/>
    <col min="10501" max="10502" width="9.81640625" style="1" bestFit="1" customWidth="1"/>
    <col min="10503" max="10503" width="10" style="1" bestFit="1" customWidth="1"/>
    <col min="10504" max="10504" width="9.81640625" style="1" bestFit="1" customWidth="1"/>
    <col min="10505" max="10505" width="9.1796875" style="1"/>
    <col min="10506" max="10506" width="11.7265625" style="1" bestFit="1" customWidth="1"/>
    <col min="10507" max="10508" width="9.1796875" style="1"/>
    <col min="10509" max="10509" width="12.453125" style="1" customWidth="1"/>
    <col min="10510" max="10751" width="9.1796875" style="1"/>
    <col min="10752" max="10752" width="3.7265625" style="1" customWidth="1"/>
    <col min="10753" max="10753" width="38.1796875" style="1" customWidth="1"/>
    <col min="10754" max="10754" width="10" style="1" bestFit="1" customWidth="1"/>
    <col min="10755" max="10755" width="10.453125" style="1" customWidth="1"/>
    <col min="10756" max="10756" width="10.54296875" style="1" bestFit="1" customWidth="1"/>
    <col min="10757" max="10758" width="9.81640625" style="1" bestFit="1" customWidth="1"/>
    <col min="10759" max="10759" width="10" style="1" bestFit="1" customWidth="1"/>
    <col min="10760" max="10760" width="9.81640625" style="1" bestFit="1" customWidth="1"/>
    <col min="10761" max="10761" width="9.1796875" style="1"/>
    <col min="10762" max="10762" width="11.7265625" style="1" bestFit="1" customWidth="1"/>
    <col min="10763" max="10764" width="9.1796875" style="1"/>
    <col min="10765" max="10765" width="12.453125" style="1" customWidth="1"/>
    <col min="10766" max="11007" width="9.1796875" style="1"/>
    <col min="11008" max="11008" width="3.7265625" style="1" customWidth="1"/>
    <col min="11009" max="11009" width="38.1796875" style="1" customWidth="1"/>
    <col min="11010" max="11010" width="10" style="1" bestFit="1" customWidth="1"/>
    <col min="11011" max="11011" width="10.453125" style="1" customWidth="1"/>
    <col min="11012" max="11012" width="10.54296875" style="1" bestFit="1" customWidth="1"/>
    <col min="11013" max="11014" width="9.81640625" style="1" bestFit="1" customWidth="1"/>
    <col min="11015" max="11015" width="10" style="1" bestFit="1" customWidth="1"/>
    <col min="11016" max="11016" width="9.81640625" style="1" bestFit="1" customWidth="1"/>
    <col min="11017" max="11017" width="9.1796875" style="1"/>
    <col min="11018" max="11018" width="11.7265625" style="1" bestFit="1" customWidth="1"/>
    <col min="11019" max="11020" width="9.1796875" style="1"/>
    <col min="11021" max="11021" width="12.453125" style="1" customWidth="1"/>
    <col min="11022" max="11263" width="9.1796875" style="1"/>
    <col min="11264" max="11264" width="3.7265625" style="1" customWidth="1"/>
    <col min="11265" max="11265" width="38.1796875" style="1" customWidth="1"/>
    <col min="11266" max="11266" width="10" style="1" bestFit="1" customWidth="1"/>
    <col min="11267" max="11267" width="10.453125" style="1" customWidth="1"/>
    <col min="11268" max="11268" width="10.54296875" style="1" bestFit="1" customWidth="1"/>
    <col min="11269" max="11270" width="9.81640625" style="1" bestFit="1" customWidth="1"/>
    <col min="11271" max="11271" width="10" style="1" bestFit="1" customWidth="1"/>
    <col min="11272" max="11272" width="9.81640625" style="1" bestFit="1" customWidth="1"/>
    <col min="11273" max="11273" width="9.1796875" style="1"/>
    <col min="11274" max="11274" width="11.7265625" style="1" bestFit="1" customWidth="1"/>
    <col min="11275" max="11276" width="9.1796875" style="1"/>
    <col min="11277" max="11277" width="12.453125" style="1" customWidth="1"/>
    <col min="11278" max="11519" width="9.1796875" style="1"/>
    <col min="11520" max="11520" width="3.7265625" style="1" customWidth="1"/>
    <col min="11521" max="11521" width="38.1796875" style="1" customWidth="1"/>
    <col min="11522" max="11522" width="10" style="1" bestFit="1" customWidth="1"/>
    <col min="11523" max="11523" width="10.453125" style="1" customWidth="1"/>
    <col min="11524" max="11524" width="10.54296875" style="1" bestFit="1" customWidth="1"/>
    <col min="11525" max="11526" width="9.81640625" style="1" bestFit="1" customWidth="1"/>
    <col min="11527" max="11527" width="10" style="1" bestFit="1" customWidth="1"/>
    <col min="11528" max="11528" width="9.81640625" style="1" bestFit="1" customWidth="1"/>
    <col min="11529" max="11529" width="9.1796875" style="1"/>
    <col min="11530" max="11530" width="11.7265625" style="1" bestFit="1" customWidth="1"/>
    <col min="11531" max="11532" width="9.1796875" style="1"/>
    <col min="11533" max="11533" width="12.453125" style="1" customWidth="1"/>
    <col min="11534" max="11775" width="9.1796875" style="1"/>
    <col min="11776" max="11776" width="3.7265625" style="1" customWidth="1"/>
    <col min="11777" max="11777" width="38.1796875" style="1" customWidth="1"/>
    <col min="11778" max="11778" width="10" style="1" bestFit="1" customWidth="1"/>
    <col min="11779" max="11779" width="10.453125" style="1" customWidth="1"/>
    <col min="11780" max="11780" width="10.54296875" style="1" bestFit="1" customWidth="1"/>
    <col min="11781" max="11782" width="9.81640625" style="1" bestFit="1" customWidth="1"/>
    <col min="11783" max="11783" width="10" style="1" bestFit="1" customWidth="1"/>
    <col min="11784" max="11784" width="9.81640625" style="1" bestFit="1" customWidth="1"/>
    <col min="11785" max="11785" width="9.1796875" style="1"/>
    <col min="11786" max="11786" width="11.7265625" style="1" bestFit="1" customWidth="1"/>
    <col min="11787" max="11788" width="9.1796875" style="1"/>
    <col min="11789" max="11789" width="12.453125" style="1" customWidth="1"/>
    <col min="11790" max="12031" width="9.1796875" style="1"/>
    <col min="12032" max="12032" width="3.7265625" style="1" customWidth="1"/>
    <col min="12033" max="12033" width="38.1796875" style="1" customWidth="1"/>
    <col min="12034" max="12034" width="10" style="1" bestFit="1" customWidth="1"/>
    <col min="12035" max="12035" width="10.453125" style="1" customWidth="1"/>
    <col min="12036" max="12036" width="10.54296875" style="1" bestFit="1" customWidth="1"/>
    <col min="12037" max="12038" width="9.81640625" style="1" bestFit="1" customWidth="1"/>
    <col min="12039" max="12039" width="10" style="1" bestFit="1" customWidth="1"/>
    <col min="12040" max="12040" width="9.81640625" style="1" bestFit="1" customWidth="1"/>
    <col min="12041" max="12041" width="9.1796875" style="1"/>
    <col min="12042" max="12042" width="11.7265625" style="1" bestFit="1" customWidth="1"/>
    <col min="12043" max="12044" width="9.1796875" style="1"/>
    <col min="12045" max="12045" width="12.453125" style="1" customWidth="1"/>
    <col min="12046" max="12287" width="9.1796875" style="1"/>
    <col min="12288" max="12288" width="3.7265625" style="1" customWidth="1"/>
    <col min="12289" max="12289" width="38.1796875" style="1" customWidth="1"/>
    <col min="12290" max="12290" width="10" style="1" bestFit="1" customWidth="1"/>
    <col min="12291" max="12291" width="10.453125" style="1" customWidth="1"/>
    <col min="12292" max="12292" width="10.54296875" style="1" bestFit="1" customWidth="1"/>
    <col min="12293" max="12294" width="9.81640625" style="1" bestFit="1" customWidth="1"/>
    <col min="12295" max="12295" width="10" style="1" bestFit="1" customWidth="1"/>
    <col min="12296" max="12296" width="9.81640625" style="1" bestFit="1" customWidth="1"/>
    <col min="12297" max="12297" width="9.1796875" style="1"/>
    <col min="12298" max="12298" width="11.7265625" style="1" bestFit="1" customWidth="1"/>
    <col min="12299" max="12300" width="9.1796875" style="1"/>
    <col min="12301" max="12301" width="12.453125" style="1" customWidth="1"/>
    <col min="12302" max="12543" width="9.1796875" style="1"/>
    <col min="12544" max="12544" width="3.7265625" style="1" customWidth="1"/>
    <col min="12545" max="12545" width="38.1796875" style="1" customWidth="1"/>
    <col min="12546" max="12546" width="10" style="1" bestFit="1" customWidth="1"/>
    <col min="12547" max="12547" width="10.453125" style="1" customWidth="1"/>
    <col min="12548" max="12548" width="10.54296875" style="1" bestFit="1" customWidth="1"/>
    <col min="12549" max="12550" width="9.81640625" style="1" bestFit="1" customWidth="1"/>
    <col min="12551" max="12551" width="10" style="1" bestFit="1" customWidth="1"/>
    <col min="12552" max="12552" width="9.81640625" style="1" bestFit="1" customWidth="1"/>
    <col min="12553" max="12553" width="9.1796875" style="1"/>
    <col min="12554" max="12554" width="11.7265625" style="1" bestFit="1" customWidth="1"/>
    <col min="12555" max="12556" width="9.1796875" style="1"/>
    <col min="12557" max="12557" width="12.453125" style="1" customWidth="1"/>
    <col min="12558" max="12799" width="9.1796875" style="1"/>
    <col min="12800" max="12800" width="3.7265625" style="1" customWidth="1"/>
    <col min="12801" max="12801" width="38.1796875" style="1" customWidth="1"/>
    <col min="12802" max="12802" width="10" style="1" bestFit="1" customWidth="1"/>
    <col min="12803" max="12803" width="10.453125" style="1" customWidth="1"/>
    <col min="12804" max="12804" width="10.54296875" style="1" bestFit="1" customWidth="1"/>
    <col min="12805" max="12806" width="9.81640625" style="1" bestFit="1" customWidth="1"/>
    <col min="12807" max="12807" width="10" style="1" bestFit="1" customWidth="1"/>
    <col min="12808" max="12808" width="9.81640625" style="1" bestFit="1" customWidth="1"/>
    <col min="12809" max="12809" width="9.1796875" style="1"/>
    <col min="12810" max="12810" width="11.7265625" style="1" bestFit="1" customWidth="1"/>
    <col min="12811" max="12812" width="9.1796875" style="1"/>
    <col min="12813" max="12813" width="12.453125" style="1" customWidth="1"/>
    <col min="12814" max="13055" width="9.1796875" style="1"/>
    <col min="13056" max="13056" width="3.7265625" style="1" customWidth="1"/>
    <col min="13057" max="13057" width="38.1796875" style="1" customWidth="1"/>
    <col min="13058" max="13058" width="10" style="1" bestFit="1" customWidth="1"/>
    <col min="13059" max="13059" width="10.453125" style="1" customWidth="1"/>
    <col min="13060" max="13060" width="10.54296875" style="1" bestFit="1" customWidth="1"/>
    <col min="13061" max="13062" width="9.81640625" style="1" bestFit="1" customWidth="1"/>
    <col min="13063" max="13063" width="10" style="1" bestFit="1" customWidth="1"/>
    <col min="13064" max="13064" width="9.81640625" style="1" bestFit="1" customWidth="1"/>
    <col min="13065" max="13065" width="9.1796875" style="1"/>
    <col min="13066" max="13066" width="11.7265625" style="1" bestFit="1" customWidth="1"/>
    <col min="13067" max="13068" width="9.1796875" style="1"/>
    <col min="13069" max="13069" width="12.453125" style="1" customWidth="1"/>
    <col min="13070" max="13311" width="9.1796875" style="1"/>
    <col min="13312" max="13312" width="3.7265625" style="1" customWidth="1"/>
    <col min="13313" max="13313" width="38.1796875" style="1" customWidth="1"/>
    <col min="13314" max="13314" width="10" style="1" bestFit="1" customWidth="1"/>
    <col min="13315" max="13315" width="10.453125" style="1" customWidth="1"/>
    <col min="13316" max="13316" width="10.54296875" style="1" bestFit="1" customWidth="1"/>
    <col min="13317" max="13318" width="9.81640625" style="1" bestFit="1" customWidth="1"/>
    <col min="13319" max="13319" width="10" style="1" bestFit="1" customWidth="1"/>
    <col min="13320" max="13320" width="9.81640625" style="1" bestFit="1" customWidth="1"/>
    <col min="13321" max="13321" width="9.1796875" style="1"/>
    <col min="13322" max="13322" width="11.7265625" style="1" bestFit="1" customWidth="1"/>
    <col min="13323" max="13324" width="9.1796875" style="1"/>
    <col min="13325" max="13325" width="12.453125" style="1" customWidth="1"/>
    <col min="13326" max="13567" width="9.1796875" style="1"/>
    <col min="13568" max="13568" width="3.7265625" style="1" customWidth="1"/>
    <col min="13569" max="13569" width="38.1796875" style="1" customWidth="1"/>
    <col min="13570" max="13570" width="10" style="1" bestFit="1" customWidth="1"/>
    <col min="13571" max="13571" width="10.453125" style="1" customWidth="1"/>
    <col min="13572" max="13572" width="10.54296875" style="1" bestFit="1" customWidth="1"/>
    <col min="13573" max="13574" width="9.81640625" style="1" bestFit="1" customWidth="1"/>
    <col min="13575" max="13575" width="10" style="1" bestFit="1" customWidth="1"/>
    <col min="13576" max="13576" width="9.81640625" style="1" bestFit="1" customWidth="1"/>
    <col min="13577" max="13577" width="9.1796875" style="1"/>
    <col min="13578" max="13578" width="11.7265625" style="1" bestFit="1" customWidth="1"/>
    <col min="13579" max="13580" width="9.1796875" style="1"/>
    <col min="13581" max="13581" width="12.453125" style="1" customWidth="1"/>
    <col min="13582" max="13823" width="9.1796875" style="1"/>
    <col min="13824" max="13824" width="3.7265625" style="1" customWidth="1"/>
    <col min="13825" max="13825" width="38.1796875" style="1" customWidth="1"/>
    <col min="13826" max="13826" width="10" style="1" bestFit="1" customWidth="1"/>
    <col min="13827" max="13827" width="10.453125" style="1" customWidth="1"/>
    <col min="13828" max="13828" width="10.54296875" style="1" bestFit="1" customWidth="1"/>
    <col min="13829" max="13830" width="9.81640625" style="1" bestFit="1" customWidth="1"/>
    <col min="13831" max="13831" width="10" style="1" bestFit="1" customWidth="1"/>
    <col min="13832" max="13832" width="9.81640625" style="1" bestFit="1" customWidth="1"/>
    <col min="13833" max="13833" width="9.1796875" style="1"/>
    <col min="13834" max="13834" width="11.7265625" style="1" bestFit="1" customWidth="1"/>
    <col min="13835" max="13836" width="9.1796875" style="1"/>
    <col min="13837" max="13837" width="12.453125" style="1" customWidth="1"/>
    <col min="13838" max="14079" width="9.1796875" style="1"/>
    <col min="14080" max="14080" width="3.7265625" style="1" customWidth="1"/>
    <col min="14081" max="14081" width="38.1796875" style="1" customWidth="1"/>
    <col min="14082" max="14082" width="10" style="1" bestFit="1" customWidth="1"/>
    <col min="14083" max="14083" width="10.453125" style="1" customWidth="1"/>
    <col min="14084" max="14084" width="10.54296875" style="1" bestFit="1" customWidth="1"/>
    <col min="14085" max="14086" width="9.81640625" style="1" bestFit="1" customWidth="1"/>
    <col min="14087" max="14087" width="10" style="1" bestFit="1" customWidth="1"/>
    <col min="14088" max="14088" width="9.81640625" style="1" bestFit="1" customWidth="1"/>
    <col min="14089" max="14089" width="9.1796875" style="1"/>
    <col min="14090" max="14090" width="11.7265625" style="1" bestFit="1" customWidth="1"/>
    <col min="14091" max="14092" width="9.1796875" style="1"/>
    <col min="14093" max="14093" width="12.453125" style="1" customWidth="1"/>
    <col min="14094" max="14335" width="9.1796875" style="1"/>
    <col min="14336" max="14336" width="3.7265625" style="1" customWidth="1"/>
    <col min="14337" max="14337" width="38.1796875" style="1" customWidth="1"/>
    <col min="14338" max="14338" width="10" style="1" bestFit="1" customWidth="1"/>
    <col min="14339" max="14339" width="10.453125" style="1" customWidth="1"/>
    <col min="14340" max="14340" width="10.54296875" style="1" bestFit="1" customWidth="1"/>
    <col min="14341" max="14342" width="9.81640625" style="1" bestFit="1" customWidth="1"/>
    <col min="14343" max="14343" width="10" style="1" bestFit="1" customWidth="1"/>
    <col min="14344" max="14344" width="9.81640625" style="1" bestFit="1" customWidth="1"/>
    <col min="14345" max="14345" width="9.1796875" style="1"/>
    <col min="14346" max="14346" width="11.7265625" style="1" bestFit="1" customWidth="1"/>
    <col min="14347" max="14348" width="9.1796875" style="1"/>
    <col min="14349" max="14349" width="12.453125" style="1" customWidth="1"/>
    <col min="14350" max="14591" width="9.1796875" style="1"/>
    <col min="14592" max="14592" width="3.7265625" style="1" customWidth="1"/>
    <col min="14593" max="14593" width="38.1796875" style="1" customWidth="1"/>
    <col min="14594" max="14594" width="10" style="1" bestFit="1" customWidth="1"/>
    <col min="14595" max="14595" width="10.453125" style="1" customWidth="1"/>
    <col min="14596" max="14596" width="10.54296875" style="1" bestFit="1" customWidth="1"/>
    <col min="14597" max="14598" width="9.81640625" style="1" bestFit="1" customWidth="1"/>
    <col min="14599" max="14599" width="10" style="1" bestFit="1" customWidth="1"/>
    <col min="14600" max="14600" width="9.81640625" style="1" bestFit="1" customWidth="1"/>
    <col min="14601" max="14601" width="9.1796875" style="1"/>
    <col min="14602" max="14602" width="11.7265625" style="1" bestFit="1" customWidth="1"/>
    <col min="14603" max="14604" width="9.1796875" style="1"/>
    <col min="14605" max="14605" width="12.453125" style="1" customWidth="1"/>
    <col min="14606" max="14847" width="9.1796875" style="1"/>
    <col min="14848" max="14848" width="3.7265625" style="1" customWidth="1"/>
    <col min="14849" max="14849" width="38.1796875" style="1" customWidth="1"/>
    <col min="14850" max="14850" width="10" style="1" bestFit="1" customWidth="1"/>
    <col min="14851" max="14851" width="10.453125" style="1" customWidth="1"/>
    <col min="14852" max="14852" width="10.54296875" style="1" bestFit="1" customWidth="1"/>
    <col min="14853" max="14854" width="9.81640625" style="1" bestFit="1" customWidth="1"/>
    <col min="14855" max="14855" width="10" style="1" bestFit="1" customWidth="1"/>
    <col min="14856" max="14856" width="9.81640625" style="1" bestFit="1" customWidth="1"/>
    <col min="14857" max="14857" width="9.1796875" style="1"/>
    <col min="14858" max="14858" width="11.7265625" style="1" bestFit="1" customWidth="1"/>
    <col min="14859" max="14860" width="9.1796875" style="1"/>
    <col min="14861" max="14861" width="12.453125" style="1" customWidth="1"/>
    <col min="14862" max="15103" width="9.1796875" style="1"/>
    <col min="15104" max="15104" width="3.7265625" style="1" customWidth="1"/>
    <col min="15105" max="15105" width="38.1796875" style="1" customWidth="1"/>
    <col min="15106" max="15106" width="10" style="1" bestFit="1" customWidth="1"/>
    <col min="15107" max="15107" width="10.453125" style="1" customWidth="1"/>
    <col min="15108" max="15108" width="10.54296875" style="1" bestFit="1" customWidth="1"/>
    <col min="15109" max="15110" width="9.81640625" style="1" bestFit="1" customWidth="1"/>
    <col min="15111" max="15111" width="10" style="1" bestFit="1" customWidth="1"/>
    <col min="15112" max="15112" width="9.81640625" style="1" bestFit="1" customWidth="1"/>
    <col min="15113" max="15113" width="9.1796875" style="1"/>
    <col min="15114" max="15114" width="11.7265625" style="1" bestFit="1" customWidth="1"/>
    <col min="15115" max="15116" width="9.1796875" style="1"/>
    <col min="15117" max="15117" width="12.453125" style="1" customWidth="1"/>
    <col min="15118" max="15359" width="9.1796875" style="1"/>
    <col min="15360" max="15360" width="3.7265625" style="1" customWidth="1"/>
    <col min="15361" max="15361" width="38.1796875" style="1" customWidth="1"/>
    <col min="15362" max="15362" width="10" style="1" bestFit="1" customWidth="1"/>
    <col min="15363" max="15363" width="10.453125" style="1" customWidth="1"/>
    <col min="15364" max="15364" width="10.54296875" style="1" bestFit="1" customWidth="1"/>
    <col min="15365" max="15366" width="9.81640625" style="1" bestFit="1" customWidth="1"/>
    <col min="15367" max="15367" width="10" style="1" bestFit="1" customWidth="1"/>
    <col min="15368" max="15368" width="9.81640625" style="1" bestFit="1" customWidth="1"/>
    <col min="15369" max="15369" width="9.1796875" style="1"/>
    <col min="15370" max="15370" width="11.7265625" style="1" bestFit="1" customWidth="1"/>
    <col min="15371" max="15372" width="9.1796875" style="1"/>
    <col min="15373" max="15373" width="12.453125" style="1" customWidth="1"/>
    <col min="15374" max="15615" width="9.1796875" style="1"/>
    <col min="15616" max="15616" width="3.7265625" style="1" customWidth="1"/>
    <col min="15617" max="15617" width="38.1796875" style="1" customWidth="1"/>
    <col min="15618" max="15618" width="10" style="1" bestFit="1" customWidth="1"/>
    <col min="15619" max="15619" width="10.453125" style="1" customWidth="1"/>
    <col min="15620" max="15620" width="10.54296875" style="1" bestFit="1" customWidth="1"/>
    <col min="15621" max="15622" width="9.81640625" style="1" bestFit="1" customWidth="1"/>
    <col min="15623" max="15623" width="10" style="1" bestFit="1" customWidth="1"/>
    <col min="15624" max="15624" width="9.81640625" style="1" bestFit="1" customWidth="1"/>
    <col min="15625" max="15625" width="9.1796875" style="1"/>
    <col min="15626" max="15626" width="11.7265625" style="1" bestFit="1" customWidth="1"/>
    <col min="15627" max="15628" width="9.1796875" style="1"/>
    <col min="15629" max="15629" width="12.453125" style="1" customWidth="1"/>
    <col min="15630" max="15871" width="9.1796875" style="1"/>
    <col min="15872" max="15872" width="3.7265625" style="1" customWidth="1"/>
    <col min="15873" max="15873" width="38.1796875" style="1" customWidth="1"/>
    <col min="15874" max="15874" width="10" style="1" bestFit="1" customWidth="1"/>
    <col min="15875" max="15875" width="10.453125" style="1" customWidth="1"/>
    <col min="15876" max="15876" width="10.54296875" style="1" bestFit="1" customWidth="1"/>
    <col min="15877" max="15878" width="9.81640625" style="1" bestFit="1" customWidth="1"/>
    <col min="15879" max="15879" width="10" style="1" bestFit="1" customWidth="1"/>
    <col min="15880" max="15880" width="9.81640625" style="1" bestFit="1" customWidth="1"/>
    <col min="15881" max="15881" width="9.1796875" style="1"/>
    <col min="15882" max="15882" width="11.7265625" style="1" bestFit="1" customWidth="1"/>
    <col min="15883" max="15884" width="9.1796875" style="1"/>
    <col min="15885" max="15885" width="12.453125" style="1" customWidth="1"/>
    <col min="15886" max="16127" width="9.1796875" style="1"/>
    <col min="16128" max="16128" width="3.7265625" style="1" customWidth="1"/>
    <col min="16129" max="16129" width="38.1796875" style="1" customWidth="1"/>
    <col min="16130" max="16130" width="10" style="1" bestFit="1" customWidth="1"/>
    <col min="16131" max="16131" width="10.453125" style="1" customWidth="1"/>
    <col min="16132" max="16132" width="10.54296875" style="1" bestFit="1" customWidth="1"/>
    <col min="16133" max="16134" width="9.81640625" style="1" bestFit="1" customWidth="1"/>
    <col min="16135" max="16135" width="10" style="1" bestFit="1" customWidth="1"/>
    <col min="16136" max="16136" width="9.81640625" style="1" bestFit="1" customWidth="1"/>
    <col min="16137" max="16137" width="9.1796875" style="1"/>
    <col min="16138" max="16138" width="11.7265625" style="1" bestFit="1" customWidth="1"/>
    <col min="16139" max="16140" width="9.1796875" style="1"/>
    <col min="16141" max="16141" width="12.453125" style="1" customWidth="1"/>
    <col min="16142" max="16384" width="9.1796875" style="1"/>
  </cols>
  <sheetData>
    <row r="1" spans="1:10" s="20" customFormat="1" ht="30" customHeight="1" x14ac:dyDescent="0.5">
      <c r="A1" s="18"/>
      <c r="B1" s="19"/>
    </row>
    <row r="2" spans="1:10" s="18" customFormat="1" ht="19.5" customHeight="1" x14ac:dyDescent="0.3">
      <c r="B2" s="21"/>
    </row>
    <row r="3" spans="1:10" s="18" customFormat="1" ht="18" customHeight="1" x14ac:dyDescent="0.3"/>
    <row r="4" spans="1:10" s="22" customFormat="1" ht="18" customHeight="1" x14ac:dyDescent="0.35">
      <c r="B4" s="23" t="s">
        <v>40</v>
      </c>
      <c r="C4" s="24"/>
      <c r="D4" s="24"/>
      <c r="E4" s="24"/>
      <c r="F4" s="24"/>
      <c r="G4" s="24"/>
      <c r="H4" s="25"/>
    </row>
    <row r="5" spans="1:10" s="22" customFormat="1" ht="18" customHeight="1" x14ac:dyDescent="0.45">
      <c r="B5" s="26"/>
      <c r="C5" s="27"/>
      <c r="D5" s="27"/>
      <c r="E5" s="27"/>
      <c r="F5" s="27"/>
      <c r="G5" s="27"/>
    </row>
    <row r="6" spans="1:10" s="28" customFormat="1" ht="14.25" customHeight="1" x14ac:dyDescent="0.45">
      <c r="B6" s="29"/>
      <c r="C6" s="30" t="s">
        <v>1</v>
      </c>
      <c r="D6" s="31"/>
      <c r="E6" s="106">
        <v>43400</v>
      </c>
      <c r="G6" s="25"/>
      <c r="H6" s="25"/>
      <c r="I6" s="25"/>
      <c r="J6" s="25"/>
    </row>
    <row r="7" spans="1:10" s="28" customFormat="1" ht="15" customHeight="1" x14ac:dyDescent="0.3">
      <c r="B7" s="32"/>
      <c r="C7" s="30" t="s">
        <v>2</v>
      </c>
      <c r="D7" s="31"/>
      <c r="E7" s="33">
        <v>32.4</v>
      </c>
      <c r="G7" s="25"/>
      <c r="H7" s="25"/>
      <c r="I7" s="25"/>
      <c r="J7" s="25"/>
    </row>
    <row r="8" spans="1:10" x14ac:dyDescent="0.3">
      <c r="B8" s="34"/>
    </row>
    <row r="9" spans="1:10" s="35" customFormat="1" ht="14.5" x14ac:dyDescent="0.35">
      <c r="B9" s="36" t="s">
        <v>3</v>
      </c>
      <c r="C9" s="37" t="s">
        <v>4</v>
      </c>
      <c r="D9" s="37" t="s">
        <v>5</v>
      </c>
      <c r="E9" s="37" t="s">
        <v>6</v>
      </c>
      <c r="F9" s="37" t="s">
        <v>7</v>
      </c>
      <c r="G9" s="37" t="s">
        <v>8</v>
      </c>
      <c r="H9" s="37" t="s">
        <v>9</v>
      </c>
    </row>
    <row r="10" spans="1:10" x14ac:dyDescent="0.3">
      <c r="B10" s="38"/>
      <c r="C10" s="39"/>
      <c r="D10" s="39"/>
      <c r="E10" s="39"/>
      <c r="F10" s="39"/>
      <c r="G10" s="39"/>
    </row>
    <row r="11" spans="1:10" x14ac:dyDescent="0.3">
      <c r="B11" s="38"/>
      <c r="C11" s="39"/>
      <c r="D11" s="39"/>
      <c r="E11" s="39"/>
      <c r="F11" s="39"/>
      <c r="G11" s="39"/>
    </row>
    <row r="12" spans="1:10" x14ac:dyDescent="0.3">
      <c r="B12" s="40" t="s">
        <v>10</v>
      </c>
      <c r="C12" s="41">
        <f>Cashflows!B46+Cashflows!B57+Cashflows!B69</f>
        <v>392.9</v>
      </c>
      <c r="D12" s="142">
        <f>C12*(1+$C$38)</f>
        <v>424.33199999999999</v>
      </c>
      <c r="E12" s="142">
        <f>D12*(1+$C$38)</f>
        <v>458.27856000000003</v>
      </c>
      <c r="F12" s="142">
        <f t="shared" ref="F12:G12" si="0">E12*(1+$C$38)</f>
        <v>494.94084480000004</v>
      </c>
      <c r="G12" s="142">
        <f t="shared" si="0"/>
        <v>534.53611238400003</v>
      </c>
      <c r="H12" s="142">
        <f>G12*(1+$C$38)</f>
        <v>577.29900137472009</v>
      </c>
      <c r="J12" s="132"/>
    </row>
    <row r="13" spans="1:10" s="42" customFormat="1" x14ac:dyDescent="0.3">
      <c r="C13" s="43"/>
      <c r="D13" s="143"/>
      <c r="E13" s="143"/>
      <c r="F13" s="143"/>
      <c r="G13" s="143"/>
      <c r="H13" s="144"/>
    </row>
    <row r="14" spans="1:10" x14ac:dyDescent="0.3">
      <c r="A14" s="1" t="s">
        <v>11</v>
      </c>
      <c r="B14" s="42" t="s">
        <v>12</v>
      </c>
      <c r="C14" s="44"/>
      <c r="D14" s="145">
        <f>C14+1</f>
        <v>1</v>
      </c>
      <c r="E14" s="145">
        <f t="shared" ref="E14:G14" si="1">D14+1</f>
        <v>2</v>
      </c>
      <c r="F14" s="145">
        <f t="shared" si="1"/>
        <v>3</v>
      </c>
      <c r="G14" s="145">
        <f t="shared" si="1"/>
        <v>4</v>
      </c>
      <c r="H14" s="145"/>
    </row>
    <row r="15" spans="1:10" x14ac:dyDescent="0.3">
      <c r="B15" s="42" t="s">
        <v>13</v>
      </c>
      <c r="C15" s="43"/>
      <c r="D15" s="143">
        <f>D12/(1+$N$23)^D14</f>
        <v>398.78334255558326</v>
      </c>
      <c r="E15" s="143">
        <f>E12/(1+$N$23)^E14</f>
        <v>404.75478315042932</v>
      </c>
      <c r="F15" s="143">
        <f>F12/(1+$N$23)^F14</f>
        <v>410.8156409775732</v>
      </c>
      <c r="G15" s="143">
        <f>G12/(1+$N$23)^G14</f>
        <v>416.9672549838408</v>
      </c>
      <c r="H15" s="143"/>
    </row>
    <row r="16" spans="1:10" x14ac:dyDescent="0.3">
      <c r="B16" s="45" t="s">
        <v>14</v>
      </c>
      <c r="C16" s="46"/>
      <c r="D16" s="146">
        <v>1</v>
      </c>
      <c r="E16" s="146">
        <v>1</v>
      </c>
      <c r="F16" s="146">
        <v>1</v>
      </c>
      <c r="G16" s="146">
        <v>1</v>
      </c>
      <c r="H16" s="146"/>
    </row>
    <row r="17" spans="2:14" x14ac:dyDescent="0.3">
      <c r="B17" s="47" t="s">
        <v>15</v>
      </c>
      <c r="C17" s="48"/>
      <c r="D17" s="147">
        <f>D15*D16</f>
        <v>398.78334255558326</v>
      </c>
      <c r="E17" s="147">
        <f>E15*E16</f>
        <v>404.75478315042932</v>
      </c>
      <c r="F17" s="147">
        <f>F15*F16</f>
        <v>410.8156409775732</v>
      </c>
      <c r="G17" s="147">
        <f>G15*G16</f>
        <v>416.9672549838408</v>
      </c>
      <c r="H17" s="147"/>
    </row>
    <row r="18" spans="2:14" x14ac:dyDescent="0.3">
      <c r="B18" s="49" t="s">
        <v>16</v>
      </c>
      <c r="C18" s="50"/>
      <c r="D18" s="148"/>
      <c r="E18" s="148"/>
      <c r="F18" s="148"/>
      <c r="G18" s="149">
        <f>H12/(N23-N22)</f>
        <v>18582.678930998285</v>
      </c>
      <c r="H18" s="150"/>
    </row>
    <row r="19" spans="2:14" x14ac:dyDescent="0.3">
      <c r="B19" s="51" t="s">
        <v>17</v>
      </c>
      <c r="C19" s="52"/>
      <c r="D19" s="151"/>
      <c r="E19" s="151"/>
      <c r="F19" s="151"/>
      <c r="G19" s="152">
        <f>G18/(1+N23)^G14</f>
        <v>14495.50076148669</v>
      </c>
      <c r="H19" s="153"/>
    </row>
    <row r="21" spans="2:14" ht="12.75" customHeight="1" x14ac:dyDescent="0.35">
      <c r="B21" s="53" t="s">
        <v>0</v>
      </c>
      <c r="C21" s="54"/>
      <c r="E21" s="55"/>
      <c r="F21" s="170" t="s">
        <v>18</v>
      </c>
      <c r="G21" s="170"/>
      <c r="H21" s="170"/>
      <c r="I21" s="170"/>
      <c r="J21" s="170"/>
      <c r="K21" s="170"/>
      <c r="M21" s="56" t="s">
        <v>265</v>
      </c>
      <c r="N21" s="57"/>
    </row>
    <row r="22" spans="2:14" ht="15" customHeight="1" x14ac:dyDescent="0.3">
      <c r="B22" s="1" t="s">
        <v>19</v>
      </c>
      <c r="C22" s="132">
        <f>SUM(D17:G17)</f>
        <v>1631.3210216674265</v>
      </c>
      <c r="E22" s="58"/>
      <c r="F22" s="58"/>
      <c r="G22" s="171" t="s">
        <v>20</v>
      </c>
      <c r="H22" s="171"/>
      <c r="I22" s="171"/>
      <c r="J22" s="171"/>
      <c r="K22" s="171"/>
      <c r="M22" s="59" t="s">
        <v>21</v>
      </c>
      <c r="N22" s="136">
        <f>C37</f>
        <v>3.3000000000000002E-2</v>
      </c>
    </row>
    <row r="23" spans="2:14" x14ac:dyDescent="0.3">
      <c r="B23" s="1" t="s">
        <v>22</v>
      </c>
      <c r="C23" s="132">
        <f>+G19</f>
        <v>14495.50076148669</v>
      </c>
      <c r="E23" s="58"/>
      <c r="F23" s="60">
        <f>C32</f>
        <v>20.831083610886534</v>
      </c>
      <c r="G23" s="168">
        <v>2.3E-2</v>
      </c>
      <c r="H23" s="168">
        <v>2.8000000000000001E-2</v>
      </c>
      <c r="I23" s="168">
        <v>3.3000000000000002E-2</v>
      </c>
      <c r="J23" s="168">
        <v>3.7999999999999999E-2</v>
      </c>
      <c r="K23" s="168">
        <v>4.2999999999999997E-2</v>
      </c>
      <c r="M23" s="59" t="s">
        <v>23</v>
      </c>
      <c r="N23" s="136">
        <f>C58</f>
        <v>6.4066511105226681E-2</v>
      </c>
    </row>
    <row r="24" spans="2:14" x14ac:dyDescent="0.3">
      <c r="B24" s="40" t="s">
        <v>24</v>
      </c>
      <c r="C24" s="139">
        <f>C23+C22</f>
        <v>16126.821783154117</v>
      </c>
      <c r="E24" s="172" t="s">
        <v>23</v>
      </c>
      <c r="F24" s="131">
        <v>3.4066511105226675E-2</v>
      </c>
      <c r="G24" s="107">
        <f t="dataTable" ref="G24:K30" dt2D="1" dtr="1" r1="N22" r2="N23"/>
        <v>75.860374356865591</v>
      </c>
      <c r="H24" s="134">
        <v>142.07437707313008</v>
      </c>
      <c r="I24" s="134">
        <v>829.13519884048696</v>
      </c>
      <c r="J24" s="134">
        <v>-230.49969952066041</v>
      </c>
      <c r="K24" s="134">
        <v>-103.99678448943541</v>
      </c>
      <c r="M24" s="62" t="s">
        <v>25</v>
      </c>
      <c r="N24" s="137">
        <f>C42</f>
        <v>0.45</v>
      </c>
    </row>
    <row r="25" spans="2:14" x14ac:dyDescent="0.3">
      <c r="B25" s="61"/>
      <c r="E25" s="172"/>
      <c r="F25" s="131">
        <v>4.4066511105226677E-2</v>
      </c>
      <c r="G25" s="107">
        <v>36.05656509347569</v>
      </c>
      <c r="H25" s="134">
        <v>48.69422310966182</v>
      </c>
      <c r="I25" s="134">
        <v>72.751612146781383</v>
      </c>
      <c r="J25" s="134">
        <v>136.46505491862928</v>
      </c>
      <c r="K25" s="134">
        <v>797.57914790035852</v>
      </c>
      <c r="L25" s="35"/>
      <c r="M25" s="62" t="s">
        <v>270</v>
      </c>
      <c r="N25" s="138">
        <v>0.08</v>
      </c>
    </row>
    <row r="26" spans="2:14" x14ac:dyDescent="0.3">
      <c r="B26" s="61" t="s">
        <v>26</v>
      </c>
      <c r="C26" s="132">
        <f>Data!C21</f>
        <v>4296.7</v>
      </c>
      <c r="E26" s="172"/>
      <c r="F26" s="131">
        <v>5.4066511105226679E-2</v>
      </c>
      <c r="G26" s="107">
        <v>21.882857102696512</v>
      </c>
      <c r="H26" s="134">
        <v>26.967330807492541</v>
      </c>
      <c r="I26" s="134">
        <v>34.465338333527022</v>
      </c>
      <c r="J26" s="134">
        <v>46.630200708711222</v>
      </c>
      <c r="K26" s="134">
        <v>69.787563122537918</v>
      </c>
      <c r="L26" s="35"/>
      <c r="M26" s="140" t="s">
        <v>266</v>
      </c>
      <c r="N26" s="138">
        <v>5.21E-2</v>
      </c>
    </row>
    <row r="27" spans="2:14" x14ac:dyDescent="0.3">
      <c r="B27" s="61"/>
      <c r="E27" s="172"/>
      <c r="F27" s="131">
        <v>6.4066511105226681E-2</v>
      </c>
      <c r="G27" s="107">
        <v>14.615698232963426</v>
      </c>
      <c r="H27" s="134">
        <v>17.292562905334375</v>
      </c>
      <c r="I27" s="169">
        <v>20.831083610886534</v>
      </c>
      <c r="J27" s="134">
        <v>25.727101179470207</v>
      </c>
      <c r="K27" s="134">
        <v>32.947194882031731</v>
      </c>
      <c r="L27" s="35"/>
      <c r="M27" s="35"/>
    </row>
    <row r="28" spans="2:14" x14ac:dyDescent="0.3">
      <c r="B28" s="40" t="s">
        <v>27</v>
      </c>
      <c r="C28" s="139">
        <f>C24-C26</f>
        <v>11830.121783154118</v>
      </c>
      <c r="E28" s="172"/>
      <c r="F28" s="131">
        <v>7.4066511105226676E-2</v>
      </c>
      <c r="G28" s="107">
        <v>10.19755791607747</v>
      </c>
      <c r="H28" s="134">
        <v>11.821039045999635</v>
      </c>
      <c r="I28" s="134">
        <v>13.839849870660716</v>
      </c>
      <c r="J28" s="134">
        <v>16.418407330856091</v>
      </c>
      <c r="K28" s="134">
        <v>19.826976713362733</v>
      </c>
      <c r="L28" s="35"/>
      <c r="M28" s="35"/>
    </row>
    <row r="29" spans="2:14" x14ac:dyDescent="0.3">
      <c r="E29" s="172"/>
      <c r="F29" s="131">
        <v>8.4066511105226671E-2</v>
      </c>
      <c r="G29" s="107">
        <v>7.2286906076985069</v>
      </c>
      <c r="H29" s="134">
        <v>8.3035783328955919</v>
      </c>
      <c r="I29" s="134">
        <v>9.5889538517432324</v>
      </c>
      <c r="J29" s="134">
        <v>11.153355389277541</v>
      </c>
      <c r="K29" s="134">
        <v>13.098700302674908</v>
      </c>
      <c r="L29" s="35"/>
      <c r="M29" s="35"/>
    </row>
    <row r="30" spans="2:14" x14ac:dyDescent="0.3">
      <c r="E30" s="172"/>
      <c r="F30" s="131">
        <v>9.4066511105226666E-2</v>
      </c>
      <c r="G30" s="107">
        <v>5.097207480886544</v>
      </c>
      <c r="H30" s="134">
        <v>5.8527731051258343</v>
      </c>
      <c r="I30" s="134">
        <v>6.7320670397867479</v>
      </c>
      <c r="J30" s="134">
        <v>7.7681914811668378</v>
      </c>
      <c r="K30" s="134">
        <v>9.0072129717001523</v>
      </c>
      <c r="L30" s="35"/>
      <c r="M30" s="35"/>
    </row>
    <row r="31" spans="2:14" x14ac:dyDescent="0.3">
      <c r="B31" s="1" t="s">
        <v>28</v>
      </c>
      <c r="C31" s="1">
        <f>Data!C12</f>
        <v>567.90717199999995</v>
      </c>
      <c r="D31" s="25"/>
      <c r="E31" s="58"/>
      <c r="F31" s="63"/>
      <c r="G31" s="64"/>
      <c r="H31" s="64"/>
      <c r="I31" s="65"/>
      <c r="J31" s="65"/>
      <c r="K31" s="65"/>
      <c r="L31" s="66"/>
      <c r="M31" s="35"/>
    </row>
    <row r="32" spans="2:14" ht="13.5" thickBot="1" x14ac:dyDescent="0.35">
      <c r="B32" s="67" t="s">
        <v>29</v>
      </c>
      <c r="C32" s="68">
        <f>C28/C31</f>
        <v>20.831083610886534</v>
      </c>
      <c r="D32" s="69"/>
      <c r="E32" s="58"/>
      <c r="F32" s="58"/>
      <c r="G32" s="58"/>
      <c r="H32" s="58"/>
      <c r="I32" s="58"/>
      <c r="J32" s="70"/>
      <c r="K32" s="70"/>
      <c r="L32" s="35"/>
      <c r="M32" s="35"/>
    </row>
    <row r="33" spans="2:13" ht="15" thickTop="1" x14ac:dyDescent="0.35">
      <c r="D33" s="71">
        <v>0.02</v>
      </c>
      <c r="E33" s="13"/>
      <c r="F33" s="13"/>
      <c r="G33" s="13"/>
      <c r="H33" s="13"/>
      <c r="I33" s="13"/>
      <c r="J33" s="13"/>
      <c r="K33" s="13"/>
      <c r="L33" s="35"/>
      <c r="M33" s="35"/>
    </row>
    <row r="34" spans="2:13" ht="14.5" x14ac:dyDescent="0.35">
      <c r="B34" s="1" t="s">
        <v>30</v>
      </c>
      <c r="C34" s="1">
        <f>C32/E7-1</f>
        <v>-0.3570653206516502</v>
      </c>
      <c r="D34" s="72" t="s">
        <v>11</v>
      </c>
      <c r="E34" s="13"/>
      <c r="F34" s="13"/>
      <c r="G34" s="13"/>
      <c r="H34" s="13"/>
      <c r="I34" s="13"/>
      <c r="J34" s="13"/>
      <c r="K34" s="13"/>
    </row>
    <row r="35" spans="2:13" ht="14.5" x14ac:dyDescent="0.35">
      <c r="D35" s="72" t="e">
        <f t="shared" ref="D35:D39" si="2">D34+0.5%</f>
        <v>#VALUE!</v>
      </c>
      <c r="E35" s="13"/>
      <c r="F35" s="13"/>
      <c r="G35" s="13"/>
      <c r="H35" s="13"/>
      <c r="I35" s="13"/>
      <c r="J35" s="13"/>
      <c r="K35" s="13"/>
    </row>
    <row r="36" spans="2:13" ht="14.5" x14ac:dyDescent="0.35">
      <c r="B36" s="53" t="s">
        <v>31</v>
      </c>
      <c r="C36" s="73"/>
      <c r="D36" s="72" t="e">
        <f t="shared" si="2"/>
        <v>#VALUE!</v>
      </c>
      <c r="E36" s="13"/>
      <c r="F36" s="13"/>
      <c r="G36" s="13"/>
      <c r="H36" s="13"/>
      <c r="I36" s="13"/>
      <c r="J36" s="13"/>
      <c r="K36" s="13"/>
    </row>
    <row r="37" spans="2:13" ht="14.5" x14ac:dyDescent="0.35">
      <c r="B37" s="1" t="s">
        <v>20</v>
      </c>
      <c r="C37" s="79">
        <v>3.3000000000000002E-2</v>
      </c>
      <c r="D37" s="72" t="e">
        <f t="shared" si="2"/>
        <v>#VALUE!</v>
      </c>
      <c r="E37" s="13"/>
      <c r="F37" s="13"/>
      <c r="G37" s="13"/>
      <c r="H37" s="13"/>
      <c r="I37" s="13"/>
      <c r="J37" s="13"/>
      <c r="K37" s="13"/>
    </row>
    <row r="38" spans="2:13" ht="14.5" x14ac:dyDescent="0.35">
      <c r="B38" s="1" t="s">
        <v>32</v>
      </c>
      <c r="C38" s="80">
        <v>0.08</v>
      </c>
      <c r="D38" s="72" t="e">
        <f t="shared" si="2"/>
        <v>#VALUE!</v>
      </c>
      <c r="E38" s="13"/>
      <c r="F38" s="13"/>
      <c r="G38" s="13"/>
      <c r="H38" s="13"/>
      <c r="I38" s="13"/>
      <c r="J38" s="13"/>
      <c r="K38" s="13"/>
    </row>
    <row r="39" spans="2:13" ht="14.5" x14ac:dyDescent="0.35">
      <c r="B39" s="53" t="s">
        <v>33</v>
      </c>
      <c r="C39" s="81"/>
      <c r="D39" s="72" t="e">
        <f t="shared" si="2"/>
        <v>#VALUE!</v>
      </c>
      <c r="E39" s="13"/>
      <c r="F39" s="13"/>
      <c r="G39" s="13"/>
      <c r="H39" s="13"/>
      <c r="I39" s="13"/>
      <c r="J39" s="13"/>
      <c r="K39" s="13"/>
    </row>
    <row r="40" spans="2:13" ht="14.5" x14ac:dyDescent="0.35">
      <c r="B40" s="1" t="s">
        <v>34</v>
      </c>
      <c r="C40" s="82">
        <v>3.3779999999999998E-2</v>
      </c>
      <c r="D40" s="69"/>
      <c r="E40" s="13"/>
      <c r="F40" s="13"/>
      <c r="G40" s="13"/>
      <c r="H40" s="13"/>
      <c r="I40" s="13"/>
      <c r="J40" s="13"/>
      <c r="K40" s="13"/>
    </row>
    <row r="41" spans="2:13" ht="14.5" x14ac:dyDescent="0.35">
      <c r="B41" s="1" t="s">
        <v>35</v>
      </c>
      <c r="C41" s="82">
        <f>[1]Data!C27-C40</f>
        <v>7.291700000000001E-2</v>
      </c>
      <c r="D41" s="69"/>
      <c r="E41" s="13"/>
      <c r="F41" s="13"/>
      <c r="G41" s="13"/>
      <c r="H41" s="13"/>
      <c r="I41" s="13"/>
      <c r="J41" s="13"/>
      <c r="K41" s="13"/>
    </row>
    <row r="42" spans="2:13" ht="14.5" x14ac:dyDescent="0.35">
      <c r="B42" s="1" t="s">
        <v>36</v>
      </c>
      <c r="C42" s="79">
        <f>[1]Data!H3</f>
        <v>0.45</v>
      </c>
      <c r="D42" s="69"/>
      <c r="E42" s="13"/>
      <c r="F42" s="13"/>
      <c r="G42" s="13"/>
      <c r="H42" s="13"/>
      <c r="I42" s="13"/>
      <c r="J42" s="13"/>
      <c r="K42" s="13"/>
    </row>
    <row r="43" spans="2:13" ht="14.5" x14ac:dyDescent="0.35">
      <c r="B43" s="134"/>
      <c r="C43" s="135"/>
      <c r="E43" s="13"/>
      <c r="F43" s="13"/>
      <c r="G43" s="13"/>
      <c r="H43" s="13"/>
      <c r="I43" s="13"/>
      <c r="J43" s="13"/>
      <c r="K43" s="13"/>
    </row>
    <row r="44" spans="2:13" ht="14.5" x14ac:dyDescent="0.35">
      <c r="B44" s="40" t="s">
        <v>37</v>
      </c>
      <c r="C44" s="133">
        <f>C40+(C41*N24)</f>
        <v>6.6592650000000003E-2</v>
      </c>
      <c r="E44" s="13"/>
      <c r="F44" s="13"/>
      <c r="G44" s="13"/>
      <c r="H44" s="13"/>
      <c r="I44" s="13"/>
      <c r="J44" s="13"/>
      <c r="K44" s="13"/>
    </row>
    <row r="45" spans="2:13" hidden="1" x14ac:dyDescent="0.3">
      <c r="C45" s="1">
        <v>0.01</v>
      </c>
      <c r="D45" s="1">
        <v>1</v>
      </c>
      <c r="E45" s="1">
        <v>1.4999999999999999E-2</v>
      </c>
    </row>
    <row r="46" spans="2:13" hidden="1" x14ac:dyDescent="0.3">
      <c r="C46" s="1">
        <v>0.02</v>
      </c>
      <c r="D46" s="1">
        <v>1.06</v>
      </c>
      <c r="E46" s="1">
        <v>0.02</v>
      </c>
    </row>
    <row r="47" spans="2:13" hidden="1" x14ac:dyDescent="0.3">
      <c r="C47" s="1">
        <v>2.5000000000000001E-2</v>
      </c>
      <c r="D47" s="1">
        <v>1.5</v>
      </c>
      <c r="E47" s="1">
        <v>2.5000000000000001E-2</v>
      </c>
    </row>
    <row r="48" spans="2:13" hidden="1" x14ac:dyDescent="0.3">
      <c r="C48" s="1">
        <v>0.03</v>
      </c>
      <c r="D48" s="1">
        <v>2</v>
      </c>
      <c r="E48" s="1">
        <v>0.03</v>
      </c>
    </row>
    <row r="49" spans="2:12" hidden="1" x14ac:dyDescent="0.3">
      <c r="C49" s="1">
        <v>3.5000000000000003E-2</v>
      </c>
      <c r="D49" s="1">
        <v>2.5</v>
      </c>
      <c r="E49" s="1">
        <v>3.5000000000000003E-2</v>
      </c>
    </row>
    <row r="52" spans="2:12" ht="14.5" x14ac:dyDescent="0.35">
      <c r="B52" s="53" t="s">
        <v>38</v>
      </c>
      <c r="F52" s="13"/>
      <c r="G52" s="13"/>
      <c r="H52" s="13"/>
      <c r="I52" s="13"/>
      <c r="J52" s="13"/>
      <c r="K52" s="13"/>
    </row>
    <row r="53" spans="2:12" ht="14.5" x14ac:dyDescent="0.35">
      <c r="B53" s="40"/>
      <c r="C53" s="83">
        <v>5.21E-2</v>
      </c>
      <c r="D53" s="74"/>
      <c r="F53" s="13"/>
      <c r="G53" s="13"/>
      <c r="H53" s="13"/>
      <c r="I53" s="13"/>
      <c r="J53" s="13"/>
      <c r="K53" s="13"/>
      <c r="L53" s="13"/>
    </row>
    <row r="54" spans="2:12" ht="15" x14ac:dyDescent="0.4">
      <c r="B54" s="75"/>
      <c r="C54" s="76"/>
      <c r="D54" s="77"/>
      <c r="F54" s="13"/>
      <c r="G54" s="13"/>
      <c r="H54" s="13"/>
      <c r="I54" s="13"/>
      <c r="J54" s="13"/>
      <c r="K54" s="13"/>
      <c r="L54" s="13"/>
    </row>
    <row r="55" spans="2:12" ht="15" x14ac:dyDescent="0.4">
      <c r="B55" s="53" t="s">
        <v>39</v>
      </c>
      <c r="C55" s="76"/>
      <c r="D55" s="77"/>
      <c r="F55" s="13"/>
      <c r="G55" s="13"/>
      <c r="H55" s="13"/>
      <c r="I55" s="13"/>
      <c r="J55" s="13"/>
      <c r="K55" s="13"/>
      <c r="L55" s="13"/>
    </row>
    <row r="56" spans="2:12" ht="14.5" x14ac:dyDescent="0.35">
      <c r="B56" s="1" t="s">
        <v>268</v>
      </c>
      <c r="C56" s="130">
        <f>[1]Data!C15</f>
        <v>20353.793044480004</v>
      </c>
      <c r="F56" s="13"/>
      <c r="G56" s="13"/>
      <c r="H56" s="13"/>
      <c r="I56" s="13"/>
      <c r="J56" s="13"/>
      <c r="K56" s="13"/>
      <c r="L56" s="13"/>
    </row>
    <row r="57" spans="2:12" ht="14.5" x14ac:dyDescent="0.35">
      <c r="B57" s="1" t="s">
        <v>269</v>
      </c>
      <c r="C57" s="130">
        <f>[1]Data!C21</f>
        <v>4296.7</v>
      </c>
      <c r="F57" s="13"/>
      <c r="G57" s="13"/>
      <c r="H57" s="13"/>
      <c r="I57" s="13"/>
      <c r="J57" s="13"/>
      <c r="K57" s="13"/>
    </row>
    <row r="58" spans="2:12" ht="14.5" x14ac:dyDescent="0.35">
      <c r="B58" s="40" t="s">
        <v>23</v>
      </c>
      <c r="C58" s="83">
        <f>IF(ISERROR($C$44*C56/(C56+C57)+$C$53*C57/(C56+C57)),"NA",($C$44*C56/(C56+C57)+$C$53*C57/(C56+C57)))</f>
        <v>6.4066511105226681E-2</v>
      </c>
      <c r="D58" s="84"/>
      <c r="F58" s="13"/>
      <c r="G58" s="13"/>
      <c r="H58" s="13"/>
      <c r="I58" s="13"/>
      <c r="J58" s="13"/>
      <c r="K58" s="13"/>
    </row>
    <row r="59" spans="2:12" x14ac:dyDescent="0.3">
      <c r="F59" s="78"/>
    </row>
  </sheetData>
  <mergeCells count="3">
    <mergeCell ref="F21:K21"/>
    <mergeCell ref="G22:K22"/>
    <mergeCell ref="E24:E30"/>
  </mergeCells>
  <conditionalFormatting sqref="C54:D55">
    <cfRule type="expression" dxfId="1" priority="1" stopIfTrue="1">
      <formula>CellHasFormula</formula>
    </cfRule>
  </conditionalFormatting>
  <conditionalFormatting sqref="E6:E7">
    <cfRule type="expression" dxfId="0" priority="2">
      <formula>AND(C1048569&lt;&gt;"""",ISCONSTANT)</formula>
    </cfRule>
  </conditionalFormatting>
  <dataValidations count="1">
    <dataValidation type="list" allowBlank="1" sqref="C43 C37">
      <formula1>$D$33:$D$39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1" sqref="B1"/>
    </sheetView>
  </sheetViews>
  <sheetFormatPr defaultColWidth="9.1796875" defaultRowHeight="11.5" x14ac:dyDescent="0.25"/>
  <cols>
    <col min="1" max="1" width="18.26953125" style="93" customWidth="1"/>
    <col min="2" max="2" width="20" style="93" customWidth="1"/>
    <col min="3" max="3" width="15.453125" style="93" bestFit="1" customWidth="1"/>
    <col min="4" max="4" width="14.1796875" style="93" customWidth="1"/>
    <col min="5" max="5" width="15.26953125" style="93" customWidth="1"/>
    <col min="6" max="6" width="20.54296875" style="93" customWidth="1"/>
    <col min="7" max="7" width="16" style="93" bestFit="1" customWidth="1"/>
    <col min="8" max="8" width="13.54296875" style="93" customWidth="1"/>
    <col min="9" max="9" width="11" style="93" customWidth="1"/>
    <col min="10" max="16384" width="9.1796875" style="93"/>
  </cols>
  <sheetData>
    <row r="1" spans="1:6" x14ac:dyDescent="0.25">
      <c r="B1" s="184"/>
      <c r="C1" s="109" t="s">
        <v>267</v>
      </c>
      <c r="D1" s="110"/>
      <c r="E1" s="110"/>
      <c r="F1" s="110"/>
    </row>
    <row r="2" spans="1:6" s="53" customFormat="1" ht="14.5" x14ac:dyDescent="0.35">
      <c r="A2" s="181"/>
      <c r="B2" s="53" t="s">
        <v>244</v>
      </c>
      <c r="C2" s="53" t="s">
        <v>245</v>
      </c>
      <c r="D2" s="165" t="s">
        <v>246</v>
      </c>
      <c r="E2" s="165" t="s">
        <v>247</v>
      </c>
    </row>
    <row r="3" spans="1:6" x14ac:dyDescent="0.25">
      <c r="A3" s="114"/>
      <c r="B3" s="115"/>
      <c r="C3" s="115"/>
      <c r="D3" s="115"/>
      <c r="E3" s="115"/>
    </row>
    <row r="4" spans="1:6" ht="12" x14ac:dyDescent="0.3">
      <c r="A4" s="94"/>
      <c r="B4" s="111" t="s">
        <v>248</v>
      </c>
      <c r="C4" s="112">
        <v>16.733651496020002</v>
      </c>
      <c r="D4" s="113">
        <v>15.1008</v>
      </c>
      <c r="E4" s="113">
        <v>8.8468999999999998</v>
      </c>
    </row>
    <row r="5" spans="1:6" x14ac:dyDescent="0.25">
      <c r="A5" s="95"/>
      <c r="B5" s="98"/>
      <c r="C5" s="99"/>
      <c r="D5" s="100"/>
      <c r="E5" s="100"/>
      <c r="F5" s="96"/>
    </row>
    <row r="6" spans="1:6" x14ac:dyDescent="0.25">
      <c r="A6" s="164"/>
      <c r="B6" s="108" t="s">
        <v>249</v>
      </c>
      <c r="C6" s="101">
        <v>65.008069827720007</v>
      </c>
      <c r="D6" s="100">
        <v>14.2502</v>
      </c>
      <c r="E6" s="100">
        <v>12.677199999999999</v>
      </c>
    </row>
    <row r="7" spans="1:6" x14ac:dyDescent="0.25">
      <c r="A7" s="97"/>
      <c r="B7" s="108" t="s">
        <v>250</v>
      </c>
      <c r="C7" s="101">
        <v>26.496458178080001</v>
      </c>
      <c r="D7" s="100">
        <v>14.189</v>
      </c>
      <c r="E7" s="100">
        <v>12.2323</v>
      </c>
    </row>
    <row r="8" spans="1:6" x14ac:dyDescent="0.25">
      <c r="A8" s="97"/>
      <c r="B8" s="108" t="s">
        <v>251</v>
      </c>
      <c r="C8" s="101">
        <v>22.61883816592</v>
      </c>
      <c r="D8" s="100">
        <v>14.756600000000001</v>
      </c>
      <c r="E8" s="100">
        <v>13.0602</v>
      </c>
    </row>
    <row r="9" spans="1:6" x14ac:dyDescent="0.25">
      <c r="A9" s="97"/>
      <c r="B9" s="108" t="s">
        <v>252</v>
      </c>
      <c r="C9" s="101">
        <v>12.6157701552</v>
      </c>
      <c r="D9" s="100">
        <v>13.222099999999999</v>
      </c>
      <c r="E9" s="100">
        <v>11.219099999999999</v>
      </c>
    </row>
    <row r="10" spans="1:6" x14ac:dyDescent="0.25">
      <c r="A10" s="97"/>
      <c r="B10" s="108" t="s">
        <v>253</v>
      </c>
      <c r="C10" s="101">
        <v>1.4449390257000001</v>
      </c>
      <c r="D10" s="100">
        <v>17.182700000000001</v>
      </c>
      <c r="E10" s="100">
        <v>12.7095</v>
      </c>
    </row>
    <row r="11" spans="1:6" x14ac:dyDescent="0.25">
      <c r="A11" s="97"/>
      <c r="B11" s="104" t="s">
        <v>254</v>
      </c>
      <c r="C11" s="117"/>
      <c r="D11" s="102">
        <f>MEDIAN(D6:D10)</f>
        <v>14.2502</v>
      </c>
      <c r="E11" s="102">
        <f t="shared" ref="E11" si="0">MEDIAN(E6:E10)</f>
        <v>12.677199999999999</v>
      </c>
    </row>
    <row r="12" spans="1:6" x14ac:dyDescent="0.25">
      <c r="A12" s="97"/>
      <c r="B12" s="105"/>
      <c r="C12" s="98"/>
      <c r="D12" s="116"/>
      <c r="E12" s="116"/>
    </row>
    <row r="15" spans="1:6" x14ac:dyDescent="0.25">
      <c r="B15" s="182"/>
      <c r="C15" s="166" t="s">
        <v>255</v>
      </c>
      <c r="E15" s="183"/>
      <c r="F15" s="167" t="s">
        <v>257</v>
      </c>
    </row>
    <row r="16" spans="1:6" x14ac:dyDescent="0.25">
      <c r="B16" s="118" t="s">
        <v>168</v>
      </c>
      <c r="C16" s="119">
        <f>'Income Statement'!C29:C29</f>
        <v>808.4</v>
      </c>
      <c r="E16" s="124" t="s">
        <v>258</v>
      </c>
      <c r="F16" s="125">
        <f>'Income Statement'!C18:C18</f>
        <v>874.8</v>
      </c>
    </row>
    <row r="17" spans="2:6" x14ac:dyDescent="0.25">
      <c r="B17" s="118" t="s">
        <v>256</v>
      </c>
      <c r="C17" s="119">
        <f>D11</f>
        <v>14.2502</v>
      </c>
      <c r="E17" s="124" t="s">
        <v>259</v>
      </c>
      <c r="F17" s="126">
        <f>E11</f>
        <v>12.677199999999999</v>
      </c>
    </row>
    <row r="18" spans="2:6" x14ac:dyDescent="0.25">
      <c r="B18" s="118" t="s">
        <v>260</v>
      </c>
      <c r="C18" s="120">
        <f>C16*C17</f>
        <v>11519.86168</v>
      </c>
      <c r="E18" s="124" t="s">
        <v>260</v>
      </c>
      <c r="F18" s="127">
        <f>F16*F17</f>
        <v>11090.014559999998</v>
      </c>
    </row>
    <row r="19" spans="2:6" x14ac:dyDescent="0.25">
      <c r="B19" s="118" t="s">
        <v>261</v>
      </c>
      <c r="C19" s="121">
        <f>Data!C12</f>
        <v>567.90717199999995</v>
      </c>
      <c r="E19" s="124" t="s">
        <v>261</v>
      </c>
      <c r="F19" s="125">
        <v>567.90717199999995</v>
      </c>
    </row>
    <row r="20" spans="2:6" x14ac:dyDescent="0.25">
      <c r="B20" s="122" t="s">
        <v>262</v>
      </c>
      <c r="C20" s="123">
        <f>C18/C19</f>
        <v>20.284761749760047</v>
      </c>
      <c r="D20" s="105"/>
      <c r="E20" s="128" t="s">
        <v>262</v>
      </c>
      <c r="F20" s="129">
        <f>F18/F19</f>
        <v>19.527864951844627</v>
      </c>
    </row>
    <row r="27" spans="2:6" x14ac:dyDescent="0.25">
      <c r="B27" s="158"/>
      <c r="C27" s="160"/>
      <c r="D27" s="159"/>
    </row>
    <row r="28" spans="2:6" x14ac:dyDescent="0.25">
      <c r="B28" s="158"/>
      <c r="C28" s="160"/>
      <c r="D28" s="159"/>
    </row>
    <row r="29" spans="2:6" x14ac:dyDescent="0.25">
      <c r="B29" s="161"/>
      <c r="C29" s="163"/>
      <c r="D29" s="162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C29" sqref="C29"/>
    </sheetView>
  </sheetViews>
  <sheetFormatPr defaultRowHeight="14.5" x14ac:dyDescent="0.35"/>
  <cols>
    <col min="1" max="1" width="56.81640625" customWidth="1"/>
    <col min="2" max="256" width="10.26953125" customWidth="1"/>
    <col min="257" max="257" width="56.81640625" customWidth="1"/>
    <col min="258" max="512" width="10.26953125" customWidth="1"/>
    <col min="513" max="513" width="56.81640625" customWidth="1"/>
    <col min="514" max="768" width="10.26953125" customWidth="1"/>
    <col min="769" max="769" width="56.81640625" customWidth="1"/>
    <col min="770" max="1024" width="10.26953125" customWidth="1"/>
    <col min="1025" max="1025" width="56.81640625" customWidth="1"/>
    <col min="1026" max="1280" width="10.26953125" customWidth="1"/>
    <col min="1281" max="1281" width="56.81640625" customWidth="1"/>
    <col min="1282" max="1536" width="10.26953125" customWidth="1"/>
    <col min="1537" max="1537" width="56.81640625" customWidth="1"/>
    <col min="1538" max="1792" width="10.26953125" customWidth="1"/>
    <col min="1793" max="1793" width="56.81640625" customWidth="1"/>
    <col min="1794" max="2048" width="10.26953125" customWidth="1"/>
    <col min="2049" max="2049" width="56.81640625" customWidth="1"/>
    <col min="2050" max="2304" width="10.26953125" customWidth="1"/>
    <col min="2305" max="2305" width="56.81640625" customWidth="1"/>
    <col min="2306" max="2560" width="10.26953125" customWidth="1"/>
    <col min="2561" max="2561" width="56.81640625" customWidth="1"/>
    <col min="2562" max="2816" width="10.26953125" customWidth="1"/>
    <col min="2817" max="2817" width="56.81640625" customWidth="1"/>
    <col min="2818" max="3072" width="10.26953125" customWidth="1"/>
    <col min="3073" max="3073" width="56.81640625" customWidth="1"/>
    <col min="3074" max="3328" width="10.26953125" customWidth="1"/>
    <col min="3329" max="3329" width="56.81640625" customWidth="1"/>
    <col min="3330" max="3584" width="10.26953125" customWidth="1"/>
    <col min="3585" max="3585" width="56.81640625" customWidth="1"/>
    <col min="3586" max="3840" width="10.26953125" customWidth="1"/>
    <col min="3841" max="3841" width="56.81640625" customWidth="1"/>
    <col min="3842" max="4096" width="10.26953125" customWidth="1"/>
    <col min="4097" max="4097" width="56.81640625" customWidth="1"/>
    <col min="4098" max="4352" width="10.26953125" customWidth="1"/>
    <col min="4353" max="4353" width="56.81640625" customWidth="1"/>
    <col min="4354" max="4608" width="10.26953125" customWidth="1"/>
    <col min="4609" max="4609" width="56.81640625" customWidth="1"/>
    <col min="4610" max="4864" width="10.26953125" customWidth="1"/>
    <col min="4865" max="4865" width="56.81640625" customWidth="1"/>
    <col min="4866" max="5120" width="10.26953125" customWidth="1"/>
    <col min="5121" max="5121" width="56.81640625" customWidth="1"/>
    <col min="5122" max="5376" width="10.26953125" customWidth="1"/>
    <col min="5377" max="5377" width="56.81640625" customWidth="1"/>
    <col min="5378" max="5632" width="10.26953125" customWidth="1"/>
    <col min="5633" max="5633" width="56.81640625" customWidth="1"/>
    <col min="5634" max="5888" width="10.26953125" customWidth="1"/>
    <col min="5889" max="5889" width="56.81640625" customWidth="1"/>
    <col min="5890" max="6144" width="10.26953125" customWidth="1"/>
    <col min="6145" max="6145" width="56.81640625" customWidth="1"/>
    <col min="6146" max="6400" width="10.26953125" customWidth="1"/>
    <col min="6401" max="6401" width="56.81640625" customWidth="1"/>
    <col min="6402" max="6656" width="10.26953125" customWidth="1"/>
    <col min="6657" max="6657" width="56.81640625" customWidth="1"/>
    <col min="6658" max="6912" width="10.26953125" customWidth="1"/>
    <col min="6913" max="6913" width="56.81640625" customWidth="1"/>
    <col min="6914" max="7168" width="10.26953125" customWidth="1"/>
    <col min="7169" max="7169" width="56.81640625" customWidth="1"/>
    <col min="7170" max="7424" width="10.26953125" customWidth="1"/>
    <col min="7425" max="7425" width="56.81640625" customWidth="1"/>
    <col min="7426" max="7680" width="10.26953125" customWidth="1"/>
    <col min="7681" max="7681" width="56.81640625" customWidth="1"/>
    <col min="7682" max="7936" width="10.26953125" customWidth="1"/>
    <col min="7937" max="7937" width="56.81640625" customWidth="1"/>
    <col min="7938" max="8192" width="10.26953125" customWidth="1"/>
    <col min="8193" max="8193" width="56.81640625" customWidth="1"/>
    <col min="8194" max="8448" width="10.26953125" customWidth="1"/>
    <col min="8449" max="8449" width="56.81640625" customWidth="1"/>
    <col min="8450" max="8704" width="10.26953125" customWidth="1"/>
    <col min="8705" max="8705" width="56.81640625" customWidth="1"/>
    <col min="8706" max="8960" width="10.26953125" customWidth="1"/>
    <col min="8961" max="8961" width="56.81640625" customWidth="1"/>
    <col min="8962" max="9216" width="10.26953125" customWidth="1"/>
    <col min="9217" max="9217" width="56.81640625" customWidth="1"/>
    <col min="9218" max="9472" width="10.26953125" customWidth="1"/>
    <col min="9473" max="9473" width="56.81640625" customWidth="1"/>
    <col min="9474" max="9728" width="10.26953125" customWidth="1"/>
    <col min="9729" max="9729" width="56.81640625" customWidth="1"/>
    <col min="9730" max="9984" width="10.26953125" customWidth="1"/>
    <col min="9985" max="9985" width="56.81640625" customWidth="1"/>
    <col min="9986" max="10240" width="10.26953125" customWidth="1"/>
    <col min="10241" max="10241" width="56.81640625" customWidth="1"/>
    <col min="10242" max="10496" width="10.26953125" customWidth="1"/>
    <col min="10497" max="10497" width="56.81640625" customWidth="1"/>
    <col min="10498" max="10752" width="10.26953125" customWidth="1"/>
    <col min="10753" max="10753" width="56.81640625" customWidth="1"/>
    <col min="10754" max="11008" width="10.26953125" customWidth="1"/>
    <col min="11009" max="11009" width="56.81640625" customWidth="1"/>
    <col min="11010" max="11264" width="10.26953125" customWidth="1"/>
    <col min="11265" max="11265" width="56.81640625" customWidth="1"/>
    <col min="11266" max="11520" width="10.26953125" customWidth="1"/>
    <col min="11521" max="11521" width="56.81640625" customWidth="1"/>
    <col min="11522" max="11776" width="10.26953125" customWidth="1"/>
    <col min="11777" max="11777" width="56.81640625" customWidth="1"/>
    <col min="11778" max="12032" width="10.26953125" customWidth="1"/>
    <col min="12033" max="12033" width="56.81640625" customWidth="1"/>
    <col min="12034" max="12288" width="10.26953125" customWidth="1"/>
    <col min="12289" max="12289" width="56.81640625" customWidth="1"/>
    <col min="12290" max="12544" width="10.26953125" customWidth="1"/>
    <col min="12545" max="12545" width="56.81640625" customWidth="1"/>
    <col min="12546" max="12800" width="10.26953125" customWidth="1"/>
    <col min="12801" max="12801" width="56.81640625" customWidth="1"/>
    <col min="12802" max="13056" width="10.26953125" customWidth="1"/>
    <col min="13057" max="13057" width="56.81640625" customWidth="1"/>
    <col min="13058" max="13312" width="10.26953125" customWidth="1"/>
    <col min="13313" max="13313" width="56.81640625" customWidth="1"/>
    <col min="13314" max="13568" width="10.26953125" customWidth="1"/>
    <col min="13569" max="13569" width="56.81640625" customWidth="1"/>
    <col min="13570" max="13824" width="10.26953125" customWidth="1"/>
    <col min="13825" max="13825" width="56.81640625" customWidth="1"/>
    <col min="13826" max="14080" width="10.26953125" customWidth="1"/>
    <col min="14081" max="14081" width="56.81640625" customWidth="1"/>
    <col min="14082" max="14336" width="10.26953125" customWidth="1"/>
    <col min="14337" max="14337" width="56.81640625" customWidth="1"/>
    <col min="14338" max="14592" width="10.26953125" customWidth="1"/>
    <col min="14593" max="14593" width="56.81640625" customWidth="1"/>
    <col min="14594" max="14848" width="10.26953125" customWidth="1"/>
    <col min="14849" max="14849" width="56.81640625" customWidth="1"/>
    <col min="14850" max="15104" width="10.26953125" customWidth="1"/>
    <col min="15105" max="15105" width="56.81640625" customWidth="1"/>
    <col min="15106" max="15360" width="10.26953125" customWidth="1"/>
    <col min="15361" max="15361" width="56.81640625" customWidth="1"/>
    <col min="15362" max="15616" width="10.26953125" customWidth="1"/>
    <col min="15617" max="15617" width="56.81640625" customWidth="1"/>
    <col min="15618" max="15872" width="10.26953125" customWidth="1"/>
    <col min="15873" max="15873" width="56.81640625" customWidth="1"/>
    <col min="15874" max="16128" width="10.26953125" customWidth="1"/>
    <col min="16129" max="16129" width="56.81640625" customWidth="1"/>
    <col min="16130" max="16384" width="10.26953125" customWidth="1"/>
  </cols>
  <sheetData>
    <row r="1" spans="1:12" x14ac:dyDescent="0.35">
      <c r="A1" s="85" t="s">
        <v>62</v>
      </c>
    </row>
    <row r="2" spans="1:12" x14ac:dyDescent="0.35">
      <c r="A2" s="85" t="s">
        <v>63</v>
      </c>
    </row>
    <row r="3" spans="1:12" x14ac:dyDescent="0.35">
      <c r="A3" s="85" t="s">
        <v>64</v>
      </c>
    </row>
    <row r="4" spans="1:12" x14ac:dyDescent="0.35">
      <c r="A4" s="86" t="s">
        <v>65</v>
      </c>
    </row>
    <row r="5" spans="1:12" x14ac:dyDescent="0.35">
      <c r="A5" s="85" t="s">
        <v>66</v>
      </c>
    </row>
    <row r="6" spans="1:12" x14ac:dyDescent="0.35">
      <c r="A6" s="86" t="s">
        <v>65</v>
      </c>
    </row>
    <row r="7" spans="1:12" x14ac:dyDescent="0.35">
      <c r="A7" s="86" t="s">
        <v>65</v>
      </c>
    </row>
    <row r="8" spans="1:12" x14ac:dyDescent="0.35">
      <c r="A8" s="86" t="s">
        <v>65</v>
      </c>
    </row>
    <row r="9" spans="1:12" x14ac:dyDescent="0.35">
      <c r="A9" s="86" t="s">
        <v>65</v>
      </c>
    </row>
    <row r="10" spans="1:12" x14ac:dyDescent="0.35">
      <c r="A10" s="86" t="s">
        <v>65</v>
      </c>
      <c r="B10" s="86" t="s">
        <v>65</v>
      </c>
      <c r="C10" s="86" t="s">
        <v>65</v>
      </c>
      <c r="D10" s="86" t="s">
        <v>65</v>
      </c>
      <c r="E10" s="86" t="s">
        <v>65</v>
      </c>
      <c r="F10" s="86" t="s">
        <v>65</v>
      </c>
      <c r="G10" s="86" t="s">
        <v>65</v>
      </c>
      <c r="H10" s="86" t="s">
        <v>65</v>
      </c>
      <c r="I10" s="86" t="s">
        <v>65</v>
      </c>
      <c r="J10" s="86" t="s">
        <v>65</v>
      </c>
      <c r="K10" s="86" t="s">
        <v>65</v>
      </c>
      <c r="L10" s="86" t="s">
        <v>65</v>
      </c>
    </row>
    <row r="11" spans="1:12" x14ac:dyDescent="0.35">
      <c r="A11" s="86" t="s">
        <v>65</v>
      </c>
      <c r="B11" s="173" t="s">
        <v>67</v>
      </c>
      <c r="C11" s="174"/>
      <c r="D11" s="174"/>
      <c r="E11" s="174"/>
      <c r="F11" s="174"/>
      <c r="G11" s="174"/>
      <c r="H11" s="174"/>
      <c r="I11" s="174"/>
      <c r="J11" s="174"/>
      <c r="K11" s="174"/>
      <c r="L11" s="174"/>
    </row>
    <row r="12" spans="1:12" x14ac:dyDescent="0.35">
      <c r="A12" s="86" t="s">
        <v>65</v>
      </c>
      <c r="B12" s="175">
        <v>2018</v>
      </c>
      <c r="C12" s="174"/>
      <c r="D12" s="174"/>
      <c r="E12" s="86" t="s">
        <v>65</v>
      </c>
      <c r="F12" s="175">
        <v>2017</v>
      </c>
      <c r="G12" s="174"/>
      <c r="H12" s="174"/>
      <c r="I12" s="86" t="s">
        <v>65</v>
      </c>
      <c r="J12" s="175">
        <v>2016</v>
      </c>
      <c r="K12" s="174"/>
      <c r="L12" s="174"/>
    </row>
    <row r="13" spans="1:12" x14ac:dyDescent="0.35">
      <c r="A13" s="87" t="s">
        <v>68</v>
      </c>
      <c r="B13" s="176">
        <v>7938.3</v>
      </c>
      <c r="C13" s="174"/>
      <c r="D13" s="86" t="s">
        <v>65</v>
      </c>
      <c r="E13" s="86" t="s">
        <v>65</v>
      </c>
      <c r="F13" s="176">
        <v>7826.9</v>
      </c>
      <c r="G13" s="174"/>
      <c r="H13" s="86" t="s">
        <v>65</v>
      </c>
      <c r="I13" s="86" t="s">
        <v>65</v>
      </c>
      <c r="J13" s="176">
        <v>8664.1</v>
      </c>
      <c r="K13" s="174"/>
      <c r="L13" s="86" t="s">
        <v>65</v>
      </c>
    </row>
    <row r="14" spans="1:12" x14ac:dyDescent="0.35">
      <c r="A14" s="87" t="s">
        <v>69</v>
      </c>
      <c r="B14" s="86" t="s">
        <v>65</v>
      </c>
      <c r="E14" s="86" t="s">
        <v>65</v>
      </c>
      <c r="F14" s="86" t="s">
        <v>65</v>
      </c>
      <c r="I14" s="86" t="s">
        <v>65</v>
      </c>
      <c r="J14" s="86" t="s">
        <v>65</v>
      </c>
    </row>
    <row r="15" spans="1:12" x14ac:dyDescent="0.35">
      <c r="A15" s="87" t="s">
        <v>70</v>
      </c>
      <c r="B15" s="177">
        <v>5586.8</v>
      </c>
      <c r="C15" s="174"/>
      <c r="D15" s="86" t="s">
        <v>65</v>
      </c>
      <c r="E15" s="86" t="s">
        <v>65</v>
      </c>
      <c r="F15" s="177">
        <v>5484.8</v>
      </c>
      <c r="G15" s="174"/>
      <c r="H15" s="86" t="s">
        <v>65</v>
      </c>
      <c r="I15" s="86" t="s">
        <v>65</v>
      </c>
      <c r="J15" s="177">
        <v>6234.9</v>
      </c>
      <c r="K15" s="174"/>
      <c r="L15" s="86" t="s">
        <v>65</v>
      </c>
    </row>
    <row r="16" spans="1:12" x14ac:dyDescent="0.35">
      <c r="A16" s="87" t="s">
        <v>71</v>
      </c>
      <c r="B16" s="177">
        <v>1318</v>
      </c>
      <c r="C16" s="174"/>
      <c r="D16" s="86" t="s">
        <v>65</v>
      </c>
      <c r="E16" s="86" t="s">
        <v>65</v>
      </c>
      <c r="F16" s="177">
        <v>1417.1</v>
      </c>
      <c r="G16" s="174"/>
      <c r="H16" s="86" t="s">
        <v>65</v>
      </c>
      <c r="I16" s="86" t="s">
        <v>65</v>
      </c>
      <c r="J16" s="177">
        <v>2024.6</v>
      </c>
      <c r="K16" s="174"/>
      <c r="L16" s="86" t="s">
        <v>65</v>
      </c>
    </row>
    <row r="17" spans="1:12" x14ac:dyDescent="0.35">
      <c r="A17" s="87" t="s">
        <v>72</v>
      </c>
      <c r="B17" s="177">
        <v>158.69999999999999</v>
      </c>
      <c r="C17" s="174"/>
      <c r="D17" s="86" t="s">
        <v>65</v>
      </c>
      <c r="E17" s="86" t="s">
        <v>65</v>
      </c>
      <c r="F17" s="177">
        <v>195.5</v>
      </c>
      <c r="G17" s="174"/>
      <c r="H17" s="86" t="s">
        <v>65</v>
      </c>
      <c r="I17" s="86" t="s">
        <v>65</v>
      </c>
      <c r="J17" s="177">
        <v>295.8</v>
      </c>
      <c r="K17" s="174"/>
      <c r="L17" s="86" t="s">
        <v>65</v>
      </c>
    </row>
    <row r="18" spans="1:12" x14ac:dyDescent="0.35">
      <c r="A18" s="87" t="s">
        <v>73</v>
      </c>
      <c r="C18" s="103">
        <v>874.8</v>
      </c>
      <c r="D18" s="86" t="s">
        <v>65</v>
      </c>
      <c r="E18" s="86" t="s">
        <v>65</v>
      </c>
      <c r="F18" s="177">
        <v>729.5</v>
      </c>
      <c r="G18" s="174"/>
      <c r="H18" s="86" t="s">
        <v>65</v>
      </c>
      <c r="I18" s="86" t="s">
        <v>65</v>
      </c>
      <c r="J18" s="177">
        <v>108.8</v>
      </c>
      <c r="K18" s="174"/>
      <c r="L18" s="86" t="s">
        <v>65</v>
      </c>
    </row>
    <row r="19" spans="1:12" x14ac:dyDescent="0.35">
      <c r="A19" s="87" t="s">
        <v>74</v>
      </c>
    </row>
    <row r="20" spans="1:12" x14ac:dyDescent="0.35">
      <c r="A20" s="87" t="s">
        <v>75</v>
      </c>
    </row>
    <row r="21" spans="1:12" x14ac:dyDescent="0.35">
      <c r="A21" s="87" t="s">
        <v>76</v>
      </c>
      <c r="B21" s="177">
        <v>174.6</v>
      </c>
      <c r="C21" s="174"/>
      <c r="D21" s="86" t="s">
        <v>65</v>
      </c>
      <c r="E21" s="86" t="s">
        <v>65</v>
      </c>
      <c r="F21" s="177">
        <v>254.7</v>
      </c>
      <c r="G21" s="174"/>
      <c r="H21" s="86" t="s">
        <v>65</v>
      </c>
      <c r="I21" s="86" t="s">
        <v>65</v>
      </c>
      <c r="J21" s="177">
        <v>46.4</v>
      </c>
      <c r="K21" s="174"/>
      <c r="L21" s="86" t="s">
        <v>65</v>
      </c>
    </row>
    <row r="22" spans="1:12" x14ac:dyDescent="0.35">
      <c r="A22" s="87" t="s">
        <v>77</v>
      </c>
      <c r="B22" s="177">
        <v>97.3</v>
      </c>
      <c r="C22" s="174"/>
      <c r="D22" s="86" t="s">
        <v>65</v>
      </c>
      <c r="E22" s="86" t="s">
        <v>65</v>
      </c>
      <c r="F22" s="177">
        <v>71.2</v>
      </c>
      <c r="G22" s="174"/>
      <c r="H22" s="86" t="s">
        <v>65</v>
      </c>
      <c r="I22" s="86" t="s">
        <v>65</v>
      </c>
      <c r="J22" s="177">
        <v>66.099999999999994</v>
      </c>
      <c r="K22" s="174"/>
      <c r="L22" s="86" t="s">
        <v>65</v>
      </c>
    </row>
    <row r="23" spans="1:12" x14ac:dyDescent="0.35">
      <c r="A23" s="87" t="s">
        <v>78</v>
      </c>
      <c r="B23" s="177">
        <v>797.5</v>
      </c>
      <c r="C23" s="174"/>
      <c r="D23" s="86" t="s">
        <v>65</v>
      </c>
      <c r="E23" s="86" t="s">
        <v>65</v>
      </c>
      <c r="F23" s="177">
        <v>546</v>
      </c>
      <c r="G23" s="174"/>
      <c r="H23" s="86" t="s">
        <v>65</v>
      </c>
      <c r="I23" s="86" t="s">
        <v>65</v>
      </c>
      <c r="J23" s="177">
        <v>128.5</v>
      </c>
      <c r="K23" s="174"/>
      <c r="L23" s="86" t="s">
        <v>65</v>
      </c>
    </row>
    <row r="24" spans="1:12" x14ac:dyDescent="0.35">
      <c r="A24" s="87" t="s">
        <v>79</v>
      </c>
      <c r="B24" s="177">
        <v>14.3</v>
      </c>
      <c r="C24" s="174"/>
      <c r="D24" s="86" t="s">
        <v>65</v>
      </c>
      <c r="E24" s="86" t="s">
        <v>65</v>
      </c>
      <c r="F24" s="177">
        <v>102</v>
      </c>
      <c r="G24" s="174"/>
      <c r="H24" s="86" t="s">
        <v>65</v>
      </c>
      <c r="I24" s="86" t="s">
        <v>65</v>
      </c>
      <c r="J24" s="177">
        <v>-794.4</v>
      </c>
      <c r="K24" s="174"/>
      <c r="L24" s="87" t="s">
        <v>65</v>
      </c>
    </row>
    <row r="25" spans="1:12" x14ac:dyDescent="0.35">
      <c r="A25" s="87" t="s">
        <v>80</v>
      </c>
    </row>
    <row r="26" spans="1:12" x14ac:dyDescent="0.35">
      <c r="A26" s="87" t="s">
        <v>81</v>
      </c>
      <c r="B26" s="176">
        <v>811.8</v>
      </c>
      <c r="C26" s="174"/>
      <c r="D26" s="86" t="s">
        <v>65</v>
      </c>
      <c r="E26" s="86" t="s">
        <v>65</v>
      </c>
      <c r="F26" s="176">
        <v>648</v>
      </c>
      <c r="G26" s="174"/>
      <c r="H26" s="86" t="s">
        <v>65</v>
      </c>
      <c r="I26" s="86" t="s">
        <v>65</v>
      </c>
      <c r="J26" s="176">
        <v>-665.9</v>
      </c>
      <c r="K26" s="174"/>
      <c r="L26" s="87" t="s">
        <v>65</v>
      </c>
    </row>
    <row r="27" spans="1:12" x14ac:dyDescent="0.35">
      <c r="A27" s="87" t="s">
        <v>82</v>
      </c>
      <c r="B27" s="177">
        <v>3.4</v>
      </c>
      <c r="C27" s="174"/>
      <c r="D27" s="86" t="s">
        <v>65</v>
      </c>
      <c r="E27" s="86" t="s">
        <v>65</v>
      </c>
      <c r="F27" s="177">
        <v>8.6999999999999993</v>
      </c>
      <c r="G27" s="174"/>
      <c r="H27" s="86" t="s">
        <v>65</v>
      </c>
      <c r="I27" s="86" t="s">
        <v>65</v>
      </c>
      <c r="J27" s="177">
        <v>11.1</v>
      </c>
      <c r="K27" s="174"/>
      <c r="L27" s="86" t="s">
        <v>65</v>
      </c>
    </row>
    <row r="28" spans="1:12" x14ac:dyDescent="0.35">
      <c r="A28" s="87" t="s">
        <v>83</v>
      </c>
    </row>
    <row r="29" spans="1:12" x14ac:dyDescent="0.35">
      <c r="A29" s="87" t="s">
        <v>84</v>
      </c>
      <c r="C29" s="88">
        <v>808.4</v>
      </c>
      <c r="D29" s="86" t="s">
        <v>65</v>
      </c>
      <c r="E29" s="86" t="s">
        <v>65</v>
      </c>
      <c r="F29" s="176">
        <v>639.29999999999995</v>
      </c>
      <c r="G29" s="174"/>
      <c r="H29" s="86" t="s">
        <v>65</v>
      </c>
      <c r="I29" s="86" t="s">
        <v>65</v>
      </c>
      <c r="J29" s="176">
        <v>-677</v>
      </c>
      <c r="K29" s="174"/>
      <c r="L29" s="87" t="s">
        <v>65</v>
      </c>
    </row>
    <row r="30" spans="1:12" x14ac:dyDescent="0.35">
      <c r="A30" s="87" t="s">
        <v>85</v>
      </c>
    </row>
    <row r="31" spans="1:12" x14ac:dyDescent="0.35">
      <c r="A31" s="87" t="s">
        <v>86</v>
      </c>
      <c r="B31" s="86" t="s">
        <v>65</v>
      </c>
      <c r="E31" s="86" t="s">
        <v>65</v>
      </c>
      <c r="F31" s="86" t="s">
        <v>65</v>
      </c>
      <c r="I31" s="86" t="s">
        <v>65</v>
      </c>
      <c r="J31" s="86" t="s">
        <v>65</v>
      </c>
    </row>
    <row r="32" spans="1:12" x14ac:dyDescent="0.35">
      <c r="A32" s="87" t="s">
        <v>87</v>
      </c>
      <c r="B32" s="176">
        <v>1.97</v>
      </c>
      <c r="C32" s="174"/>
      <c r="D32" s="86" t="s">
        <v>65</v>
      </c>
      <c r="E32" s="86" t="s">
        <v>65</v>
      </c>
      <c r="F32" s="176">
        <v>1.26</v>
      </c>
      <c r="G32" s="174"/>
      <c r="H32" s="86" t="s">
        <v>65</v>
      </c>
      <c r="I32" s="86" t="s">
        <v>65</v>
      </c>
      <c r="J32" s="176">
        <v>0.28999999999999998</v>
      </c>
      <c r="K32" s="174"/>
      <c r="L32" s="86" t="s">
        <v>65</v>
      </c>
    </row>
    <row r="33" spans="1:12" x14ac:dyDescent="0.35">
      <c r="A33" s="87" t="s">
        <v>88</v>
      </c>
    </row>
    <row r="34" spans="1:12" x14ac:dyDescent="0.35">
      <c r="A34" s="87" t="s">
        <v>89</v>
      </c>
      <c r="B34" s="177">
        <v>0.03</v>
      </c>
      <c r="C34" s="174"/>
      <c r="D34" s="86" t="s">
        <v>65</v>
      </c>
      <c r="E34" s="86" t="s">
        <v>65</v>
      </c>
      <c r="F34" s="177">
        <v>0.22</v>
      </c>
      <c r="G34" s="174"/>
      <c r="H34" s="86" t="s">
        <v>65</v>
      </c>
      <c r="I34" s="86" t="s">
        <v>65</v>
      </c>
      <c r="J34" s="177">
        <v>-1.86</v>
      </c>
      <c r="K34" s="174"/>
      <c r="L34" s="87" t="s">
        <v>65</v>
      </c>
    </row>
    <row r="35" spans="1:12" x14ac:dyDescent="0.35">
      <c r="A35" s="87" t="s">
        <v>90</v>
      </c>
    </row>
    <row r="36" spans="1:12" x14ac:dyDescent="0.35">
      <c r="A36" s="87" t="s">
        <v>91</v>
      </c>
    </row>
    <row r="37" spans="1:12" x14ac:dyDescent="0.35">
      <c r="A37" s="87" t="s">
        <v>84</v>
      </c>
      <c r="B37" s="176">
        <v>2</v>
      </c>
      <c r="C37" s="174"/>
      <c r="D37" s="86" t="s">
        <v>65</v>
      </c>
      <c r="E37" s="86" t="s">
        <v>65</v>
      </c>
      <c r="F37" s="176">
        <v>1.48</v>
      </c>
      <c r="G37" s="174"/>
      <c r="H37" s="86" t="s">
        <v>65</v>
      </c>
      <c r="I37" s="86" t="s">
        <v>65</v>
      </c>
      <c r="J37" s="176">
        <v>-1.57</v>
      </c>
      <c r="K37" s="174"/>
      <c r="L37" s="87" t="s">
        <v>65</v>
      </c>
    </row>
    <row r="38" spans="1:12" x14ac:dyDescent="0.35">
      <c r="A38" s="87" t="s">
        <v>92</v>
      </c>
    </row>
    <row r="39" spans="1:12" x14ac:dyDescent="0.35">
      <c r="A39" s="87" t="s">
        <v>93</v>
      </c>
      <c r="B39" s="86" t="s">
        <v>65</v>
      </c>
      <c r="E39" s="86" t="s">
        <v>65</v>
      </c>
      <c r="F39" s="86" t="s">
        <v>65</v>
      </c>
      <c r="I39" s="86" t="s">
        <v>65</v>
      </c>
      <c r="J39" s="86" t="s">
        <v>65</v>
      </c>
    </row>
    <row r="40" spans="1:12" x14ac:dyDescent="0.35">
      <c r="A40" s="87" t="s">
        <v>87</v>
      </c>
      <c r="B40" s="176">
        <v>1.95</v>
      </c>
      <c r="C40" s="174"/>
      <c r="D40" s="86" t="s">
        <v>65</v>
      </c>
      <c r="E40" s="86" t="s">
        <v>65</v>
      </c>
      <c r="F40" s="176">
        <v>1.25</v>
      </c>
      <c r="G40" s="174"/>
      <c r="H40" s="86" t="s">
        <v>65</v>
      </c>
      <c r="I40" s="86" t="s">
        <v>65</v>
      </c>
      <c r="J40" s="176">
        <v>0.28999999999999998</v>
      </c>
      <c r="K40" s="174"/>
      <c r="L40" s="86" t="s">
        <v>65</v>
      </c>
    </row>
    <row r="41" spans="1:12" x14ac:dyDescent="0.35">
      <c r="A41" s="87" t="s">
        <v>88</v>
      </c>
    </row>
    <row r="42" spans="1:12" x14ac:dyDescent="0.35">
      <c r="A42" s="87" t="s">
        <v>89</v>
      </c>
      <c r="B42" s="177">
        <v>0.03</v>
      </c>
      <c r="C42" s="174"/>
      <c r="D42" s="86" t="s">
        <v>65</v>
      </c>
      <c r="E42" s="86" t="s">
        <v>65</v>
      </c>
      <c r="F42" s="177">
        <v>0.21</v>
      </c>
      <c r="G42" s="174"/>
      <c r="H42" s="86" t="s">
        <v>65</v>
      </c>
      <c r="I42" s="86" t="s">
        <v>65</v>
      </c>
      <c r="J42" s="177">
        <v>-1.85</v>
      </c>
      <c r="K42" s="174"/>
      <c r="L42" s="87" t="s">
        <v>65</v>
      </c>
    </row>
    <row r="43" spans="1:12" x14ac:dyDescent="0.35">
      <c r="A43" s="87" t="s">
        <v>90</v>
      </c>
    </row>
    <row r="44" spans="1:12" x14ac:dyDescent="0.35">
      <c r="A44" s="87" t="s">
        <v>91</v>
      </c>
    </row>
    <row r="45" spans="1:12" x14ac:dyDescent="0.35">
      <c r="A45" s="87" t="s">
        <v>84</v>
      </c>
      <c r="B45" s="176">
        <v>1.98</v>
      </c>
      <c r="C45" s="174"/>
      <c r="D45" s="86" t="s">
        <v>65</v>
      </c>
      <c r="E45" s="86" t="s">
        <v>65</v>
      </c>
      <c r="F45" s="176">
        <v>1.46</v>
      </c>
      <c r="G45" s="174"/>
      <c r="H45" s="86" t="s">
        <v>65</v>
      </c>
      <c r="I45" s="86" t="s">
        <v>65</v>
      </c>
      <c r="J45" s="176">
        <v>-1.56</v>
      </c>
      <c r="K45" s="174"/>
      <c r="L45" s="87" t="s">
        <v>65</v>
      </c>
    </row>
    <row r="46" spans="1:12" x14ac:dyDescent="0.35">
      <c r="A46" s="87" t="s">
        <v>92</v>
      </c>
    </row>
    <row r="47" spans="1:12" x14ac:dyDescent="0.35">
      <c r="A47" s="86" t="s">
        <v>65</v>
      </c>
    </row>
    <row r="48" spans="1:12" x14ac:dyDescent="0.35">
      <c r="A48" s="178" t="s">
        <v>94</v>
      </c>
      <c r="B48" s="174"/>
      <c r="C48" s="174"/>
      <c r="D48" s="174"/>
      <c r="E48" s="174"/>
      <c r="F48" s="174"/>
      <c r="G48" s="174"/>
      <c r="H48" s="174"/>
      <c r="I48" s="174"/>
      <c r="J48" s="174"/>
      <c r="K48" s="174"/>
      <c r="L48" s="174"/>
    </row>
    <row r="49" spans="1:12" x14ac:dyDescent="0.35">
      <c r="A49" s="178" t="s">
        <v>95</v>
      </c>
      <c r="B49" s="174"/>
      <c r="C49" s="174"/>
      <c r="D49" s="174"/>
      <c r="E49" s="174"/>
      <c r="F49" s="174"/>
      <c r="G49" s="174"/>
      <c r="H49" s="174"/>
      <c r="I49" s="174"/>
      <c r="J49" s="174"/>
      <c r="K49" s="174"/>
      <c r="L49" s="174"/>
    </row>
    <row r="50" spans="1:12" x14ac:dyDescent="0.35">
      <c r="A50" s="178" t="s">
        <v>96</v>
      </c>
      <c r="B50" s="174"/>
      <c r="C50" s="174"/>
      <c r="D50" s="174"/>
      <c r="E50" s="174"/>
      <c r="F50" s="174"/>
      <c r="G50" s="174"/>
      <c r="H50" s="174"/>
      <c r="I50" s="174"/>
      <c r="J50" s="174"/>
      <c r="K50" s="174"/>
      <c r="L50" s="174"/>
    </row>
  </sheetData>
  <mergeCells count="59">
    <mergeCell ref="A50:L50"/>
    <mergeCell ref="B40:C40"/>
    <mergeCell ref="F40:G40"/>
    <mergeCell ref="J40:K40"/>
    <mergeCell ref="B42:C42"/>
    <mergeCell ref="F42:G42"/>
    <mergeCell ref="J42:K42"/>
    <mergeCell ref="B45:C45"/>
    <mergeCell ref="F45:G45"/>
    <mergeCell ref="J45:K45"/>
    <mergeCell ref="A48:L48"/>
    <mergeCell ref="A49:L49"/>
    <mergeCell ref="B34:C34"/>
    <mergeCell ref="F34:G34"/>
    <mergeCell ref="J34:K34"/>
    <mergeCell ref="B37:C37"/>
    <mergeCell ref="F37:G37"/>
    <mergeCell ref="J37:K37"/>
    <mergeCell ref="F29:G29"/>
    <mergeCell ref="J29:K29"/>
    <mergeCell ref="B32:C32"/>
    <mergeCell ref="F32:G32"/>
    <mergeCell ref="J32:K32"/>
    <mergeCell ref="B26:C26"/>
    <mergeCell ref="F26:G26"/>
    <mergeCell ref="J26:K26"/>
    <mergeCell ref="B27:C27"/>
    <mergeCell ref="F27:G27"/>
    <mergeCell ref="J27:K27"/>
    <mergeCell ref="B23:C23"/>
    <mergeCell ref="F23:G23"/>
    <mergeCell ref="J23:K23"/>
    <mergeCell ref="B24:C24"/>
    <mergeCell ref="F24:G24"/>
    <mergeCell ref="J24:K24"/>
    <mergeCell ref="B21:C21"/>
    <mergeCell ref="F21:G21"/>
    <mergeCell ref="J21:K21"/>
    <mergeCell ref="B22:C22"/>
    <mergeCell ref="F22:G22"/>
    <mergeCell ref="J22:K22"/>
    <mergeCell ref="B17:C17"/>
    <mergeCell ref="F17:G17"/>
    <mergeCell ref="J17:K17"/>
    <mergeCell ref="F18:G18"/>
    <mergeCell ref="J18:K18"/>
    <mergeCell ref="B15:C15"/>
    <mergeCell ref="F15:G15"/>
    <mergeCell ref="J15:K15"/>
    <mergeCell ref="B16:C16"/>
    <mergeCell ref="F16:G16"/>
    <mergeCell ref="J16:K16"/>
    <mergeCell ref="B11:L11"/>
    <mergeCell ref="B12:D12"/>
    <mergeCell ref="F12:H12"/>
    <mergeCell ref="J12:L12"/>
    <mergeCell ref="B13:C13"/>
    <mergeCell ref="F13:G13"/>
    <mergeCell ref="J13:K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opLeftCell="A10" zoomScale="110" zoomScaleNormal="110" workbookViewId="0">
      <selection activeCell="F46" sqref="F46:G46"/>
    </sheetView>
  </sheetViews>
  <sheetFormatPr defaultRowHeight="14.5" x14ac:dyDescent="0.35"/>
  <cols>
    <col min="1" max="1" width="59.26953125" customWidth="1"/>
    <col min="2" max="256" width="10.26953125" customWidth="1"/>
    <col min="257" max="257" width="59.26953125" customWidth="1"/>
    <col min="258" max="512" width="10.26953125" customWidth="1"/>
    <col min="513" max="513" width="59.26953125" customWidth="1"/>
    <col min="514" max="768" width="10.26953125" customWidth="1"/>
    <col min="769" max="769" width="59.26953125" customWidth="1"/>
    <col min="770" max="1024" width="10.26953125" customWidth="1"/>
    <col min="1025" max="1025" width="59.26953125" customWidth="1"/>
    <col min="1026" max="1280" width="10.26953125" customWidth="1"/>
    <col min="1281" max="1281" width="59.26953125" customWidth="1"/>
    <col min="1282" max="1536" width="10.26953125" customWidth="1"/>
    <col min="1537" max="1537" width="59.26953125" customWidth="1"/>
    <col min="1538" max="1792" width="10.26953125" customWidth="1"/>
    <col min="1793" max="1793" width="59.26953125" customWidth="1"/>
    <col min="1794" max="2048" width="10.26953125" customWidth="1"/>
    <col min="2049" max="2049" width="59.26953125" customWidth="1"/>
    <col min="2050" max="2304" width="10.26953125" customWidth="1"/>
    <col min="2305" max="2305" width="59.26953125" customWidth="1"/>
    <col min="2306" max="2560" width="10.26953125" customWidth="1"/>
    <col min="2561" max="2561" width="59.26953125" customWidth="1"/>
    <col min="2562" max="2816" width="10.26953125" customWidth="1"/>
    <col min="2817" max="2817" width="59.26953125" customWidth="1"/>
    <col min="2818" max="3072" width="10.26953125" customWidth="1"/>
    <col min="3073" max="3073" width="59.26953125" customWidth="1"/>
    <col min="3074" max="3328" width="10.26953125" customWidth="1"/>
    <col min="3329" max="3329" width="59.26953125" customWidth="1"/>
    <col min="3330" max="3584" width="10.26953125" customWidth="1"/>
    <col min="3585" max="3585" width="59.26953125" customWidth="1"/>
    <col min="3586" max="3840" width="10.26953125" customWidth="1"/>
    <col min="3841" max="3841" width="59.26953125" customWidth="1"/>
    <col min="3842" max="4096" width="10.26953125" customWidth="1"/>
    <col min="4097" max="4097" width="59.26953125" customWidth="1"/>
    <col min="4098" max="4352" width="10.26953125" customWidth="1"/>
    <col min="4353" max="4353" width="59.26953125" customWidth="1"/>
    <col min="4354" max="4608" width="10.26953125" customWidth="1"/>
    <col min="4609" max="4609" width="59.26953125" customWidth="1"/>
    <col min="4610" max="4864" width="10.26953125" customWidth="1"/>
    <col min="4865" max="4865" width="59.26953125" customWidth="1"/>
    <col min="4866" max="5120" width="10.26953125" customWidth="1"/>
    <col min="5121" max="5121" width="59.26953125" customWidth="1"/>
    <col min="5122" max="5376" width="10.26953125" customWidth="1"/>
    <col min="5377" max="5377" width="59.26953125" customWidth="1"/>
    <col min="5378" max="5632" width="10.26953125" customWidth="1"/>
    <col min="5633" max="5633" width="59.26953125" customWidth="1"/>
    <col min="5634" max="5888" width="10.26953125" customWidth="1"/>
    <col min="5889" max="5889" width="59.26953125" customWidth="1"/>
    <col min="5890" max="6144" width="10.26953125" customWidth="1"/>
    <col min="6145" max="6145" width="59.26953125" customWidth="1"/>
    <col min="6146" max="6400" width="10.26953125" customWidth="1"/>
    <col min="6401" max="6401" width="59.26953125" customWidth="1"/>
    <col min="6402" max="6656" width="10.26953125" customWidth="1"/>
    <col min="6657" max="6657" width="59.26953125" customWidth="1"/>
    <col min="6658" max="6912" width="10.26953125" customWidth="1"/>
    <col min="6913" max="6913" width="59.26953125" customWidth="1"/>
    <col min="6914" max="7168" width="10.26953125" customWidth="1"/>
    <col min="7169" max="7169" width="59.26953125" customWidth="1"/>
    <col min="7170" max="7424" width="10.26953125" customWidth="1"/>
    <col min="7425" max="7425" width="59.26953125" customWidth="1"/>
    <col min="7426" max="7680" width="10.26953125" customWidth="1"/>
    <col min="7681" max="7681" width="59.26953125" customWidth="1"/>
    <col min="7682" max="7936" width="10.26953125" customWidth="1"/>
    <col min="7937" max="7937" width="59.26953125" customWidth="1"/>
    <col min="7938" max="8192" width="10.26953125" customWidth="1"/>
    <col min="8193" max="8193" width="59.26953125" customWidth="1"/>
    <col min="8194" max="8448" width="10.26953125" customWidth="1"/>
    <col min="8449" max="8449" width="59.26953125" customWidth="1"/>
    <col min="8450" max="8704" width="10.26953125" customWidth="1"/>
    <col min="8705" max="8705" width="59.26953125" customWidth="1"/>
    <col min="8706" max="8960" width="10.26953125" customWidth="1"/>
    <col min="8961" max="8961" width="59.26953125" customWidth="1"/>
    <col min="8962" max="9216" width="10.26953125" customWidth="1"/>
    <col min="9217" max="9217" width="59.26953125" customWidth="1"/>
    <col min="9218" max="9472" width="10.26953125" customWidth="1"/>
    <col min="9473" max="9473" width="59.26953125" customWidth="1"/>
    <col min="9474" max="9728" width="10.26953125" customWidth="1"/>
    <col min="9729" max="9729" width="59.26953125" customWidth="1"/>
    <col min="9730" max="9984" width="10.26953125" customWidth="1"/>
    <col min="9985" max="9985" width="59.26953125" customWidth="1"/>
    <col min="9986" max="10240" width="10.26953125" customWidth="1"/>
    <col min="10241" max="10241" width="59.26953125" customWidth="1"/>
    <col min="10242" max="10496" width="10.26953125" customWidth="1"/>
    <col min="10497" max="10497" width="59.26953125" customWidth="1"/>
    <col min="10498" max="10752" width="10.26953125" customWidth="1"/>
    <col min="10753" max="10753" width="59.26953125" customWidth="1"/>
    <col min="10754" max="11008" width="10.26953125" customWidth="1"/>
    <col min="11009" max="11009" width="59.26953125" customWidth="1"/>
    <col min="11010" max="11264" width="10.26953125" customWidth="1"/>
    <col min="11265" max="11265" width="59.26953125" customWidth="1"/>
    <col min="11266" max="11520" width="10.26953125" customWidth="1"/>
    <col min="11521" max="11521" width="59.26953125" customWidth="1"/>
    <col min="11522" max="11776" width="10.26953125" customWidth="1"/>
    <col min="11777" max="11777" width="59.26953125" customWidth="1"/>
    <col min="11778" max="12032" width="10.26953125" customWidth="1"/>
    <col min="12033" max="12033" width="59.26953125" customWidth="1"/>
    <col min="12034" max="12288" width="10.26953125" customWidth="1"/>
    <col min="12289" max="12289" width="59.26953125" customWidth="1"/>
    <col min="12290" max="12544" width="10.26953125" customWidth="1"/>
    <col min="12545" max="12545" width="59.26953125" customWidth="1"/>
    <col min="12546" max="12800" width="10.26953125" customWidth="1"/>
    <col min="12801" max="12801" width="59.26953125" customWidth="1"/>
    <col min="12802" max="13056" width="10.26953125" customWidth="1"/>
    <col min="13057" max="13057" width="59.26953125" customWidth="1"/>
    <col min="13058" max="13312" width="10.26953125" customWidth="1"/>
    <col min="13313" max="13313" width="59.26953125" customWidth="1"/>
    <col min="13314" max="13568" width="10.26953125" customWidth="1"/>
    <col min="13569" max="13569" width="59.26953125" customWidth="1"/>
    <col min="13570" max="13824" width="10.26953125" customWidth="1"/>
    <col min="13825" max="13825" width="59.26953125" customWidth="1"/>
    <col min="13826" max="14080" width="10.26953125" customWidth="1"/>
    <col min="14081" max="14081" width="59.26953125" customWidth="1"/>
    <col min="14082" max="14336" width="10.26953125" customWidth="1"/>
    <col min="14337" max="14337" width="59.26953125" customWidth="1"/>
    <col min="14338" max="14592" width="10.26953125" customWidth="1"/>
    <col min="14593" max="14593" width="59.26953125" customWidth="1"/>
    <col min="14594" max="14848" width="10.26953125" customWidth="1"/>
    <col min="14849" max="14849" width="59.26953125" customWidth="1"/>
    <col min="14850" max="15104" width="10.26953125" customWidth="1"/>
    <col min="15105" max="15105" width="59.26953125" customWidth="1"/>
    <col min="15106" max="15360" width="10.26953125" customWidth="1"/>
    <col min="15361" max="15361" width="59.26953125" customWidth="1"/>
    <col min="15362" max="15616" width="10.26953125" customWidth="1"/>
    <col min="15617" max="15617" width="59.26953125" customWidth="1"/>
    <col min="15618" max="15872" width="10.26953125" customWidth="1"/>
    <col min="15873" max="15873" width="59.26953125" customWidth="1"/>
    <col min="15874" max="16128" width="10.26953125" customWidth="1"/>
    <col min="16129" max="16129" width="59.26953125" customWidth="1"/>
    <col min="16130" max="16384" width="10.26953125" customWidth="1"/>
  </cols>
  <sheetData>
    <row r="1" spans="1:12" x14ac:dyDescent="0.35">
      <c r="A1" s="85" t="s">
        <v>62</v>
      </c>
    </row>
    <row r="2" spans="1:12" x14ac:dyDescent="0.35">
      <c r="A2" s="85" t="s">
        <v>63</v>
      </c>
    </row>
    <row r="3" spans="1:12" x14ac:dyDescent="0.35">
      <c r="A3" s="85" t="s">
        <v>64</v>
      </c>
    </row>
    <row r="4" spans="1:12" x14ac:dyDescent="0.35">
      <c r="A4" s="86" t="s">
        <v>65</v>
      </c>
    </row>
    <row r="5" spans="1:12" x14ac:dyDescent="0.35">
      <c r="A5" s="85" t="s">
        <v>98</v>
      </c>
    </row>
    <row r="6" spans="1:12" x14ac:dyDescent="0.35">
      <c r="A6" s="86" t="s">
        <v>65</v>
      </c>
    </row>
    <row r="7" spans="1:12" x14ac:dyDescent="0.35">
      <c r="A7" s="86" t="s">
        <v>65</v>
      </c>
    </row>
    <row r="8" spans="1:12" x14ac:dyDescent="0.35">
      <c r="A8" s="86" t="s">
        <v>65</v>
      </c>
    </row>
    <row r="9" spans="1:12" x14ac:dyDescent="0.35">
      <c r="A9" s="86" t="s">
        <v>65</v>
      </c>
    </row>
    <row r="10" spans="1:12" x14ac:dyDescent="0.35">
      <c r="A10" s="86" t="s">
        <v>65</v>
      </c>
      <c r="B10" s="86" t="s">
        <v>65</v>
      </c>
      <c r="C10" s="86" t="s">
        <v>65</v>
      </c>
      <c r="D10" s="86" t="s">
        <v>65</v>
      </c>
      <c r="E10" s="86" t="s">
        <v>65</v>
      </c>
      <c r="F10" s="86" t="s">
        <v>65</v>
      </c>
      <c r="G10" s="86" t="s">
        <v>65</v>
      </c>
      <c r="H10" s="86" t="s">
        <v>65</v>
      </c>
      <c r="I10" s="86" t="s">
        <v>65</v>
      </c>
      <c r="J10" s="86" t="s">
        <v>65</v>
      </c>
      <c r="K10" s="86" t="s">
        <v>65</v>
      </c>
      <c r="L10" s="86" t="s">
        <v>65</v>
      </c>
    </row>
    <row r="11" spans="1:12" x14ac:dyDescent="0.35">
      <c r="A11" s="86" t="s">
        <v>65</v>
      </c>
      <c r="B11" s="173" t="s">
        <v>67</v>
      </c>
      <c r="C11" s="174"/>
      <c r="D11" s="174"/>
      <c r="E11" s="174"/>
      <c r="F11" s="174"/>
      <c r="G11" s="174"/>
      <c r="H11" s="174"/>
      <c r="I11" s="174"/>
      <c r="J11" s="174"/>
      <c r="K11" s="174"/>
      <c r="L11" s="174"/>
    </row>
    <row r="12" spans="1:12" x14ac:dyDescent="0.35">
      <c r="A12" s="86" t="s">
        <v>65</v>
      </c>
      <c r="B12" s="175">
        <v>2018</v>
      </c>
      <c r="C12" s="174"/>
      <c r="D12" s="174"/>
      <c r="E12" s="86" t="s">
        <v>65</v>
      </c>
      <c r="F12" s="175">
        <v>2017</v>
      </c>
      <c r="G12" s="174"/>
      <c r="H12" s="174"/>
      <c r="I12" s="86" t="s">
        <v>65</v>
      </c>
      <c r="J12" s="175">
        <v>2016</v>
      </c>
      <c r="K12" s="174"/>
      <c r="L12" s="174"/>
    </row>
    <row r="13" spans="1:12" x14ac:dyDescent="0.35">
      <c r="A13" s="87" t="s">
        <v>99</v>
      </c>
      <c r="B13" s="86" t="s">
        <v>65</v>
      </c>
      <c r="E13" s="86" t="s">
        <v>65</v>
      </c>
      <c r="F13" s="86" t="s">
        <v>65</v>
      </c>
      <c r="I13" s="86" t="s">
        <v>65</v>
      </c>
      <c r="J13" s="86" t="s">
        <v>65</v>
      </c>
    </row>
    <row r="14" spans="1:12" x14ac:dyDescent="0.35">
      <c r="A14" s="87" t="s">
        <v>81</v>
      </c>
      <c r="B14" s="176">
        <v>811.8</v>
      </c>
      <c r="C14" s="174"/>
      <c r="D14" s="86" t="s">
        <v>65</v>
      </c>
      <c r="E14" s="86" t="s">
        <v>65</v>
      </c>
      <c r="F14" s="176">
        <v>648</v>
      </c>
      <c r="G14" s="174"/>
      <c r="H14" s="86" t="s">
        <v>65</v>
      </c>
      <c r="I14" s="86" t="s">
        <v>65</v>
      </c>
      <c r="J14" s="176">
        <v>-665.9</v>
      </c>
      <c r="K14" s="174"/>
      <c r="L14" s="87" t="s">
        <v>65</v>
      </c>
    </row>
    <row r="15" spans="1:12" x14ac:dyDescent="0.35">
      <c r="A15" s="87" t="s">
        <v>89</v>
      </c>
      <c r="B15" s="177">
        <v>14.3</v>
      </c>
      <c r="C15" s="174"/>
      <c r="D15" s="86" t="s">
        <v>65</v>
      </c>
      <c r="E15" s="86" t="s">
        <v>65</v>
      </c>
      <c r="F15" s="177">
        <v>102</v>
      </c>
      <c r="G15" s="174"/>
      <c r="H15" s="86" t="s">
        <v>65</v>
      </c>
      <c r="I15" s="86" t="s">
        <v>65</v>
      </c>
      <c r="J15" s="177">
        <v>-794.4</v>
      </c>
      <c r="K15" s="174"/>
      <c r="L15" s="87" t="s">
        <v>65</v>
      </c>
    </row>
    <row r="16" spans="1:12" x14ac:dyDescent="0.35">
      <c r="A16" s="87" t="s">
        <v>78</v>
      </c>
      <c r="B16" s="177">
        <v>797.5</v>
      </c>
      <c r="C16" s="174"/>
      <c r="D16" s="86" t="s">
        <v>65</v>
      </c>
      <c r="E16" s="86" t="s">
        <v>65</v>
      </c>
      <c r="F16" s="177">
        <v>546</v>
      </c>
      <c r="G16" s="174"/>
      <c r="H16" s="86" t="s">
        <v>65</v>
      </c>
      <c r="I16" s="86" t="s">
        <v>65</v>
      </c>
      <c r="J16" s="177">
        <v>128.5</v>
      </c>
      <c r="K16" s="174"/>
      <c r="L16" s="86" t="s">
        <v>65</v>
      </c>
    </row>
    <row r="17" spans="1:12" x14ac:dyDescent="0.35">
      <c r="A17" s="87" t="s">
        <v>100</v>
      </c>
      <c r="B17" s="86" t="s">
        <v>65</v>
      </c>
      <c r="E17" s="86" t="s">
        <v>65</v>
      </c>
      <c r="F17" s="86" t="s">
        <v>65</v>
      </c>
      <c r="I17" s="86" t="s">
        <v>65</v>
      </c>
      <c r="J17" s="86" t="s">
        <v>65</v>
      </c>
    </row>
    <row r="18" spans="1:12" x14ac:dyDescent="0.35">
      <c r="A18" s="87" t="s">
        <v>101</v>
      </c>
    </row>
    <row r="19" spans="1:12" x14ac:dyDescent="0.35">
      <c r="A19" s="87" t="s">
        <v>102</v>
      </c>
    </row>
    <row r="20" spans="1:12" x14ac:dyDescent="0.35">
      <c r="A20" s="87" t="s">
        <v>103</v>
      </c>
      <c r="B20" s="177">
        <v>257</v>
      </c>
      <c r="C20" s="174"/>
      <c r="D20" s="86" t="s">
        <v>65</v>
      </c>
      <c r="E20" s="86" t="s">
        <v>65</v>
      </c>
      <c r="F20" s="177">
        <v>268</v>
      </c>
      <c r="G20" s="174"/>
      <c r="H20" s="86" t="s">
        <v>65</v>
      </c>
      <c r="I20" s="86" t="s">
        <v>65</v>
      </c>
      <c r="J20" s="177">
        <v>278.5</v>
      </c>
      <c r="K20" s="174"/>
      <c r="L20" s="86" t="s">
        <v>65</v>
      </c>
    </row>
    <row r="21" spans="1:12" x14ac:dyDescent="0.35">
      <c r="A21" s="87" t="s">
        <v>104</v>
      </c>
      <c r="B21" s="177">
        <v>14.7</v>
      </c>
      <c r="C21" s="174"/>
      <c r="D21" s="86" t="s">
        <v>65</v>
      </c>
      <c r="E21" s="86" t="s">
        <v>65</v>
      </c>
      <c r="F21" s="177">
        <v>343.3</v>
      </c>
      <c r="G21" s="174"/>
      <c r="H21" s="86" t="s">
        <v>65</v>
      </c>
      <c r="I21" s="86" t="s">
        <v>65</v>
      </c>
      <c r="J21" s="177">
        <v>62.6</v>
      </c>
      <c r="K21" s="174"/>
      <c r="L21" s="86" t="s">
        <v>65</v>
      </c>
    </row>
    <row r="22" spans="1:12" x14ac:dyDescent="0.35">
      <c r="A22" s="87" t="s">
        <v>105</v>
      </c>
      <c r="B22" s="173" t="s">
        <v>97</v>
      </c>
      <c r="C22" s="174"/>
      <c r="D22" s="86" t="s">
        <v>65</v>
      </c>
      <c r="E22" s="86" t="s">
        <v>65</v>
      </c>
      <c r="F22" s="177">
        <v>-197.4</v>
      </c>
      <c r="G22" s="174"/>
      <c r="H22" s="87" t="s">
        <v>65</v>
      </c>
      <c r="I22" s="86" t="s">
        <v>65</v>
      </c>
      <c r="J22" s="173" t="s">
        <v>97</v>
      </c>
      <c r="K22" s="174"/>
      <c r="L22" s="86" t="s">
        <v>65</v>
      </c>
    </row>
    <row r="23" spans="1:12" x14ac:dyDescent="0.35">
      <c r="A23" s="87" t="s">
        <v>106</v>
      </c>
      <c r="B23" s="177">
        <v>48.2</v>
      </c>
      <c r="C23" s="174"/>
      <c r="D23" s="86" t="s">
        <v>65</v>
      </c>
      <c r="E23" s="86" t="s">
        <v>65</v>
      </c>
      <c r="F23" s="173" t="s">
        <v>97</v>
      </c>
      <c r="G23" s="174"/>
      <c r="H23" s="86" t="s">
        <v>65</v>
      </c>
      <c r="I23" s="86" t="s">
        <v>65</v>
      </c>
      <c r="J23" s="177">
        <v>55.6</v>
      </c>
      <c r="K23" s="174"/>
      <c r="L23" s="86" t="s">
        <v>65</v>
      </c>
    </row>
    <row r="24" spans="1:12" x14ac:dyDescent="0.35">
      <c r="A24" s="87" t="s">
        <v>107</v>
      </c>
      <c r="B24" s="173" t="s">
        <v>97</v>
      </c>
      <c r="C24" s="174"/>
      <c r="D24" s="86" t="s">
        <v>65</v>
      </c>
      <c r="E24" s="86" t="s">
        <v>65</v>
      </c>
      <c r="F24" s="177">
        <v>93.3</v>
      </c>
      <c r="G24" s="174"/>
      <c r="H24" s="86" t="s">
        <v>65</v>
      </c>
      <c r="I24" s="86" t="s">
        <v>65</v>
      </c>
      <c r="J24" s="177">
        <v>23.9</v>
      </c>
      <c r="K24" s="174"/>
      <c r="L24" s="86" t="s">
        <v>65</v>
      </c>
    </row>
    <row r="25" spans="1:12" x14ac:dyDescent="0.35">
      <c r="A25" s="87" t="s">
        <v>108</v>
      </c>
      <c r="B25" s="177">
        <v>151</v>
      </c>
      <c r="C25" s="174"/>
      <c r="D25" s="86" t="s">
        <v>65</v>
      </c>
      <c r="E25" s="86" t="s">
        <v>65</v>
      </c>
      <c r="F25" s="173" t="s">
        <v>97</v>
      </c>
      <c r="G25" s="174"/>
      <c r="H25" s="86" t="s">
        <v>65</v>
      </c>
      <c r="I25" s="86" t="s">
        <v>65</v>
      </c>
      <c r="J25" s="173" t="s">
        <v>97</v>
      </c>
      <c r="K25" s="174"/>
      <c r="L25" s="86" t="s">
        <v>65</v>
      </c>
    </row>
    <row r="26" spans="1:12" x14ac:dyDescent="0.35">
      <c r="A26" s="87" t="s">
        <v>109</v>
      </c>
      <c r="B26" s="177">
        <v>-34.799999999999997</v>
      </c>
      <c r="C26" s="174"/>
      <c r="D26" s="87" t="s">
        <v>65</v>
      </c>
      <c r="E26" s="86" t="s">
        <v>65</v>
      </c>
      <c r="F26" s="177">
        <v>-3</v>
      </c>
      <c r="G26" s="174"/>
      <c r="H26" s="87" t="s">
        <v>65</v>
      </c>
      <c r="I26" s="86" t="s">
        <v>65</v>
      </c>
      <c r="J26" s="177">
        <v>-25.7</v>
      </c>
      <c r="K26" s="174"/>
      <c r="L26" s="87" t="s">
        <v>65</v>
      </c>
    </row>
    <row r="27" spans="1:12" x14ac:dyDescent="0.35">
      <c r="A27" s="87" t="s">
        <v>110</v>
      </c>
      <c r="B27" s="177">
        <v>37.9</v>
      </c>
      <c r="C27" s="174"/>
      <c r="D27" s="86" t="s">
        <v>65</v>
      </c>
      <c r="E27" s="86" t="s">
        <v>65</v>
      </c>
      <c r="F27" s="177">
        <v>36.1</v>
      </c>
      <c r="G27" s="174"/>
      <c r="H27" s="86" t="s">
        <v>65</v>
      </c>
      <c r="I27" s="86" t="s">
        <v>65</v>
      </c>
      <c r="J27" s="177">
        <v>41.8</v>
      </c>
      <c r="K27" s="174"/>
      <c r="L27" s="86" t="s">
        <v>65</v>
      </c>
    </row>
    <row r="28" spans="1:12" x14ac:dyDescent="0.35">
      <c r="A28" s="87" t="s">
        <v>111</v>
      </c>
      <c r="B28" s="177">
        <v>-312.60000000000002</v>
      </c>
      <c r="C28" s="174"/>
      <c r="D28" s="87" t="s">
        <v>65</v>
      </c>
      <c r="E28" s="86" t="s">
        <v>65</v>
      </c>
      <c r="F28" s="177">
        <v>-163</v>
      </c>
      <c r="G28" s="174"/>
      <c r="H28" s="87" t="s">
        <v>65</v>
      </c>
      <c r="I28" s="86" t="s">
        <v>65</v>
      </c>
      <c r="J28" s="177">
        <v>-11.5</v>
      </c>
      <c r="K28" s="174"/>
      <c r="L28" s="87" t="s">
        <v>65</v>
      </c>
    </row>
    <row r="29" spans="1:12" x14ac:dyDescent="0.35">
      <c r="A29" s="87" t="s">
        <v>112</v>
      </c>
      <c r="B29" s="177">
        <v>-56.1</v>
      </c>
      <c r="C29" s="174"/>
      <c r="D29" s="87" t="s">
        <v>65</v>
      </c>
      <c r="E29" s="86" t="s">
        <v>65</v>
      </c>
      <c r="F29" s="177">
        <v>-21.4</v>
      </c>
      <c r="G29" s="174"/>
      <c r="H29" s="87" t="s">
        <v>65</v>
      </c>
      <c r="I29" s="86" t="s">
        <v>65</v>
      </c>
      <c r="J29" s="177">
        <v>358.1</v>
      </c>
      <c r="K29" s="174"/>
      <c r="L29" s="86" t="s">
        <v>65</v>
      </c>
    </row>
    <row r="30" spans="1:12" x14ac:dyDescent="0.35">
      <c r="A30" s="87" t="s">
        <v>113</v>
      </c>
      <c r="B30" s="177">
        <v>-34</v>
      </c>
      <c r="C30" s="174"/>
      <c r="D30" s="87" t="s">
        <v>65</v>
      </c>
      <c r="E30" s="86" t="s">
        <v>65</v>
      </c>
      <c r="F30" s="177">
        <v>39.9</v>
      </c>
      <c r="G30" s="174"/>
      <c r="H30" s="86" t="s">
        <v>65</v>
      </c>
      <c r="I30" s="86" t="s">
        <v>65</v>
      </c>
      <c r="J30" s="177">
        <v>53.6</v>
      </c>
      <c r="K30" s="174"/>
      <c r="L30" s="86" t="s">
        <v>65</v>
      </c>
    </row>
    <row r="31" spans="1:12" x14ac:dyDescent="0.35">
      <c r="A31" s="87" t="s">
        <v>114</v>
      </c>
      <c r="B31" s="86" t="s">
        <v>65</v>
      </c>
      <c r="E31" s="86" t="s">
        <v>65</v>
      </c>
      <c r="F31" s="86" t="s">
        <v>65</v>
      </c>
      <c r="I31" s="86" t="s">
        <v>65</v>
      </c>
      <c r="J31" s="86" t="s">
        <v>65</v>
      </c>
    </row>
    <row r="32" spans="1:12" x14ac:dyDescent="0.35">
      <c r="A32" s="87" t="s">
        <v>115</v>
      </c>
    </row>
    <row r="33" spans="1:12" x14ac:dyDescent="0.35">
      <c r="A33" s="87" t="s">
        <v>116</v>
      </c>
    </row>
    <row r="34" spans="1:12" x14ac:dyDescent="0.35">
      <c r="A34" s="87" t="s">
        <v>117</v>
      </c>
      <c r="B34" s="177">
        <v>-4.7</v>
      </c>
      <c r="C34" s="174"/>
      <c r="D34" s="87" t="s">
        <v>65</v>
      </c>
      <c r="E34" s="86" t="s">
        <v>65</v>
      </c>
      <c r="F34" s="177">
        <v>104.7</v>
      </c>
      <c r="G34" s="174"/>
      <c r="H34" s="86" t="s">
        <v>65</v>
      </c>
      <c r="I34" s="86" t="s">
        <v>65</v>
      </c>
      <c r="J34" s="177">
        <v>-156.80000000000001</v>
      </c>
      <c r="K34" s="174"/>
      <c r="L34" s="87" t="s">
        <v>65</v>
      </c>
    </row>
    <row r="35" spans="1:12" x14ac:dyDescent="0.35">
      <c r="A35" s="87" t="s">
        <v>118</v>
      </c>
      <c r="B35" s="177">
        <v>-62.8</v>
      </c>
      <c r="C35" s="174"/>
      <c r="D35" s="87" t="s">
        <v>65</v>
      </c>
      <c r="E35" s="86" t="s">
        <v>65</v>
      </c>
      <c r="F35" s="177">
        <v>123.3</v>
      </c>
      <c r="G35" s="174"/>
      <c r="H35" s="86" t="s">
        <v>65</v>
      </c>
      <c r="I35" s="86" t="s">
        <v>65</v>
      </c>
      <c r="J35" s="177">
        <v>66.099999999999994</v>
      </c>
      <c r="K35" s="174"/>
      <c r="L35" s="86" t="s">
        <v>65</v>
      </c>
    </row>
    <row r="36" spans="1:12" x14ac:dyDescent="0.35">
      <c r="A36" s="87" t="s">
        <v>119</v>
      </c>
      <c r="B36" s="177">
        <v>10.5</v>
      </c>
      <c r="C36" s="174"/>
      <c r="D36" s="86" t="s">
        <v>65</v>
      </c>
      <c r="E36" s="86" t="s">
        <v>65</v>
      </c>
      <c r="F36" s="177">
        <v>52.3</v>
      </c>
      <c r="G36" s="174"/>
      <c r="H36" s="86" t="s">
        <v>65</v>
      </c>
      <c r="I36" s="86" t="s">
        <v>65</v>
      </c>
      <c r="J36" s="177">
        <v>-264.89999999999998</v>
      </c>
      <c r="K36" s="174"/>
      <c r="L36" s="87" t="s">
        <v>65</v>
      </c>
    </row>
    <row r="37" spans="1:12" x14ac:dyDescent="0.35">
      <c r="A37" s="87" t="s">
        <v>120</v>
      </c>
    </row>
    <row r="38" spans="1:12" x14ac:dyDescent="0.35">
      <c r="A38" s="87" t="s">
        <v>121</v>
      </c>
      <c r="B38" s="177">
        <v>3.2</v>
      </c>
      <c r="C38" s="174"/>
      <c r="D38" s="86" t="s">
        <v>65</v>
      </c>
      <c r="E38" s="86" t="s">
        <v>65</v>
      </c>
      <c r="F38" s="177">
        <v>15</v>
      </c>
      <c r="G38" s="174"/>
      <c r="H38" s="86" t="s">
        <v>65</v>
      </c>
      <c r="I38" s="86" t="s">
        <v>65</v>
      </c>
      <c r="J38" s="177">
        <v>10.8</v>
      </c>
      <c r="K38" s="174"/>
      <c r="L38" s="86" t="s">
        <v>65</v>
      </c>
    </row>
    <row r="39" spans="1:12" x14ac:dyDescent="0.35">
      <c r="A39" s="87" t="s">
        <v>122</v>
      </c>
      <c r="B39" s="177">
        <v>144.9</v>
      </c>
      <c r="C39" s="174"/>
      <c r="D39" s="86" t="s">
        <v>65</v>
      </c>
      <c r="E39" s="86" t="s">
        <v>65</v>
      </c>
      <c r="F39" s="177">
        <v>71</v>
      </c>
      <c r="G39" s="174"/>
      <c r="H39" s="86" t="s">
        <v>65</v>
      </c>
      <c r="I39" s="86" t="s">
        <v>65</v>
      </c>
      <c r="J39" s="177">
        <v>-118.3</v>
      </c>
      <c r="K39" s="174"/>
      <c r="L39" s="87" t="s">
        <v>65</v>
      </c>
    </row>
    <row r="40" spans="1:12" x14ac:dyDescent="0.35">
      <c r="A40" s="87" t="s">
        <v>123</v>
      </c>
      <c r="B40" s="177">
        <v>-8</v>
      </c>
      <c r="C40" s="174"/>
      <c r="D40" s="87" t="s">
        <v>65</v>
      </c>
      <c r="E40" s="86" t="s">
        <v>65</v>
      </c>
      <c r="F40" s="177">
        <v>-52.4</v>
      </c>
      <c r="G40" s="174"/>
      <c r="H40" s="87" t="s">
        <v>65</v>
      </c>
      <c r="I40" s="86" t="s">
        <v>65</v>
      </c>
      <c r="J40" s="177">
        <v>68.900000000000006</v>
      </c>
      <c r="K40" s="174"/>
      <c r="L40" s="86" t="s">
        <v>65</v>
      </c>
    </row>
    <row r="41" spans="1:12" x14ac:dyDescent="0.35">
      <c r="A41" s="87" t="s">
        <v>124</v>
      </c>
      <c r="B41" s="177">
        <v>-32.200000000000003</v>
      </c>
      <c r="C41" s="174"/>
      <c r="D41" s="87" t="s">
        <v>65</v>
      </c>
      <c r="E41" s="86" t="s">
        <v>65</v>
      </c>
      <c r="F41" s="177">
        <v>-114.9</v>
      </c>
      <c r="G41" s="174"/>
      <c r="H41" s="87" t="s">
        <v>65</v>
      </c>
      <c r="I41" s="86" t="s">
        <v>65</v>
      </c>
      <c r="J41" s="177">
        <v>54.3</v>
      </c>
      <c r="K41" s="174"/>
      <c r="L41" s="86" t="s">
        <v>65</v>
      </c>
    </row>
    <row r="42" spans="1:12" x14ac:dyDescent="0.35">
      <c r="A42" s="87" t="s">
        <v>60</v>
      </c>
      <c r="B42" s="177">
        <v>919.7</v>
      </c>
      <c r="C42" s="174"/>
      <c r="D42" s="86" t="s">
        <v>65</v>
      </c>
      <c r="E42" s="86" t="s">
        <v>65</v>
      </c>
      <c r="F42" s="177">
        <v>1140.8</v>
      </c>
      <c r="G42" s="174"/>
      <c r="H42" s="86" t="s">
        <v>65</v>
      </c>
      <c r="I42" s="86" t="s">
        <v>65</v>
      </c>
      <c r="J42" s="177">
        <v>625.5</v>
      </c>
      <c r="K42" s="174"/>
      <c r="L42" s="86" t="s">
        <v>65</v>
      </c>
    </row>
    <row r="43" spans="1:12" x14ac:dyDescent="0.35">
      <c r="A43" s="87" t="s">
        <v>125</v>
      </c>
    </row>
    <row r="44" spans="1:12" x14ac:dyDescent="0.35">
      <c r="A44" s="87" t="s">
        <v>60</v>
      </c>
      <c r="B44" s="177">
        <v>34.5</v>
      </c>
      <c r="C44" s="174"/>
      <c r="D44" s="86" t="s">
        <v>65</v>
      </c>
      <c r="E44" s="86" t="s">
        <v>65</v>
      </c>
      <c r="F44" s="177">
        <v>34.700000000000003</v>
      </c>
      <c r="G44" s="174"/>
      <c r="H44" s="86" t="s">
        <v>65</v>
      </c>
      <c r="I44" s="86" t="s">
        <v>65</v>
      </c>
      <c r="J44" s="177">
        <v>633.70000000000005</v>
      </c>
      <c r="K44" s="174"/>
      <c r="L44" s="86" t="s">
        <v>65</v>
      </c>
    </row>
    <row r="45" spans="1:12" x14ac:dyDescent="0.35">
      <c r="A45" s="87" t="s">
        <v>126</v>
      </c>
    </row>
    <row r="46" spans="1:12" x14ac:dyDescent="0.35">
      <c r="A46" s="92" t="s">
        <v>60</v>
      </c>
      <c r="B46" s="177">
        <v>954.2</v>
      </c>
      <c r="C46" s="174"/>
      <c r="D46" s="86" t="s">
        <v>65</v>
      </c>
      <c r="E46" s="86" t="s">
        <v>65</v>
      </c>
      <c r="F46" s="177">
        <v>1175.5</v>
      </c>
      <c r="G46" s="174"/>
      <c r="H46" s="86" t="s">
        <v>65</v>
      </c>
      <c r="I46" s="86" t="s">
        <v>65</v>
      </c>
      <c r="J46" s="177">
        <v>1259.2</v>
      </c>
      <c r="K46" s="174"/>
      <c r="L46" s="86" t="s">
        <v>65</v>
      </c>
    </row>
    <row r="47" spans="1:12" x14ac:dyDescent="0.35">
      <c r="A47" s="87" t="s">
        <v>127</v>
      </c>
      <c r="B47" s="86" t="s">
        <v>65</v>
      </c>
      <c r="E47" s="86" t="s">
        <v>65</v>
      </c>
      <c r="F47" s="86" t="s">
        <v>65</v>
      </c>
      <c r="I47" s="86" t="s">
        <v>65</v>
      </c>
      <c r="J47" s="86" t="s">
        <v>65</v>
      </c>
    </row>
    <row r="48" spans="1:12" x14ac:dyDescent="0.35">
      <c r="A48" s="87" t="s">
        <v>128</v>
      </c>
      <c r="B48" s="177">
        <v>-251.6</v>
      </c>
      <c r="C48" s="174"/>
      <c r="D48" s="87" t="s">
        <v>65</v>
      </c>
      <c r="E48" s="86" t="s">
        <v>65</v>
      </c>
      <c r="F48" s="177">
        <v>-242.1</v>
      </c>
      <c r="G48" s="174"/>
      <c r="H48" s="87" t="s">
        <v>65</v>
      </c>
      <c r="I48" s="86" t="s">
        <v>65</v>
      </c>
      <c r="J48" s="177">
        <v>-277.5</v>
      </c>
      <c r="K48" s="174"/>
      <c r="L48" s="87" t="s">
        <v>65</v>
      </c>
    </row>
    <row r="49" spans="1:12" x14ac:dyDescent="0.35">
      <c r="A49" s="87" t="s">
        <v>129</v>
      </c>
      <c r="B49" s="177">
        <v>8</v>
      </c>
      <c r="C49" s="174"/>
      <c r="D49" s="86" t="s">
        <v>65</v>
      </c>
      <c r="E49" s="86" t="s">
        <v>65</v>
      </c>
      <c r="F49" s="177">
        <v>13.2</v>
      </c>
      <c r="G49" s="174"/>
      <c r="H49" s="86" t="s">
        <v>65</v>
      </c>
      <c r="I49" s="86" t="s">
        <v>65</v>
      </c>
      <c r="J49" s="177">
        <v>35.700000000000003</v>
      </c>
      <c r="K49" s="174"/>
      <c r="L49" s="86" t="s">
        <v>65</v>
      </c>
    </row>
    <row r="50" spans="1:12" x14ac:dyDescent="0.35">
      <c r="A50" s="87" t="s">
        <v>130</v>
      </c>
      <c r="B50" s="173" t="s">
        <v>97</v>
      </c>
      <c r="C50" s="174"/>
      <c r="D50" s="86" t="s">
        <v>65</v>
      </c>
      <c r="E50" s="86" t="s">
        <v>65</v>
      </c>
      <c r="F50" s="177">
        <v>489</v>
      </c>
      <c r="G50" s="174"/>
      <c r="H50" s="86" t="s">
        <v>65</v>
      </c>
      <c r="I50" s="86" t="s">
        <v>65</v>
      </c>
      <c r="J50" s="173" t="s">
        <v>97</v>
      </c>
      <c r="K50" s="174"/>
      <c r="L50" s="86" t="s">
        <v>65</v>
      </c>
    </row>
    <row r="51" spans="1:12" x14ac:dyDescent="0.35">
      <c r="A51" s="87" t="s">
        <v>131</v>
      </c>
      <c r="B51" s="177">
        <v>-337.1</v>
      </c>
      <c r="C51" s="174"/>
      <c r="D51" s="87" t="s">
        <v>65</v>
      </c>
      <c r="E51" s="86" t="s">
        <v>65</v>
      </c>
      <c r="F51" s="177">
        <v>-325.7</v>
      </c>
      <c r="G51" s="174"/>
      <c r="H51" s="87" t="s">
        <v>65</v>
      </c>
      <c r="I51" s="86" t="s">
        <v>65</v>
      </c>
      <c r="J51" s="177">
        <v>-10.4</v>
      </c>
      <c r="K51" s="174"/>
      <c r="L51" s="87" t="s">
        <v>65</v>
      </c>
    </row>
    <row r="52" spans="1:12" x14ac:dyDescent="0.35">
      <c r="A52" s="87" t="s">
        <v>113</v>
      </c>
      <c r="B52" s="177">
        <v>4.5</v>
      </c>
      <c r="C52" s="174"/>
      <c r="D52" s="86" t="s">
        <v>65</v>
      </c>
      <c r="E52" s="86" t="s">
        <v>65</v>
      </c>
      <c r="F52" s="173" t="s">
        <v>97</v>
      </c>
      <c r="G52" s="174"/>
      <c r="H52" s="86" t="s">
        <v>65</v>
      </c>
      <c r="I52" s="86" t="s">
        <v>65</v>
      </c>
      <c r="J52" s="177">
        <v>0.3</v>
      </c>
      <c r="K52" s="174"/>
      <c r="L52" s="86" t="s">
        <v>65</v>
      </c>
    </row>
    <row r="53" spans="1:12" x14ac:dyDescent="0.35">
      <c r="A53" s="87" t="s">
        <v>61</v>
      </c>
      <c r="B53" s="177">
        <v>-576.20000000000005</v>
      </c>
      <c r="C53" s="174"/>
      <c r="D53" s="87" t="s">
        <v>65</v>
      </c>
      <c r="E53" s="86" t="s">
        <v>65</v>
      </c>
      <c r="F53" s="177">
        <v>-65.599999999999994</v>
      </c>
      <c r="G53" s="174"/>
      <c r="H53" s="87" t="s">
        <v>65</v>
      </c>
      <c r="I53" s="86" t="s">
        <v>65</v>
      </c>
      <c r="J53" s="177">
        <v>-251.9</v>
      </c>
      <c r="K53" s="174"/>
      <c r="L53" s="87" t="s">
        <v>65</v>
      </c>
    </row>
    <row r="54" spans="1:12" x14ac:dyDescent="0.35">
      <c r="A54" s="87" t="s">
        <v>125</v>
      </c>
    </row>
    <row r="55" spans="1:12" x14ac:dyDescent="0.35">
      <c r="A55" s="87" t="s">
        <v>61</v>
      </c>
      <c r="B55" s="173" t="s">
        <v>97</v>
      </c>
      <c r="C55" s="174"/>
      <c r="D55" s="86" t="s">
        <v>65</v>
      </c>
      <c r="E55" s="86" t="s">
        <v>65</v>
      </c>
      <c r="F55" s="177">
        <v>-123.7</v>
      </c>
      <c r="G55" s="174"/>
      <c r="H55" s="87" t="s">
        <v>65</v>
      </c>
      <c r="I55" s="86" t="s">
        <v>65</v>
      </c>
      <c r="J55" s="177">
        <v>2379.3000000000002</v>
      </c>
      <c r="K55" s="174"/>
      <c r="L55" s="86" t="s">
        <v>65</v>
      </c>
    </row>
    <row r="56" spans="1:12" x14ac:dyDescent="0.35">
      <c r="A56" s="87" t="s">
        <v>126</v>
      </c>
    </row>
    <row r="57" spans="1:12" x14ac:dyDescent="0.35">
      <c r="A57" s="91" t="s">
        <v>61</v>
      </c>
      <c r="B57" s="177">
        <v>-576.20000000000005</v>
      </c>
      <c r="C57" s="174"/>
      <c r="D57" s="87" t="s">
        <v>65</v>
      </c>
      <c r="E57" s="86" t="s">
        <v>65</v>
      </c>
      <c r="F57" s="177">
        <v>-189.3</v>
      </c>
      <c r="G57" s="174"/>
      <c r="H57" s="87" t="s">
        <v>65</v>
      </c>
      <c r="I57" s="86" t="s">
        <v>65</v>
      </c>
      <c r="J57" s="177">
        <v>2127.4</v>
      </c>
      <c r="K57" s="174"/>
      <c r="L57" s="86" t="s">
        <v>65</v>
      </c>
    </row>
    <row r="58" spans="1:12" x14ac:dyDescent="0.35">
      <c r="A58" s="87" t="s">
        <v>132</v>
      </c>
      <c r="B58" s="86" t="s">
        <v>65</v>
      </c>
      <c r="E58" s="86" t="s">
        <v>65</v>
      </c>
      <c r="F58" s="86" t="s">
        <v>65</v>
      </c>
      <c r="I58" s="86" t="s">
        <v>65</v>
      </c>
      <c r="J58" s="86" t="s">
        <v>65</v>
      </c>
    </row>
    <row r="59" spans="1:12" x14ac:dyDescent="0.35">
      <c r="A59" s="87" t="s">
        <v>133</v>
      </c>
      <c r="B59" s="177">
        <v>249.1</v>
      </c>
      <c r="C59" s="174"/>
      <c r="D59" s="86" t="s">
        <v>65</v>
      </c>
      <c r="E59" s="86" t="s">
        <v>65</v>
      </c>
      <c r="F59" s="177">
        <v>14.3</v>
      </c>
      <c r="G59" s="174"/>
      <c r="H59" s="86" t="s">
        <v>65</v>
      </c>
      <c r="I59" s="86" t="s">
        <v>65</v>
      </c>
      <c r="J59" s="177">
        <v>9.5</v>
      </c>
      <c r="K59" s="174"/>
      <c r="L59" s="86" t="s">
        <v>65</v>
      </c>
    </row>
    <row r="60" spans="1:12" x14ac:dyDescent="0.35">
      <c r="A60" s="87" t="s">
        <v>134</v>
      </c>
      <c r="B60" s="177">
        <v>797</v>
      </c>
      <c r="C60" s="174"/>
      <c r="D60" s="86" t="s">
        <v>65</v>
      </c>
      <c r="E60" s="86" t="s">
        <v>65</v>
      </c>
      <c r="F60" s="173" t="s">
        <v>97</v>
      </c>
      <c r="G60" s="174"/>
      <c r="H60" s="86" t="s">
        <v>65</v>
      </c>
      <c r="I60" s="86" t="s">
        <v>65</v>
      </c>
      <c r="J60" s="173" t="s">
        <v>97</v>
      </c>
      <c r="K60" s="174"/>
      <c r="L60" s="86" t="s">
        <v>65</v>
      </c>
    </row>
    <row r="61" spans="1:12" x14ac:dyDescent="0.35">
      <c r="A61" s="87" t="s">
        <v>135</v>
      </c>
    </row>
    <row r="62" spans="1:12" x14ac:dyDescent="0.35">
      <c r="A62" s="87" t="s">
        <v>136</v>
      </c>
      <c r="B62" s="177">
        <v>-242.3</v>
      </c>
      <c r="C62" s="174"/>
      <c r="D62" s="87" t="s">
        <v>65</v>
      </c>
      <c r="E62" s="86" t="s">
        <v>65</v>
      </c>
      <c r="F62" s="177">
        <v>-1064.5</v>
      </c>
      <c r="G62" s="174"/>
      <c r="H62" s="87" t="s">
        <v>65</v>
      </c>
      <c r="I62" s="86" t="s">
        <v>65</v>
      </c>
      <c r="J62" s="177">
        <v>-2523.1999999999998</v>
      </c>
      <c r="K62" s="174"/>
      <c r="L62" s="87" t="s">
        <v>65</v>
      </c>
    </row>
    <row r="63" spans="1:12" x14ac:dyDescent="0.35">
      <c r="A63" s="87" t="s">
        <v>137</v>
      </c>
      <c r="B63" s="177">
        <v>-14.4</v>
      </c>
      <c r="C63" s="174"/>
      <c r="D63" s="87" t="s">
        <v>65</v>
      </c>
      <c r="E63" s="86" t="s">
        <v>65</v>
      </c>
      <c r="F63" s="177">
        <v>-14.9</v>
      </c>
      <c r="G63" s="174"/>
      <c r="H63" s="87" t="s">
        <v>65</v>
      </c>
      <c r="I63" s="86" t="s">
        <v>65</v>
      </c>
      <c r="J63" s="173" t="s">
        <v>97</v>
      </c>
      <c r="K63" s="174"/>
      <c r="L63" s="86" t="s">
        <v>65</v>
      </c>
    </row>
    <row r="64" spans="1:12" x14ac:dyDescent="0.35">
      <c r="A64" s="87" t="s">
        <v>138</v>
      </c>
    </row>
    <row r="65" spans="1:12" x14ac:dyDescent="0.35">
      <c r="A65" s="87" t="s">
        <v>139</v>
      </c>
      <c r="B65" s="177">
        <v>-967.3</v>
      </c>
      <c r="C65" s="174"/>
      <c r="D65" s="87" t="s">
        <v>65</v>
      </c>
      <c r="E65" s="86" t="s">
        <v>65</v>
      </c>
      <c r="F65" s="177">
        <v>-1000</v>
      </c>
      <c r="G65" s="174"/>
      <c r="H65" s="87" t="s">
        <v>65</v>
      </c>
      <c r="I65" s="86" t="s">
        <v>65</v>
      </c>
      <c r="J65" s="173" t="s">
        <v>97</v>
      </c>
      <c r="K65" s="174"/>
      <c r="L65" s="86" t="s">
        <v>65</v>
      </c>
    </row>
    <row r="66" spans="1:12" x14ac:dyDescent="0.35">
      <c r="A66" s="87" t="s">
        <v>140</v>
      </c>
    </row>
    <row r="67" spans="1:12" x14ac:dyDescent="0.35">
      <c r="A67" s="87" t="s">
        <v>141</v>
      </c>
      <c r="B67" s="173" t="s">
        <v>97</v>
      </c>
      <c r="C67" s="174"/>
      <c r="D67" s="86" t="s">
        <v>65</v>
      </c>
      <c r="E67" s="86" t="s">
        <v>65</v>
      </c>
      <c r="F67" s="173" t="s">
        <v>97</v>
      </c>
      <c r="G67" s="174"/>
      <c r="H67" s="86" t="s">
        <v>65</v>
      </c>
      <c r="I67" s="86" t="s">
        <v>65</v>
      </c>
      <c r="J67" s="177">
        <v>8.6</v>
      </c>
      <c r="K67" s="174"/>
      <c r="L67" s="86" t="s">
        <v>65</v>
      </c>
    </row>
    <row r="68" spans="1:12" x14ac:dyDescent="0.35">
      <c r="A68" s="87" t="s">
        <v>142</v>
      </c>
      <c r="B68" s="177">
        <v>-342.3</v>
      </c>
      <c r="C68" s="174"/>
      <c r="D68" s="87" t="s">
        <v>65</v>
      </c>
      <c r="E68" s="86" t="s">
        <v>65</v>
      </c>
      <c r="F68" s="177">
        <v>-415</v>
      </c>
      <c r="G68" s="174"/>
      <c r="H68" s="87" t="s">
        <v>65</v>
      </c>
      <c r="I68" s="86" t="s">
        <v>65</v>
      </c>
      <c r="J68" s="177">
        <v>-432.5</v>
      </c>
      <c r="K68" s="174"/>
      <c r="L68" s="87" t="s">
        <v>65</v>
      </c>
    </row>
    <row r="69" spans="1:12" x14ac:dyDescent="0.35">
      <c r="A69" s="87" t="s">
        <v>143</v>
      </c>
      <c r="B69" s="177">
        <v>14.9</v>
      </c>
      <c r="C69" s="174"/>
      <c r="D69" s="86" t="s">
        <v>65</v>
      </c>
      <c r="E69" s="86" t="s">
        <v>65</v>
      </c>
      <c r="F69" s="177">
        <v>73.8</v>
      </c>
      <c r="G69" s="174"/>
      <c r="H69" s="86" t="s">
        <v>65</v>
      </c>
      <c r="I69" s="86" t="s">
        <v>65</v>
      </c>
      <c r="J69" s="177">
        <v>208.4</v>
      </c>
      <c r="K69" s="174"/>
      <c r="L69" s="86" t="s">
        <v>65</v>
      </c>
    </row>
    <row r="70" spans="1:12" x14ac:dyDescent="0.35">
      <c r="A70" s="87" t="s">
        <v>144</v>
      </c>
    </row>
    <row r="71" spans="1:12" x14ac:dyDescent="0.35">
      <c r="A71" s="87" t="s">
        <v>113</v>
      </c>
      <c r="B71" s="177">
        <v>-1.6</v>
      </c>
      <c r="C71" s="174"/>
      <c r="D71" s="87" t="s">
        <v>65</v>
      </c>
      <c r="E71" s="86" t="s">
        <v>65</v>
      </c>
      <c r="F71" s="177">
        <v>-1.9</v>
      </c>
      <c r="G71" s="174"/>
      <c r="H71" s="87" t="s">
        <v>65</v>
      </c>
      <c r="I71" s="86" t="s">
        <v>65</v>
      </c>
      <c r="J71" s="173" t="s">
        <v>97</v>
      </c>
      <c r="K71" s="174"/>
      <c r="L71" s="86" t="s">
        <v>65</v>
      </c>
    </row>
    <row r="72" spans="1:12" x14ac:dyDescent="0.35">
      <c r="A72" s="87" t="s">
        <v>145</v>
      </c>
      <c r="B72" s="177">
        <v>-506.9</v>
      </c>
      <c r="C72" s="174"/>
      <c r="D72" s="87" t="s">
        <v>65</v>
      </c>
      <c r="E72" s="86" t="s">
        <v>65</v>
      </c>
      <c r="F72" s="177">
        <v>-2408.1999999999998</v>
      </c>
      <c r="G72" s="174"/>
      <c r="H72" s="87" t="s">
        <v>65</v>
      </c>
      <c r="I72" s="86" t="s">
        <v>65</v>
      </c>
      <c r="J72" s="177">
        <v>-2729.2</v>
      </c>
      <c r="K72" s="174"/>
      <c r="L72" s="87" t="s">
        <v>65</v>
      </c>
    </row>
    <row r="73" spans="1:12" x14ac:dyDescent="0.35">
      <c r="A73" s="87" t="s">
        <v>125</v>
      </c>
    </row>
    <row r="74" spans="1:12" x14ac:dyDescent="0.35">
      <c r="A74" s="87" t="s">
        <v>145</v>
      </c>
      <c r="B74" s="173" t="s">
        <v>97</v>
      </c>
      <c r="C74" s="174"/>
      <c r="D74" s="86" t="s">
        <v>65</v>
      </c>
      <c r="E74" s="86" t="s">
        <v>65</v>
      </c>
      <c r="F74" s="177">
        <v>839.1</v>
      </c>
      <c r="G74" s="174"/>
      <c r="H74" s="86" t="s">
        <v>65</v>
      </c>
      <c r="I74" s="86" t="s">
        <v>65</v>
      </c>
      <c r="J74" s="177">
        <v>-4</v>
      </c>
      <c r="K74" s="174"/>
      <c r="L74" s="87" t="s">
        <v>65</v>
      </c>
    </row>
    <row r="75" spans="1:12" x14ac:dyDescent="0.35">
      <c r="A75" s="87" t="s">
        <v>126</v>
      </c>
    </row>
    <row r="76" spans="1:12" x14ac:dyDescent="0.35">
      <c r="A76" s="91" t="s">
        <v>145</v>
      </c>
      <c r="B76" s="177">
        <v>-506.9</v>
      </c>
      <c r="C76" s="174"/>
      <c r="D76" s="87" t="s">
        <v>65</v>
      </c>
      <c r="E76" s="86" t="s">
        <v>65</v>
      </c>
      <c r="F76" s="177">
        <v>-1569.1</v>
      </c>
      <c r="G76" s="174"/>
      <c r="H76" s="87" t="s">
        <v>65</v>
      </c>
      <c r="I76" s="86" t="s">
        <v>65</v>
      </c>
      <c r="J76" s="177">
        <v>-2733.2</v>
      </c>
      <c r="K76" s="174"/>
      <c r="L76" s="87" t="s">
        <v>65</v>
      </c>
    </row>
    <row r="77" spans="1:12" x14ac:dyDescent="0.35">
      <c r="A77" s="87" t="s">
        <v>146</v>
      </c>
      <c r="B77" s="177">
        <v>5.5</v>
      </c>
      <c r="C77" s="174"/>
      <c r="D77" s="86" t="s">
        <v>65</v>
      </c>
      <c r="E77" s="86" t="s">
        <v>65</v>
      </c>
      <c r="F77" s="177">
        <v>-0.2</v>
      </c>
      <c r="G77" s="174"/>
      <c r="H77" s="87" t="s">
        <v>65</v>
      </c>
      <c r="I77" s="86" t="s">
        <v>65</v>
      </c>
      <c r="J77" s="177">
        <v>-2</v>
      </c>
      <c r="K77" s="174"/>
      <c r="L77" s="87" t="s">
        <v>65</v>
      </c>
    </row>
    <row r="78" spans="1:12" x14ac:dyDescent="0.35">
      <c r="A78" s="87" t="s">
        <v>147</v>
      </c>
    </row>
    <row r="79" spans="1:12" x14ac:dyDescent="0.35">
      <c r="A79" s="87" t="s">
        <v>148</v>
      </c>
      <c r="B79" s="177">
        <v>-123.4</v>
      </c>
      <c r="C79" s="174"/>
      <c r="D79" s="87" t="s">
        <v>65</v>
      </c>
      <c r="E79" s="86" t="s">
        <v>65</v>
      </c>
      <c r="F79" s="177">
        <v>-583.1</v>
      </c>
      <c r="G79" s="174"/>
      <c r="H79" s="87" t="s">
        <v>65</v>
      </c>
      <c r="I79" s="86" t="s">
        <v>65</v>
      </c>
      <c r="J79" s="177">
        <v>651.4</v>
      </c>
      <c r="K79" s="174"/>
      <c r="L79" s="86" t="s">
        <v>65</v>
      </c>
    </row>
    <row r="80" spans="1:12" x14ac:dyDescent="0.35">
      <c r="A80" s="87" t="s">
        <v>149</v>
      </c>
      <c r="B80" s="173" t="s">
        <v>97</v>
      </c>
      <c r="C80" s="174"/>
      <c r="D80" s="86" t="s">
        <v>65</v>
      </c>
      <c r="E80" s="86" t="s">
        <v>65</v>
      </c>
      <c r="F80" s="177">
        <v>36.4</v>
      </c>
      <c r="G80" s="174"/>
      <c r="H80" s="86" t="s">
        <v>65</v>
      </c>
      <c r="I80" s="86" t="s">
        <v>65</v>
      </c>
      <c r="J80" s="177">
        <v>49</v>
      </c>
      <c r="K80" s="174"/>
      <c r="L80" s="86" t="s">
        <v>65</v>
      </c>
    </row>
    <row r="81" spans="1:12" x14ac:dyDescent="0.35">
      <c r="A81" s="87" t="s">
        <v>150</v>
      </c>
    </row>
    <row r="82" spans="1:12" x14ac:dyDescent="0.35">
      <c r="A82" s="87" t="s">
        <v>151</v>
      </c>
    </row>
    <row r="83" spans="1:12" x14ac:dyDescent="0.35">
      <c r="A83" s="87" t="s">
        <v>152</v>
      </c>
      <c r="B83" s="173" t="s">
        <v>97</v>
      </c>
      <c r="C83" s="174"/>
      <c r="D83" s="86" t="s">
        <v>65</v>
      </c>
      <c r="E83" s="86" t="s">
        <v>65</v>
      </c>
      <c r="F83" s="173" t="s">
        <v>97</v>
      </c>
      <c r="G83" s="174"/>
      <c r="H83" s="86" t="s">
        <v>65</v>
      </c>
      <c r="I83" s="86" t="s">
        <v>65</v>
      </c>
      <c r="J83" s="177">
        <v>36.4</v>
      </c>
      <c r="K83" s="174"/>
      <c r="L83" s="86" t="s">
        <v>65</v>
      </c>
    </row>
    <row r="84" spans="1:12" x14ac:dyDescent="0.35">
      <c r="A84" s="87" t="s">
        <v>150</v>
      </c>
    </row>
    <row r="85" spans="1:12" x14ac:dyDescent="0.35">
      <c r="A85" s="87" t="s">
        <v>153</v>
      </c>
    </row>
    <row r="86" spans="1:12" x14ac:dyDescent="0.35">
      <c r="A86" s="87" t="s">
        <v>154</v>
      </c>
      <c r="B86" s="177">
        <v>251.4</v>
      </c>
      <c r="C86" s="174"/>
      <c r="D86" s="86" t="s">
        <v>65</v>
      </c>
      <c r="E86" s="86" t="s">
        <v>65</v>
      </c>
      <c r="F86" s="177">
        <v>798.1</v>
      </c>
      <c r="G86" s="174"/>
      <c r="H86" s="86" t="s">
        <v>65</v>
      </c>
      <c r="I86" s="86" t="s">
        <v>65</v>
      </c>
      <c r="J86" s="177">
        <v>134.1</v>
      </c>
      <c r="K86" s="174"/>
      <c r="L86" s="86" t="s">
        <v>65</v>
      </c>
    </row>
    <row r="87" spans="1:12" x14ac:dyDescent="0.35">
      <c r="A87" s="87" t="s">
        <v>155</v>
      </c>
    </row>
    <row r="88" spans="1:12" x14ac:dyDescent="0.35">
      <c r="A88" s="87" t="s">
        <v>156</v>
      </c>
      <c r="B88" s="176">
        <v>128</v>
      </c>
      <c r="C88" s="174"/>
      <c r="D88" s="86" t="s">
        <v>65</v>
      </c>
      <c r="E88" s="86" t="s">
        <v>65</v>
      </c>
      <c r="F88" s="176">
        <v>251.4</v>
      </c>
      <c r="G88" s="174"/>
      <c r="H88" s="86" t="s">
        <v>65</v>
      </c>
      <c r="I88" s="86" t="s">
        <v>65</v>
      </c>
      <c r="J88" s="176">
        <v>798.1</v>
      </c>
      <c r="K88" s="174"/>
      <c r="L88" s="86" t="s">
        <v>65</v>
      </c>
    </row>
    <row r="89" spans="1:12" x14ac:dyDescent="0.35">
      <c r="A89" s="86" t="s">
        <v>65</v>
      </c>
    </row>
    <row r="90" spans="1:12" x14ac:dyDescent="0.35">
      <c r="A90" s="86" t="s">
        <v>65</v>
      </c>
    </row>
    <row r="91" spans="1:12" x14ac:dyDescent="0.35">
      <c r="A91" s="178" t="s">
        <v>94</v>
      </c>
      <c r="B91" s="174"/>
      <c r="C91" s="174"/>
      <c r="D91" s="174"/>
      <c r="E91" s="174"/>
      <c r="F91" s="174"/>
      <c r="G91" s="174"/>
      <c r="H91" s="174"/>
      <c r="I91" s="174"/>
      <c r="J91" s="174"/>
      <c r="K91" s="174"/>
      <c r="L91" s="174"/>
    </row>
    <row r="92" spans="1:12" x14ac:dyDescent="0.35">
      <c r="A92" s="178" t="s">
        <v>95</v>
      </c>
      <c r="B92" s="174"/>
      <c r="C92" s="174"/>
      <c r="D92" s="174"/>
      <c r="E92" s="174"/>
      <c r="F92" s="174"/>
      <c r="G92" s="174"/>
      <c r="H92" s="174"/>
      <c r="I92" s="174"/>
      <c r="J92" s="174"/>
      <c r="K92" s="174"/>
      <c r="L92" s="174"/>
    </row>
    <row r="93" spans="1:12" x14ac:dyDescent="0.35">
      <c r="A93" s="178" t="s">
        <v>96</v>
      </c>
      <c r="B93" s="174"/>
      <c r="C93" s="174"/>
      <c r="D93" s="174"/>
      <c r="E93" s="174"/>
      <c r="F93" s="174"/>
      <c r="G93" s="174"/>
      <c r="H93" s="174"/>
      <c r="I93" s="174"/>
      <c r="J93" s="174"/>
      <c r="K93" s="174"/>
      <c r="L93" s="174"/>
    </row>
  </sheetData>
  <mergeCells count="157">
    <mergeCell ref="B88:C88"/>
    <mergeCell ref="F88:G88"/>
    <mergeCell ref="J88:K88"/>
    <mergeCell ref="A91:L91"/>
    <mergeCell ref="A92:L92"/>
    <mergeCell ref="A93:L93"/>
    <mergeCell ref="B83:C83"/>
    <mergeCell ref="F83:G83"/>
    <mergeCell ref="J83:K83"/>
    <mergeCell ref="B86:C86"/>
    <mergeCell ref="F86:G86"/>
    <mergeCell ref="J86:K86"/>
    <mergeCell ref="B79:C79"/>
    <mergeCell ref="F79:G79"/>
    <mergeCell ref="J79:K79"/>
    <mergeCell ref="B80:C80"/>
    <mergeCell ref="F80:G80"/>
    <mergeCell ref="J80:K80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4:C74"/>
    <mergeCell ref="F74:G74"/>
    <mergeCell ref="J74:K74"/>
    <mergeCell ref="B69:C69"/>
    <mergeCell ref="F69:G69"/>
    <mergeCell ref="J69:K69"/>
    <mergeCell ref="B71:C71"/>
    <mergeCell ref="F71:G71"/>
    <mergeCell ref="J71:K71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5:C65"/>
    <mergeCell ref="F65:G65"/>
    <mergeCell ref="J65:K65"/>
    <mergeCell ref="B60:C60"/>
    <mergeCell ref="F60:G60"/>
    <mergeCell ref="J60:K60"/>
    <mergeCell ref="B62:C62"/>
    <mergeCell ref="F62:G62"/>
    <mergeCell ref="J62:K62"/>
    <mergeCell ref="B57:C57"/>
    <mergeCell ref="F57:G57"/>
    <mergeCell ref="J57:K57"/>
    <mergeCell ref="B59:C59"/>
    <mergeCell ref="F59:G59"/>
    <mergeCell ref="J59:K59"/>
    <mergeCell ref="B53:C53"/>
    <mergeCell ref="F53:G53"/>
    <mergeCell ref="J53:K53"/>
    <mergeCell ref="B55:C55"/>
    <mergeCell ref="F55:G55"/>
    <mergeCell ref="J55:K55"/>
    <mergeCell ref="B51:C51"/>
    <mergeCell ref="F51:G51"/>
    <mergeCell ref="J51:K51"/>
    <mergeCell ref="B52:C52"/>
    <mergeCell ref="F52:G52"/>
    <mergeCell ref="J52:K52"/>
    <mergeCell ref="B49:C49"/>
    <mergeCell ref="F49:G49"/>
    <mergeCell ref="J49:K49"/>
    <mergeCell ref="B50:C50"/>
    <mergeCell ref="F50:G50"/>
    <mergeCell ref="J50:K50"/>
    <mergeCell ref="B46:C46"/>
    <mergeCell ref="F46:G46"/>
    <mergeCell ref="J46:K46"/>
    <mergeCell ref="B48:C48"/>
    <mergeCell ref="F48:G48"/>
    <mergeCell ref="J48:K48"/>
    <mergeCell ref="B42:C42"/>
    <mergeCell ref="F42:G42"/>
    <mergeCell ref="J42:K42"/>
    <mergeCell ref="B44:C44"/>
    <mergeCell ref="F44:G44"/>
    <mergeCell ref="J44:K44"/>
    <mergeCell ref="B40:C40"/>
    <mergeCell ref="F40:G40"/>
    <mergeCell ref="J40:K40"/>
    <mergeCell ref="B41:C41"/>
    <mergeCell ref="F41:G41"/>
    <mergeCell ref="J41:K41"/>
    <mergeCell ref="B38:C38"/>
    <mergeCell ref="F38:G38"/>
    <mergeCell ref="J38:K38"/>
    <mergeCell ref="B39:C39"/>
    <mergeCell ref="F39:G39"/>
    <mergeCell ref="J39:K39"/>
    <mergeCell ref="B35:C35"/>
    <mergeCell ref="F35:G35"/>
    <mergeCell ref="J35:K35"/>
    <mergeCell ref="B36:C36"/>
    <mergeCell ref="F36:G36"/>
    <mergeCell ref="J36:K36"/>
    <mergeCell ref="B30:C30"/>
    <mergeCell ref="F30:G30"/>
    <mergeCell ref="J30:K30"/>
    <mergeCell ref="B34:C34"/>
    <mergeCell ref="F34:G34"/>
    <mergeCell ref="J34:K34"/>
    <mergeCell ref="B28:C28"/>
    <mergeCell ref="F28:G28"/>
    <mergeCell ref="J28:K28"/>
    <mergeCell ref="B29:C29"/>
    <mergeCell ref="F29:G29"/>
    <mergeCell ref="J29:K29"/>
    <mergeCell ref="B26:C26"/>
    <mergeCell ref="F26:G26"/>
    <mergeCell ref="J26:K26"/>
    <mergeCell ref="B27:C27"/>
    <mergeCell ref="F27:G27"/>
    <mergeCell ref="J27:K27"/>
    <mergeCell ref="B24:C24"/>
    <mergeCell ref="F24:G24"/>
    <mergeCell ref="J24:K24"/>
    <mergeCell ref="B25:C25"/>
    <mergeCell ref="F25:G25"/>
    <mergeCell ref="J25:K25"/>
    <mergeCell ref="B22:C22"/>
    <mergeCell ref="F22:G22"/>
    <mergeCell ref="J22:K22"/>
    <mergeCell ref="B23:C23"/>
    <mergeCell ref="F23:G23"/>
    <mergeCell ref="J23:K23"/>
    <mergeCell ref="B20:C20"/>
    <mergeCell ref="F20:G20"/>
    <mergeCell ref="J20:K20"/>
    <mergeCell ref="B21:C21"/>
    <mergeCell ref="F21:G21"/>
    <mergeCell ref="J21:K21"/>
    <mergeCell ref="B15:C15"/>
    <mergeCell ref="F15:G15"/>
    <mergeCell ref="J15:K15"/>
    <mergeCell ref="B16:C16"/>
    <mergeCell ref="F16:G16"/>
    <mergeCell ref="J16:K16"/>
    <mergeCell ref="B11:L11"/>
    <mergeCell ref="B12:D12"/>
    <mergeCell ref="F12:H12"/>
    <mergeCell ref="J12:L12"/>
    <mergeCell ref="B14:C14"/>
    <mergeCell ref="F14:G14"/>
    <mergeCell ref="J14:K14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6"/>
  <sheetViews>
    <sheetView tabSelected="1" topLeftCell="A16" workbookViewId="0">
      <selection activeCell="A15" sqref="A15"/>
    </sheetView>
  </sheetViews>
  <sheetFormatPr defaultRowHeight="14.5" x14ac:dyDescent="0.35"/>
  <cols>
    <col min="1" max="1" width="55.7265625" customWidth="1"/>
    <col min="2" max="2" width="10.26953125" customWidth="1"/>
    <col min="3" max="3" width="10.7265625" customWidth="1"/>
    <col min="4" max="256" width="10.26953125" customWidth="1"/>
    <col min="257" max="257" width="55.7265625" customWidth="1"/>
    <col min="258" max="258" width="10.26953125" customWidth="1"/>
    <col min="259" max="259" width="10.7265625" customWidth="1"/>
    <col min="260" max="512" width="10.26953125" customWidth="1"/>
    <col min="513" max="513" width="55.7265625" customWidth="1"/>
    <col min="514" max="514" width="10.26953125" customWidth="1"/>
    <col min="515" max="515" width="10.7265625" customWidth="1"/>
    <col min="516" max="768" width="10.26953125" customWidth="1"/>
    <col min="769" max="769" width="55.7265625" customWidth="1"/>
    <col min="770" max="770" width="10.26953125" customWidth="1"/>
    <col min="771" max="771" width="10.7265625" customWidth="1"/>
    <col min="772" max="1024" width="10.26953125" customWidth="1"/>
    <col min="1025" max="1025" width="55.7265625" customWidth="1"/>
    <col min="1026" max="1026" width="10.26953125" customWidth="1"/>
    <col min="1027" max="1027" width="10.7265625" customWidth="1"/>
    <col min="1028" max="1280" width="10.26953125" customWidth="1"/>
    <col min="1281" max="1281" width="55.7265625" customWidth="1"/>
    <col min="1282" max="1282" width="10.26953125" customWidth="1"/>
    <col min="1283" max="1283" width="10.7265625" customWidth="1"/>
    <col min="1284" max="1536" width="10.26953125" customWidth="1"/>
    <col min="1537" max="1537" width="55.7265625" customWidth="1"/>
    <col min="1538" max="1538" width="10.26953125" customWidth="1"/>
    <col min="1539" max="1539" width="10.7265625" customWidth="1"/>
    <col min="1540" max="1792" width="10.26953125" customWidth="1"/>
    <col min="1793" max="1793" width="55.7265625" customWidth="1"/>
    <col min="1794" max="1794" width="10.26953125" customWidth="1"/>
    <col min="1795" max="1795" width="10.7265625" customWidth="1"/>
    <col min="1796" max="2048" width="10.26953125" customWidth="1"/>
    <col min="2049" max="2049" width="55.7265625" customWidth="1"/>
    <col min="2050" max="2050" width="10.26953125" customWidth="1"/>
    <col min="2051" max="2051" width="10.7265625" customWidth="1"/>
    <col min="2052" max="2304" width="10.26953125" customWidth="1"/>
    <col min="2305" max="2305" width="55.7265625" customWidth="1"/>
    <col min="2306" max="2306" width="10.26953125" customWidth="1"/>
    <col min="2307" max="2307" width="10.7265625" customWidth="1"/>
    <col min="2308" max="2560" width="10.26953125" customWidth="1"/>
    <col min="2561" max="2561" width="55.7265625" customWidth="1"/>
    <col min="2562" max="2562" width="10.26953125" customWidth="1"/>
    <col min="2563" max="2563" width="10.7265625" customWidth="1"/>
    <col min="2564" max="2816" width="10.26953125" customWidth="1"/>
    <col min="2817" max="2817" width="55.7265625" customWidth="1"/>
    <col min="2818" max="2818" width="10.26953125" customWidth="1"/>
    <col min="2819" max="2819" width="10.7265625" customWidth="1"/>
    <col min="2820" max="3072" width="10.26953125" customWidth="1"/>
    <col min="3073" max="3073" width="55.7265625" customWidth="1"/>
    <col min="3074" max="3074" width="10.26953125" customWidth="1"/>
    <col min="3075" max="3075" width="10.7265625" customWidth="1"/>
    <col min="3076" max="3328" width="10.26953125" customWidth="1"/>
    <col min="3329" max="3329" width="55.7265625" customWidth="1"/>
    <col min="3330" max="3330" width="10.26953125" customWidth="1"/>
    <col min="3331" max="3331" width="10.7265625" customWidth="1"/>
    <col min="3332" max="3584" width="10.26953125" customWidth="1"/>
    <col min="3585" max="3585" width="55.7265625" customWidth="1"/>
    <col min="3586" max="3586" width="10.26953125" customWidth="1"/>
    <col min="3587" max="3587" width="10.7265625" customWidth="1"/>
    <col min="3588" max="3840" width="10.26953125" customWidth="1"/>
    <col min="3841" max="3841" width="55.7265625" customWidth="1"/>
    <col min="3842" max="3842" width="10.26953125" customWidth="1"/>
    <col min="3843" max="3843" width="10.7265625" customWidth="1"/>
    <col min="3844" max="4096" width="10.26953125" customWidth="1"/>
    <col min="4097" max="4097" width="55.7265625" customWidth="1"/>
    <col min="4098" max="4098" width="10.26953125" customWidth="1"/>
    <col min="4099" max="4099" width="10.7265625" customWidth="1"/>
    <col min="4100" max="4352" width="10.26953125" customWidth="1"/>
    <col min="4353" max="4353" width="55.7265625" customWidth="1"/>
    <col min="4354" max="4354" width="10.26953125" customWidth="1"/>
    <col min="4355" max="4355" width="10.7265625" customWidth="1"/>
    <col min="4356" max="4608" width="10.26953125" customWidth="1"/>
    <col min="4609" max="4609" width="55.7265625" customWidth="1"/>
    <col min="4610" max="4610" width="10.26953125" customWidth="1"/>
    <col min="4611" max="4611" width="10.7265625" customWidth="1"/>
    <col min="4612" max="4864" width="10.26953125" customWidth="1"/>
    <col min="4865" max="4865" width="55.7265625" customWidth="1"/>
    <col min="4866" max="4866" width="10.26953125" customWidth="1"/>
    <col min="4867" max="4867" width="10.7265625" customWidth="1"/>
    <col min="4868" max="5120" width="10.26953125" customWidth="1"/>
    <col min="5121" max="5121" width="55.7265625" customWidth="1"/>
    <col min="5122" max="5122" width="10.26953125" customWidth="1"/>
    <col min="5123" max="5123" width="10.7265625" customWidth="1"/>
    <col min="5124" max="5376" width="10.26953125" customWidth="1"/>
    <col min="5377" max="5377" width="55.7265625" customWidth="1"/>
    <col min="5378" max="5378" width="10.26953125" customWidth="1"/>
    <col min="5379" max="5379" width="10.7265625" customWidth="1"/>
    <col min="5380" max="5632" width="10.26953125" customWidth="1"/>
    <col min="5633" max="5633" width="55.7265625" customWidth="1"/>
    <col min="5634" max="5634" width="10.26953125" customWidth="1"/>
    <col min="5635" max="5635" width="10.7265625" customWidth="1"/>
    <col min="5636" max="5888" width="10.26953125" customWidth="1"/>
    <col min="5889" max="5889" width="55.7265625" customWidth="1"/>
    <col min="5890" max="5890" width="10.26953125" customWidth="1"/>
    <col min="5891" max="5891" width="10.7265625" customWidth="1"/>
    <col min="5892" max="6144" width="10.26953125" customWidth="1"/>
    <col min="6145" max="6145" width="55.7265625" customWidth="1"/>
    <col min="6146" max="6146" width="10.26953125" customWidth="1"/>
    <col min="6147" max="6147" width="10.7265625" customWidth="1"/>
    <col min="6148" max="6400" width="10.26953125" customWidth="1"/>
    <col min="6401" max="6401" width="55.7265625" customWidth="1"/>
    <col min="6402" max="6402" width="10.26953125" customWidth="1"/>
    <col min="6403" max="6403" width="10.7265625" customWidth="1"/>
    <col min="6404" max="6656" width="10.26953125" customWidth="1"/>
    <col min="6657" max="6657" width="55.7265625" customWidth="1"/>
    <col min="6658" max="6658" width="10.26953125" customWidth="1"/>
    <col min="6659" max="6659" width="10.7265625" customWidth="1"/>
    <col min="6660" max="6912" width="10.26953125" customWidth="1"/>
    <col min="6913" max="6913" width="55.7265625" customWidth="1"/>
    <col min="6914" max="6914" width="10.26953125" customWidth="1"/>
    <col min="6915" max="6915" width="10.7265625" customWidth="1"/>
    <col min="6916" max="7168" width="10.26953125" customWidth="1"/>
    <col min="7169" max="7169" width="55.7265625" customWidth="1"/>
    <col min="7170" max="7170" width="10.26953125" customWidth="1"/>
    <col min="7171" max="7171" width="10.7265625" customWidth="1"/>
    <col min="7172" max="7424" width="10.26953125" customWidth="1"/>
    <col min="7425" max="7425" width="55.7265625" customWidth="1"/>
    <col min="7426" max="7426" width="10.26953125" customWidth="1"/>
    <col min="7427" max="7427" width="10.7265625" customWidth="1"/>
    <col min="7428" max="7680" width="10.26953125" customWidth="1"/>
    <col min="7681" max="7681" width="55.7265625" customWidth="1"/>
    <col min="7682" max="7682" width="10.26953125" customWidth="1"/>
    <col min="7683" max="7683" width="10.7265625" customWidth="1"/>
    <col min="7684" max="7936" width="10.26953125" customWidth="1"/>
    <col min="7937" max="7937" width="55.7265625" customWidth="1"/>
    <col min="7938" max="7938" width="10.26953125" customWidth="1"/>
    <col min="7939" max="7939" width="10.7265625" customWidth="1"/>
    <col min="7940" max="8192" width="10.26953125" customWidth="1"/>
    <col min="8193" max="8193" width="55.7265625" customWidth="1"/>
    <col min="8194" max="8194" width="10.26953125" customWidth="1"/>
    <col min="8195" max="8195" width="10.7265625" customWidth="1"/>
    <col min="8196" max="8448" width="10.26953125" customWidth="1"/>
    <col min="8449" max="8449" width="55.7265625" customWidth="1"/>
    <col min="8450" max="8450" width="10.26953125" customWidth="1"/>
    <col min="8451" max="8451" width="10.7265625" customWidth="1"/>
    <col min="8452" max="8704" width="10.26953125" customWidth="1"/>
    <col min="8705" max="8705" width="55.7265625" customWidth="1"/>
    <col min="8706" max="8706" width="10.26953125" customWidth="1"/>
    <col min="8707" max="8707" width="10.7265625" customWidth="1"/>
    <col min="8708" max="8960" width="10.26953125" customWidth="1"/>
    <col min="8961" max="8961" width="55.7265625" customWidth="1"/>
    <col min="8962" max="8962" width="10.26953125" customWidth="1"/>
    <col min="8963" max="8963" width="10.7265625" customWidth="1"/>
    <col min="8964" max="9216" width="10.26953125" customWidth="1"/>
    <col min="9217" max="9217" width="55.7265625" customWidth="1"/>
    <col min="9218" max="9218" width="10.26953125" customWidth="1"/>
    <col min="9219" max="9219" width="10.7265625" customWidth="1"/>
    <col min="9220" max="9472" width="10.26953125" customWidth="1"/>
    <col min="9473" max="9473" width="55.7265625" customWidth="1"/>
    <col min="9474" max="9474" width="10.26953125" customWidth="1"/>
    <col min="9475" max="9475" width="10.7265625" customWidth="1"/>
    <col min="9476" max="9728" width="10.26953125" customWidth="1"/>
    <col min="9729" max="9729" width="55.7265625" customWidth="1"/>
    <col min="9730" max="9730" width="10.26953125" customWidth="1"/>
    <col min="9731" max="9731" width="10.7265625" customWidth="1"/>
    <col min="9732" max="9984" width="10.26953125" customWidth="1"/>
    <col min="9985" max="9985" width="55.7265625" customWidth="1"/>
    <col min="9986" max="9986" width="10.26953125" customWidth="1"/>
    <col min="9987" max="9987" width="10.7265625" customWidth="1"/>
    <col min="9988" max="10240" width="10.26953125" customWidth="1"/>
    <col min="10241" max="10241" width="55.7265625" customWidth="1"/>
    <col min="10242" max="10242" width="10.26953125" customWidth="1"/>
    <col min="10243" max="10243" width="10.7265625" customWidth="1"/>
    <col min="10244" max="10496" width="10.26953125" customWidth="1"/>
    <col min="10497" max="10497" width="55.7265625" customWidth="1"/>
    <col min="10498" max="10498" width="10.26953125" customWidth="1"/>
    <col min="10499" max="10499" width="10.7265625" customWidth="1"/>
    <col min="10500" max="10752" width="10.26953125" customWidth="1"/>
    <col min="10753" max="10753" width="55.7265625" customWidth="1"/>
    <col min="10754" max="10754" width="10.26953125" customWidth="1"/>
    <col min="10755" max="10755" width="10.7265625" customWidth="1"/>
    <col min="10756" max="11008" width="10.26953125" customWidth="1"/>
    <col min="11009" max="11009" width="55.7265625" customWidth="1"/>
    <col min="11010" max="11010" width="10.26953125" customWidth="1"/>
    <col min="11011" max="11011" width="10.7265625" customWidth="1"/>
    <col min="11012" max="11264" width="10.26953125" customWidth="1"/>
    <col min="11265" max="11265" width="55.7265625" customWidth="1"/>
    <col min="11266" max="11266" width="10.26953125" customWidth="1"/>
    <col min="11267" max="11267" width="10.7265625" customWidth="1"/>
    <col min="11268" max="11520" width="10.26953125" customWidth="1"/>
    <col min="11521" max="11521" width="55.7265625" customWidth="1"/>
    <col min="11522" max="11522" width="10.26953125" customWidth="1"/>
    <col min="11523" max="11523" width="10.7265625" customWidth="1"/>
    <col min="11524" max="11776" width="10.26953125" customWidth="1"/>
    <col min="11777" max="11777" width="55.7265625" customWidth="1"/>
    <col min="11778" max="11778" width="10.26953125" customWidth="1"/>
    <col min="11779" max="11779" width="10.7265625" customWidth="1"/>
    <col min="11780" max="12032" width="10.26953125" customWidth="1"/>
    <col min="12033" max="12033" width="55.7265625" customWidth="1"/>
    <col min="12034" max="12034" width="10.26953125" customWidth="1"/>
    <col min="12035" max="12035" width="10.7265625" customWidth="1"/>
    <col min="12036" max="12288" width="10.26953125" customWidth="1"/>
    <col min="12289" max="12289" width="55.7265625" customWidth="1"/>
    <col min="12290" max="12290" width="10.26953125" customWidth="1"/>
    <col min="12291" max="12291" width="10.7265625" customWidth="1"/>
    <col min="12292" max="12544" width="10.26953125" customWidth="1"/>
    <col min="12545" max="12545" width="55.7265625" customWidth="1"/>
    <col min="12546" max="12546" width="10.26953125" customWidth="1"/>
    <col min="12547" max="12547" width="10.7265625" customWidth="1"/>
    <col min="12548" max="12800" width="10.26953125" customWidth="1"/>
    <col min="12801" max="12801" width="55.7265625" customWidth="1"/>
    <col min="12802" max="12802" width="10.26953125" customWidth="1"/>
    <col min="12803" max="12803" width="10.7265625" customWidth="1"/>
    <col min="12804" max="13056" width="10.26953125" customWidth="1"/>
    <col min="13057" max="13057" width="55.7265625" customWidth="1"/>
    <col min="13058" max="13058" width="10.26953125" customWidth="1"/>
    <col min="13059" max="13059" width="10.7265625" customWidth="1"/>
    <col min="13060" max="13312" width="10.26953125" customWidth="1"/>
    <col min="13313" max="13313" width="55.7265625" customWidth="1"/>
    <col min="13314" max="13314" width="10.26953125" customWidth="1"/>
    <col min="13315" max="13315" width="10.7265625" customWidth="1"/>
    <col min="13316" max="13568" width="10.26953125" customWidth="1"/>
    <col min="13569" max="13569" width="55.7265625" customWidth="1"/>
    <col min="13570" max="13570" width="10.26953125" customWidth="1"/>
    <col min="13571" max="13571" width="10.7265625" customWidth="1"/>
    <col min="13572" max="13824" width="10.26953125" customWidth="1"/>
    <col min="13825" max="13825" width="55.7265625" customWidth="1"/>
    <col min="13826" max="13826" width="10.26953125" customWidth="1"/>
    <col min="13827" max="13827" width="10.7265625" customWidth="1"/>
    <col min="13828" max="14080" width="10.26953125" customWidth="1"/>
    <col min="14081" max="14081" width="55.7265625" customWidth="1"/>
    <col min="14082" max="14082" width="10.26953125" customWidth="1"/>
    <col min="14083" max="14083" width="10.7265625" customWidth="1"/>
    <col min="14084" max="14336" width="10.26953125" customWidth="1"/>
    <col min="14337" max="14337" width="55.7265625" customWidth="1"/>
    <col min="14338" max="14338" width="10.26953125" customWidth="1"/>
    <col min="14339" max="14339" width="10.7265625" customWidth="1"/>
    <col min="14340" max="14592" width="10.26953125" customWidth="1"/>
    <col min="14593" max="14593" width="55.7265625" customWidth="1"/>
    <col min="14594" max="14594" width="10.26953125" customWidth="1"/>
    <col min="14595" max="14595" width="10.7265625" customWidth="1"/>
    <col min="14596" max="14848" width="10.26953125" customWidth="1"/>
    <col min="14849" max="14849" width="55.7265625" customWidth="1"/>
    <col min="14850" max="14850" width="10.26953125" customWidth="1"/>
    <col min="14851" max="14851" width="10.7265625" customWidth="1"/>
    <col min="14852" max="15104" width="10.26953125" customWidth="1"/>
    <col min="15105" max="15105" width="55.7265625" customWidth="1"/>
    <col min="15106" max="15106" width="10.26953125" customWidth="1"/>
    <col min="15107" max="15107" width="10.7265625" customWidth="1"/>
    <col min="15108" max="15360" width="10.26953125" customWidth="1"/>
    <col min="15361" max="15361" width="55.7265625" customWidth="1"/>
    <col min="15362" max="15362" width="10.26953125" customWidth="1"/>
    <col min="15363" max="15363" width="10.7265625" customWidth="1"/>
    <col min="15364" max="15616" width="10.26953125" customWidth="1"/>
    <col min="15617" max="15617" width="55.7265625" customWidth="1"/>
    <col min="15618" max="15618" width="10.26953125" customWidth="1"/>
    <col min="15619" max="15619" width="10.7265625" customWidth="1"/>
    <col min="15620" max="15872" width="10.26953125" customWidth="1"/>
    <col min="15873" max="15873" width="55.7265625" customWidth="1"/>
    <col min="15874" max="15874" width="10.26953125" customWidth="1"/>
    <col min="15875" max="15875" width="10.7265625" customWidth="1"/>
    <col min="15876" max="16128" width="10.26953125" customWidth="1"/>
    <col min="16129" max="16129" width="55.7265625" customWidth="1"/>
    <col min="16130" max="16130" width="10.26953125" customWidth="1"/>
    <col min="16131" max="16131" width="10.7265625" customWidth="1"/>
    <col min="16132" max="16384" width="10.26953125" customWidth="1"/>
  </cols>
  <sheetData>
    <row r="1" spans="1:32" x14ac:dyDescent="0.35">
      <c r="A1" s="85" t="s">
        <v>62</v>
      </c>
    </row>
    <row r="2" spans="1:32" x14ac:dyDescent="0.35">
      <c r="A2" s="85" t="s">
        <v>63</v>
      </c>
    </row>
    <row r="3" spans="1:32" x14ac:dyDescent="0.35">
      <c r="A3" s="85" t="s">
        <v>64</v>
      </c>
    </row>
    <row r="4" spans="1:32" x14ac:dyDescent="0.35">
      <c r="A4" s="86" t="s">
        <v>65</v>
      </c>
    </row>
    <row r="5" spans="1:32" x14ac:dyDescent="0.35">
      <c r="A5" s="85" t="s">
        <v>157</v>
      </c>
    </row>
    <row r="6" spans="1:32" x14ac:dyDescent="0.35">
      <c r="A6" s="86" t="s">
        <v>65</v>
      </c>
    </row>
    <row r="7" spans="1:32" x14ac:dyDescent="0.35">
      <c r="A7" s="86" t="s">
        <v>65</v>
      </c>
    </row>
    <row r="8" spans="1:32" x14ac:dyDescent="0.35">
      <c r="A8" s="86" t="s">
        <v>65</v>
      </c>
    </row>
    <row r="9" spans="1:32" x14ac:dyDescent="0.35">
      <c r="A9" s="86" t="s">
        <v>65</v>
      </c>
    </row>
    <row r="10" spans="1:32" x14ac:dyDescent="0.35">
      <c r="A10" s="86" t="s">
        <v>65</v>
      </c>
      <c r="B10" s="86" t="s">
        <v>65</v>
      </c>
      <c r="C10" s="86" t="s">
        <v>65</v>
      </c>
      <c r="D10" s="86" t="s">
        <v>65</v>
      </c>
      <c r="E10" s="86" t="s">
        <v>65</v>
      </c>
      <c r="F10" s="86" t="s">
        <v>65</v>
      </c>
      <c r="G10" s="86" t="s">
        <v>65</v>
      </c>
      <c r="H10" s="86" t="s">
        <v>65</v>
      </c>
      <c r="I10" s="86" t="s">
        <v>65</v>
      </c>
      <c r="J10" s="86" t="s">
        <v>65</v>
      </c>
      <c r="K10" s="86" t="s">
        <v>65</v>
      </c>
      <c r="L10" s="86" t="s">
        <v>65</v>
      </c>
      <c r="M10" s="86" t="s">
        <v>65</v>
      </c>
      <c r="N10" s="86" t="s">
        <v>65</v>
      </c>
      <c r="O10" s="86" t="s">
        <v>65</v>
      </c>
      <c r="P10" s="86" t="s">
        <v>65</v>
      </c>
      <c r="Q10" s="86" t="s">
        <v>65</v>
      </c>
      <c r="R10" s="86" t="s">
        <v>65</v>
      </c>
      <c r="S10" s="86" t="s">
        <v>65</v>
      </c>
      <c r="T10" s="86" t="s">
        <v>65</v>
      </c>
      <c r="U10" s="86" t="s">
        <v>65</v>
      </c>
      <c r="V10" s="86" t="s">
        <v>65</v>
      </c>
      <c r="W10" s="86" t="s">
        <v>65</v>
      </c>
      <c r="X10" s="86" t="s">
        <v>65</v>
      </c>
      <c r="Y10" s="86" t="s">
        <v>65</v>
      </c>
      <c r="Z10" s="86" t="s">
        <v>65</v>
      </c>
      <c r="AA10" s="86" t="s">
        <v>65</v>
      </c>
      <c r="AB10" s="86" t="s">
        <v>65</v>
      </c>
      <c r="AC10" s="86" t="s">
        <v>65</v>
      </c>
      <c r="AD10" s="86" t="s">
        <v>65</v>
      </c>
      <c r="AE10" s="86" t="s">
        <v>65</v>
      </c>
      <c r="AF10" s="86" t="s">
        <v>65</v>
      </c>
    </row>
    <row r="11" spans="1:32" x14ac:dyDescent="0.35">
      <c r="A11" s="86" t="s">
        <v>65</v>
      </c>
      <c r="B11" s="86" t="s">
        <v>65</v>
      </c>
      <c r="C11" s="173" t="s">
        <v>158</v>
      </c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  <c r="W11" s="174"/>
      <c r="X11" s="174"/>
      <c r="Y11" s="86" t="s">
        <v>65</v>
      </c>
      <c r="Z11" s="86" t="s">
        <v>65</v>
      </c>
      <c r="AC11" s="86" t="s">
        <v>65</v>
      </c>
      <c r="AD11" s="86" t="s">
        <v>65</v>
      </c>
    </row>
    <row r="12" spans="1:32" x14ac:dyDescent="0.35">
      <c r="A12" s="86" t="s">
        <v>65</v>
      </c>
      <c r="B12" s="86" t="s">
        <v>65</v>
      </c>
      <c r="C12" s="173" t="s">
        <v>159</v>
      </c>
      <c r="D12" s="174"/>
      <c r="E12" s="86" t="s">
        <v>65</v>
      </c>
      <c r="F12" s="173" t="s">
        <v>159</v>
      </c>
      <c r="G12" s="174"/>
      <c r="H12" s="174"/>
      <c r="I12" s="86" t="s">
        <v>65</v>
      </c>
      <c r="J12" s="173" t="s">
        <v>160</v>
      </c>
      <c r="K12" s="174"/>
      <c r="L12" s="174"/>
      <c r="M12" s="86" t="s">
        <v>65</v>
      </c>
      <c r="N12" s="173" t="s">
        <v>161</v>
      </c>
      <c r="O12" s="174"/>
      <c r="P12" s="174"/>
      <c r="Q12" s="86" t="s">
        <v>65</v>
      </c>
      <c r="R12" s="173" t="s">
        <v>162</v>
      </c>
      <c r="S12" s="174"/>
      <c r="T12" s="174"/>
      <c r="U12" s="86" t="s">
        <v>65</v>
      </c>
      <c r="V12" s="173" t="s">
        <v>163</v>
      </c>
      <c r="W12" s="174"/>
      <c r="X12" s="174"/>
      <c r="Y12" s="86" t="s">
        <v>65</v>
      </c>
      <c r="Z12" s="173" t="s">
        <v>164</v>
      </c>
      <c r="AA12" s="174"/>
      <c r="AB12" s="174"/>
      <c r="AC12" s="86" t="s">
        <v>65</v>
      </c>
      <c r="AD12" s="173" t="s">
        <v>55</v>
      </c>
      <c r="AE12" s="174"/>
      <c r="AF12" s="174"/>
    </row>
    <row r="13" spans="1:32" x14ac:dyDescent="0.35">
      <c r="A13" s="86" t="s">
        <v>65</v>
      </c>
      <c r="B13" s="86" t="s">
        <v>65</v>
      </c>
      <c r="C13" s="173" t="s">
        <v>165</v>
      </c>
      <c r="D13" s="174"/>
      <c r="E13" s="86" t="s">
        <v>65</v>
      </c>
      <c r="F13" s="173" t="s">
        <v>166</v>
      </c>
      <c r="G13" s="174"/>
      <c r="H13" s="174"/>
      <c r="I13" s="86" t="s">
        <v>65</v>
      </c>
      <c r="J13" s="173" t="s">
        <v>167</v>
      </c>
      <c r="K13" s="174"/>
      <c r="L13" s="174"/>
      <c r="M13" s="86" t="s">
        <v>65</v>
      </c>
      <c r="N13" s="173" t="s">
        <v>168</v>
      </c>
      <c r="O13" s="174"/>
      <c r="P13" s="174"/>
      <c r="Q13" s="86" t="s">
        <v>65</v>
      </c>
      <c r="R13" s="173" t="s">
        <v>169</v>
      </c>
      <c r="S13" s="174"/>
      <c r="T13" s="174"/>
      <c r="U13" s="86" t="s">
        <v>65</v>
      </c>
      <c r="V13" s="173" t="s">
        <v>166</v>
      </c>
      <c r="W13" s="174"/>
      <c r="X13" s="174"/>
      <c r="Y13" s="86" t="s">
        <v>65</v>
      </c>
      <c r="Z13" s="173" t="s">
        <v>170</v>
      </c>
      <c r="AA13" s="174"/>
      <c r="AB13" s="174"/>
      <c r="AC13" s="86" t="s">
        <v>65</v>
      </c>
      <c r="AD13" s="173" t="s">
        <v>171</v>
      </c>
      <c r="AE13" s="174"/>
      <c r="AF13" s="174"/>
    </row>
    <row r="14" spans="1:32" x14ac:dyDescent="0.35">
      <c r="A14" s="86" t="s">
        <v>65</v>
      </c>
      <c r="B14" s="86" t="s">
        <v>65</v>
      </c>
      <c r="C14" s="86" t="s">
        <v>65</v>
      </c>
      <c r="D14" s="86" t="s">
        <v>65</v>
      </c>
      <c r="E14" s="86" t="s">
        <v>65</v>
      </c>
      <c r="F14" s="86" t="s">
        <v>65</v>
      </c>
      <c r="G14" s="86" t="s">
        <v>65</v>
      </c>
      <c r="H14" s="86" t="s">
        <v>65</v>
      </c>
      <c r="I14" s="86" t="s">
        <v>65</v>
      </c>
      <c r="J14" s="173" t="s">
        <v>172</v>
      </c>
      <c r="K14" s="174"/>
      <c r="L14" s="174"/>
      <c r="M14" s="86" t="s">
        <v>65</v>
      </c>
      <c r="N14" s="86" t="s">
        <v>65</v>
      </c>
      <c r="O14" s="86" t="s">
        <v>65</v>
      </c>
      <c r="P14" s="86" t="s">
        <v>65</v>
      </c>
      <c r="Q14" s="86" t="s">
        <v>65</v>
      </c>
      <c r="R14" s="173" t="s">
        <v>173</v>
      </c>
      <c r="S14" s="174"/>
      <c r="T14" s="174"/>
    </row>
    <row r="15" spans="1:32" x14ac:dyDescent="0.35">
      <c r="A15" s="86" t="s">
        <v>65</v>
      </c>
      <c r="B15" s="86" t="s">
        <v>65</v>
      </c>
      <c r="C15" s="86" t="s">
        <v>65</v>
      </c>
      <c r="D15" s="86" t="s">
        <v>65</v>
      </c>
      <c r="E15" s="86" t="s">
        <v>65</v>
      </c>
      <c r="F15" s="86" t="s">
        <v>65</v>
      </c>
      <c r="G15" s="86" t="s">
        <v>65</v>
      </c>
      <c r="H15" s="86" t="s">
        <v>65</v>
      </c>
      <c r="I15" s="86" t="s">
        <v>65</v>
      </c>
      <c r="J15" s="86" t="s">
        <v>65</v>
      </c>
      <c r="K15" s="86" t="s">
        <v>65</v>
      </c>
      <c r="L15" s="86" t="s">
        <v>65</v>
      </c>
      <c r="M15" s="86" t="s">
        <v>65</v>
      </c>
      <c r="N15" s="86" t="s">
        <v>65</v>
      </c>
      <c r="O15" s="86" t="s">
        <v>65</v>
      </c>
      <c r="P15" s="86" t="s">
        <v>65</v>
      </c>
      <c r="Q15" s="86" t="s">
        <v>65</v>
      </c>
      <c r="R15" s="173" t="s">
        <v>174</v>
      </c>
      <c r="S15" s="174"/>
      <c r="T15" s="174"/>
    </row>
    <row r="16" spans="1:32" x14ac:dyDescent="0.35">
      <c r="A16" s="87" t="s">
        <v>175</v>
      </c>
      <c r="B16" s="86" t="s">
        <v>65</v>
      </c>
      <c r="C16" s="89">
        <v>567.9</v>
      </c>
      <c r="D16" s="86" t="s">
        <v>65</v>
      </c>
      <c r="E16" s="86" t="s">
        <v>65</v>
      </c>
      <c r="F16" s="176">
        <v>2839.7</v>
      </c>
      <c r="G16" s="174"/>
      <c r="H16" s="86" t="s">
        <v>65</v>
      </c>
      <c r="I16" s="86" t="s">
        <v>65</v>
      </c>
      <c r="J16" s="176">
        <v>1049.4000000000001</v>
      </c>
      <c r="K16" s="174"/>
      <c r="L16" s="86" t="s">
        <v>65</v>
      </c>
      <c r="M16" s="86" t="s">
        <v>65</v>
      </c>
      <c r="N16" s="176">
        <v>4331.1000000000004</v>
      </c>
      <c r="O16" s="174"/>
      <c r="P16" s="86" t="s">
        <v>65</v>
      </c>
      <c r="Q16" s="86" t="s">
        <v>65</v>
      </c>
      <c r="R16" s="176">
        <v>-329.5</v>
      </c>
      <c r="S16" s="174"/>
      <c r="T16" s="87" t="s">
        <v>65</v>
      </c>
      <c r="U16" s="86" t="s">
        <v>65</v>
      </c>
      <c r="V16" s="176">
        <v>-3364.7</v>
      </c>
      <c r="W16" s="174"/>
      <c r="X16" s="87" t="s">
        <v>65</v>
      </c>
      <c r="Y16" s="86" t="s">
        <v>65</v>
      </c>
      <c r="Z16" s="176">
        <v>84</v>
      </c>
      <c r="AA16" s="174"/>
      <c r="AB16" s="86" t="s">
        <v>65</v>
      </c>
      <c r="AC16" s="86" t="s">
        <v>65</v>
      </c>
      <c r="AD16" s="176">
        <v>4610</v>
      </c>
      <c r="AE16" s="174"/>
      <c r="AF16" s="86" t="s">
        <v>65</v>
      </c>
    </row>
    <row r="17" spans="1:32" x14ac:dyDescent="0.35">
      <c r="A17" s="87" t="s">
        <v>176</v>
      </c>
      <c r="B17" s="86" t="s">
        <v>65</v>
      </c>
      <c r="C17" s="86" t="s">
        <v>65</v>
      </c>
      <c r="E17" s="86" t="s">
        <v>65</v>
      </c>
      <c r="F17" s="86" t="s">
        <v>65</v>
      </c>
      <c r="I17" s="86" t="s">
        <v>65</v>
      </c>
      <c r="J17" s="177">
        <v>91.7</v>
      </c>
      <c r="K17" s="174"/>
      <c r="L17" s="86" t="s">
        <v>65</v>
      </c>
      <c r="M17" s="86" t="s">
        <v>65</v>
      </c>
      <c r="N17" s="177">
        <v>-1.2</v>
      </c>
      <c r="O17" s="174"/>
      <c r="P17" s="87" t="s">
        <v>65</v>
      </c>
      <c r="Q17" s="86" t="s">
        <v>65</v>
      </c>
      <c r="R17" s="86" t="s">
        <v>65</v>
      </c>
      <c r="U17" s="86" t="s">
        <v>65</v>
      </c>
      <c r="V17" s="177">
        <v>228.5</v>
      </c>
      <c r="W17" s="174"/>
      <c r="X17" s="86" t="s">
        <v>65</v>
      </c>
      <c r="Y17" s="86" t="s">
        <v>65</v>
      </c>
      <c r="Z17" s="86" t="s">
        <v>65</v>
      </c>
      <c r="AC17" s="86" t="s">
        <v>65</v>
      </c>
      <c r="AD17" s="177">
        <v>319</v>
      </c>
      <c r="AE17" s="174"/>
      <c r="AF17" s="86" t="s">
        <v>65</v>
      </c>
    </row>
    <row r="18" spans="1:32" x14ac:dyDescent="0.35">
      <c r="A18" s="87" t="s">
        <v>177</v>
      </c>
      <c r="B18" s="86" t="s">
        <v>65</v>
      </c>
      <c r="C18" s="86" t="s">
        <v>65</v>
      </c>
      <c r="E18" s="86" t="s">
        <v>65</v>
      </c>
      <c r="F18" s="86" t="s">
        <v>65</v>
      </c>
      <c r="I18" s="86" t="s">
        <v>65</v>
      </c>
      <c r="J18" s="86" t="s">
        <v>65</v>
      </c>
      <c r="M18" s="86" t="s">
        <v>65</v>
      </c>
      <c r="N18" s="86" t="s">
        <v>65</v>
      </c>
      <c r="Q18" s="86" t="s">
        <v>65</v>
      </c>
      <c r="R18" s="177">
        <v>18.7</v>
      </c>
      <c r="S18" s="174"/>
      <c r="T18" s="86" t="s">
        <v>65</v>
      </c>
      <c r="U18" s="86" t="s">
        <v>65</v>
      </c>
      <c r="V18" s="86" t="s">
        <v>65</v>
      </c>
      <c r="Y18" s="86" t="s">
        <v>65</v>
      </c>
      <c r="Z18" s="177">
        <v>-4.2</v>
      </c>
      <c r="AA18" s="174"/>
      <c r="AB18" s="87" t="s">
        <v>65</v>
      </c>
      <c r="AC18" s="86" t="s">
        <v>65</v>
      </c>
      <c r="AD18" s="177">
        <v>14.5</v>
      </c>
      <c r="AE18" s="174"/>
      <c r="AF18" s="86" t="s">
        <v>65</v>
      </c>
    </row>
    <row r="19" spans="1:32" x14ac:dyDescent="0.35">
      <c r="A19" s="87" t="s">
        <v>178</v>
      </c>
      <c r="B19" s="86" t="s">
        <v>65</v>
      </c>
      <c r="C19" s="86" t="s">
        <v>65</v>
      </c>
      <c r="E19" s="86" t="s">
        <v>65</v>
      </c>
      <c r="F19" s="86" t="s">
        <v>65</v>
      </c>
      <c r="I19" s="86" t="s">
        <v>65</v>
      </c>
      <c r="J19" s="86" t="s">
        <v>65</v>
      </c>
      <c r="M19" s="86" t="s">
        <v>65</v>
      </c>
      <c r="N19" s="86" t="s">
        <v>65</v>
      </c>
      <c r="Q19" s="86" t="s">
        <v>65</v>
      </c>
      <c r="R19" s="177">
        <v>0.1</v>
      </c>
      <c r="S19" s="174"/>
      <c r="T19" s="86" t="s">
        <v>65</v>
      </c>
      <c r="U19" s="86" t="s">
        <v>65</v>
      </c>
      <c r="V19" s="86" t="s">
        <v>65</v>
      </c>
      <c r="Y19" s="86" t="s">
        <v>65</v>
      </c>
      <c r="Z19" s="86" t="s">
        <v>65</v>
      </c>
      <c r="AC19" s="86" t="s">
        <v>65</v>
      </c>
      <c r="AD19" s="177">
        <v>0.1</v>
      </c>
      <c r="AE19" s="174"/>
      <c r="AF19" s="86" t="s">
        <v>65</v>
      </c>
    </row>
    <row r="20" spans="1:32" x14ac:dyDescent="0.35">
      <c r="A20" s="87" t="s">
        <v>179</v>
      </c>
      <c r="B20" s="86" t="s">
        <v>65</v>
      </c>
      <c r="C20" s="86" t="s">
        <v>65</v>
      </c>
      <c r="E20" s="86" t="s">
        <v>65</v>
      </c>
      <c r="F20" s="86" t="s">
        <v>65</v>
      </c>
      <c r="I20" s="86" t="s">
        <v>65</v>
      </c>
      <c r="J20" s="86" t="s">
        <v>65</v>
      </c>
      <c r="M20" s="86" t="s">
        <v>65</v>
      </c>
      <c r="N20" s="86" t="s">
        <v>65</v>
      </c>
      <c r="Q20" s="86" t="s">
        <v>65</v>
      </c>
      <c r="R20" s="177">
        <v>-1.3</v>
      </c>
      <c r="S20" s="174"/>
      <c r="T20" s="87" t="s">
        <v>65</v>
      </c>
      <c r="U20" s="86" t="s">
        <v>65</v>
      </c>
      <c r="V20" s="86" t="s">
        <v>65</v>
      </c>
      <c r="Y20" s="86" t="s">
        <v>65</v>
      </c>
      <c r="Z20" s="86" t="s">
        <v>65</v>
      </c>
      <c r="AC20" s="86" t="s">
        <v>65</v>
      </c>
      <c r="AD20" s="177">
        <v>-1.3</v>
      </c>
      <c r="AE20" s="174"/>
      <c r="AF20" s="87" t="s">
        <v>65</v>
      </c>
    </row>
    <row r="21" spans="1:32" x14ac:dyDescent="0.35">
      <c r="A21" s="87" t="s">
        <v>180</v>
      </c>
    </row>
    <row r="22" spans="1:32" x14ac:dyDescent="0.35">
      <c r="A22" s="87" t="s">
        <v>181</v>
      </c>
      <c r="B22" s="86" t="s">
        <v>65</v>
      </c>
      <c r="C22" s="86" t="s">
        <v>65</v>
      </c>
      <c r="E22" s="86" t="s">
        <v>65</v>
      </c>
      <c r="F22" s="86" t="s">
        <v>65</v>
      </c>
      <c r="I22" s="86" t="s">
        <v>65</v>
      </c>
      <c r="J22" s="177">
        <v>-4.8</v>
      </c>
      <c r="K22" s="174"/>
      <c r="L22" s="87" t="s">
        <v>65</v>
      </c>
      <c r="M22" s="86" t="s">
        <v>65</v>
      </c>
      <c r="N22" s="86" t="s">
        <v>65</v>
      </c>
      <c r="Q22" s="86" t="s">
        <v>65</v>
      </c>
      <c r="R22" s="86" t="s">
        <v>65</v>
      </c>
      <c r="U22" s="86" t="s">
        <v>65</v>
      </c>
      <c r="V22" s="86" t="s">
        <v>65</v>
      </c>
      <c r="Y22" s="86" t="s">
        <v>65</v>
      </c>
      <c r="Z22" s="177">
        <v>1.4</v>
      </c>
      <c r="AA22" s="174"/>
      <c r="AB22" s="86" t="s">
        <v>65</v>
      </c>
      <c r="AC22" s="86" t="s">
        <v>65</v>
      </c>
      <c r="AD22" s="177">
        <v>-3.4</v>
      </c>
      <c r="AE22" s="174"/>
      <c r="AF22" s="87" t="s">
        <v>65</v>
      </c>
    </row>
    <row r="23" spans="1:32" x14ac:dyDescent="0.35">
      <c r="A23" s="87" t="s">
        <v>182</v>
      </c>
      <c r="B23" s="86" t="s">
        <v>65</v>
      </c>
      <c r="C23" s="86" t="s">
        <v>65</v>
      </c>
      <c r="E23" s="86" t="s">
        <v>65</v>
      </c>
      <c r="F23" s="86" t="s">
        <v>65</v>
      </c>
      <c r="I23" s="86" t="s">
        <v>65</v>
      </c>
      <c r="J23" s="86" t="s">
        <v>65</v>
      </c>
      <c r="M23" s="86" t="s">
        <v>65</v>
      </c>
      <c r="N23" s="86" t="s">
        <v>65</v>
      </c>
      <c r="Q23" s="86" t="s">
        <v>65</v>
      </c>
      <c r="R23" s="177">
        <v>-32.5</v>
      </c>
      <c r="S23" s="174"/>
      <c r="T23" s="87" t="s">
        <v>65</v>
      </c>
      <c r="U23" s="86" t="s">
        <v>65</v>
      </c>
      <c r="V23" s="86" t="s">
        <v>65</v>
      </c>
      <c r="Y23" s="86" t="s">
        <v>65</v>
      </c>
      <c r="Z23" s="86" t="s">
        <v>65</v>
      </c>
      <c r="AC23" s="86" t="s">
        <v>65</v>
      </c>
      <c r="AD23" s="177">
        <v>-32.5</v>
      </c>
      <c r="AE23" s="174"/>
      <c r="AF23" s="87" t="s">
        <v>65</v>
      </c>
    </row>
    <row r="24" spans="1:32" x14ac:dyDescent="0.35">
      <c r="A24" s="87" t="s">
        <v>183</v>
      </c>
    </row>
    <row r="25" spans="1:32" x14ac:dyDescent="0.35">
      <c r="A25" s="87" t="s">
        <v>184</v>
      </c>
      <c r="B25" s="86" t="s">
        <v>65</v>
      </c>
      <c r="C25" s="86" t="s">
        <v>65</v>
      </c>
      <c r="E25" s="86" t="s">
        <v>65</v>
      </c>
      <c r="F25" s="86" t="s">
        <v>65</v>
      </c>
      <c r="I25" s="86" t="s">
        <v>65</v>
      </c>
      <c r="J25" s="86" t="s">
        <v>65</v>
      </c>
      <c r="M25" s="86" t="s">
        <v>65</v>
      </c>
      <c r="N25" s="177">
        <v>-434.6</v>
      </c>
      <c r="O25" s="174"/>
      <c r="P25" s="87" t="s">
        <v>65</v>
      </c>
      <c r="Q25" s="86" t="s">
        <v>65</v>
      </c>
      <c r="R25" s="86" t="s">
        <v>65</v>
      </c>
      <c r="U25" s="86" t="s">
        <v>65</v>
      </c>
      <c r="V25" s="86" t="s">
        <v>65</v>
      </c>
      <c r="Y25" s="86" t="s">
        <v>65</v>
      </c>
      <c r="Z25" s="86" t="s">
        <v>65</v>
      </c>
      <c r="AC25" s="86" t="s">
        <v>65</v>
      </c>
      <c r="AD25" s="177">
        <v>-434.6</v>
      </c>
      <c r="AE25" s="174"/>
      <c r="AF25" s="87" t="s">
        <v>65</v>
      </c>
    </row>
    <row r="26" spans="1:32" x14ac:dyDescent="0.35">
      <c r="A26" s="87" t="s">
        <v>185</v>
      </c>
    </row>
    <row r="27" spans="1:32" x14ac:dyDescent="0.35">
      <c r="A27" s="87" t="s">
        <v>186</v>
      </c>
      <c r="B27" s="86" t="s">
        <v>65</v>
      </c>
      <c r="C27" s="86" t="s">
        <v>65</v>
      </c>
      <c r="E27" s="86" t="s">
        <v>65</v>
      </c>
      <c r="F27" s="86" t="s">
        <v>65</v>
      </c>
      <c r="I27" s="86" t="s">
        <v>65</v>
      </c>
      <c r="J27" s="86" t="s">
        <v>65</v>
      </c>
      <c r="M27" s="86" t="s">
        <v>65</v>
      </c>
      <c r="N27" s="177">
        <v>-677</v>
      </c>
      <c r="O27" s="174"/>
      <c r="P27" s="87" t="s">
        <v>65</v>
      </c>
      <c r="Q27" s="86" t="s">
        <v>65</v>
      </c>
      <c r="R27" s="86" t="s">
        <v>65</v>
      </c>
      <c r="U27" s="86" t="s">
        <v>65</v>
      </c>
      <c r="V27" s="86" t="s">
        <v>65</v>
      </c>
      <c r="Y27" s="86" t="s">
        <v>65</v>
      </c>
      <c r="Z27" s="86" t="s">
        <v>65</v>
      </c>
      <c r="AC27" s="86" t="s">
        <v>65</v>
      </c>
      <c r="AD27" s="177">
        <v>-677</v>
      </c>
      <c r="AE27" s="174"/>
      <c r="AF27" s="87" t="s">
        <v>65</v>
      </c>
    </row>
    <row r="28" spans="1:32" x14ac:dyDescent="0.35">
      <c r="A28" s="87" t="s">
        <v>187</v>
      </c>
    </row>
    <row r="29" spans="1:32" x14ac:dyDescent="0.35">
      <c r="A29" s="87" t="s">
        <v>188</v>
      </c>
      <c r="B29" s="86" t="s">
        <v>65</v>
      </c>
      <c r="C29" s="89">
        <v>567.9</v>
      </c>
      <c r="D29" s="86" t="s">
        <v>65</v>
      </c>
      <c r="E29" s="86" t="s">
        <v>65</v>
      </c>
      <c r="F29" s="177">
        <v>2839.7</v>
      </c>
      <c r="G29" s="174"/>
      <c r="H29" s="86" t="s">
        <v>65</v>
      </c>
      <c r="I29" s="86" t="s">
        <v>65</v>
      </c>
      <c r="J29" s="177">
        <v>1136.3</v>
      </c>
      <c r="K29" s="174"/>
      <c r="L29" s="86" t="s">
        <v>65</v>
      </c>
      <c r="M29" s="86" t="s">
        <v>65</v>
      </c>
      <c r="N29" s="177">
        <v>3218.3</v>
      </c>
      <c r="O29" s="174"/>
      <c r="P29" s="86" t="s">
        <v>65</v>
      </c>
      <c r="Q29" s="86" t="s">
        <v>65</v>
      </c>
      <c r="R29" s="177">
        <v>-344.5</v>
      </c>
      <c r="S29" s="174"/>
      <c r="T29" s="87" t="s">
        <v>65</v>
      </c>
      <c r="U29" s="86" t="s">
        <v>65</v>
      </c>
      <c r="V29" s="177">
        <v>-3136.2</v>
      </c>
      <c r="W29" s="174"/>
      <c r="X29" s="87" t="s">
        <v>65</v>
      </c>
      <c r="Y29" s="86" t="s">
        <v>65</v>
      </c>
      <c r="Z29" s="177">
        <v>81.2</v>
      </c>
      <c r="AA29" s="174"/>
      <c r="AB29" s="86" t="s">
        <v>65</v>
      </c>
      <c r="AC29" s="86" t="s">
        <v>65</v>
      </c>
      <c r="AD29" s="177">
        <v>3794.8</v>
      </c>
      <c r="AE29" s="174"/>
      <c r="AF29" s="86" t="s">
        <v>65</v>
      </c>
    </row>
    <row r="30" spans="1:32" x14ac:dyDescent="0.35">
      <c r="A30" s="87" t="s">
        <v>176</v>
      </c>
      <c r="B30" s="86" t="s">
        <v>65</v>
      </c>
      <c r="C30" s="86" t="s">
        <v>65</v>
      </c>
      <c r="E30" s="86" t="s">
        <v>65</v>
      </c>
      <c r="F30" s="86" t="s">
        <v>65</v>
      </c>
      <c r="I30" s="86" t="s">
        <v>65</v>
      </c>
      <c r="J30" s="177">
        <v>36.4</v>
      </c>
      <c r="K30" s="174"/>
      <c r="L30" s="86" t="s">
        <v>65</v>
      </c>
      <c r="M30" s="86" t="s">
        <v>65</v>
      </c>
      <c r="N30" s="177">
        <v>-1.3</v>
      </c>
      <c r="O30" s="174"/>
      <c r="P30" s="87" t="s">
        <v>65</v>
      </c>
      <c r="Q30" s="86" t="s">
        <v>65</v>
      </c>
      <c r="R30" s="86" t="s">
        <v>65</v>
      </c>
      <c r="U30" s="86" t="s">
        <v>65</v>
      </c>
      <c r="V30" s="177">
        <v>81.3</v>
      </c>
      <c r="W30" s="174"/>
      <c r="X30" s="86" t="s">
        <v>65</v>
      </c>
      <c r="Y30" s="86" t="s">
        <v>65</v>
      </c>
      <c r="Z30" s="86" t="s">
        <v>65</v>
      </c>
      <c r="AC30" s="86" t="s">
        <v>65</v>
      </c>
      <c r="AD30" s="177">
        <v>116.4</v>
      </c>
      <c r="AE30" s="174"/>
      <c r="AF30" s="86" t="s">
        <v>65</v>
      </c>
    </row>
    <row r="31" spans="1:32" x14ac:dyDescent="0.35">
      <c r="A31" s="87" t="s">
        <v>189</v>
      </c>
      <c r="B31" s="86" t="s">
        <v>65</v>
      </c>
      <c r="C31" s="86" t="s">
        <v>65</v>
      </c>
      <c r="E31" s="86" t="s">
        <v>65</v>
      </c>
      <c r="F31" s="86" t="s">
        <v>65</v>
      </c>
      <c r="I31" s="86" t="s">
        <v>65</v>
      </c>
      <c r="J31" s="86" t="s">
        <v>65</v>
      </c>
      <c r="M31" s="86" t="s">
        <v>65</v>
      </c>
      <c r="N31" s="177">
        <v>-3.9</v>
      </c>
      <c r="O31" s="174"/>
      <c r="P31" s="87" t="s">
        <v>65</v>
      </c>
      <c r="Q31" s="86" t="s">
        <v>65</v>
      </c>
      <c r="R31" s="86" t="s">
        <v>65</v>
      </c>
      <c r="U31" s="86" t="s">
        <v>65</v>
      </c>
      <c r="V31" s="86" t="s">
        <v>65</v>
      </c>
      <c r="Y31" s="86" t="s">
        <v>65</v>
      </c>
      <c r="Z31" s="86" t="s">
        <v>65</v>
      </c>
      <c r="AC31" s="86" t="s">
        <v>65</v>
      </c>
      <c r="AD31" s="177">
        <v>-3.9</v>
      </c>
      <c r="AE31" s="174"/>
      <c r="AF31" s="87" t="s">
        <v>65</v>
      </c>
    </row>
    <row r="32" spans="1:32" x14ac:dyDescent="0.35">
      <c r="A32" s="87" t="s">
        <v>190</v>
      </c>
      <c r="B32" s="86" t="s">
        <v>65</v>
      </c>
      <c r="C32" s="86" t="s">
        <v>65</v>
      </c>
      <c r="E32" s="86" t="s">
        <v>65</v>
      </c>
      <c r="F32" s="86" t="s">
        <v>65</v>
      </c>
      <c r="I32" s="86" t="s">
        <v>65</v>
      </c>
      <c r="J32" s="86" t="s">
        <v>65</v>
      </c>
      <c r="M32" s="86" t="s">
        <v>65</v>
      </c>
      <c r="N32" s="177">
        <v>783.3</v>
      </c>
      <c r="O32" s="174"/>
      <c r="P32" s="86" t="s">
        <v>65</v>
      </c>
      <c r="Q32" s="86" t="s">
        <v>65</v>
      </c>
      <c r="R32" s="177">
        <v>13.6</v>
      </c>
      <c r="S32" s="174"/>
      <c r="T32" s="86" t="s">
        <v>65</v>
      </c>
      <c r="U32" s="86" t="s">
        <v>65</v>
      </c>
      <c r="V32" s="86" t="s">
        <v>65</v>
      </c>
      <c r="Y32" s="86" t="s">
        <v>65</v>
      </c>
      <c r="Z32" s="86" t="s">
        <v>65</v>
      </c>
      <c r="AC32" s="86" t="s">
        <v>65</v>
      </c>
      <c r="AD32" s="177">
        <v>796.9</v>
      </c>
      <c r="AE32" s="174"/>
      <c r="AF32" s="86" t="s">
        <v>65</v>
      </c>
    </row>
    <row r="33" spans="1:32" x14ac:dyDescent="0.35">
      <c r="A33" s="87" t="s">
        <v>191</v>
      </c>
      <c r="B33" s="86" t="s">
        <v>65</v>
      </c>
      <c r="C33" s="86" t="s">
        <v>65</v>
      </c>
      <c r="E33" s="86" t="s">
        <v>65</v>
      </c>
      <c r="F33" s="86" t="s">
        <v>65</v>
      </c>
      <c r="I33" s="86" t="s">
        <v>65</v>
      </c>
      <c r="J33" s="86" t="s">
        <v>65</v>
      </c>
      <c r="M33" s="86" t="s">
        <v>65</v>
      </c>
      <c r="N33" s="86" t="s">
        <v>65</v>
      </c>
      <c r="Q33" s="86" t="s">
        <v>65</v>
      </c>
      <c r="R33" s="177">
        <v>-16.600000000000001</v>
      </c>
      <c r="S33" s="174"/>
      <c r="T33" s="87" t="s">
        <v>65</v>
      </c>
      <c r="U33" s="86" t="s">
        <v>65</v>
      </c>
      <c r="V33" s="86" t="s">
        <v>65</v>
      </c>
      <c r="Y33" s="86" t="s">
        <v>65</v>
      </c>
      <c r="Z33" s="177">
        <v>3.2</v>
      </c>
      <c r="AA33" s="174"/>
      <c r="AB33" s="86" t="s">
        <v>65</v>
      </c>
      <c r="AC33" s="86" t="s">
        <v>65</v>
      </c>
      <c r="AD33" s="177">
        <v>-13.4</v>
      </c>
      <c r="AE33" s="174"/>
      <c r="AF33" s="87" t="s">
        <v>65</v>
      </c>
    </row>
    <row r="34" spans="1:32" x14ac:dyDescent="0.35">
      <c r="A34" s="87" t="s">
        <v>192</v>
      </c>
      <c r="B34" s="86" t="s">
        <v>65</v>
      </c>
      <c r="C34" s="86" t="s">
        <v>65</v>
      </c>
      <c r="E34" s="86" t="s">
        <v>65</v>
      </c>
      <c r="F34" s="86" t="s">
        <v>65</v>
      </c>
      <c r="I34" s="86" t="s">
        <v>65</v>
      </c>
      <c r="J34" s="86" t="s">
        <v>65</v>
      </c>
      <c r="M34" s="86" t="s">
        <v>65</v>
      </c>
      <c r="N34" s="86" t="s">
        <v>65</v>
      </c>
      <c r="Q34" s="86" t="s">
        <v>65</v>
      </c>
      <c r="R34" s="86" t="s">
        <v>65</v>
      </c>
      <c r="U34" s="86" t="s">
        <v>65</v>
      </c>
      <c r="V34" s="177">
        <v>-1000</v>
      </c>
      <c r="W34" s="174"/>
      <c r="X34" s="87" t="s">
        <v>65</v>
      </c>
      <c r="Y34" s="86" t="s">
        <v>65</v>
      </c>
      <c r="Z34" s="86" t="s">
        <v>65</v>
      </c>
      <c r="AC34" s="86" t="s">
        <v>65</v>
      </c>
      <c r="AD34" s="177">
        <v>-1000</v>
      </c>
      <c r="AE34" s="174"/>
      <c r="AF34" s="87" t="s">
        <v>65</v>
      </c>
    </row>
    <row r="35" spans="1:32" x14ac:dyDescent="0.35">
      <c r="A35" s="87" t="s">
        <v>178</v>
      </c>
      <c r="B35" s="86" t="s">
        <v>65</v>
      </c>
      <c r="C35" s="86" t="s">
        <v>65</v>
      </c>
      <c r="E35" s="86" t="s">
        <v>65</v>
      </c>
      <c r="F35" s="86" t="s">
        <v>65</v>
      </c>
      <c r="I35" s="86" t="s">
        <v>65</v>
      </c>
      <c r="J35" s="86" t="s">
        <v>65</v>
      </c>
      <c r="M35" s="86" t="s">
        <v>65</v>
      </c>
      <c r="N35" s="86" t="s">
        <v>65</v>
      </c>
      <c r="Q35" s="86" t="s">
        <v>65</v>
      </c>
      <c r="R35" s="177">
        <v>0.3</v>
      </c>
      <c r="S35" s="174"/>
      <c r="T35" s="86" t="s">
        <v>65</v>
      </c>
      <c r="U35" s="86" t="s">
        <v>65</v>
      </c>
      <c r="V35" s="86" t="s">
        <v>65</v>
      </c>
      <c r="Y35" s="86" t="s">
        <v>65</v>
      </c>
      <c r="Z35" s="86" t="s">
        <v>65</v>
      </c>
      <c r="AC35" s="86" t="s">
        <v>65</v>
      </c>
      <c r="AD35" s="177">
        <v>0.3</v>
      </c>
      <c r="AE35" s="174"/>
      <c r="AF35" s="86" t="s">
        <v>65</v>
      </c>
    </row>
    <row r="36" spans="1:32" x14ac:dyDescent="0.35">
      <c r="A36" s="87" t="s">
        <v>179</v>
      </c>
      <c r="B36" s="86" t="s">
        <v>65</v>
      </c>
      <c r="C36" s="86" t="s">
        <v>65</v>
      </c>
      <c r="E36" s="86" t="s">
        <v>65</v>
      </c>
      <c r="F36" s="86" t="s">
        <v>65</v>
      </c>
      <c r="I36" s="86" t="s">
        <v>65</v>
      </c>
      <c r="J36" s="86" t="s">
        <v>65</v>
      </c>
      <c r="M36" s="86" t="s">
        <v>65</v>
      </c>
      <c r="N36" s="86" t="s">
        <v>65</v>
      </c>
      <c r="Q36" s="86" t="s">
        <v>65</v>
      </c>
      <c r="R36" s="177">
        <v>-0.7</v>
      </c>
      <c r="S36" s="174"/>
      <c r="T36" s="87" t="s">
        <v>65</v>
      </c>
      <c r="U36" s="86" t="s">
        <v>65</v>
      </c>
      <c r="V36" s="86" t="s">
        <v>65</v>
      </c>
      <c r="Y36" s="86" t="s">
        <v>65</v>
      </c>
      <c r="Z36" s="86" t="s">
        <v>65</v>
      </c>
      <c r="AC36" s="86" t="s">
        <v>65</v>
      </c>
      <c r="AD36" s="177">
        <v>-0.7</v>
      </c>
      <c r="AE36" s="174"/>
      <c r="AF36" s="87" t="s">
        <v>65</v>
      </c>
    </row>
    <row r="37" spans="1:32" x14ac:dyDescent="0.35">
      <c r="A37" s="87" t="s">
        <v>180</v>
      </c>
    </row>
    <row r="38" spans="1:32" x14ac:dyDescent="0.35">
      <c r="A38" s="87" t="s">
        <v>181</v>
      </c>
      <c r="B38" s="86" t="s">
        <v>65</v>
      </c>
      <c r="C38" s="86" t="s">
        <v>65</v>
      </c>
      <c r="E38" s="86" t="s">
        <v>65</v>
      </c>
      <c r="F38" s="86" t="s">
        <v>65</v>
      </c>
      <c r="I38" s="86" t="s">
        <v>65</v>
      </c>
      <c r="J38" s="177">
        <v>-0.8</v>
      </c>
      <c r="K38" s="174"/>
      <c r="L38" s="87" t="s">
        <v>65</v>
      </c>
      <c r="M38" s="86" t="s">
        <v>65</v>
      </c>
      <c r="N38" s="86" t="s">
        <v>65</v>
      </c>
      <c r="Q38" s="86" t="s">
        <v>65</v>
      </c>
      <c r="R38" s="86" t="s">
        <v>65</v>
      </c>
      <c r="U38" s="86" t="s">
        <v>65</v>
      </c>
      <c r="V38" s="86" t="s">
        <v>65</v>
      </c>
      <c r="Y38" s="86" t="s">
        <v>65</v>
      </c>
      <c r="Z38" s="177">
        <v>2.6</v>
      </c>
      <c r="AA38" s="174"/>
      <c r="AB38" s="86" t="s">
        <v>65</v>
      </c>
      <c r="AC38" s="86" t="s">
        <v>65</v>
      </c>
      <c r="AD38" s="177">
        <v>1.8</v>
      </c>
      <c r="AE38" s="174"/>
      <c r="AF38" s="86" t="s">
        <v>65</v>
      </c>
    </row>
    <row r="39" spans="1:32" x14ac:dyDescent="0.35">
      <c r="A39" s="87" t="s">
        <v>182</v>
      </c>
      <c r="B39" s="86" t="s">
        <v>65</v>
      </c>
      <c r="C39" s="86" t="s">
        <v>65</v>
      </c>
      <c r="E39" s="86" t="s">
        <v>65</v>
      </c>
      <c r="F39" s="86" t="s">
        <v>65</v>
      </c>
      <c r="I39" s="86" t="s">
        <v>65</v>
      </c>
      <c r="J39" s="86" t="s">
        <v>65</v>
      </c>
      <c r="M39" s="86" t="s">
        <v>65</v>
      </c>
      <c r="N39" s="86" t="s">
        <v>65</v>
      </c>
      <c r="Q39" s="86" t="s">
        <v>65</v>
      </c>
      <c r="R39" s="177">
        <v>135</v>
      </c>
      <c r="S39" s="174"/>
      <c r="T39" s="86" t="s">
        <v>65</v>
      </c>
      <c r="U39" s="86" t="s">
        <v>65</v>
      </c>
      <c r="V39" s="86" t="s">
        <v>65</v>
      </c>
      <c r="Y39" s="86" t="s">
        <v>65</v>
      </c>
      <c r="Z39" s="86" t="s">
        <v>65</v>
      </c>
      <c r="AC39" s="86" t="s">
        <v>65</v>
      </c>
      <c r="AD39" s="177">
        <v>135</v>
      </c>
      <c r="AE39" s="174"/>
      <c r="AF39" s="86" t="s">
        <v>65</v>
      </c>
    </row>
    <row r="40" spans="1:32" x14ac:dyDescent="0.35">
      <c r="A40" s="87" t="s">
        <v>183</v>
      </c>
    </row>
    <row r="41" spans="1:32" x14ac:dyDescent="0.35">
      <c r="A41" s="87" t="s">
        <v>193</v>
      </c>
      <c r="B41" s="86" t="s">
        <v>65</v>
      </c>
      <c r="C41" s="86" t="s">
        <v>65</v>
      </c>
      <c r="E41" s="86" t="s">
        <v>65</v>
      </c>
      <c r="F41" s="86" t="s">
        <v>65</v>
      </c>
      <c r="I41" s="86" t="s">
        <v>65</v>
      </c>
      <c r="J41" s="86" t="s">
        <v>65</v>
      </c>
      <c r="M41" s="86" t="s">
        <v>65</v>
      </c>
      <c r="N41" s="177">
        <v>-388.7</v>
      </c>
      <c r="O41" s="174"/>
      <c r="P41" s="87" t="s">
        <v>65</v>
      </c>
      <c r="Q41" s="86" t="s">
        <v>65</v>
      </c>
      <c r="R41" s="86" t="s">
        <v>65</v>
      </c>
      <c r="U41" s="86" t="s">
        <v>65</v>
      </c>
      <c r="V41" s="86" t="s">
        <v>65</v>
      </c>
      <c r="Y41" s="86" t="s">
        <v>65</v>
      </c>
      <c r="Z41" s="86" t="s">
        <v>65</v>
      </c>
      <c r="AC41" s="86" t="s">
        <v>65</v>
      </c>
      <c r="AD41" s="177">
        <v>-388.7</v>
      </c>
      <c r="AE41" s="174"/>
      <c r="AF41" s="87" t="s">
        <v>65</v>
      </c>
    </row>
    <row r="42" spans="1:32" x14ac:dyDescent="0.35">
      <c r="A42" s="87" t="s">
        <v>185</v>
      </c>
    </row>
    <row r="43" spans="1:32" x14ac:dyDescent="0.35">
      <c r="A43" s="87" t="s">
        <v>194</v>
      </c>
      <c r="B43" s="86" t="s">
        <v>65</v>
      </c>
      <c r="C43" s="86" t="s">
        <v>65</v>
      </c>
      <c r="E43" s="86" t="s">
        <v>65</v>
      </c>
      <c r="F43" s="86" t="s">
        <v>65</v>
      </c>
      <c r="I43" s="86" t="s">
        <v>65</v>
      </c>
      <c r="J43" s="86" t="s">
        <v>65</v>
      </c>
      <c r="M43" s="86" t="s">
        <v>65</v>
      </c>
      <c r="N43" s="177">
        <v>639.29999999999995</v>
      </c>
      <c r="O43" s="174"/>
      <c r="P43" s="86" t="s">
        <v>65</v>
      </c>
      <c r="Q43" s="86" t="s">
        <v>65</v>
      </c>
      <c r="R43" s="86" t="s">
        <v>65</v>
      </c>
      <c r="U43" s="86" t="s">
        <v>65</v>
      </c>
      <c r="V43" s="86" t="s">
        <v>65</v>
      </c>
      <c r="Y43" s="86" t="s">
        <v>65</v>
      </c>
      <c r="Z43" s="86" t="s">
        <v>65</v>
      </c>
      <c r="AC43" s="86" t="s">
        <v>65</v>
      </c>
      <c r="AD43" s="177">
        <v>639.29999999999995</v>
      </c>
      <c r="AE43" s="174"/>
      <c r="AF43" s="86" t="s">
        <v>65</v>
      </c>
    </row>
    <row r="44" spans="1:32" x14ac:dyDescent="0.35">
      <c r="A44" s="87" t="s">
        <v>187</v>
      </c>
    </row>
    <row r="45" spans="1:32" x14ac:dyDescent="0.35">
      <c r="A45" s="87" t="s">
        <v>195</v>
      </c>
      <c r="B45" s="86" t="s">
        <v>65</v>
      </c>
      <c r="C45" s="89">
        <v>567.9</v>
      </c>
      <c r="D45" s="86" t="s">
        <v>65</v>
      </c>
      <c r="E45" s="86" t="s">
        <v>65</v>
      </c>
      <c r="F45" s="177">
        <v>2839.7</v>
      </c>
      <c r="G45" s="174"/>
      <c r="H45" s="86" t="s">
        <v>65</v>
      </c>
      <c r="I45" s="86" t="s">
        <v>65</v>
      </c>
      <c r="J45" s="177">
        <v>1171.9000000000001</v>
      </c>
      <c r="K45" s="174"/>
      <c r="L45" s="86" t="s">
        <v>65</v>
      </c>
      <c r="M45" s="86" t="s">
        <v>65</v>
      </c>
      <c r="N45" s="177">
        <v>4247</v>
      </c>
      <c r="O45" s="174"/>
      <c r="P45" s="86" t="s">
        <v>65</v>
      </c>
      <c r="Q45" s="86" t="s">
        <v>65</v>
      </c>
      <c r="R45" s="177">
        <v>-212.9</v>
      </c>
      <c r="S45" s="174"/>
      <c r="T45" s="87" t="s">
        <v>65</v>
      </c>
      <c r="U45" s="86" t="s">
        <v>65</v>
      </c>
      <c r="V45" s="177">
        <v>-4054.9</v>
      </c>
      <c r="W45" s="174"/>
      <c r="X45" s="87" t="s">
        <v>65</v>
      </c>
      <c r="Y45" s="86" t="s">
        <v>65</v>
      </c>
      <c r="Z45" s="177">
        <v>87</v>
      </c>
      <c r="AA45" s="174"/>
      <c r="AB45" s="86" t="s">
        <v>65</v>
      </c>
      <c r="AC45" s="86" t="s">
        <v>65</v>
      </c>
      <c r="AD45" s="177">
        <v>4077.8</v>
      </c>
      <c r="AE45" s="174"/>
      <c r="AF45" s="86" t="s">
        <v>65</v>
      </c>
    </row>
    <row r="46" spans="1:32" x14ac:dyDescent="0.35">
      <c r="A46" s="87" t="s">
        <v>176</v>
      </c>
      <c r="B46" s="86" t="s">
        <v>65</v>
      </c>
      <c r="C46" s="86" t="s">
        <v>65</v>
      </c>
      <c r="E46" s="86" t="s">
        <v>65</v>
      </c>
      <c r="F46" s="86" t="s">
        <v>65</v>
      </c>
      <c r="I46" s="86" t="s">
        <v>65</v>
      </c>
      <c r="J46" s="177">
        <v>10</v>
      </c>
      <c r="K46" s="174"/>
      <c r="L46" s="86" t="s">
        <v>65</v>
      </c>
      <c r="M46" s="86" t="s">
        <v>65</v>
      </c>
      <c r="N46" s="177">
        <v>-0.8</v>
      </c>
      <c r="O46" s="174"/>
      <c r="P46" s="87" t="s">
        <v>65</v>
      </c>
      <c r="Q46" s="86" t="s">
        <v>65</v>
      </c>
      <c r="R46" s="86" t="s">
        <v>65</v>
      </c>
      <c r="U46" s="86" t="s">
        <v>65</v>
      </c>
      <c r="V46" s="177">
        <v>44.3</v>
      </c>
      <c r="W46" s="174"/>
      <c r="X46" s="86" t="s">
        <v>65</v>
      </c>
      <c r="Y46" s="86" t="s">
        <v>65</v>
      </c>
      <c r="Z46" s="177">
        <v>0.2</v>
      </c>
      <c r="AA46" s="174"/>
      <c r="AB46" s="86" t="s">
        <v>65</v>
      </c>
      <c r="AC46" s="86" t="s">
        <v>65</v>
      </c>
      <c r="AD46" s="177">
        <v>53.7</v>
      </c>
      <c r="AE46" s="174"/>
      <c r="AF46" s="86" t="s">
        <v>65</v>
      </c>
    </row>
    <row r="47" spans="1:32" x14ac:dyDescent="0.35">
      <c r="A47" s="87" t="s">
        <v>190</v>
      </c>
      <c r="B47" s="86" t="s">
        <v>65</v>
      </c>
      <c r="C47" s="86" t="s">
        <v>65</v>
      </c>
      <c r="E47" s="86" t="s">
        <v>65</v>
      </c>
      <c r="F47" s="86" t="s">
        <v>65</v>
      </c>
      <c r="I47" s="86" t="s">
        <v>65</v>
      </c>
      <c r="J47" s="86" t="s">
        <v>65</v>
      </c>
      <c r="M47" s="86" t="s">
        <v>65</v>
      </c>
      <c r="N47" s="177">
        <v>14.8</v>
      </c>
      <c r="O47" s="174"/>
      <c r="P47" s="86" t="s">
        <v>65</v>
      </c>
      <c r="Q47" s="86" t="s">
        <v>65</v>
      </c>
      <c r="R47" s="86" t="s">
        <v>65</v>
      </c>
      <c r="U47" s="86" t="s">
        <v>65</v>
      </c>
      <c r="V47" s="86" t="s">
        <v>65</v>
      </c>
      <c r="Y47" s="86" t="s">
        <v>65</v>
      </c>
      <c r="Z47" s="86" t="s">
        <v>65</v>
      </c>
      <c r="AC47" s="86" t="s">
        <v>65</v>
      </c>
      <c r="AD47" s="177">
        <v>14.8</v>
      </c>
      <c r="AE47" s="174"/>
      <c r="AF47" s="86" t="s">
        <v>65</v>
      </c>
    </row>
    <row r="48" spans="1:32" x14ac:dyDescent="0.35">
      <c r="A48" s="87" t="s">
        <v>196</v>
      </c>
      <c r="B48" s="86" t="s">
        <v>65</v>
      </c>
      <c r="C48" s="86" t="s">
        <v>65</v>
      </c>
      <c r="E48" s="86" t="s">
        <v>65</v>
      </c>
      <c r="F48" s="86" t="s">
        <v>65</v>
      </c>
      <c r="I48" s="86" t="s">
        <v>65</v>
      </c>
      <c r="J48" s="86" t="s">
        <v>65</v>
      </c>
      <c r="M48" s="86" t="s">
        <v>65</v>
      </c>
      <c r="N48" s="177">
        <v>17.399999999999999</v>
      </c>
      <c r="O48" s="174"/>
      <c r="P48" s="86" t="s">
        <v>65</v>
      </c>
      <c r="Q48" s="86" t="s">
        <v>65</v>
      </c>
      <c r="R48" s="177">
        <v>-17.399999999999999</v>
      </c>
      <c r="S48" s="174"/>
      <c r="T48" s="87" t="s">
        <v>65</v>
      </c>
      <c r="U48" s="86" t="s">
        <v>65</v>
      </c>
      <c r="V48" s="86" t="s">
        <v>65</v>
      </c>
      <c r="Y48" s="86" t="s">
        <v>65</v>
      </c>
      <c r="Z48" s="86" t="s">
        <v>65</v>
      </c>
      <c r="AC48" s="86" t="s">
        <v>65</v>
      </c>
      <c r="AD48" s="173" t="s">
        <v>97</v>
      </c>
      <c r="AE48" s="174"/>
      <c r="AF48" s="86" t="s">
        <v>65</v>
      </c>
    </row>
    <row r="49" spans="1:32" x14ac:dyDescent="0.35">
      <c r="A49" s="87" t="s">
        <v>191</v>
      </c>
      <c r="B49" s="86" t="s">
        <v>65</v>
      </c>
      <c r="C49" s="86" t="s">
        <v>65</v>
      </c>
      <c r="E49" s="86" t="s">
        <v>65</v>
      </c>
      <c r="F49" s="86" t="s">
        <v>65</v>
      </c>
      <c r="I49" s="86" t="s">
        <v>65</v>
      </c>
      <c r="J49" s="86" t="s">
        <v>65</v>
      </c>
      <c r="M49" s="86" t="s">
        <v>65</v>
      </c>
      <c r="N49" s="86" t="s">
        <v>65</v>
      </c>
      <c r="Q49" s="86" t="s">
        <v>65</v>
      </c>
      <c r="R49" s="177">
        <v>4.5999999999999996</v>
      </c>
      <c r="S49" s="174"/>
      <c r="T49" s="86" t="s">
        <v>65</v>
      </c>
      <c r="U49" s="86" t="s">
        <v>65</v>
      </c>
      <c r="V49" s="86" t="s">
        <v>65</v>
      </c>
      <c r="Y49" s="86" t="s">
        <v>65</v>
      </c>
      <c r="Z49" s="177">
        <v>-3.9</v>
      </c>
      <c r="AA49" s="174"/>
      <c r="AB49" s="87" t="s">
        <v>65</v>
      </c>
      <c r="AC49" s="86" t="s">
        <v>65</v>
      </c>
      <c r="AD49" s="177">
        <v>0.7</v>
      </c>
      <c r="AE49" s="174"/>
      <c r="AF49" s="86" t="s">
        <v>65</v>
      </c>
    </row>
    <row r="50" spans="1:32" x14ac:dyDescent="0.35">
      <c r="A50" s="87" t="s">
        <v>192</v>
      </c>
      <c r="B50" s="86" t="s">
        <v>65</v>
      </c>
      <c r="C50" s="86" t="s">
        <v>65</v>
      </c>
      <c r="E50" s="86" t="s">
        <v>65</v>
      </c>
      <c r="F50" s="86" t="s">
        <v>65</v>
      </c>
      <c r="I50" s="86" t="s">
        <v>65</v>
      </c>
      <c r="J50" s="86" t="s">
        <v>65</v>
      </c>
      <c r="M50" s="86" t="s">
        <v>65</v>
      </c>
      <c r="N50" s="86" t="s">
        <v>65</v>
      </c>
      <c r="Q50" s="86" t="s">
        <v>65</v>
      </c>
      <c r="R50" s="86" t="s">
        <v>65</v>
      </c>
      <c r="U50" s="86" t="s">
        <v>65</v>
      </c>
      <c r="V50" s="177">
        <v>-967.3</v>
      </c>
      <c r="W50" s="174"/>
      <c r="X50" s="87" t="s">
        <v>65</v>
      </c>
      <c r="Y50" s="86" t="s">
        <v>65</v>
      </c>
      <c r="Z50" s="86" t="s">
        <v>65</v>
      </c>
      <c r="AC50" s="86" t="s">
        <v>65</v>
      </c>
      <c r="AD50" s="177">
        <v>-967.3</v>
      </c>
      <c r="AE50" s="174"/>
      <c r="AF50" s="87" t="s">
        <v>65</v>
      </c>
    </row>
    <row r="51" spans="1:32" x14ac:dyDescent="0.35">
      <c r="A51" s="87" t="s">
        <v>178</v>
      </c>
      <c r="B51" s="86" t="s">
        <v>65</v>
      </c>
      <c r="C51" s="86" t="s">
        <v>65</v>
      </c>
      <c r="E51" s="86" t="s">
        <v>65</v>
      </c>
      <c r="F51" s="86" t="s">
        <v>65</v>
      </c>
      <c r="I51" s="86" t="s">
        <v>65</v>
      </c>
      <c r="J51" s="86" t="s">
        <v>65</v>
      </c>
      <c r="M51" s="86" t="s">
        <v>65</v>
      </c>
      <c r="N51" s="86" t="s">
        <v>65</v>
      </c>
      <c r="Q51" s="86" t="s">
        <v>65</v>
      </c>
      <c r="R51" s="177">
        <v>0.8</v>
      </c>
      <c r="S51" s="174"/>
      <c r="T51" s="86" t="s">
        <v>65</v>
      </c>
      <c r="U51" s="86" t="s">
        <v>65</v>
      </c>
      <c r="V51" s="86" t="s">
        <v>65</v>
      </c>
      <c r="Y51" s="86" t="s">
        <v>65</v>
      </c>
      <c r="Z51" s="86" t="s">
        <v>65</v>
      </c>
      <c r="AC51" s="86" t="s">
        <v>65</v>
      </c>
      <c r="AD51" s="177">
        <v>0.8</v>
      </c>
      <c r="AE51" s="174"/>
      <c r="AF51" s="86" t="s">
        <v>65</v>
      </c>
    </row>
    <row r="52" spans="1:32" x14ac:dyDescent="0.35">
      <c r="A52" s="87" t="s">
        <v>179</v>
      </c>
      <c r="B52" s="86" t="s">
        <v>65</v>
      </c>
      <c r="C52" s="86" t="s">
        <v>65</v>
      </c>
      <c r="E52" s="86" t="s">
        <v>65</v>
      </c>
      <c r="F52" s="86" t="s">
        <v>65</v>
      </c>
      <c r="I52" s="86" t="s">
        <v>65</v>
      </c>
      <c r="J52" s="86" t="s">
        <v>65</v>
      </c>
      <c r="M52" s="86" t="s">
        <v>65</v>
      </c>
      <c r="N52" s="86" t="s">
        <v>65</v>
      </c>
      <c r="Q52" s="86" t="s">
        <v>65</v>
      </c>
      <c r="R52" s="177">
        <v>2.1</v>
      </c>
      <c r="S52" s="174"/>
      <c r="T52" s="86" t="s">
        <v>65</v>
      </c>
      <c r="U52" s="86" t="s">
        <v>65</v>
      </c>
      <c r="V52" s="86" t="s">
        <v>65</v>
      </c>
      <c r="Y52" s="86" t="s">
        <v>65</v>
      </c>
      <c r="Z52" s="86" t="s">
        <v>65</v>
      </c>
      <c r="AC52" s="86" t="s">
        <v>65</v>
      </c>
      <c r="AD52" s="177">
        <v>2.1</v>
      </c>
      <c r="AE52" s="174"/>
      <c r="AF52" s="86" t="s">
        <v>65</v>
      </c>
    </row>
    <row r="53" spans="1:32" x14ac:dyDescent="0.35">
      <c r="A53" s="87" t="s">
        <v>180</v>
      </c>
    </row>
    <row r="54" spans="1:32" x14ac:dyDescent="0.35">
      <c r="A54" s="87" t="s">
        <v>181</v>
      </c>
      <c r="B54" s="86" t="s">
        <v>65</v>
      </c>
      <c r="C54" s="86" t="s">
        <v>65</v>
      </c>
      <c r="E54" s="86" t="s">
        <v>65</v>
      </c>
      <c r="F54" s="86" t="s">
        <v>65</v>
      </c>
      <c r="I54" s="86" t="s">
        <v>65</v>
      </c>
      <c r="J54" s="177">
        <v>-1.9</v>
      </c>
      <c r="K54" s="174"/>
      <c r="L54" s="87" t="s">
        <v>65</v>
      </c>
      <c r="M54" s="86" t="s">
        <v>65</v>
      </c>
      <c r="N54" s="86" t="s">
        <v>65</v>
      </c>
      <c r="Q54" s="86" t="s">
        <v>65</v>
      </c>
      <c r="R54" s="177">
        <v>-0.7</v>
      </c>
      <c r="S54" s="174"/>
      <c r="T54" s="87" t="s">
        <v>65</v>
      </c>
      <c r="U54" s="86" t="s">
        <v>65</v>
      </c>
      <c r="V54" s="86" t="s">
        <v>65</v>
      </c>
      <c r="Y54" s="86" t="s">
        <v>65</v>
      </c>
      <c r="Z54" s="177">
        <v>-2.9</v>
      </c>
      <c r="AA54" s="174"/>
      <c r="AB54" s="87" t="s">
        <v>65</v>
      </c>
      <c r="AC54" s="86" t="s">
        <v>65</v>
      </c>
      <c r="AD54" s="177">
        <v>-5.5</v>
      </c>
      <c r="AE54" s="174"/>
      <c r="AF54" s="87" t="s">
        <v>65</v>
      </c>
    </row>
    <row r="55" spans="1:32" x14ac:dyDescent="0.35">
      <c r="A55" s="87" t="s">
        <v>182</v>
      </c>
      <c r="B55" s="86" t="s">
        <v>65</v>
      </c>
      <c r="C55" s="86" t="s">
        <v>65</v>
      </c>
      <c r="E55" s="86" t="s">
        <v>65</v>
      </c>
      <c r="F55" s="86" t="s">
        <v>65</v>
      </c>
      <c r="I55" s="86" t="s">
        <v>65</v>
      </c>
      <c r="J55" s="86" t="s">
        <v>65</v>
      </c>
      <c r="M55" s="86" t="s">
        <v>65</v>
      </c>
      <c r="N55" s="86" t="s">
        <v>65</v>
      </c>
      <c r="Q55" s="86" t="s">
        <v>65</v>
      </c>
      <c r="R55" s="177">
        <v>113</v>
      </c>
      <c r="S55" s="174"/>
      <c r="T55" s="86" t="s">
        <v>65</v>
      </c>
      <c r="U55" s="86" t="s">
        <v>65</v>
      </c>
      <c r="V55" s="86" t="s">
        <v>65</v>
      </c>
      <c r="Y55" s="86" t="s">
        <v>65</v>
      </c>
      <c r="Z55" s="86" t="s">
        <v>65</v>
      </c>
      <c r="AC55" s="86" t="s">
        <v>65</v>
      </c>
      <c r="AD55" s="177">
        <v>113</v>
      </c>
      <c r="AE55" s="174"/>
      <c r="AF55" s="86" t="s">
        <v>65</v>
      </c>
    </row>
    <row r="56" spans="1:32" x14ac:dyDescent="0.35">
      <c r="A56" s="87" t="s">
        <v>183</v>
      </c>
    </row>
    <row r="57" spans="1:32" x14ac:dyDescent="0.35">
      <c r="A57" s="87" t="s">
        <v>197</v>
      </c>
      <c r="B57" s="86" t="s">
        <v>65</v>
      </c>
      <c r="C57" s="86" t="s">
        <v>65</v>
      </c>
      <c r="E57" s="86" t="s">
        <v>65</v>
      </c>
      <c r="F57" s="86" t="s">
        <v>65</v>
      </c>
      <c r="I57" s="86" t="s">
        <v>65</v>
      </c>
      <c r="J57" s="86" t="s">
        <v>65</v>
      </c>
      <c r="M57" s="86" t="s">
        <v>65</v>
      </c>
      <c r="N57" s="177">
        <v>-341.9</v>
      </c>
      <c r="O57" s="174"/>
      <c r="P57" s="87" t="s">
        <v>65</v>
      </c>
      <c r="Q57" s="86" t="s">
        <v>65</v>
      </c>
      <c r="R57" s="86" t="s">
        <v>65</v>
      </c>
      <c r="U57" s="86" t="s">
        <v>65</v>
      </c>
      <c r="V57" s="86" t="s">
        <v>65</v>
      </c>
      <c r="Y57" s="86" t="s">
        <v>65</v>
      </c>
      <c r="Z57" s="86" t="s">
        <v>65</v>
      </c>
      <c r="AC57" s="86" t="s">
        <v>65</v>
      </c>
      <c r="AD57" s="177">
        <v>-341.9</v>
      </c>
      <c r="AE57" s="174"/>
      <c r="AF57" s="87" t="s">
        <v>65</v>
      </c>
    </row>
    <row r="58" spans="1:32" x14ac:dyDescent="0.35">
      <c r="A58" s="87" t="s">
        <v>185</v>
      </c>
    </row>
    <row r="59" spans="1:32" x14ac:dyDescent="0.35">
      <c r="A59" s="87" t="s">
        <v>194</v>
      </c>
      <c r="B59" s="86" t="s">
        <v>65</v>
      </c>
      <c r="C59" s="86" t="s">
        <v>65</v>
      </c>
      <c r="E59" s="86" t="s">
        <v>65</v>
      </c>
      <c r="F59" s="86" t="s">
        <v>65</v>
      </c>
      <c r="I59" s="86" t="s">
        <v>65</v>
      </c>
      <c r="J59" s="86" t="s">
        <v>65</v>
      </c>
      <c r="M59" s="86" t="s">
        <v>65</v>
      </c>
      <c r="N59" s="177">
        <v>808.4</v>
      </c>
      <c r="O59" s="174"/>
      <c r="P59" s="86" t="s">
        <v>65</v>
      </c>
      <c r="Q59" s="86" t="s">
        <v>65</v>
      </c>
      <c r="R59" s="86" t="s">
        <v>65</v>
      </c>
      <c r="U59" s="86" t="s">
        <v>65</v>
      </c>
      <c r="V59" s="86" t="s">
        <v>65</v>
      </c>
      <c r="Y59" s="86" t="s">
        <v>65</v>
      </c>
      <c r="Z59" s="86" t="s">
        <v>65</v>
      </c>
      <c r="AC59" s="86" t="s">
        <v>65</v>
      </c>
      <c r="AD59" s="177">
        <v>808.4</v>
      </c>
      <c r="AE59" s="174"/>
      <c r="AF59" s="86" t="s">
        <v>65</v>
      </c>
    </row>
    <row r="60" spans="1:32" x14ac:dyDescent="0.35">
      <c r="A60" s="87" t="s">
        <v>187</v>
      </c>
    </row>
    <row r="61" spans="1:32" x14ac:dyDescent="0.35">
      <c r="A61" s="87" t="s">
        <v>198</v>
      </c>
      <c r="B61" s="86" t="s">
        <v>65</v>
      </c>
      <c r="C61" s="89">
        <v>567.9</v>
      </c>
      <c r="D61" s="86" t="s">
        <v>65</v>
      </c>
      <c r="E61" s="86" t="s">
        <v>65</v>
      </c>
      <c r="F61" s="176">
        <v>2839.7</v>
      </c>
      <c r="G61" s="174"/>
      <c r="H61" s="86" t="s">
        <v>65</v>
      </c>
      <c r="I61" s="86" t="s">
        <v>65</v>
      </c>
      <c r="J61" s="176">
        <v>1180</v>
      </c>
      <c r="K61" s="174"/>
      <c r="L61" s="86" t="s">
        <v>65</v>
      </c>
      <c r="M61" s="86" t="s">
        <v>65</v>
      </c>
      <c r="N61" s="176">
        <v>4744.8999999999996</v>
      </c>
      <c r="O61" s="174"/>
      <c r="P61" s="86" t="s">
        <v>65</v>
      </c>
      <c r="Q61" s="86" t="s">
        <v>65</v>
      </c>
      <c r="R61" s="176">
        <v>-110.5</v>
      </c>
      <c r="S61" s="174"/>
      <c r="T61" s="87" t="s">
        <v>65</v>
      </c>
      <c r="U61" s="86" t="s">
        <v>65</v>
      </c>
      <c r="V61" s="176">
        <v>-4977.8999999999996</v>
      </c>
      <c r="W61" s="174"/>
      <c r="X61" s="87" t="s">
        <v>65</v>
      </c>
      <c r="Y61" s="86" t="s">
        <v>65</v>
      </c>
      <c r="Z61" s="176">
        <v>80.400000000000006</v>
      </c>
      <c r="AA61" s="174"/>
      <c r="AB61" s="86" t="s">
        <v>65</v>
      </c>
      <c r="AC61" s="86" t="s">
        <v>65</v>
      </c>
      <c r="AD61" s="176">
        <v>3756.6</v>
      </c>
      <c r="AE61" s="174"/>
      <c r="AF61" s="86" t="s">
        <v>65</v>
      </c>
    </row>
    <row r="62" spans="1:32" x14ac:dyDescent="0.35">
      <c r="A62" s="86" t="s">
        <v>65</v>
      </c>
    </row>
    <row r="63" spans="1:32" x14ac:dyDescent="0.35">
      <c r="A63" s="86" t="s">
        <v>65</v>
      </c>
    </row>
    <row r="64" spans="1:32" x14ac:dyDescent="0.35">
      <c r="A64" s="178" t="s">
        <v>94</v>
      </c>
      <c r="B64" s="174"/>
      <c r="C64" s="174"/>
      <c r="D64" s="174"/>
      <c r="E64" s="174"/>
      <c r="F64" s="174"/>
      <c r="G64" s="174"/>
      <c r="H64" s="174"/>
      <c r="I64" s="174"/>
      <c r="J64" s="174"/>
      <c r="K64" s="174"/>
      <c r="L64" s="174"/>
      <c r="M64" s="174"/>
      <c r="N64" s="174"/>
      <c r="O64" s="174"/>
      <c r="P64" s="174"/>
      <c r="Q64" s="174"/>
      <c r="R64" s="174"/>
      <c r="S64" s="174"/>
      <c r="T64" s="174"/>
      <c r="U64" s="174"/>
      <c r="V64" s="174"/>
      <c r="W64" s="174"/>
      <c r="X64" s="174"/>
      <c r="Y64" s="174"/>
      <c r="Z64" s="174"/>
      <c r="AA64" s="174"/>
      <c r="AB64" s="174"/>
      <c r="AC64" s="174"/>
      <c r="AD64" s="174"/>
      <c r="AE64" s="174"/>
      <c r="AF64" s="174"/>
    </row>
    <row r="65" spans="1:32" x14ac:dyDescent="0.35">
      <c r="A65" s="178" t="s">
        <v>95</v>
      </c>
      <c r="B65" s="174"/>
      <c r="C65" s="174"/>
      <c r="D65" s="174"/>
      <c r="E65" s="174"/>
      <c r="F65" s="174"/>
      <c r="G65" s="174"/>
      <c r="H65" s="174"/>
      <c r="I65" s="174"/>
      <c r="J65" s="174"/>
      <c r="K65" s="174"/>
      <c r="L65" s="174"/>
      <c r="M65" s="174"/>
      <c r="N65" s="174"/>
      <c r="O65" s="174"/>
      <c r="P65" s="174"/>
      <c r="Q65" s="174"/>
      <c r="R65" s="174"/>
      <c r="S65" s="174"/>
      <c r="T65" s="174"/>
      <c r="U65" s="174"/>
      <c r="V65" s="174"/>
      <c r="W65" s="174"/>
      <c r="X65" s="174"/>
      <c r="Y65" s="174"/>
      <c r="Z65" s="174"/>
      <c r="AA65" s="174"/>
      <c r="AB65" s="174"/>
      <c r="AC65" s="174"/>
      <c r="AD65" s="174"/>
      <c r="AE65" s="174"/>
      <c r="AF65" s="174"/>
    </row>
    <row r="66" spans="1:32" x14ac:dyDescent="0.35">
      <c r="A66" s="178" t="s">
        <v>96</v>
      </c>
      <c r="B66" s="174"/>
      <c r="C66" s="174"/>
      <c r="D66" s="174"/>
      <c r="E66" s="174"/>
      <c r="F66" s="174"/>
      <c r="G66" s="174"/>
      <c r="H66" s="174"/>
      <c r="I66" s="174"/>
      <c r="J66" s="174"/>
      <c r="K66" s="174"/>
      <c r="L66" s="174"/>
      <c r="M66" s="174"/>
      <c r="N66" s="174"/>
      <c r="O66" s="174"/>
      <c r="P66" s="174"/>
      <c r="Q66" s="174"/>
      <c r="R66" s="174"/>
      <c r="S66" s="174"/>
      <c r="T66" s="174"/>
      <c r="U66" s="174"/>
      <c r="V66" s="174"/>
      <c r="W66" s="174"/>
      <c r="X66" s="174"/>
      <c r="Y66" s="174"/>
      <c r="Z66" s="174"/>
      <c r="AA66" s="174"/>
      <c r="AB66" s="174"/>
      <c r="AC66" s="174"/>
      <c r="AD66" s="174"/>
      <c r="AE66" s="174"/>
      <c r="AF66" s="174"/>
    </row>
  </sheetData>
  <mergeCells count="127">
    <mergeCell ref="AD61:AE61"/>
    <mergeCell ref="A64:AF64"/>
    <mergeCell ref="A65:AF65"/>
    <mergeCell ref="A66:AF66"/>
    <mergeCell ref="N57:O57"/>
    <mergeCell ref="AD57:AE57"/>
    <mergeCell ref="N59:O59"/>
    <mergeCell ref="AD59:AE59"/>
    <mergeCell ref="F61:G61"/>
    <mergeCell ref="J61:K61"/>
    <mergeCell ref="N61:O61"/>
    <mergeCell ref="R61:S61"/>
    <mergeCell ref="V61:W61"/>
    <mergeCell ref="Z61:AA61"/>
    <mergeCell ref="J54:K54"/>
    <mergeCell ref="R54:S54"/>
    <mergeCell ref="Z54:AA54"/>
    <mergeCell ref="AD54:AE54"/>
    <mergeCell ref="R55:S55"/>
    <mergeCell ref="AD55:AE55"/>
    <mergeCell ref="V50:W50"/>
    <mergeCell ref="AD50:AE50"/>
    <mergeCell ref="R51:S51"/>
    <mergeCell ref="AD51:AE51"/>
    <mergeCell ref="R52:S52"/>
    <mergeCell ref="AD52:AE52"/>
    <mergeCell ref="N48:O48"/>
    <mergeCell ref="R48:S48"/>
    <mergeCell ref="AD48:AE48"/>
    <mergeCell ref="R49:S49"/>
    <mergeCell ref="Z49:AA49"/>
    <mergeCell ref="AD49:AE49"/>
    <mergeCell ref="J46:K46"/>
    <mergeCell ref="N46:O46"/>
    <mergeCell ref="V46:W46"/>
    <mergeCell ref="Z46:AA46"/>
    <mergeCell ref="AD46:AE46"/>
    <mergeCell ref="N47:O47"/>
    <mergeCell ref="AD47:AE47"/>
    <mergeCell ref="N43:O43"/>
    <mergeCell ref="AD43:AE43"/>
    <mergeCell ref="F45:G45"/>
    <mergeCell ref="J45:K45"/>
    <mergeCell ref="N45:O45"/>
    <mergeCell ref="R45:S45"/>
    <mergeCell ref="V45:W45"/>
    <mergeCell ref="Z45:AA45"/>
    <mergeCell ref="AD45:AE45"/>
    <mergeCell ref="J38:K38"/>
    <mergeCell ref="Z38:AA38"/>
    <mergeCell ref="AD38:AE38"/>
    <mergeCell ref="R39:S39"/>
    <mergeCell ref="AD39:AE39"/>
    <mergeCell ref="N41:O41"/>
    <mergeCell ref="AD41:AE41"/>
    <mergeCell ref="V34:W34"/>
    <mergeCell ref="AD34:AE34"/>
    <mergeCell ref="R35:S35"/>
    <mergeCell ref="AD35:AE35"/>
    <mergeCell ref="R36:S36"/>
    <mergeCell ref="AD36:AE36"/>
    <mergeCell ref="N32:O32"/>
    <mergeCell ref="R32:S32"/>
    <mergeCell ref="AD32:AE32"/>
    <mergeCell ref="R33:S33"/>
    <mergeCell ref="Z33:AA33"/>
    <mergeCell ref="AD33:AE33"/>
    <mergeCell ref="J30:K30"/>
    <mergeCell ref="N30:O30"/>
    <mergeCell ref="V30:W30"/>
    <mergeCell ref="AD30:AE30"/>
    <mergeCell ref="N31:O31"/>
    <mergeCell ref="AD31:AE31"/>
    <mergeCell ref="N27:O27"/>
    <mergeCell ref="AD27:AE27"/>
    <mergeCell ref="F29:G29"/>
    <mergeCell ref="J29:K29"/>
    <mergeCell ref="N29:O29"/>
    <mergeCell ref="R29:S29"/>
    <mergeCell ref="V29:W29"/>
    <mergeCell ref="Z29:AA29"/>
    <mergeCell ref="AD29:AE29"/>
    <mergeCell ref="J22:K22"/>
    <mergeCell ref="Z22:AA22"/>
    <mergeCell ref="AD22:AE22"/>
    <mergeCell ref="R23:S23"/>
    <mergeCell ref="AD23:AE23"/>
    <mergeCell ref="N25:O25"/>
    <mergeCell ref="AD25:AE25"/>
    <mergeCell ref="R18:S18"/>
    <mergeCell ref="Z18:AA18"/>
    <mergeCell ref="AD18:AE18"/>
    <mergeCell ref="R19:S19"/>
    <mergeCell ref="AD19:AE19"/>
    <mergeCell ref="R20:S20"/>
    <mergeCell ref="AD20:AE20"/>
    <mergeCell ref="Z16:AA16"/>
    <mergeCell ref="AD16:AE16"/>
    <mergeCell ref="J17:K17"/>
    <mergeCell ref="N17:O17"/>
    <mergeCell ref="V17:W17"/>
    <mergeCell ref="AD17:AE17"/>
    <mergeCell ref="J14:L14"/>
    <mergeCell ref="R14:T14"/>
    <mergeCell ref="R15:T15"/>
    <mergeCell ref="Z12:AB12"/>
    <mergeCell ref="AD12:AF12"/>
    <mergeCell ref="C13:D13"/>
    <mergeCell ref="F13:H13"/>
    <mergeCell ref="J13:L13"/>
    <mergeCell ref="N13:P13"/>
    <mergeCell ref="R13:T13"/>
    <mergeCell ref="V13:X13"/>
    <mergeCell ref="Z13:AB13"/>
    <mergeCell ref="AD13:AF13"/>
    <mergeCell ref="C11:X11"/>
    <mergeCell ref="C12:D12"/>
    <mergeCell ref="F12:H12"/>
    <mergeCell ref="J12:L12"/>
    <mergeCell ref="N12:P12"/>
    <mergeCell ref="R12:T12"/>
    <mergeCell ref="V12:X12"/>
    <mergeCell ref="F16:G16"/>
    <mergeCell ref="J16:K16"/>
    <mergeCell ref="N16:O16"/>
    <mergeCell ref="R16:S16"/>
    <mergeCell ref="V16:W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opLeftCell="A38" workbookViewId="0">
      <selection activeCell="B47" sqref="B47:C47"/>
    </sheetView>
  </sheetViews>
  <sheetFormatPr defaultRowHeight="14.5" x14ac:dyDescent="0.35"/>
  <cols>
    <col min="1" max="1" width="56.81640625" customWidth="1"/>
    <col min="2" max="256" width="10.26953125" customWidth="1"/>
    <col min="257" max="257" width="56.81640625" customWidth="1"/>
    <col min="258" max="512" width="10.26953125" customWidth="1"/>
    <col min="513" max="513" width="56.81640625" customWidth="1"/>
    <col min="514" max="768" width="10.26953125" customWidth="1"/>
    <col min="769" max="769" width="56.81640625" customWidth="1"/>
    <col min="770" max="1024" width="10.26953125" customWidth="1"/>
    <col min="1025" max="1025" width="56.81640625" customWidth="1"/>
    <col min="1026" max="1280" width="10.26953125" customWidth="1"/>
    <col min="1281" max="1281" width="56.81640625" customWidth="1"/>
    <col min="1282" max="1536" width="10.26953125" customWidth="1"/>
    <col min="1537" max="1537" width="56.81640625" customWidth="1"/>
    <col min="1538" max="1792" width="10.26953125" customWidth="1"/>
    <col min="1793" max="1793" width="56.81640625" customWidth="1"/>
    <col min="1794" max="2048" width="10.26953125" customWidth="1"/>
    <col min="2049" max="2049" width="56.81640625" customWidth="1"/>
    <col min="2050" max="2304" width="10.26953125" customWidth="1"/>
    <col min="2305" max="2305" width="56.81640625" customWidth="1"/>
    <col min="2306" max="2560" width="10.26953125" customWidth="1"/>
    <col min="2561" max="2561" width="56.81640625" customWidth="1"/>
    <col min="2562" max="2816" width="10.26953125" customWidth="1"/>
    <col min="2817" max="2817" width="56.81640625" customWidth="1"/>
    <col min="2818" max="3072" width="10.26953125" customWidth="1"/>
    <col min="3073" max="3073" width="56.81640625" customWidth="1"/>
    <col min="3074" max="3328" width="10.26953125" customWidth="1"/>
    <col min="3329" max="3329" width="56.81640625" customWidth="1"/>
    <col min="3330" max="3584" width="10.26953125" customWidth="1"/>
    <col min="3585" max="3585" width="56.81640625" customWidth="1"/>
    <col min="3586" max="3840" width="10.26953125" customWidth="1"/>
    <col min="3841" max="3841" width="56.81640625" customWidth="1"/>
    <col min="3842" max="4096" width="10.26953125" customWidth="1"/>
    <col min="4097" max="4097" width="56.81640625" customWidth="1"/>
    <col min="4098" max="4352" width="10.26953125" customWidth="1"/>
    <col min="4353" max="4353" width="56.81640625" customWidth="1"/>
    <col min="4354" max="4608" width="10.26953125" customWidth="1"/>
    <col min="4609" max="4609" width="56.81640625" customWidth="1"/>
    <col min="4610" max="4864" width="10.26953125" customWidth="1"/>
    <col min="4865" max="4865" width="56.81640625" customWidth="1"/>
    <col min="4866" max="5120" width="10.26953125" customWidth="1"/>
    <col min="5121" max="5121" width="56.81640625" customWidth="1"/>
    <col min="5122" max="5376" width="10.26953125" customWidth="1"/>
    <col min="5377" max="5377" width="56.81640625" customWidth="1"/>
    <col min="5378" max="5632" width="10.26953125" customWidth="1"/>
    <col min="5633" max="5633" width="56.81640625" customWidth="1"/>
    <col min="5634" max="5888" width="10.26953125" customWidth="1"/>
    <col min="5889" max="5889" width="56.81640625" customWidth="1"/>
    <col min="5890" max="6144" width="10.26953125" customWidth="1"/>
    <col min="6145" max="6145" width="56.81640625" customWidth="1"/>
    <col min="6146" max="6400" width="10.26953125" customWidth="1"/>
    <col min="6401" max="6401" width="56.81640625" customWidth="1"/>
    <col min="6402" max="6656" width="10.26953125" customWidth="1"/>
    <col min="6657" max="6657" width="56.81640625" customWidth="1"/>
    <col min="6658" max="6912" width="10.26953125" customWidth="1"/>
    <col min="6913" max="6913" width="56.81640625" customWidth="1"/>
    <col min="6914" max="7168" width="10.26953125" customWidth="1"/>
    <col min="7169" max="7169" width="56.81640625" customWidth="1"/>
    <col min="7170" max="7424" width="10.26953125" customWidth="1"/>
    <col min="7425" max="7425" width="56.81640625" customWidth="1"/>
    <col min="7426" max="7680" width="10.26953125" customWidth="1"/>
    <col min="7681" max="7681" width="56.81640625" customWidth="1"/>
    <col min="7682" max="7936" width="10.26953125" customWidth="1"/>
    <col min="7937" max="7937" width="56.81640625" customWidth="1"/>
    <col min="7938" max="8192" width="10.26953125" customWidth="1"/>
    <col min="8193" max="8193" width="56.81640625" customWidth="1"/>
    <col min="8194" max="8448" width="10.26953125" customWidth="1"/>
    <col min="8449" max="8449" width="56.81640625" customWidth="1"/>
    <col min="8450" max="8704" width="10.26953125" customWidth="1"/>
    <col min="8705" max="8705" width="56.81640625" customWidth="1"/>
    <col min="8706" max="8960" width="10.26953125" customWidth="1"/>
    <col min="8961" max="8961" width="56.81640625" customWidth="1"/>
    <col min="8962" max="9216" width="10.26953125" customWidth="1"/>
    <col min="9217" max="9217" width="56.81640625" customWidth="1"/>
    <col min="9218" max="9472" width="10.26953125" customWidth="1"/>
    <col min="9473" max="9473" width="56.81640625" customWidth="1"/>
    <col min="9474" max="9728" width="10.26953125" customWidth="1"/>
    <col min="9729" max="9729" width="56.81640625" customWidth="1"/>
    <col min="9730" max="9984" width="10.26953125" customWidth="1"/>
    <col min="9985" max="9985" width="56.81640625" customWidth="1"/>
    <col min="9986" max="10240" width="10.26953125" customWidth="1"/>
    <col min="10241" max="10241" width="56.81640625" customWidth="1"/>
    <col min="10242" max="10496" width="10.26953125" customWidth="1"/>
    <col min="10497" max="10497" width="56.81640625" customWidth="1"/>
    <col min="10498" max="10752" width="10.26953125" customWidth="1"/>
    <col min="10753" max="10753" width="56.81640625" customWidth="1"/>
    <col min="10754" max="11008" width="10.26953125" customWidth="1"/>
    <col min="11009" max="11009" width="56.81640625" customWidth="1"/>
    <col min="11010" max="11264" width="10.26953125" customWidth="1"/>
    <col min="11265" max="11265" width="56.81640625" customWidth="1"/>
    <col min="11266" max="11520" width="10.26953125" customWidth="1"/>
    <col min="11521" max="11521" width="56.81640625" customWidth="1"/>
    <col min="11522" max="11776" width="10.26953125" customWidth="1"/>
    <col min="11777" max="11777" width="56.81640625" customWidth="1"/>
    <col min="11778" max="12032" width="10.26953125" customWidth="1"/>
    <col min="12033" max="12033" width="56.81640625" customWidth="1"/>
    <col min="12034" max="12288" width="10.26953125" customWidth="1"/>
    <col min="12289" max="12289" width="56.81640625" customWidth="1"/>
    <col min="12290" max="12544" width="10.26953125" customWidth="1"/>
    <col min="12545" max="12545" width="56.81640625" customWidth="1"/>
    <col min="12546" max="12800" width="10.26953125" customWidth="1"/>
    <col min="12801" max="12801" width="56.81640625" customWidth="1"/>
    <col min="12802" max="13056" width="10.26953125" customWidth="1"/>
    <col min="13057" max="13057" width="56.81640625" customWidth="1"/>
    <col min="13058" max="13312" width="10.26953125" customWidth="1"/>
    <col min="13313" max="13313" width="56.81640625" customWidth="1"/>
    <col min="13314" max="13568" width="10.26953125" customWidth="1"/>
    <col min="13569" max="13569" width="56.81640625" customWidth="1"/>
    <col min="13570" max="13824" width="10.26953125" customWidth="1"/>
    <col min="13825" max="13825" width="56.81640625" customWidth="1"/>
    <col min="13826" max="14080" width="10.26953125" customWidth="1"/>
    <col min="14081" max="14081" width="56.81640625" customWidth="1"/>
    <col min="14082" max="14336" width="10.26953125" customWidth="1"/>
    <col min="14337" max="14337" width="56.81640625" customWidth="1"/>
    <col min="14338" max="14592" width="10.26953125" customWidth="1"/>
    <col min="14593" max="14593" width="56.81640625" customWidth="1"/>
    <col min="14594" max="14848" width="10.26953125" customWidth="1"/>
    <col min="14849" max="14849" width="56.81640625" customWidth="1"/>
    <col min="14850" max="15104" width="10.26953125" customWidth="1"/>
    <col min="15105" max="15105" width="56.81640625" customWidth="1"/>
    <col min="15106" max="15360" width="10.26953125" customWidth="1"/>
    <col min="15361" max="15361" width="56.81640625" customWidth="1"/>
    <col min="15362" max="15616" width="10.26953125" customWidth="1"/>
    <col min="15617" max="15617" width="56.81640625" customWidth="1"/>
    <col min="15618" max="15872" width="10.26953125" customWidth="1"/>
    <col min="15873" max="15873" width="56.81640625" customWidth="1"/>
    <col min="15874" max="16128" width="10.26953125" customWidth="1"/>
    <col min="16129" max="16129" width="56.81640625" customWidth="1"/>
    <col min="16130" max="16384" width="10.26953125" customWidth="1"/>
  </cols>
  <sheetData>
    <row r="1" spans="1:8" x14ac:dyDescent="0.35">
      <c r="A1" s="85" t="s">
        <v>62</v>
      </c>
    </row>
    <row r="2" spans="1:8" x14ac:dyDescent="0.35">
      <c r="A2" s="85" t="s">
        <v>63</v>
      </c>
    </row>
    <row r="3" spans="1:8" x14ac:dyDescent="0.35">
      <c r="A3" s="85" t="s">
        <v>64</v>
      </c>
    </row>
    <row r="4" spans="1:8" x14ac:dyDescent="0.35">
      <c r="A4" s="86" t="s">
        <v>65</v>
      </c>
    </row>
    <row r="5" spans="1:8" x14ac:dyDescent="0.35">
      <c r="A5" s="85" t="s">
        <v>199</v>
      </c>
    </row>
    <row r="6" spans="1:8" x14ac:dyDescent="0.35">
      <c r="A6" s="86" t="s">
        <v>65</v>
      </c>
    </row>
    <row r="7" spans="1:8" x14ac:dyDescent="0.35">
      <c r="A7" s="86" t="s">
        <v>65</v>
      </c>
    </row>
    <row r="8" spans="1:8" x14ac:dyDescent="0.35">
      <c r="A8" s="86" t="s">
        <v>65</v>
      </c>
    </row>
    <row r="9" spans="1:8" x14ac:dyDescent="0.35">
      <c r="A9" s="86" t="s">
        <v>65</v>
      </c>
    </row>
    <row r="10" spans="1:8" x14ac:dyDescent="0.35">
      <c r="A10" s="86" t="s">
        <v>65</v>
      </c>
      <c r="B10" s="86" t="s">
        <v>65</v>
      </c>
      <c r="C10" s="86" t="s">
        <v>65</v>
      </c>
      <c r="D10" s="86" t="s">
        <v>65</v>
      </c>
      <c r="E10" s="86" t="s">
        <v>65</v>
      </c>
      <c r="F10" s="86" t="s">
        <v>65</v>
      </c>
      <c r="G10" s="86" t="s">
        <v>65</v>
      </c>
      <c r="H10" s="86" t="s">
        <v>65</v>
      </c>
    </row>
    <row r="11" spans="1:8" x14ac:dyDescent="0.35">
      <c r="A11" s="86" t="s">
        <v>65</v>
      </c>
      <c r="B11" s="173" t="s">
        <v>200</v>
      </c>
      <c r="C11" s="174"/>
      <c r="D11" s="174"/>
      <c r="E11" s="86" t="s">
        <v>65</v>
      </c>
      <c r="F11" s="173" t="s">
        <v>201</v>
      </c>
      <c r="G11" s="174"/>
      <c r="H11" s="174"/>
    </row>
    <row r="12" spans="1:8" x14ac:dyDescent="0.35">
      <c r="A12" s="86" t="s">
        <v>65</v>
      </c>
      <c r="B12" s="175">
        <v>2018</v>
      </c>
      <c r="C12" s="174"/>
      <c r="D12" s="174"/>
      <c r="E12" s="86" t="s">
        <v>65</v>
      </c>
      <c r="F12" s="175">
        <v>2017</v>
      </c>
      <c r="G12" s="174"/>
      <c r="H12" s="174"/>
    </row>
    <row r="13" spans="1:8" x14ac:dyDescent="0.35">
      <c r="A13" s="85" t="s">
        <v>202</v>
      </c>
      <c r="B13" s="86" t="s">
        <v>65</v>
      </c>
      <c r="E13" s="86" t="s">
        <v>65</v>
      </c>
      <c r="F13" s="86" t="s">
        <v>65</v>
      </c>
    </row>
    <row r="14" spans="1:8" x14ac:dyDescent="0.35">
      <c r="A14" s="87" t="s">
        <v>203</v>
      </c>
      <c r="B14" s="86" t="s">
        <v>65</v>
      </c>
      <c r="E14" s="86" t="s">
        <v>65</v>
      </c>
      <c r="F14" s="86" t="s">
        <v>65</v>
      </c>
    </row>
    <row r="15" spans="1:8" x14ac:dyDescent="0.35">
      <c r="A15" s="87" t="s">
        <v>204</v>
      </c>
      <c r="B15" s="176">
        <v>128</v>
      </c>
      <c r="C15" s="174"/>
      <c r="D15" s="86" t="s">
        <v>65</v>
      </c>
      <c r="E15" s="86" t="s">
        <v>65</v>
      </c>
      <c r="F15" s="176">
        <v>251.4</v>
      </c>
      <c r="G15" s="174"/>
      <c r="H15" s="86" t="s">
        <v>65</v>
      </c>
    </row>
    <row r="16" spans="1:8" x14ac:dyDescent="0.35">
      <c r="A16" s="87" t="s">
        <v>205</v>
      </c>
      <c r="B16" s="177">
        <v>582.6</v>
      </c>
      <c r="C16" s="174"/>
      <c r="D16" s="86" t="s">
        <v>65</v>
      </c>
      <c r="E16" s="86" t="s">
        <v>65</v>
      </c>
      <c r="F16" s="177">
        <v>563.4</v>
      </c>
      <c r="G16" s="174"/>
      <c r="H16" s="86" t="s">
        <v>65</v>
      </c>
    </row>
    <row r="17" spans="1:8" x14ac:dyDescent="0.35">
      <c r="A17" s="87" t="s">
        <v>206</v>
      </c>
    </row>
    <row r="18" spans="1:8" x14ac:dyDescent="0.35">
      <c r="A18" s="87" t="s">
        <v>118</v>
      </c>
      <c r="B18" s="177">
        <v>997.1</v>
      </c>
      <c r="C18" s="174"/>
      <c r="D18" s="86" t="s">
        <v>65</v>
      </c>
      <c r="E18" s="86" t="s">
        <v>65</v>
      </c>
      <c r="F18" s="177">
        <v>927.9</v>
      </c>
      <c r="G18" s="174"/>
      <c r="H18" s="86" t="s">
        <v>65</v>
      </c>
    </row>
    <row r="19" spans="1:8" x14ac:dyDescent="0.35">
      <c r="A19" s="87" t="s">
        <v>121</v>
      </c>
      <c r="B19" s="177">
        <v>186.8</v>
      </c>
      <c r="C19" s="174"/>
      <c r="D19" s="86" t="s">
        <v>65</v>
      </c>
      <c r="E19" s="86" t="s">
        <v>65</v>
      </c>
      <c r="F19" s="177">
        <v>228.7</v>
      </c>
      <c r="G19" s="174"/>
      <c r="H19" s="86" t="s">
        <v>65</v>
      </c>
    </row>
    <row r="20" spans="1:8" x14ac:dyDescent="0.35">
      <c r="A20" s="87" t="s">
        <v>207</v>
      </c>
      <c r="B20" s="177">
        <v>44.4</v>
      </c>
      <c r="C20" s="174"/>
      <c r="D20" s="86" t="s">
        <v>65</v>
      </c>
      <c r="E20" s="86" t="s">
        <v>65</v>
      </c>
      <c r="F20" s="177">
        <v>41.8</v>
      </c>
      <c r="G20" s="174"/>
      <c r="H20" s="86" t="s">
        <v>65</v>
      </c>
    </row>
    <row r="21" spans="1:8" x14ac:dyDescent="0.35">
      <c r="A21" s="85" t="s">
        <v>208</v>
      </c>
      <c r="B21" s="177">
        <v>1938.9</v>
      </c>
      <c r="C21" s="174"/>
      <c r="D21" s="86" t="s">
        <v>65</v>
      </c>
      <c r="E21" s="86" t="s">
        <v>65</v>
      </c>
      <c r="F21" s="177">
        <v>2013.2</v>
      </c>
      <c r="G21" s="174"/>
      <c r="H21" s="86" t="s">
        <v>65</v>
      </c>
    </row>
    <row r="22" spans="1:8" x14ac:dyDescent="0.35">
      <c r="A22" s="87" t="s">
        <v>209</v>
      </c>
      <c r="B22" s="86" t="s">
        <v>65</v>
      </c>
      <c r="E22" s="86" t="s">
        <v>65</v>
      </c>
      <c r="F22" s="86" t="s">
        <v>65</v>
      </c>
    </row>
    <row r="23" spans="1:8" x14ac:dyDescent="0.35">
      <c r="A23" s="87" t="s">
        <v>210</v>
      </c>
      <c r="B23" s="177">
        <v>108.6</v>
      </c>
      <c r="C23" s="174"/>
      <c r="D23" s="86" t="s">
        <v>65</v>
      </c>
      <c r="E23" s="86" t="s">
        <v>65</v>
      </c>
      <c r="F23" s="177">
        <v>103.2</v>
      </c>
      <c r="G23" s="174"/>
      <c r="H23" s="86" t="s">
        <v>65</v>
      </c>
    </row>
    <row r="24" spans="1:8" x14ac:dyDescent="0.35">
      <c r="A24" s="87" t="s">
        <v>211</v>
      </c>
      <c r="B24" s="177">
        <v>3238.8</v>
      </c>
      <c r="C24" s="174"/>
      <c r="D24" s="86" t="s">
        <v>65</v>
      </c>
      <c r="E24" s="86" t="s">
        <v>65</v>
      </c>
      <c r="F24" s="177">
        <v>3140.9</v>
      </c>
      <c r="G24" s="174"/>
      <c r="H24" s="86" t="s">
        <v>65</v>
      </c>
    </row>
    <row r="25" spans="1:8" x14ac:dyDescent="0.35">
      <c r="A25" s="87" t="s">
        <v>212</v>
      </c>
      <c r="B25" s="177">
        <v>628.9</v>
      </c>
      <c r="C25" s="174"/>
      <c r="D25" s="86" t="s">
        <v>65</v>
      </c>
      <c r="E25" s="86" t="s">
        <v>65</v>
      </c>
      <c r="F25" s="177">
        <v>724.2</v>
      </c>
      <c r="G25" s="174"/>
      <c r="H25" s="86" t="s">
        <v>65</v>
      </c>
    </row>
    <row r="26" spans="1:8" x14ac:dyDescent="0.35">
      <c r="A26" s="87" t="s">
        <v>213</v>
      </c>
    </row>
    <row r="27" spans="1:8" x14ac:dyDescent="0.35">
      <c r="A27" s="87" t="s">
        <v>214</v>
      </c>
      <c r="B27" s="177">
        <v>85.9</v>
      </c>
      <c r="C27" s="174"/>
      <c r="D27" s="86" t="s">
        <v>65</v>
      </c>
      <c r="E27" s="86" t="s">
        <v>65</v>
      </c>
      <c r="F27" s="177">
        <v>124.9</v>
      </c>
      <c r="G27" s="174"/>
      <c r="H27" s="86" t="s">
        <v>65</v>
      </c>
    </row>
    <row r="28" spans="1:8" x14ac:dyDescent="0.35">
      <c r="A28" s="86" t="s">
        <v>65</v>
      </c>
      <c r="B28" s="177">
        <v>4062.2</v>
      </c>
      <c r="C28" s="174"/>
      <c r="D28" s="86" t="s">
        <v>65</v>
      </c>
      <c r="E28" s="86" t="s">
        <v>65</v>
      </c>
      <c r="F28" s="177">
        <v>4093.2</v>
      </c>
      <c r="G28" s="174"/>
      <c r="H28" s="86" t="s">
        <v>65</v>
      </c>
    </row>
    <row r="29" spans="1:8" x14ac:dyDescent="0.35">
      <c r="A29" s="87" t="s">
        <v>215</v>
      </c>
      <c r="B29" s="177">
        <v>-2442.1</v>
      </c>
      <c r="C29" s="174"/>
      <c r="D29" s="87" t="s">
        <v>65</v>
      </c>
      <c r="E29" s="86" t="s">
        <v>65</v>
      </c>
      <c r="F29" s="177">
        <v>-2460.1</v>
      </c>
      <c r="G29" s="174"/>
      <c r="H29" s="87" t="s">
        <v>65</v>
      </c>
    </row>
    <row r="30" spans="1:8" x14ac:dyDescent="0.35">
      <c r="A30" s="87" t="s">
        <v>216</v>
      </c>
      <c r="B30" s="177">
        <v>1620.1</v>
      </c>
      <c r="C30" s="174"/>
      <c r="D30" s="86" t="s">
        <v>65</v>
      </c>
      <c r="E30" s="86" t="s">
        <v>65</v>
      </c>
      <c r="F30" s="177">
        <v>1633.1</v>
      </c>
      <c r="G30" s="174"/>
      <c r="H30" s="86" t="s">
        <v>65</v>
      </c>
    </row>
    <row r="31" spans="1:8" x14ac:dyDescent="0.35">
      <c r="A31" s="87" t="s">
        <v>217</v>
      </c>
      <c r="B31" s="177">
        <v>4502.5</v>
      </c>
      <c r="C31" s="174"/>
      <c r="D31" s="86" t="s">
        <v>65</v>
      </c>
      <c r="E31" s="86" t="s">
        <v>65</v>
      </c>
      <c r="F31" s="177">
        <v>4295.3</v>
      </c>
      <c r="G31" s="174"/>
      <c r="H31" s="86" t="s">
        <v>65</v>
      </c>
    </row>
    <row r="32" spans="1:8" x14ac:dyDescent="0.35">
      <c r="A32" s="87" t="s">
        <v>218</v>
      </c>
      <c r="B32" s="177">
        <v>1284.5</v>
      </c>
      <c r="C32" s="174"/>
      <c r="D32" s="86" t="s">
        <v>65</v>
      </c>
      <c r="E32" s="86" t="s">
        <v>65</v>
      </c>
      <c r="F32" s="177">
        <v>1223.7</v>
      </c>
      <c r="G32" s="174"/>
      <c r="H32" s="86" t="s">
        <v>65</v>
      </c>
    </row>
    <row r="33" spans="1:8" x14ac:dyDescent="0.35">
      <c r="A33" s="87" t="s">
        <v>219</v>
      </c>
    </row>
    <row r="34" spans="1:8" x14ac:dyDescent="0.35">
      <c r="A34" s="87" t="s">
        <v>220</v>
      </c>
      <c r="B34" s="177">
        <v>906.3</v>
      </c>
      <c r="C34" s="174"/>
      <c r="D34" s="86" t="s">
        <v>65</v>
      </c>
      <c r="E34" s="86" t="s">
        <v>65</v>
      </c>
      <c r="F34" s="177">
        <v>790.6</v>
      </c>
      <c r="G34" s="174"/>
      <c r="H34" s="86" t="s">
        <v>65</v>
      </c>
    </row>
    <row r="35" spans="1:8" x14ac:dyDescent="0.35">
      <c r="A35" s="87" t="s">
        <v>221</v>
      </c>
      <c r="B35" s="177">
        <v>137.19999999999999</v>
      </c>
      <c r="C35" s="174"/>
      <c r="D35" s="86" t="s">
        <v>65</v>
      </c>
      <c r="E35" s="86" t="s">
        <v>65</v>
      </c>
      <c r="F35" s="177">
        <v>140.4</v>
      </c>
      <c r="G35" s="174"/>
      <c r="H35" s="86" t="s">
        <v>65</v>
      </c>
    </row>
    <row r="36" spans="1:8" x14ac:dyDescent="0.35">
      <c r="A36" s="86" t="s">
        <v>65</v>
      </c>
      <c r="B36" s="176">
        <v>10389.5</v>
      </c>
      <c r="C36" s="174"/>
      <c r="D36" s="86" t="s">
        <v>65</v>
      </c>
      <c r="E36" s="86" t="s">
        <v>65</v>
      </c>
      <c r="F36" s="176">
        <v>10096.299999999999</v>
      </c>
      <c r="G36" s="174"/>
      <c r="H36" s="86" t="s">
        <v>65</v>
      </c>
    </row>
    <row r="37" spans="1:8" x14ac:dyDescent="0.35">
      <c r="A37" s="85" t="s">
        <v>222</v>
      </c>
      <c r="B37" s="86" t="s">
        <v>65</v>
      </c>
      <c r="E37" s="86" t="s">
        <v>65</v>
      </c>
      <c r="F37" s="86" t="s">
        <v>65</v>
      </c>
    </row>
    <row r="38" spans="1:8" x14ac:dyDescent="0.35">
      <c r="A38" s="87" t="s">
        <v>223</v>
      </c>
      <c r="B38" s="86" t="s">
        <v>65</v>
      </c>
      <c r="E38" s="86" t="s">
        <v>65</v>
      </c>
      <c r="F38" s="86" t="s">
        <v>65</v>
      </c>
    </row>
    <row r="39" spans="1:8" x14ac:dyDescent="0.35">
      <c r="A39" s="87" t="s">
        <v>224</v>
      </c>
      <c r="B39" s="176">
        <v>277.3</v>
      </c>
      <c r="C39" s="174"/>
      <c r="D39" s="86" t="s">
        <v>65</v>
      </c>
      <c r="E39" s="86" t="s">
        <v>65</v>
      </c>
      <c r="F39" s="176">
        <v>28.2</v>
      </c>
      <c r="G39" s="174"/>
      <c r="H39" s="86" t="s">
        <v>65</v>
      </c>
    </row>
    <row r="40" spans="1:8" x14ac:dyDescent="0.35">
      <c r="A40" s="87" t="s">
        <v>225</v>
      </c>
      <c r="B40" s="177">
        <v>307</v>
      </c>
      <c r="C40" s="174"/>
      <c r="D40" s="86" t="s">
        <v>65</v>
      </c>
      <c r="E40" s="86" t="s">
        <v>65</v>
      </c>
      <c r="F40" s="177">
        <v>199</v>
      </c>
      <c r="G40" s="174"/>
      <c r="H40" s="86" t="s">
        <v>65</v>
      </c>
    </row>
    <row r="41" spans="1:8" x14ac:dyDescent="0.35">
      <c r="A41" s="87" t="s">
        <v>122</v>
      </c>
      <c r="B41" s="177">
        <v>915.1</v>
      </c>
      <c r="C41" s="174"/>
      <c r="D41" s="86" t="s">
        <v>65</v>
      </c>
      <c r="E41" s="86" t="s">
        <v>65</v>
      </c>
      <c r="F41" s="177">
        <v>773.1</v>
      </c>
      <c r="G41" s="174"/>
      <c r="H41" s="86" t="s">
        <v>65</v>
      </c>
    </row>
    <row r="42" spans="1:8" x14ac:dyDescent="0.35">
      <c r="A42" s="87" t="s">
        <v>123</v>
      </c>
      <c r="B42" s="177">
        <v>163.9</v>
      </c>
      <c r="C42" s="174"/>
      <c r="D42" s="86" t="s">
        <v>65</v>
      </c>
      <c r="E42" s="86" t="s">
        <v>65</v>
      </c>
      <c r="F42" s="177">
        <v>167.6</v>
      </c>
      <c r="G42" s="174"/>
      <c r="H42" s="86" t="s">
        <v>65</v>
      </c>
    </row>
    <row r="43" spans="1:8" x14ac:dyDescent="0.35">
      <c r="A43" s="87" t="s">
        <v>124</v>
      </c>
      <c r="B43" s="177">
        <v>672.9</v>
      </c>
      <c r="C43" s="174"/>
      <c r="D43" s="86" t="s">
        <v>65</v>
      </c>
      <c r="E43" s="86" t="s">
        <v>65</v>
      </c>
      <c r="F43" s="177">
        <v>552.6</v>
      </c>
      <c r="G43" s="174"/>
      <c r="H43" s="86" t="s">
        <v>65</v>
      </c>
    </row>
    <row r="44" spans="1:8" x14ac:dyDescent="0.35">
      <c r="A44" s="85" t="s">
        <v>226</v>
      </c>
      <c r="B44" s="177">
        <v>2336.1999999999998</v>
      </c>
      <c r="C44" s="174"/>
      <c r="D44" s="86" t="s">
        <v>65</v>
      </c>
      <c r="E44" s="86" t="s">
        <v>65</v>
      </c>
      <c r="F44" s="177">
        <v>1720.5</v>
      </c>
      <c r="G44" s="174"/>
      <c r="H44" s="86" t="s">
        <v>65</v>
      </c>
    </row>
    <row r="45" spans="1:8" x14ac:dyDescent="0.35">
      <c r="A45" s="87" t="s">
        <v>227</v>
      </c>
      <c r="B45" s="177">
        <v>3035.6</v>
      </c>
      <c r="C45" s="174"/>
      <c r="D45" s="86" t="s">
        <v>65</v>
      </c>
      <c r="E45" s="86" t="s">
        <v>65</v>
      </c>
      <c r="F45" s="177">
        <v>2573.3000000000002</v>
      </c>
      <c r="G45" s="174"/>
      <c r="H45" s="86" t="s">
        <v>65</v>
      </c>
    </row>
    <row r="46" spans="1:8" x14ac:dyDescent="0.35">
      <c r="A46" s="87" t="s">
        <v>228</v>
      </c>
    </row>
    <row r="47" spans="1:8" x14ac:dyDescent="0.35">
      <c r="A47" s="87" t="s">
        <v>53</v>
      </c>
      <c r="B47" s="177">
        <v>195.9</v>
      </c>
      <c r="C47" s="174"/>
      <c r="D47" s="86" t="s">
        <v>65</v>
      </c>
      <c r="E47" s="86" t="s">
        <v>65</v>
      </c>
      <c r="F47" s="177">
        <v>195.9</v>
      </c>
      <c r="G47" s="174"/>
      <c r="H47" s="86" t="s">
        <v>65</v>
      </c>
    </row>
    <row r="48" spans="1:8" x14ac:dyDescent="0.35">
      <c r="A48" s="87" t="s">
        <v>229</v>
      </c>
      <c r="B48" s="177">
        <v>1065.2</v>
      </c>
      <c r="C48" s="174"/>
      <c r="D48" s="86" t="s">
        <v>65</v>
      </c>
      <c r="E48" s="86" t="s">
        <v>65</v>
      </c>
      <c r="F48" s="177">
        <v>1528.8</v>
      </c>
      <c r="G48" s="174"/>
      <c r="H48" s="86" t="s">
        <v>65</v>
      </c>
    </row>
    <row r="49" spans="1:8" x14ac:dyDescent="0.35">
      <c r="A49" s="85" t="s">
        <v>230</v>
      </c>
      <c r="B49" s="177">
        <v>6632.9</v>
      </c>
      <c r="C49" s="174"/>
      <c r="D49" s="86" t="s">
        <v>65</v>
      </c>
      <c r="E49" s="86" t="s">
        <v>65</v>
      </c>
      <c r="F49" s="177">
        <v>6018.5</v>
      </c>
      <c r="G49" s="174"/>
      <c r="H49" s="86" t="s">
        <v>65</v>
      </c>
    </row>
    <row r="50" spans="1:8" x14ac:dyDescent="0.35">
      <c r="A50" s="87" t="s">
        <v>231</v>
      </c>
      <c r="B50" s="86" t="s">
        <v>65</v>
      </c>
      <c r="E50" s="86" t="s">
        <v>65</v>
      </c>
      <c r="F50" s="86" t="s">
        <v>65</v>
      </c>
    </row>
    <row r="51" spans="1:8" x14ac:dyDescent="0.35">
      <c r="A51" s="87" t="s">
        <v>232</v>
      </c>
      <c r="B51" s="86" t="s">
        <v>65</v>
      </c>
      <c r="E51" s="86" t="s">
        <v>65</v>
      </c>
      <c r="F51" s="86" t="s">
        <v>65</v>
      </c>
    </row>
    <row r="52" spans="1:8" x14ac:dyDescent="0.35">
      <c r="A52" s="87" t="s">
        <v>233</v>
      </c>
      <c r="B52" s="177">
        <v>2839.7</v>
      </c>
      <c r="C52" s="174"/>
      <c r="D52" s="86" t="s">
        <v>65</v>
      </c>
      <c r="E52" s="86" t="s">
        <v>65</v>
      </c>
      <c r="F52" s="177">
        <v>2839.7</v>
      </c>
      <c r="G52" s="174"/>
      <c r="H52" s="86" t="s">
        <v>65</v>
      </c>
    </row>
    <row r="53" spans="1:8" x14ac:dyDescent="0.35">
      <c r="A53" s="87" t="s">
        <v>234</v>
      </c>
    </row>
    <row r="54" spans="1:8" x14ac:dyDescent="0.35">
      <c r="A54" s="87" t="s">
        <v>235</v>
      </c>
      <c r="B54" s="177">
        <v>1180</v>
      </c>
      <c r="C54" s="174"/>
      <c r="D54" s="86" t="s">
        <v>65</v>
      </c>
      <c r="E54" s="86" t="s">
        <v>65</v>
      </c>
      <c r="F54" s="177">
        <v>1171.9000000000001</v>
      </c>
      <c r="G54" s="174"/>
      <c r="H54" s="86" t="s">
        <v>65</v>
      </c>
    </row>
    <row r="55" spans="1:8" x14ac:dyDescent="0.35">
      <c r="A55" s="87" t="s">
        <v>236</v>
      </c>
      <c r="B55" s="177">
        <v>4744.8999999999996</v>
      </c>
      <c r="C55" s="174"/>
      <c r="D55" s="86" t="s">
        <v>65</v>
      </c>
      <c r="E55" s="86" t="s">
        <v>65</v>
      </c>
      <c r="F55" s="177">
        <v>4247</v>
      </c>
      <c r="G55" s="174"/>
      <c r="H55" s="86" t="s">
        <v>65</v>
      </c>
    </row>
    <row r="56" spans="1:8" x14ac:dyDescent="0.35">
      <c r="A56" s="87" t="s">
        <v>237</v>
      </c>
      <c r="B56" s="177">
        <v>-110.5</v>
      </c>
      <c r="C56" s="174"/>
      <c r="D56" s="87" t="s">
        <v>65</v>
      </c>
      <c r="E56" s="86" t="s">
        <v>65</v>
      </c>
      <c r="F56" s="177">
        <v>-212.9</v>
      </c>
      <c r="G56" s="174"/>
      <c r="H56" s="87" t="s">
        <v>65</v>
      </c>
    </row>
    <row r="57" spans="1:8" x14ac:dyDescent="0.35">
      <c r="A57" s="87" t="s">
        <v>238</v>
      </c>
      <c r="B57" s="177">
        <v>-4977.8999999999996</v>
      </c>
      <c r="C57" s="174"/>
      <c r="D57" s="87" t="s">
        <v>65</v>
      </c>
      <c r="E57" s="86" t="s">
        <v>65</v>
      </c>
      <c r="F57" s="177">
        <v>-4054.9</v>
      </c>
      <c r="G57" s="174"/>
      <c r="H57" s="87" t="s">
        <v>65</v>
      </c>
    </row>
    <row r="58" spans="1:8" x14ac:dyDescent="0.35">
      <c r="A58" s="87" t="s">
        <v>239</v>
      </c>
    </row>
    <row r="59" spans="1:8" x14ac:dyDescent="0.35">
      <c r="A59" s="85" t="s">
        <v>240</v>
      </c>
      <c r="B59" s="177">
        <v>3676.2</v>
      </c>
      <c r="C59" s="174"/>
      <c r="D59" s="86" t="s">
        <v>65</v>
      </c>
      <c r="E59" s="86" t="s">
        <v>65</v>
      </c>
      <c r="F59" s="177">
        <v>3990.8</v>
      </c>
      <c r="G59" s="174"/>
      <c r="H59" s="86" t="s">
        <v>65</v>
      </c>
    </row>
    <row r="60" spans="1:8" x14ac:dyDescent="0.35">
      <c r="A60" s="87" t="s">
        <v>241</v>
      </c>
    </row>
    <row r="61" spans="1:8" x14ac:dyDescent="0.35">
      <c r="A61" s="87" t="s">
        <v>242</v>
      </c>
      <c r="B61" s="177">
        <v>80.400000000000006</v>
      </c>
      <c r="C61" s="174"/>
      <c r="D61" s="86" t="s">
        <v>65</v>
      </c>
      <c r="E61" s="86" t="s">
        <v>65</v>
      </c>
      <c r="F61" s="177">
        <v>87</v>
      </c>
      <c r="G61" s="174"/>
      <c r="H61" s="86" t="s">
        <v>65</v>
      </c>
    </row>
    <row r="62" spans="1:8" x14ac:dyDescent="0.35">
      <c r="A62" s="85" t="s">
        <v>243</v>
      </c>
      <c r="B62" s="177">
        <v>3756.6</v>
      </c>
      <c r="C62" s="174"/>
      <c r="D62" s="86" t="s">
        <v>65</v>
      </c>
      <c r="E62" s="86" t="s">
        <v>65</v>
      </c>
      <c r="F62" s="177">
        <v>4077.8</v>
      </c>
      <c r="G62" s="174"/>
      <c r="H62" s="86" t="s">
        <v>65</v>
      </c>
    </row>
    <row r="63" spans="1:8" x14ac:dyDescent="0.35">
      <c r="A63" s="86" t="s">
        <v>65</v>
      </c>
      <c r="B63" s="176">
        <v>10389.5</v>
      </c>
      <c r="C63" s="174"/>
      <c r="D63" s="86" t="s">
        <v>65</v>
      </c>
      <c r="E63" s="86" t="s">
        <v>65</v>
      </c>
      <c r="F63" s="176">
        <v>10096.299999999999</v>
      </c>
      <c r="G63" s="174"/>
      <c r="H63" s="86" t="s">
        <v>65</v>
      </c>
    </row>
    <row r="64" spans="1:8" x14ac:dyDescent="0.35">
      <c r="A64" s="86" t="s">
        <v>65</v>
      </c>
    </row>
    <row r="65" spans="1:8" x14ac:dyDescent="0.35">
      <c r="A65" s="86" t="s">
        <v>65</v>
      </c>
    </row>
    <row r="66" spans="1:8" x14ac:dyDescent="0.35">
      <c r="A66" s="178" t="s">
        <v>94</v>
      </c>
      <c r="B66" s="174"/>
      <c r="C66" s="174"/>
      <c r="D66" s="174"/>
      <c r="E66" s="174"/>
      <c r="F66" s="174"/>
      <c r="G66" s="174"/>
      <c r="H66" s="174"/>
    </row>
    <row r="67" spans="1:8" x14ac:dyDescent="0.35">
      <c r="A67" s="178" t="s">
        <v>95</v>
      </c>
      <c r="B67" s="174"/>
      <c r="C67" s="174"/>
      <c r="D67" s="174"/>
      <c r="E67" s="174"/>
      <c r="F67" s="174"/>
      <c r="G67" s="174"/>
      <c r="H67" s="174"/>
    </row>
    <row r="68" spans="1:8" x14ac:dyDescent="0.35">
      <c r="A68" s="178" t="s">
        <v>96</v>
      </c>
      <c r="B68" s="174"/>
      <c r="C68" s="174"/>
      <c r="D68" s="174"/>
      <c r="E68" s="174"/>
      <c r="F68" s="174"/>
      <c r="G68" s="174"/>
      <c r="H68" s="174"/>
    </row>
  </sheetData>
  <mergeCells count="81">
    <mergeCell ref="A66:H66"/>
    <mergeCell ref="A67:H67"/>
    <mergeCell ref="A68:H68"/>
    <mergeCell ref="B61:C61"/>
    <mergeCell ref="F61:G61"/>
    <mergeCell ref="B62:C62"/>
    <mergeCell ref="F62:G62"/>
    <mergeCell ref="B63:C63"/>
    <mergeCell ref="F63:G63"/>
    <mergeCell ref="B56:C56"/>
    <mergeCell ref="F56:G56"/>
    <mergeCell ref="B57:C57"/>
    <mergeCell ref="F57:G57"/>
    <mergeCell ref="B59:C59"/>
    <mergeCell ref="F59:G59"/>
    <mergeCell ref="B52:C52"/>
    <mergeCell ref="F52:G52"/>
    <mergeCell ref="B54:C54"/>
    <mergeCell ref="F54:G54"/>
    <mergeCell ref="B55:C55"/>
    <mergeCell ref="F55:G55"/>
    <mergeCell ref="B47:C47"/>
    <mergeCell ref="F47:G47"/>
    <mergeCell ref="B48:C48"/>
    <mergeCell ref="F48:G48"/>
    <mergeCell ref="B49:C49"/>
    <mergeCell ref="F49:G49"/>
    <mergeCell ref="B43:C43"/>
    <mergeCell ref="F43:G43"/>
    <mergeCell ref="B44:C44"/>
    <mergeCell ref="F44:G44"/>
    <mergeCell ref="B45:C45"/>
    <mergeCell ref="F45:G45"/>
    <mergeCell ref="B40:C40"/>
    <mergeCell ref="F40:G40"/>
    <mergeCell ref="B41:C41"/>
    <mergeCell ref="F41:G41"/>
    <mergeCell ref="B42:C42"/>
    <mergeCell ref="F42:G42"/>
    <mergeCell ref="B35:C35"/>
    <mergeCell ref="F35:G35"/>
    <mergeCell ref="B36:C36"/>
    <mergeCell ref="F36:G36"/>
    <mergeCell ref="B39:C39"/>
    <mergeCell ref="F39:G39"/>
    <mergeCell ref="B31:C31"/>
    <mergeCell ref="F31:G31"/>
    <mergeCell ref="B32:C32"/>
    <mergeCell ref="F32:G32"/>
    <mergeCell ref="B34:C34"/>
    <mergeCell ref="F34:G34"/>
    <mergeCell ref="B28:C28"/>
    <mergeCell ref="F28:G28"/>
    <mergeCell ref="B29:C29"/>
    <mergeCell ref="F29:G29"/>
    <mergeCell ref="B30:C30"/>
    <mergeCell ref="F30:G30"/>
    <mergeCell ref="B24:C24"/>
    <mergeCell ref="F24:G24"/>
    <mergeCell ref="B25:C25"/>
    <mergeCell ref="F25:G25"/>
    <mergeCell ref="B27:C27"/>
    <mergeCell ref="F27:G27"/>
    <mergeCell ref="B20:C20"/>
    <mergeCell ref="F20:G20"/>
    <mergeCell ref="B21:C21"/>
    <mergeCell ref="F21:G21"/>
    <mergeCell ref="B23:C23"/>
    <mergeCell ref="F23:G23"/>
    <mergeCell ref="B16:C16"/>
    <mergeCell ref="F16:G16"/>
    <mergeCell ref="B18:C18"/>
    <mergeCell ref="F18:G18"/>
    <mergeCell ref="B19:C19"/>
    <mergeCell ref="F19:G19"/>
    <mergeCell ref="B11:D11"/>
    <mergeCell ref="F11:H11"/>
    <mergeCell ref="B12:D12"/>
    <mergeCell ref="F12:H12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Data</vt:lpstr>
      <vt:lpstr>Valuation</vt:lpstr>
      <vt:lpstr>Comparable Valuation</vt:lpstr>
      <vt:lpstr>Income Statement</vt:lpstr>
      <vt:lpstr>Cashflows</vt:lpstr>
      <vt:lpstr>Stockholders Equity</vt:lpstr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2018-11-28T23:36:42Z</dcterms:modified>
</cp:coreProperties>
</file>