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5AA50B0F_BFD7_42A9_B5AE_944241E01176_.wvu.FilterData">Sheet1!$I$13</definedName>
  </definedNames>
  <calcPr/>
  <customWorkbookViews>
    <customWorkbookView activeSheetId="0" maximized="1" tabRatio="600" windowHeight="0" windowWidth="0" guid="{5AA50B0F-BFD7-42A9-B5AE-944241E01176}" name="Filter 1"/>
  </customWorkbookViews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nonymousPro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86"/>
  </cols>
  <sheetData>
    <row r="1">
      <c r="A1" s="1" t="str">
        <f>IFERROR(__xludf.DUMMYFUNCTION("ImportHTML(""https://distrowatch.com/"", ""table"", 35)"),"Page Hit Ranking")</f>
        <v>Page Hit Ranking</v>
      </c>
      <c r="B1" s="2"/>
      <c r="C1" s="2"/>
    </row>
    <row r="2">
      <c r="A2" s="3" t="str">
        <f>IFERROR(__xludf.DUMMYFUNCTION("""COMPUTED_VALUE"""),"* Data span:*
Year 2002Year 2003Year 2004Year 2005Year 2006Year 2007Year 2008Year 2009Year 
2010Year 2011Year 2012Year 2013Year 2014Year 2015Year 2016Year 2017Year 2018Year 
2019Last 12 monthsLast 6 monthsLast 3 monthsLast 30 daysLast 7 daysAverage 
Ratin"&amp;"gMost RatingsTrending past 12 monthsTrending past 6 monthsTrending 
past 3 monthsTrending past 30 daysTrending past 7 days")</f>
        <v>* Data span:*
Year 2002Year 2003Year 2004Year 2005Year 2006Year 2007Year 2008Year 2009Year 
2010Year 2011Year 2012Year 2013Year 2014Year 2015Year 2016Year 2017Year 2018Year 
2019Last 12 monthsLast 6 monthsLast 3 monthsLast 30 daysLast 7 daysAverage 
RatingMost RatingsTrending past 12 monthsTrending past 6 monthsTrending 
past 3 monthsTrending past 30 daysTrending past 7 days</v>
      </c>
      <c r="B2" s="4"/>
      <c r="C2" s="4"/>
    </row>
    <row r="3">
      <c r="A3" s="2" t="str">
        <f>IFERROR(__xludf.DUMMYFUNCTION("""COMPUTED_VALUE"""),"Rank")</f>
        <v>Rank</v>
      </c>
      <c r="B3" s="2" t="str">
        <f>IFERROR(__xludf.DUMMYFUNCTION("""COMPUTED_VALUE"""),"Distribution")</f>
        <v>Distribution</v>
      </c>
      <c r="C3" s="2" t="str">
        <f>IFERROR(__xludf.DUMMYFUNCTION("""COMPUTED_VALUE"""),"HPD*")</f>
        <v>HPD*</v>
      </c>
    </row>
    <row r="4">
      <c r="A4" s="5">
        <f>IFERROR(__xludf.DUMMYFUNCTION("""COMPUTED_VALUE"""),1.0)</f>
        <v>1</v>
      </c>
      <c r="B4" s="2" t="str">
        <f>IFERROR(__xludf.DUMMYFUNCTION("""COMPUTED_VALUE"""),"MX Linux")</f>
        <v>MX Linux</v>
      </c>
      <c r="C4" s="5">
        <f>IFERROR(__xludf.DUMMYFUNCTION("""COMPUTED_VALUE"""),3797.0)</f>
        <v>3797</v>
      </c>
    </row>
    <row r="5">
      <c r="A5" s="5">
        <f>IFERROR(__xludf.DUMMYFUNCTION("""COMPUTED_VALUE"""),2.0)</f>
        <v>2</v>
      </c>
      <c r="B5" s="2" t="str">
        <f>IFERROR(__xludf.DUMMYFUNCTION("""COMPUTED_VALUE"""),"Manjaro")</f>
        <v>Manjaro</v>
      </c>
      <c r="C5" s="5">
        <f>IFERROR(__xludf.DUMMYFUNCTION("""COMPUTED_VALUE"""),2626.0)</f>
        <v>2626</v>
      </c>
    </row>
    <row r="6">
      <c r="A6" s="5">
        <f>IFERROR(__xludf.DUMMYFUNCTION("""COMPUTED_VALUE"""),3.0)</f>
        <v>3</v>
      </c>
      <c r="B6" s="2" t="str">
        <f>IFERROR(__xludf.DUMMYFUNCTION("""COMPUTED_VALUE"""),"Mint")</f>
        <v>Mint</v>
      </c>
      <c r="C6" s="5">
        <f>IFERROR(__xludf.DUMMYFUNCTION("""COMPUTED_VALUE"""),2357.0)</f>
        <v>2357</v>
      </c>
    </row>
    <row r="7">
      <c r="A7" s="5">
        <f>IFERROR(__xludf.DUMMYFUNCTION("""COMPUTED_VALUE"""),4.0)</f>
        <v>4</v>
      </c>
      <c r="B7" s="2" t="str">
        <f>IFERROR(__xludf.DUMMYFUNCTION("""COMPUTED_VALUE"""),"Ubuntu")</f>
        <v>Ubuntu</v>
      </c>
      <c r="C7" s="5">
        <f>IFERROR(__xludf.DUMMYFUNCTION("""COMPUTED_VALUE"""),1660.0)</f>
        <v>1660</v>
      </c>
    </row>
    <row r="8">
      <c r="A8" s="5">
        <f>IFERROR(__xludf.DUMMYFUNCTION("""COMPUTED_VALUE"""),5.0)</f>
        <v>5</v>
      </c>
      <c r="B8" s="2" t="str">
        <f>IFERROR(__xludf.DUMMYFUNCTION("""COMPUTED_VALUE"""),"Pop!_OS")</f>
        <v>Pop!_OS</v>
      </c>
      <c r="C8" s="5">
        <f>IFERROR(__xludf.DUMMYFUNCTION("""COMPUTED_VALUE"""),1419.0)</f>
        <v>1419</v>
      </c>
    </row>
    <row r="9">
      <c r="A9" s="5">
        <f>IFERROR(__xludf.DUMMYFUNCTION("""COMPUTED_VALUE"""),6.0)</f>
        <v>6</v>
      </c>
      <c r="B9" s="2" t="str">
        <f>IFERROR(__xludf.DUMMYFUNCTION("""COMPUTED_VALUE"""),"Debian")</f>
        <v>Debian</v>
      </c>
      <c r="C9" s="5">
        <f>IFERROR(__xludf.DUMMYFUNCTION("""COMPUTED_VALUE"""),1385.0)</f>
        <v>1385</v>
      </c>
    </row>
    <row r="10">
      <c r="A10" s="5">
        <f>IFERROR(__xludf.DUMMYFUNCTION("""COMPUTED_VALUE"""),7.0)</f>
        <v>7</v>
      </c>
      <c r="B10" s="2" t="str">
        <f>IFERROR(__xludf.DUMMYFUNCTION("""COMPUTED_VALUE"""),"elementary")</f>
        <v>elementary</v>
      </c>
      <c r="C10" s="5">
        <f>IFERROR(__xludf.DUMMYFUNCTION("""COMPUTED_VALUE"""),1334.0)</f>
        <v>1334</v>
      </c>
    </row>
    <row r="11">
      <c r="A11" s="5">
        <f>IFERROR(__xludf.DUMMYFUNCTION("""COMPUTED_VALUE"""),8.0)</f>
        <v>8</v>
      </c>
      <c r="B11" s="2" t="str">
        <f>IFERROR(__xludf.DUMMYFUNCTION("""COMPUTED_VALUE"""),"Solus")</f>
        <v>Solus</v>
      </c>
      <c r="C11" s="5">
        <f>IFERROR(__xludf.DUMMYFUNCTION("""COMPUTED_VALUE"""),1041.0)</f>
        <v>1041</v>
      </c>
    </row>
    <row r="12">
      <c r="A12" s="5">
        <f>IFERROR(__xludf.DUMMYFUNCTION("""COMPUTED_VALUE"""),9.0)</f>
        <v>9</v>
      </c>
      <c r="B12" s="2" t="str">
        <f>IFERROR(__xludf.DUMMYFUNCTION("""COMPUTED_VALUE"""),"Fedora")</f>
        <v>Fedora</v>
      </c>
      <c r="C12" s="5">
        <f>IFERROR(__xludf.DUMMYFUNCTION("""COMPUTED_VALUE"""),1002.0)</f>
        <v>1002</v>
      </c>
    </row>
    <row r="13">
      <c r="A13" s="5">
        <f>IFERROR(__xludf.DUMMYFUNCTION("""COMPUTED_VALUE"""),10.0)</f>
        <v>10</v>
      </c>
      <c r="B13" s="2" t="str">
        <f>IFERROR(__xludf.DUMMYFUNCTION("""COMPUTED_VALUE"""),"Zorin")</f>
        <v>Zorin</v>
      </c>
      <c r="C13" s="5">
        <f>IFERROR(__xludf.DUMMYFUNCTION("""COMPUTED_VALUE"""),914.0)</f>
        <v>914</v>
      </c>
    </row>
    <row r="14">
      <c r="A14" s="5">
        <f>IFERROR(__xludf.DUMMYFUNCTION("""COMPUTED_VALUE"""),11.0)</f>
        <v>11</v>
      </c>
      <c r="B14" s="2" t="str">
        <f>IFERROR(__xludf.DUMMYFUNCTION("""COMPUTED_VALUE"""),"KDE neon")</f>
        <v>KDE neon</v>
      </c>
      <c r="C14" s="5">
        <f>IFERROR(__xludf.DUMMYFUNCTION("""COMPUTED_VALUE"""),899.0)</f>
        <v>899</v>
      </c>
    </row>
    <row r="15">
      <c r="A15" s="5">
        <f>IFERROR(__xludf.DUMMYFUNCTION("""COMPUTED_VALUE"""),12.0)</f>
        <v>12</v>
      </c>
      <c r="B15" s="2" t="str">
        <f>IFERROR(__xludf.DUMMYFUNCTION("""COMPUTED_VALUE"""),"deepin")</f>
        <v>deepin</v>
      </c>
      <c r="C15" s="5">
        <f>IFERROR(__xludf.DUMMYFUNCTION("""COMPUTED_VALUE"""),887.0)</f>
        <v>887</v>
      </c>
    </row>
    <row r="16">
      <c r="A16" s="5">
        <f>IFERROR(__xludf.DUMMYFUNCTION("""COMPUTED_VALUE"""),13.0)</f>
        <v>13</v>
      </c>
      <c r="B16" s="2" t="str">
        <f>IFERROR(__xludf.DUMMYFUNCTION("""COMPUTED_VALUE"""),"openSUSE")</f>
        <v>openSUSE</v>
      </c>
      <c r="C16" s="5">
        <f>IFERROR(__xludf.DUMMYFUNCTION("""COMPUTED_VALUE"""),781.0)</f>
        <v>781</v>
      </c>
    </row>
    <row r="17">
      <c r="A17" s="5">
        <f>IFERROR(__xludf.DUMMYFUNCTION("""COMPUTED_VALUE"""),14.0)</f>
        <v>14</v>
      </c>
      <c r="B17" s="2" t="str">
        <f>IFERROR(__xludf.DUMMYFUNCTION("""COMPUTED_VALUE"""),"EndeavourOS")</f>
        <v>EndeavourOS</v>
      </c>
      <c r="C17" s="5">
        <f>IFERROR(__xludf.DUMMYFUNCTION("""COMPUTED_VALUE"""),779.0)</f>
        <v>779</v>
      </c>
    </row>
    <row r="18">
      <c r="A18" s="5">
        <f>IFERROR(__xludf.DUMMYFUNCTION("""COMPUTED_VALUE"""),15.0)</f>
        <v>15</v>
      </c>
      <c r="B18" s="2" t="str">
        <f>IFERROR(__xludf.DUMMYFUNCTION("""COMPUTED_VALUE"""),"Ubuntu Kylin")</f>
        <v>Ubuntu Kylin</v>
      </c>
      <c r="C18" s="5">
        <f>IFERROR(__xludf.DUMMYFUNCTION("""COMPUTED_VALUE"""),720.0)</f>
        <v>720</v>
      </c>
    </row>
    <row r="19">
      <c r="A19" s="5">
        <f>IFERROR(__xludf.DUMMYFUNCTION("""COMPUTED_VALUE"""),16.0)</f>
        <v>16</v>
      </c>
      <c r="B19" s="2" t="str">
        <f>IFERROR(__xludf.DUMMYFUNCTION("""COMPUTED_VALUE"""),"Arch")</f>
        <v>Arch</v>
      </c>
      <c r="C19" s="5">
        <f>IFERROR(__xludf.DUMMYFUNCTION("""COMPUTED_VALUE"""),699.0)</f>
        <v>699</v>
      </c>
    </row>
    <row r="20">
      <c r="A20" s="5">
        <f>IFERROR(__xludf.DUMMYFUNCTION("""COMPUTED_VALUE"""),17.0)</f>
        <v>17</v>
      </c>
      <c r="B20" s="2" t="str">
        <f>IFERROR(__xludf.DUMMYFUNCTION("""COMPUTED_VALUE"""),"antiX")</f>
        <v>antiX</v>
      </c>
      <c r="C20" s="5">
        <f>IFERROR(__xludf.DUMMYFUNCTION("""COMPUTED_VALUE"""),639.0)</f>
        <v>639</v>
      </c>
    </row>
    <row r="21">
      <c r="A21" s="5">
        <f>IFERROR(__xludf.DUMMYFUNCTION("""COMPUTED_VALUE"""),18.0)</f>
        <v>18</v>
      </c>
      <c r="B21" s="2" t="str">
        <f>IFERROR(__xludf.DUMMYFUNCTION("""COMPUTED_VALUE"""),"CentOS")</f>
        <v>CentOS</v>
      </c>
      <c r="C21" s="5">
        <f>IFERROR(__xludf.DUMMYFUNCTION("""COMPUTED_VALUE"""),596.0)</f>
        <v>596</v>
      </c>
    </row>
    <row r="22">
      <c r="A22" s="5">
        <f>IFERROR(__xludf.DUMMYFUNCTION("""COMPUTED_VALUE"""),19.0)</f>
        <v>19</v>
      </c>
      <c r="B22" s="2" t="str">
        <f>IFERROR(__xludf.DUMMYFUNCTION("""COMPUTED_VALUE"""),"Linuxfx")</f>
        <v>Linuxfx</v>
      </c>
      <c r="C22" s="5">
        <f>IFERROR(__xludf.DUMMYFUNCTION("""COMPUTED_VALUE"""),581.0)</f>
        <v>581</v>
      </c>
    </row>
    <row r="23">
      <c r="A23" s="5">
        <f>IFERROR(__xludf.DUMMYFUNCTION("""COMPUTED_VALUE"""),20.0)</f>
        <v>20</v>
      </c>
      <c r="B23" s="2" t="str">
        <f>IFERROR(__xludf.DUMMYFUNCTION("""COMPUTED_VALUE"""),"ArcoLinux")</f>
        <v>ArcoLinux</v>
      </c>
      <c r="C23" s="5">
        <f>IFERROR(__xludf.DUMMYFUNCTION("""COMPUTED_VALUE"""),547.0)</f>
        <v>547</v>
      </c>
    </row>
    <row r="24">
      <c r="A24" s="5">
        <f>IFERROR(__xludf.DUMMYFUNCTION("""COMPUTED_VALUE"""),21.0)</f>
        <v>21</v>
      </c>
      <c r="B24" s="2" t="str">
        <f>IFERROR(__xludf.DUMMYFUNCTION("""COMPUTED_VALUE"""),"PCLinuxOS")</f>
        <v>PCLinuxOS</v>
      </c>
      <c r="C24" s="5">
        <f>IFERROR(__xludf.DUMMYFUNCTION("""COMPUTED_VALUE"""),527.0)</f>
        <v>527</v>
      </c>
    </row>
    <row r="25">
      <c r="A25" s="5">
        <f>IFERROR(__xludf.DUMMYFUNCTION("""COMPUTED_VALUE"""),22.0)</f>
        <v>22</v>
      </c>
      <c r="B25" s="2" t="str">
        <f>IFERROR(__xludf.DUMMYFUNCTION("""COMPUTED_VALUE"""),"Puppy")</f>
        <v>Puppy</v>
      </c>
      <c r="C25" s="5">
        <f>IFERROR(__xludf.DUMMYFUNCTION("""COMPUTED_VALUE"""),522.0)</f>
        <v>522</v>
      </c>
    </row>
    <row r="26">
      <c r="A26" s="5">
        <f>IFERROR(__xludf.DUMMYFUNCTION("""COMPUTED_VALUE"""),23.0)</f>
        <v>23</v>
      </c>
      <c r="B26" s="2" t="str">
        <f>IFERROR(__xludf.DUMMYFUNCTION("""COMPUTED_VALUE"""),"Kali")</f>
        <v>Kali</v>
      </c>
      <c r="C26" s="5">
        <f>IFERROR(__xludf.DUMMYFUNCTION("""COMPUTED_VALUE"""),507.0)</f>
        <v>507</v>
      </c>
    </row>
    <row r="27">
      <c r="A27" s="5">
        <f>IFERROR(__xludf.DUMMYFUNCTION("""COMPUTED_VALUE"""),24.0)</f>
        <v>24</v>
      </c>
      <c r="B27" s="2" t="str">
        <f>IFERROR(__xludf.DUMMYFUNCTION("""COMPUTED_VALUE"""),"Lite")</f>
        <v>Lite</v>
      </c>
      <c r="C27" s="5">
        <f>IFERROR(__xludf.DUMMYFUNCTION("""COMPUTED_VALUE"""),479.0)</f>
        <v>479</v>
      </c>
    </row>
    <row r="28">
      <c r="A28" s="5">
        <f>IFERROR(__xludf.DUMMYFUNCTION("""COMPUTED_VALUE"""),25.0)</f>
        <v>25</v>
      </c>
      <c r="B28" s="2" t="str">
        <f>IFERROR(__xludf.DUMMYFUNCTION("""COMPUTED_VALUE"""),"EasyOS")</f>
        <v>EasyOS</v>
      </c>
      <c r="C28" s="5">
        <f>IFERROR(__xludf.DUMMYFUNCTION("""COMPUTED_VALUE"""),423.0)</f>
        <v>423</v>
      </c>
    </row>
    <row r="29">
      <c r="A29" s="5">
        <f>IFERROR(__xludf.DUMMYFUNCTION("""COMPUTED_VALUE"""),26.0)</f>
        <v>26</v>
      </c>
      <c r="B29" s="2" t="str">
        <f>IFERROR(__xludf.DUMMYFUNCTION("""COMPUTED_VALUE"""),"SparkyLinux")</f>
        <v>SparkyLinux</v>
      </c>
      <c r="C29" s="5">
        <f>IFERROR(__xludf.DUMMYFUNCTION("""COMPUTED_VALUE"""),412.0)</f>
        <v>412</v>
      </c>
    </row>
    <row r="30">
      <c r="A30" s="5">
        <f>IFERROR(__xludf.DUMMYFUNCTION("""COMPUTED_VALUE"""),27.0)</f>
        <v>27</v>
      </c>
      <c r="B30" s="2" t="str">
        <f>IFERROR(__xludf.DUMMYFUNCTION("""COMPUTED_VALUE"""),"Lubuntu")</f>
        <v>Lubuntu</v>
      </c>
      <c r="C30" s="5">
        <f>IFERROR(__xludf.DUMMYFUNCTION("""COMPUTED_VALUE"""),410.0)</f>
        <v>410</v>
      </c>
    </row>
    <row r="31">
      <c r="A31" s="5">
        <f>IFERROR(__xludf.DUMMYFUNCTION("""COMPUTED_VALUE"""),28.0)</f>
        <v>28</v>
      </c>
      <c r="B31" s="2" t="str">
        <f>IFERROR(__xludf.DUMMYFUNCTION("""COMPUTED_VALUE"""),"FreeBSD")</f>
        <v>FreeBSD</v>
      </c>
      <c r="C31" s="5">
        <f>IFERROR(__xludf.DUMMYFUNCTION("""COMPUTED_VALUE"""),393.0)</f>
        <v>393</v>
      </c>
    </row>
    <row r="32">
      <c r="A32" s="5">
        <f>IFERROR(__xludf.DUMMYFUNCTION("""COMPUTED_VALUE"""),29.0)</f>
        <v>29</v>
      </c>
      <c r="B32" s="2" t="str">
        <f>IFERROR(__xludf.DUMMYFUNCTION("""COMPUTED_VALUE"""),"Peppermint")</f>
        <v>Peppermint</v>
      </c>
      <c r="C32" s="5">
        <f>IFERROR(__xludf.DUMMYFUNCTION("""COMPUTED_VALUE"""),388.0)</f>
        <v>388</v>
      </c>
    </row>
    <row r="33">
      <c r="A33" s="5">
        <f>IFERROR(__xludf.DUMMYFUNCTION("""COMPUTED_VALUE"""),30.0)</f>
        <v>30</v>
      </c>
      <c r="B33" s="2" t="str">
        <f>IFERROR(__xludf.DUMMYFUNCTION("""COMPUTED_VALUE"""),"Tails")</f>
        <v>Tails</v>
      </c>
      <c r="C33" s="5">
        <f>IFERROR(__xludf.DUMMYFUNCTION("""COMPUTED_VALUE"""),362.0)</f>
        <v>362</v>
      </c>
    </row>
    <row r="34">
      <c r="A34" s="5">
        <f>IFERROR(__xludf.DUMMYFUNCTION("""COMPUTED_VALUE"""),31.0)</f>
        <v>31</v>
      </c>
      <c r="B34" s="2" t="str">
        <f>IFERROR(__xludf.DUMMYFUNCTION("""COMPUTED_VALUE"""),"Mageia")</f>
        <v>Mageia</v>
      </c>
      <c r="C34" s="5">
        <f>IFERROR(__xludf.DUMMYFUNCTION("""COMPUTED_VALUE"""),356.0)</f>
        <v>356</v>
      </c>
    </row>
    <row r="35">
      <c r="A35" s="5">
        <f>IFERROR(__xludf.DUMMYFUNCTION("""COMPUTED_VALUE"""),32.0)</f>
        <v>32</v>
      </c>
      <c r="B35" s="2" t="str">
        <f>IFERROR(__xludf.DUMMYFUNCTION("""COMPUTED_VALUE"""),"Q4OS")</f>
        <v>Q4OS</v>
      </c>
      <c r="C35" s="5">
        <f>IFERROR(__xludf.DUMMYFUNCTION("""COMPUTED_VALUE"""),355.0)</f>
        <v>355</v>
      </c>
    </row>
    <row r="36">
      <c r="A36" s="5">
        <f>IFERROR(__xludf.DUMMYFUNCTION("""COMPUTED_VALUE"""),33.0)</f>
        <v>33</v>
      </c>
      <c r="B36" s="2" t="str">
        <f>IFERROR(__xludf.DUMMYFUNCTION("""COMPUTED_VALUE"""),"Xubuntu")</f>
        <v>Xubuntu</v>
      </c>
      <c r="C36" s="5">
        <f>IFERROR(__xludf.DUMMYFUNCTION("""COMPUTED_VALUE"""),349.0)</f>
        <v>349</v>
      </c>
    </row>
    <row r="37">
      <c r="A37" s="5">
        <f>IFERROR(__xludf.DUMMYFUNCTION("""COMPUTED_VALUE"""),34.0)</f>
        <v>34</v>
      </c>
      <c r="B37" s="2" t="str">
        <f>IFERROR(__xludf.DUMMYFUNCTION("""COMPUTED_VALUE"""),"Kubuntu")</f>
        <v>Kubuntu</v>
      </c>
      <c r="C37" s="5">
        <f>IFERROR(__xludf.DUMMYFUNCTION("""COMPUTED_VALUE"""),341.0)</f>
        <v>341</v>
      </c>
    </row>
    <row r="38">
      <c r="A38" s="5">
        <f>IFERROR(__xludf.DUMMYFUNCTION("""COMPUTED_VALUE"""),35.0)</f>
        <v>35</v>
      </c>
      <c r="B38" s="2" t="str">
        <f>IFERROR(__xludf.DUMMYFUNCTION("""COMPUTED_VALUE"""),"Slackware")</f>
        <v>Slackware</v>
      </c>
      <c r="C38" s="5">
        <f>IFERROR(__xludf.DUMMYFUNCTION("""COMPUTED_VALUE"""),331.0)</f>
        <v>331</v>
      </c>
    </row>
    <row r="39">
      <c r="A39" s="5">
        <f>IFERROR(__xludf.DUMMYFUNCTION("""COMPUTED_VALUE"""),36.0)</f>
        <v>36</v>
      </c>
      <c r="B39" s="2" t="str">
        <f>IFERROR(__xludf.DUMMYFUNCTION("""COMPUTED_VALUE"""),"ReactOS")</f>
        <v>ReactOS</v>
      </c>
      <c r="C39" s="5">
        <f>IFERROR(__xludf.DUMMYFUNCTION("""COMPUTED_VALUE"""),325.0)</f>
        <v>325</v>
      </c>
    </row>
    <row r="40">
      <c r="A40" s="5">
        <f>IFERROR(__xludf.DUMMYFUNCTION("""COMPUTED_VALUE"""),37.0)</f>
        <v>37</v>
      </c>
      <c r="B40" s="2" t="str">
        <f>IFERROR(__xludf.DUMMYFUNCTION("""COMPUTED_VALUE"""),"Parrot")</f>
        <v>Parrot</v>
      </c>
      <c r="C40" s="5">
        <f>IFERROR(__xludf.DUMMYFUNCTION("""COMPUTED_VALUE"""),320.0)</f>
        <v>320</v>
      </c>
    </row>
    <row r="41">
      <c r="A41" s="5">
        <f>IFERROR(__xludf.DUMMYFUNCTION("""COMPUTED_VALUE"""),38.0)</f>
        <v>38</v>
      </c>
      <c r="B41" s="2" t="str">
        <f>IFERROR(__xludf.DUMMYFUNCTION("""COMPUTED_VALUE"""),"Devuan")</f>
        <v>Devuan</v>
      </c>
      <c r="C41" s="5">
        <f>IFERROR(__xludf.DUMMYFUNCTION("""COMPUTED_VALUE"""),318.0)</f>
        <v>318</v>
      </c>
    </row>
    <row r="42">
      <c r="A42" s="5">
        <f>IFERROR(__xludf.DUMMYFUNCTION("""COMPUTED_VALUE"""),39.0)</f>
        <v>39</v>
      </c>
      <c r="B42" s="2" t="str">
        <f>IFERROR(__xludf.DUMMYFUNCTION("""COMPUTED_VALUE"""),"Endless")</f>
        <v>Endless</v>
      </c>
      <c r="C42" s="5">
        <f>IFERROR(__xludf.DUMMYFUNCTION("""COMPUTED_VALUE"""),304.0)</f>
        <v>304</v>
      </c>
    </row>
    <row r="43">
      <c r="A43" s="5">
        <f>IFERROR(__xludf.DUMMYFUNCTION("""COMPUTED_VALUE"""),40.0)</f>
        <v>40</v>
      </c>
      <c r="B43" s="2" t="str">
        <f>IFERROR(__xludf.DUMMYFUNCTION("""COMPUTED_VALUE"""),"Ubuntu MATE")</f>
        <v>Ubuntu MATE</v>
      </c>
      <c r="C43" s="5">
        <f>IFERROR(__xludf.DUMMYFUNCTION("""COMPUTED_VALUE"""),292.0)</f>
        <v>292</v>
      </c>
    </row>
    <row r="44">
      <c r="A44" s="5">
        <f>IFERROR(__xludf.DUMMYFUNCTION("""COMPUTED_VALUE"""),41.0)</f>
        <v>41</v>
      </c>
      <c r="B44" s="2" t="str">
        <f>IFERROR(__xludf.DUMMYFUNCTION("""COMPUTED_VALUE"""),"Android-x86")</f>
        <v>Android-x86</v>
      </c>
      <c r="C44" s="5">
        <f>IFERROR(__xludf.DUMMYFUNCTION("""COMPUTED_VALUE"""),279.0)</f>
        <v>279</v>
      </c>
    </row>
    <row r="45">
      <c r="A45" s="5">
        <f>IFERROR(__xludf.DUMMYFUNCTION("""COMPUTED_VALUE"""),42.0)</f>
        <v>42</v>
      </c>
      <c r="B45" s="2" t="str">
        <f>IFERROR(__xludf.DUMMYFUNCTION("""COMPUTED_VALUE"""),"Void")</f>
        <v>Void</v>
      </c>
      <c r="C45" s="5">
        <f>IFERROR(__xludf.DUMMYFUNCTION("""COMPUTED_VALUE"""),277.0)</f>
        <v>277</v>
      </c>
    </row>
    <row r="46">
      <c r="A46" s="5">
        <f>IFERROR(__xludf.DUMMYFUNCTION("""COMPUTED_VALUE"""),43.0)</f>
        <v>43</v>
      </c>
      <c r="B46" s="2" t="str">
        <f>IFERROR(__xludf.DUMMYFUNCTION("""COMPUTED_VALUE"""),"Alpine")</f>
        <v>Alpine</v>
      </c>
      <c r="C46" s="5">
        <f>IFERROR(__xludf.DUMMYFUNCTION("""COMPUTED_VALUE"""),274.0)</f>
        <v>274</v>
      </c>
    </row>
    <row r="47">
      <c r="A47" s="5">
        <f>IFERROR(__xludf.DUMMYFUNCTION("""COMPUTED_VALUE"""),44.0)</f>
        <v>44</v>
      </c>
      <c r="B47" s="2" t="str">
        <f>IFERROR(__xludf.DUMMYFUNCTION("""COMPUTED_VALUE"""),"Archman")</f>
        <v>Archman</v>
      </c>
      <c r="C47" s="5">
        <f>IFERROR(__xludf.DUMMYFUNCTION("""COMPUTED_VALUE"""),272.0)</f>
        <v>272</v>
      </c>
    </row>
    <row r="48">
      <c r="A48" s="5">
        <f>IFERROR(__xludf.DUMMYFUNCTION("""COMPUTED_VALUE"""),45.0)</f>
        <v>45</v>
      </c>
      <c r="B48" s="2" t="str">
        <f>IFERROR(__xludf.DUMMYFUNCTION("""COMPUTED_VALUE"""),"Bluestar")</f>
        <v>Bluestar</v>
      </c>
      <c r="C48" s="5">
        <f>IFERROR(__xludf.DUMMYFUNCTION("""COMPUTED_VALUE"""),270.0)</f>
        <v>270</v>
      </c>
    </row>
    <row r="49">
      <c r="A49" s="5">
        <f>IFERROR(__xludf.DUMMYFUNCTION("""COMPUTED_VALUE"""),46.0)</f>
        <v>46</v>
      </c>
      <c r="B49" s="2" t="str">
        <f>IFERROR(__xludf.DUMMYFUNCTION("""COMPUTED_VALUE"""),"KaOS")</f>
        <v>KaOS</v>
      </c>
      <c r="C49" s="5">
        <f>IFERROR(__xludf.DUMMYFUNCTION("""COMPUTED_VALUE"""),261.0)</f>
        <v>261</v>
      </c>
    </row>
    <row r="50">
      <c r="A50" s="5">
        <f>IFERROR(__xludf.DUMMYFUNCTION("""COMPUTED_VALUE"""),47.0)</f>
        <v>47</v>
      </c>
      <c r="B50" s="2" t="str">
        <f>IFERROR(__xludf.DUMMYFUNCTION("""COMPUTED_VALUE"""),"GhostBSD")</f>
        <v>GhostBSD</v>
      </c>
      <c r="C50" s="5">
        <f>IFERROR(__xludf.DUMMYFUNCTION("""COMPUTED_VALUE"""),259.0)</f>
        <v>259</v>
      </c>
    </row>
    <row r="51">
      <c r="A51" s="5">
        <f>IFERROR(__xludf.DUMMYFUNCTION("""COMPUTED_VALUE"""),48.0)</f>
        <v>48</v>
      </c>
      <c r="B51" s="2" t="str">
        <f>IFERROR(__xludf.DUMMYFUNCTION("""COMPUTED_VALUE"""),"Gentoo")</f>
        <v>Gentoo</v>
      </c>
      <c r="C51" s="5">
        <f>IFERROR(__xludf.DUMMYFUNCTION("""COMPUTED_VALUE"""),254.0)</f>
        <v>254</v>
      </c>
    </row>
    <row r="52">
      <c r="A52" s="5">
        <f>IFERROR(__xludf.DUMMYFUNCTION("""COMPUTED_VALUE"""),49.0)</f>
        <v>49</v>
      </c>
      <c r="B52" s="2" t="str">
        <f>IFERROR(__xludf.DUMMYFUNCTION("""COMPUTED_VALUE"""),"PureOS")</f>
        <v>PureOS</v>
      </c>
      <c r="C52" s="5">
        <f>IFERROR(__xludf.DUMMYFUNCTION("""COMPUTED_VALUE"""),241.0)</f>
        <v>241</v>
      </c>
    </row>
    <row r="53">
      <c r="A53" s="5">
        <f>IFERROR(__xludf.DUMMYFUNCTION("""COMPUTED_VALUE"""),50.0)</f>
        <v>50</v>
      </c>
      <c r="B53" s="2" t="str">
        <f>IFERROR(__xludf.DUMMYFUNCTION("""COMPUTED_VALUE"""),"Bodhi")</f>
        <v>Bodhi</v>
      </c>
      <c r="C53" s="5">
        <f>IFERROR(__xludf.DUMMYFUNCTION("""COMPUTED_VALUE"""),228.0)</f>
        <v>228</v>
      </c>
    </row>
    <row r="54">
      <c r="A54" s="5">
        <f>IFERROR(__xludf.DUMMYFUNCTION("""COMPUTED_VALUE"""),51.0)</f>
        <v>51</v>
      </c>
      <c r="B54" s="2" t="str">
        <f>IFERROR(__xludf.DUMMYFUNCTION("""COMPUTED_VALUE"""),"4MLinux")</f>
        <v>4MLinux</v>
      </c>
      <c r="C54" s="5">
        <f>IFERROR(__xludf.DUMMYFUNCTION("""COMPUTED_VALUE"""),225.0)</f>
        <v>225</v>
      </c>
    </row>
    <row r="55">
      <c r="A55" s="5">
        <f>IFERROR(__xludf.DUMMYFUNCTION("""COMPUTED_VALUE"""),52.0)</f>
        <v>52</v>
      </c>
      <c r="B55" s="2" t="str">
        <f>IFERROR(__xludf.DUMMYFUNCTION("""COMPUTED_VALUE"""),"Artix")</f>
        <v>Artix</v>
      </c>
      <c r="C55" s="5">
        <f>IFERROR(__xludf.DUMMYFUNCTION("""COMPUTED_VALUE"""),224.0)</f>
        <v>224</v>
      </c>
    </row>
    <row r="56">
      <c r="A56" s="5">
        <f>IFERROR(__xludf.DUMMYFUNCTION("""COMPUTED_VALUE"""),53.0)</f>
        <v>53</v>
      </c>
      <c r="B56" s="2" t="str">
        <f>IFERROR(__xludf.DUMMYFUNCTION("""COMPUTED_VALUE"""),"Red Hat")</f>
        <v>Red Hat</v>
      </c>
      <c r="C56" s="5">
        <f>IFERROR(__xludf.DUMMYFUNCTION("""COMPUTED_VALUE"""),222.0)</f>
        <v>222</v>
      </c>
    </row>
    <row r="57">
      <c r="A57" s="5">
        <f>IFERROR(__xludf.DUMMYFUNCTION("""COMPUTED_VALUE"""),54.0)</f>
        <v>54</v>
      </c>
      <c r="B57" s="2" t="str">
        <f>IFERROR(__xludf.DUMMYFUNCTION("""COMPUTED_VALUE"""),"NixOS")</f>
        <v>NixOS</v>
      </c>
      <c r="C57" s="5">
        <f>IFERROR(__xludf.DUMMYFUNCTION("""COMPUTED_VALUE"""),221.0)</f>
        <v>221</v>
      </c>
    </row>
    <row r="58">
      <c r="A58" s="5">
        <f>IFERROR(__xludf.DUMMYFUNCTION("""COMPUTED_VALUE"""),55.0)</f>
        <v>55</v>
      </c>
      <c r="B58" s="2" t="str">
        <f>IFERROR(__xludf.DUMMYFUNCTION("""COMPUTED_VALUE"""),"BunsenLabs")</f>
        <v>BunsenLabs</v>
      </c>
      <c r="C58" s="5">
        <f>IFERROR(__xludf.DUMMYFUNCTION("""COMPUTED_VALUE"""),220.0)</f>
        <v>220</v>
      </c>
    </row>
    <row r="59">
      <c r="A59" s="5">
        <f>IFERROR(__xludf.DUMMYFUNCTION("""COMPUTED_VALUE"""),56.0)</f>
        <v>56</v>
      </c>
      <c r="B59" s="2" t="str">
        <f>IFERROR(__xludf.DUMMYFUNCTION("""COMPUTED_VALUE"""),"Voyager")</f>
        <v>Voyager</v>
      </c>
      <c r="C59" s="5">
        <f>IFERROR(__xludf.DUMMYFUNCTION("""COMPUTED_VALUE"""),214.0)</f>
        <v>214</v>
      </c>
    </row>
    <row r="60">
      <c r="A60" s="5">
        <f>IFERROR(__xludf.DUMMYFUNCTION("""COMPUTED_VALUE"""),57.0)</f>
        <v>57</v>
      </c>
      <c r="B60" s="2" t="str">
        <f>IFERROR(__xludf.DUMMYFUNCTION("""COMPUTED_VALUE"""),"Ubuntu Budgie")</f>
        <v>Ubuntu Budgie</v>
      </c>
      <c r="C60" s="5">
        <f>IFERROR(__xludf.DUMMYFUNCTION("""COMPUTED_VALUE"""),212.0)</f>
        <v>212</v>
      </c>
    </row>
    <row r="61">
      <c r="A61" s="5">
        <f>IFERROR(__xludf.DUMMYFUNCTION("""COMPUTED_VALUE"""),58.0)</f>
        <v>58</v>
      </c>
      <c r="B61" s="2" t="str">
        <f>IFERROR(__xludf.DUMMYFUNCTION("""COMPUTED_VALUE"""),"Haiku")</f>
        <v>Haiku</v>
      </c>
      <c r="C61" s="5">
        <f>IFERROR(__xludf.DUMMYFUNCTION("""COMPUTED_VALUE"""),208.0)</f>
        <v>208</v>
      </c>
    </row>
    <row r="62">
      <c r="A62" s="5">
        <f>IFERROR(__xludf.DUMMYFUNCTION("""COMPUTED_VALUE"""),59.0)</f>
        <v>59</v>
      </c>
      <c r="B62" s="2" t="str">
        <f>IFERROR(__xludf.DUMMYFUNCTION("""COMPUTED_VALUE"""),"ALT")</f>
        <v>ALT</v>
      </c>
      <c r="C62" s="5">
        <f>IFERROR(__xludf.DUMMYFUNCTION("""COMPUTED_VALUE"""),205.0)</f>
        <v>205</v>
      </c>
    </row>
    <row r="63">
      <c r="A63" s="5">
        <f>IFERROR(__xludf.DUMMYFUNCTION("""COMPUTED_VALUE"""),60.0)</f>
        <v>60</v>
      </c>
      <c r="B63" s="2" t="str">
        <f>IFERROR(__xludf.DUMMYFUNCTION("""COMPUTED_VALUE"""),"Robolinux")</f>
        <v>Robolinux</v>
      </c>
      <c r="C63" s="5">
        <f>IFERROR(__xludf.DUMMYFUNCTION("""COMPUTED_VALUE"""),205.0)</f>
        <v>205</v>
      </c>
    </row>
    <row r="64">
      <c r="A64" s="5">
        <f>IFERROR(__xludf.DUMMYFUNCTION("""COMPUTED_VALUE"""),61.0)</f>
        <v>61</v>
      </c>
      <c r="B64" s="2" t="str">
        <f>IFERROR(__xludf.DUMMYFUNCTION("""COMPUTED_VALUE"""),"Simplicity")</f>
        <v>Simplicity</v>
      </c>
      <c r="C64" s="5">
        <f>IFERROR(__xludf.DUMMYFUNCTION("""COMPUTED_VALUE"""),199.0)</f>
        <v>199</v>
      </c>
    </row>
    <row r="65">
      <c r="A65" s="5">
        <f>IFERROR(__xludf.DUMMYFUNCTION("""COMPUTED_VALUE"""),62.0)</f>
        <v>62</v>
      </c>
      <c r="B65" s="2" t="str">
        <f>IFERROR(__xludf.DUMMYFUNCTION("""COMPUTED_VALUE"""),"Absolute")</f>
        <v>Absolute</v>
      </c>
      <c r="C65" s="5">
        <f>IFERROR(__xludf.DUMMYFUNCTION("""COMPUTED_VALUE"""),198.0)</f>
        <v>198</v>
      </c>
    </row>
    <row r="66">
      <c r="A66" s="5">
        <f>IFERROR(__xludf.DUMMYFUNCTION("""COMPUTED_VALUE"""),63.0)</f>
        <v>63</v>
      </c>
      <c r="B66" s="2" t="str">
        <f>IFERROR(__xludf.DUMMYFUNCTION("""COMPUTED_VALUE"""),"Nitrux")</f>
        <v>Nitrux</v>
      </c>
      <c r="C66" s="5">
        <f>IFERROR(__xludf.DUMMYFUNCTION("""COMPUTED_VALUE"""),198.0)</f>
        <v>198</v>
      </c>
    </row>
    <row r="67">
      <c r="A67" s="5">
        <f>IFERROR(__xludf.DUMMYFUNCTION("""COMPUTED_VALUE"""),64.0)</f>
        <v>64</v>
      </c>
      <c r="B67" s="2" t="str">
        <f>IFERROR(__xludf.DUMMYFUNCTION("""COMPUTED_VALUE"""),"MakuluLinux")</f>
        <v>MakuluLinux</v>
      </c>
      <c r="C67" s="5">
        <f>IFERROR(__xludf.DUMMYFUNCTION("""COMPUTED_VALUE"""),196.0)</f>
        <v>196</v>
      </c>
    </row>
    <row r="68">
      <c r="A68" s="5">
        <f>IFERROR(__xludf.DUMMYFUNCTION("""COMPUTED_VALUE"""),65.0)</f>
        <v>65</v>
      </c>
      <c r="B68" s="2" t="str">
        <f>IFERROR(__xludf.DUMMYFUNCTION("""COMPUTED_VALUE"""),"ClearOS")</f>
        <v>ClearOS</v>
      </c>
      <c r="C68" s="5">
        <f>IFERROR(__xludf.DUMMYFUNCTION("""COMPUTED_VALUE"""),195.0)</f>
        <v>195</v>
      </c>
    </row>
    <row r="69">
      <c r="A69" s="5">
        <f>IFERROR(__xludf.DUMMYFUNCTION("""COMPUTED_VALUE"""),66.0)</f>
        <v>66</v>
      </c>
      <c r="B69" s="2" t="str">
        <f>IFERROR(__xludf.DUMMYFUNCTION("""COMPUTED_VALUE"""),"Kodachi")</f>
        <v>Kodachi</v>
      </c>
      <c r="C69" s="5">
        <f>IFERROR(__xludf.DUMMYFUNCTION("""COMPUTED_VALUE"""),194.0)</f>
        <v>194</v>
      </c>
    </row>
    <row r="70">
      <c r="A70" s="5">
        <f>IFERROR(__xludf.DUMMYFUNCTION("""COMPUTED_VALUE"""),67.0)</f>
        <v>67</v>
      </c>
      <c r="B70" s="2" t="str">
        <f>IFERROR(__xludf.DUMMYFUNCTION("""COMPUTED_VALUE"""),"KNOPPIX")</f>
        <v>KNOPPIX</v>
      </c>
      <c r="C70" s="5">
        <f>IFERROR(__xludf.DUMMYFUNCTION("""COMPUTED_VALUE"""),192.0)</f>
        <v>192</v>
      </c>
    </row>
    <row r="71">
      <c r="A71" s="5">
        <f>IFERROR(__xludf.DUMMYFUNCTION("""COMPUTED_VALUE"""),68.0)</f>
        <v>68</v>
      </c>
      <c r="B71" s="2" t="str">
        <f>IFERROR(__xludf.DUMMYFUNCTION("""COMPUTED_VALUE"""),"AV Linux")</f>
        <v>AV Linux</v>
      </c>
      <c r="C71" s="5">
        <f>IFERROR(__xludf.DUMMYFUNCTION("""COMPUTED_VALUE"""),190.0)</f>
        <v>190</v>
      </c>
    </row>
    <row r="72">
      <c r="A72" s="5">
        <f>IFERROR(__xludf.DUMMYFUNCTION("""COMPUTED_VALUE"""),69.0)</f>
        <v>69</v>
      </c>
      <c r="B72" s="2" t="str">
        <f>IFERROR(__xludf.DUMMYFUNCTION("""COMPUTED_VALUE"""),"Feren")</f>
        <v>Feren</v>
      </c>
      <c r="C72" s="5">
        <f>IFERROR(__xludf.DUMMYFUNCTION("""COMPUTED_VALUE"""),190.0)</f>
        <v>190</v>
      </c>
    </row>
    <row r="73">
      <c r="A73" s="5">
        <f>IFERROR(__xludf.DUMMYFUNCTION("""COMPUTED_VALUE"""),70.0)</f>
        <v>70</v>
      </c>
      <c r="B73" s="2" t="str">
        <f>IFERROR(__xludf.DUMMYFUNCTION("""COMPUTED_VALUE"""),"Gecko")</f>
        <v>Gecko</v>
      </c>
      <c r="C73" s="5">
        <f>IFERROR(__xludf.DUMMYFUNCTION("""COMPUTED_VALUE"""),190.0)</f>
        <v>190</v>
      </c>
    </row>
    <row r="74">
      <c r="A74" s="5">
        <f>IFERROR(__xludf.DUMMYFUNCTION("""COMPUTED_VALUE"""),71.0)</f>
        <v>71</v>
      </c>
      <c r="B74" s="2" t="str">
        <f>IFERROR(__xludf.DUMMYFUNCTION("""COMPUTED_VALUE"""),"FuryBSD")</f>
        <v>FuryBSD</v>
      </c>
      <c r="C74" s="5">
        <f>IFERROR(__xludf.DUMMYFUNCTION("""COMPUTED_VALUE"""),185.0)</f>
        <v>185</v>
      </c>
    </row>
    <row r="75">
      <c r="A75" s="5">
        <f>IFERROR(__xludf.DUMMYFUNCTION("""COMPUTED_VALUE"""),72.0)</f>
        <v>72</v>
      </c>
      <c r="B75" s="2" t="str">
        <f>IFERROR(__xludf.DUMMYFUNCTION("""COMPUTED_VALUE"""),"Ultimate")</f>
        <v>Ultimate</v>
      </c>
      <c r="C75" s="5">
        <f>IFERROR(__xludf.DUMMYFUNCTION("""COMPUTED_VALUE"""),184.0)</f>
        <v>184</v>
      </c>
    </row>
    <row r="76">
      <c r="A76" s="5">
        <f>IFERROR(__xludf.DUMMYFUNCTION("""COMPUTED_VALUE"""),73.0)</f>
        <v>73</v>
      </c>
      <c r="B76" s="2" t="str">
        <f>IFERROR(__xludf.DUMMYFUNCTION("""COMPUTED_VALUE"""),"LXLE")</f>
        <v>LXLE</v>
      </c>
      <c r="C76" s="5">
        <f>IFERROR(__xludf.DUMMYFUNCTION("""COMPUTED_VALUE"""),182.0)</f>
        <v>182</v>
      </c>
    </row>
    <row r="77">
      <c r="A77" s="5">
        <f>IFERROR(__xludf.DUMMYFUNCTION("""COMPUTED_VALUE"""),74.0)</f>
        <v>74</v>
      </c>
      <c r="B77" s="2" t="str">
        <f>IFERROR(__xludf.DUMMYFUNCTION("""COMPUTED_VALUE"""),"Tiny Core")</f>
        <v>Tiny Core</v>
      </c>
      <c r="C77" s="5">
        <f>IFERROR(__xludf.DUMMYFUNCTION("""COMPUTED_VALUE"""),182.0)</f>
        <v>182</v>
      </c>
    </row>
    <row r="78">
      <c r="A78" s="5">
        <f>IFERROR(__xludf.DUMMYFUNCTION("""COMPUTED_VALUE"""),75.0)</f>
        <v>75</v>
      </c>
      <c r="B78" s="2" t="str">
        <f>IFERROR(__xludf.DUMMYFUNCTION("""COMPUTED_VALUE"""),"Ubuntu Studio")</f>
        <v>Ubuntu Studio</v>
      </c>
      <c r="C78" s="5">
        <f>IFERROR(__xludf.DUMMYFUNCTION("""COMPUTED_VALUE"""),181.0)</f>
        <v>181</v>
      </c>
    </row>
    <row r="79">
      <c r="A79" s="5">
        <f>IFERROR(__xludf.DUMMYFUNCTION("""COMPUTED_VALUE"""),76.0)</f>
        <v>76</v>
      </c>
      <c r="B79" s="2" t="str">
        <f>IFERROR(__xludf.DUMMYFUNCTION("""COMPUTED_VALUE"""),"Elive")</f>
        <v>Elive</v>
      </c>
      <c r="C79" s="5">
        <f>IFERROR(__xludf.DUMMYFUNCTION("""COMPUTED_VALUE"""),179.0)</f>
        <v>179</v>
      </c>
    </row>
    <row r="80">
      <c r="A80" s="5">
        <f>IFERROR(__xludf.DUMMYFUNCTION("""COMPUTED_VALUE"""),77.0)</f>
        <v>77</v>
      </c>
      <c r="B80" s="2" t="str">
        <f>IFERROR(__xludf.DUMMYFUNCTION("""COMPUTED_VALUE"""),"OpenBSD")</f>
        <v>OpenBSD</v>
      </c>
      <c r="C80" s="5">
        <f>IFERROR(__xludf.DUMMYFUNCTION("""COMPUTED_VALUE"""),178.0)</f>
        <v>178</v>
      </c>
    </row>
    <row r="81">
      <c r="A81" s="5">
        <f>IFERROR(__xludf.DUMMYFUNCTION("""COMPUTED_VALUE"""),78.0)</f>
        <v>78</v>
      </c>
      <c r="B81" s="2" t="str">
        <f>IFERROR(__xludf.DUMMYFUNCTION("""COMPUTED_VALUE"""),"NomadBSD")</f>
        <v>NomadBSD</v>
      </c>
      <c r="C81" s="5">
        <f>IFERROR(__xludf.DUMMYFUNCTION("""COMPUTED_VALUE"""),174.0)</f>
        <v>174</v>
      </c>
    </row>
    <row r="82">
      <c r="A82" s="5">
        <f>IFERROR(__xludf.DUMMYFUNCTION("""COMPUTED_VALUE"""),79.0)</f>
        <v>79</v>
      </c>
      <c r="B82" s="2" t="str">
        <f>IFERROR(__xludf.DUMMYFUNCTION("""COMPUTED_VALUE"""),"Emmabuntüs")</f>
        <v>Emmabuntüs</v>
      </c>
      <c r="C82" s="5">
        <f>IFERROR(__xludf.DUMMYFUNCTION("""COMPUTED_VALUE"""),169.0)</f>
        <v>169</v>
      </c>
    </row>
    <row r="83">
      <c r="A83" s="5">
        <f>IFERROR(__xludf.DUMMYFUNCTION("""COMPUTED_VALUE"""),80.0)</f>
        <v>80</v>
      </c>
      <c r="B83" s="2" t="str">
        <f>IFERROR(__xludf.DUMMYFUNCTION("""COMPUTED_VALUE"""),"OpenMandriva")</f>
        <v>OpenMandriva</v>
      </c>
      <c r="C83" s="5">
        <f>IFERROR(__xludf.DUMMYFUNCTION("""COMPUTED_VALUE"""),163.0)</f>
        <v>163</v>
      </c>
    </row>
    <row r="84">
      <c r="A84" s="5">
        <f>IFERROR(__xludf.DUMMYFUNCTION("""COMPUTED_VALUE"""),81.0)</f>
        <v>81</v>
      </c>
      <c r="B84" s="2" t="str">
        <f>IFERROR(__xludf.DUMMYFUNCTION("""COMPUTED_VALUE"""),"DragonFly")</f>
        <v>DragonFly</v>
      </c>
      <c r="C84" s="5">
        <f>IFERROR(__xludf.DUMMYFUNCTION("""COMPUTED_VALUE"""),161.0)</f>
        <v>161</v>
      </c>
    </row>
    <row r="85">
      <c r="A85" s="5">
        <f>IFERROR(__xludf.DUMMYFUNCTION("""COMPUTED_VALUE"""),82.0)</f>
        <v>82</v>
      </c>
      <c r="B85" s="2" t="str">
        <f>IFERROR(__xludf.DUMMYFUNCTION("""COMPUTED_VALUE"""),"ExTiX")</f>
        <v>ExTiX</v>
      </c>
      <c r="C85" s="5">
        <f>IFERROR(__xludf.DUMMYFUNCTION("""COMPUTED_VALUE"""),161.0)</f>
        <v>161</v>
      </c>
    </row>
    <row r="86">
      <c r="A86" s="5">
        <f>IFERROR(__xludf.DUMMYFUNCTION("""COMPUTED_VALUE"""),83.0)</f>
        <v>83</v>
      </c>
      <c r="B86" s="2" t="str">
        <f>IFERROR(__xludf.DUMMYFUNCTION("""COMPUTED_VALUE"""),"Septor")</f>
        <v>Septor</v>
      </c>
      <c r="C86" s="5">
        <f>IFERROR(__xludf.DUMMYFUNCTION("""COMPUTED_VALUE"""),160.0)</f>
        <v>160</v>
      </c>
    </row>
    <row r="87">
      <c r="A87" s="5">
        <f>IFERROR(__xludf.DUMMYFUNCTION("""COMPUTED_VALUE"""),84.0)</f>
        <v>84</v>
      </c>
      <c r="B87" s="2" t="str">
        <f>IFERROR(__xludf.DUMMYFUNCTION("""COMPUTED_VALUE"""),"BlackArch")</f>
        <v>BlackArch</v>
      </c>
      <c r="C87" s="5">
        <f>IFERROR(__xludf.DUMMYFUNCTION("""COMPUTED_VALUE"""),159.0)</f>
        <v>159</v>
      </c>
    </row>
    <row r="88">
      <c r="A88" s="5">
        <f>IFERROR(__xludf.DUMMYFUNCTION("""COMPUTED_VALUE"""),85.0)</f>
        <v>85</v>
      </c>
      <c r="B88" s="2" t="str">
        <f>IFERROR(__xludf.DUMMYFUNCTION("""COMPUTED_VALUE"""),"RasPiOS")</f>
        <v>RasPiOS</v>
      </c>
      <c r="C88" s="5">
        <f>IFERROR(__xludf.DUMMYFUNCTION("""COMPUTED_VALUE"""),156.0)</f>
        <v>156</v>
      </c>
    </row>
    <row r="89">
      <c r="A89" s="5">
        <f>IFERROR(__xludf.DUMMYFUNCTION("""COMPUTED_VALUE"""),86.0)</f>
        <v>86</v>
      </c>
      <c r="B89" s="2" t="str">
        <f>IFERROR(__xludf.DUMMYFUNCTION("""COMPUTED_VALUE"""),"Clear")</f>
        <v>Clear</v>
      </c>
      <c r="C89" s="5">
        <f>IFERROR(__xludf.DUMMYFUNCTION("""COMPUTED_VALUE"""),154.0)</f>
        <v>154</v>
      </c>
    </row>
    <row r="90">
      <c r="A90" s="5">
        <f>IFERROR(__xludf.DUMMYFUNCTION("""COMPUTED_VALUE"""),87.0)</f>
        <v>87</v>
      </c>
      <c r="B90" s="2" t="str">
        <f>IFERROR(__xludf.DUMMYFUNCTION("""COMPUTED_VALUE"""),"Sabayon")</f>
        <v>Sabayon</v>
      </c>
      <c r="C90" s="5">
        <f>IFERROR(__xludf.DUMMYFUNCTION("""COMPUTED_VALUE"""),147.0)</f>
        <v>147</v>
      </c>
    </row>
    <row r="91">
      <c r="A91" s="5">
        <f>IFERROR(__xludf.DUMMYFUNCTION("""COMPUTED_VALUE"""),88.0)</f>
        <v>88</v>
      </c>
      <c r="B91" s="2" t="str">
        <f>IFERROR(__xludf.DUMMYFUNCTION("""COMPUTED_VALUE"""),"SteamOS")</f>
        <v>SteamOS</v>
      </c>
      <c r="C91" s="5">
        <f>IFERROR(__xludf.DUMMYFUNCTION("""COMPUTED_VALUE"""),144.0)</f>
        <v>144</v>
      </c>
    </row>
    <row r="92">
      <c r="A92" s="5">
        <f>IFERROR(__xludf.DUMMYFUNCTION("""COMPUTED_VALUE"""),89.0)</f>
        <v>89</v>
      </c>
      <c r="B92" s="2" t="str">
        <f>IFERROR(__xludf.DUMMYFUNCTION("""COMPUTED_VALUE"""),"Netrunner")</f>
        <v>Netrunner</v>
      </c>
      <c r="C92" s="5">
        <f>IFERROR(__xludf.DUMMYFUNCTION("""COMPUTED_VALUE"""),143.0)</f>
        <v>143</v>
      </c>
    </row>
    <row r="93">
      <c r="A93" s="5">
        <f>IFERROR(__xludf.DUMMYFUNCTION("""COMPUTED_VALUE"""),90.0)</f>
        <v>90</v>
      </c>
      <c r="B93" s="2" t="str">
        <f>IFERROR(__xludf.DUMMYFUNCTION("""COMPUTED_VALUE"""),"Trisquel")</f>
        <v>Trisquel</v>
      </c>
      <c r="C93" s="5">
        <f>IFERROR(__xludf.DUMMYFUNCTION("""COMPUTED_VALUE"""),142.0)</f>
        <v>142</v>
      </c>
    </row>
    <row r="94">
      <c r="A94" s="5">
        <f>IFERROR(__xludf.DUMMYFUNCTION("""COMPUTED_VALUE"""),91.0)</f>
        <v>91</v>
      </c>
      <c r="B94" s="2" t="str">
        <f>IFERROR(__xludf.DUMMYFUNCTION("""COMPUTED_VALUE"""),"ROSA")</f>
        <v>ROSA</v>
      </c>
      <c r="C94" s="5">
        <f>IFERROR(__xludf.DUMMYFUNCTION("""COMPUTED_VALUE"""),140.0)</f>
        <v>140</v>
      </c>
    </row>
    <row r="95">
      <c r="A95" s="5">
        <f>IFERROR(__xludf.DUMMYFUNCTION("""COMPUTED_VALUE"""),92.0)</f>
        <v>92</v>
      </c>
      <c r="B95" s="2" t="str">
        <f>IFERROR(__xludf.DUMMYFUNCTION("""COMPUTED_VALUE"""),"Ubuntu DP")</f>
        <v>Ubuntu DP</v>
      </c>
      <c r="C95" s="5">
        <f>IFERROR(__xludf.DUMMYFUNCTION("""COMPUTED_VALUE"""),140.0)</f>
        <v>140</v>
      </c>
    </row>
    <row r="96">
      <c r="A96" s="5">
        <f>IFERROR(__xludf.DUMMYFUNCTION("""COMPUTED_VALUE"""),93.0)</f>
        <v>93</v>
      </c>
      <c r="B96" s="2" t="str">
        <f>IFERROR(__xludf.DUMMYFUNCTION("""COMPUTED_VALUE"""),"Obarun")</f>
        <v>Obarun</v>
      </c>
      <c r="C96" s="5">
        <f>IFERROR(__xludf.DUMMYFUNCTION("""COMPUTED_VALUE"""),139.0)</f>
        <v>139</v>
      </c>
    </row>
    <row r="97">
      <c r="A97" s="5">
        <f>IFERROR(__xludf.DUMMYFUNCTION("""COMPUTED_VALUE"""),94.0)</f>
        <v>94</v>
      </c>
      <c r="B97" s="2" t="str">
        <f>IFERROR(__xludf.DUMMYFUNCTION("""COMPUTED_VALUE"""),"GoboLinux")</f>
        <v>GoboLinux</v>
      </c>
      <c r="C97" s="5">
        <f>IFERROR(__xludf.DUMMYFUNCTION("""COMPUTED_VALUE"""),138.0)</f>
        <v>138</v>
      </c>
    </row>
    <row r="98">
      <c r="A98" s="5">
        <f>IFERROR(__xludf.DUMMYFUNCTION("""COMPUTED_VALUE"""),95.0)</f>
        <v>95</v>
      </c>
      <c r="B98" s="2" t="str">
        <f>IFERROR(__xludf.DUMMYFUNCTION("""COMPUTED_VALUE"""),"ArchBang")</f>
        <v>ArchBang</v>
      </c>
      <c r="C98" s="5">
        <f>IFERROR(__xludf.DUMMYFUNCTION("""COMPUTED_VALUE"""),137.0)</f>
        <v>137</v>
      </c>
    </row>
    <row r="99">
      <c r="A99" s="5">
        <f>IFERROR(__xludf.DUMMYFUNCTION("""COMPUTED_VALUE"""),96.0)</f>
        <v>96</v>
      </c>
      <c r="B99" s="2" t="str">
        <f>IFERROR(__xludf.DUMMYFUNCTION("""COMPUTED_VALUE"""),"Qubes")</f>
        <v>Qubes</v>
      </c>
      <c r="C99" s="5">
        <f>IFERROR(__xludf.DUMMYFUNCTION("""COMPUTED_VALUE"""),137.0)</f>
        <v>137</v>
      </c>
    </row>
    <row r="100">
      <c r="A100" s="5">
        <f>IFERROR(__xludf.DUMMYFUNCTION("""COMPUTED_VALUE"""),97.0)</f>
        <v>97</v>
      </c>
      <c r="B100" s="2" t="str">
        <f>IFERROR(__xludf.DUMMYFUNCTION("""COMPUTED_VALUE"""),"Volumio")</f>
        <v>Volumio</v>
      </c>
      <c r="C100" s="5">
        <f>IFERROR(__xludf.DUMMYFUNCTION("""COMPUTED_VALUE"""),137.0)</f>
        <v>137</v>
      </c>
    </row>
    <row r="101">
      <c r="A101" s="5">
        <f>IFERROR(__xludf.DUMMYFUNCTION("""COMPUTED_VALUE"""),98.0)</f>
        <v>98</v>
      </c>
      <c r="B101" s="2" t="str">
        <f>IFERROR(__xludf.DUMMYFUNCTION("""COMPUTED_VALUE"""),"ArchLabs")</f>
        <v>ArchLabs</v>
      </c>
      <c r="C101" s="5">
        <f>IFERROR(__xludf.DUMMYFUNCTION("""COMPUTED_VALUE"""),136.0)</f>
        <v>136</v>
      </c>
    </row>
    <row r="102">
      <c r="A102" s="5">
        <f>IFERROR(__xludf.DUMMYFUNCTION("""COMPUTED_VALUE"""),99.0)</f>
        <v>99</v>
      </c>
      <c r="B102" s="2" t="str">
        <f>IFERROR(__xludf.DUMMYFUNCTION("""COMPUTED_VALUE"""),"SmartOS")</f>
        <v>SmartOS</v>
      </c>
      <c r="C102" s="5">
        <f>IFERROR(__xludf.DUMMYFUNCTION("""COMPUTED_VALUE"""),131.0)</f>
        <v>131</v>
      </c>
    </row>
    <row r="103">
      <c r="A103" s="5">
        <f>IFERROR(__xludf.DUMMYFUNCTION("""COMPUTED_VALUE"""),100.0)</f>
        <v>100</v>
      </c>
      <c r="B103" s="2" t="str">
        <f>IFERROR(__xludf.DUMMYFUNCTION("""COMPUTED_VALUE"""),"Garuda")</f>
        <v>Garuda</v>
      </c>
      <c r="C103" s="5">
        <f>IFERROR(__xludf.DUMMYFUNCTION("""COMPUTED_VALUE"""),125.0)</f>
        <v>125</v>
      </c>
    </row>
  </sheetData>
  <customSheetViews>
    <customSheetView guid="{5AA50B0F-BFD7-42A9-B5AE-944241E01176}" filter="1" showAutoFilter="1">
      <autoFilter ref="$I$13"/>
    </customSheetView>
  </customSheetViews>
  <drawing r:id="rId1"/>
</worksheet>
</file>