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qubstudentcloud-my.sharepoint.com/personal/40280349_ads_qub_ac_uk/Documents/Everyting about Consulting/Projects/V For Vierza Analaysis/"/>
    </mc:Choice>
  </mc:AlternateContent>
  <bookViews>
    <workbookView xWindow="0" yWindow="465" windowWidth="28800" windowHeight="16380"/>
  </bookViews>
  <sheets>
    <sheet name="Introduction" sheetId="17" r:id="rId1"/>
    <sheet name="Dashboard" sheetId="12" r:id="rId2"/>
    <sheet name="Dashboard's Guidance" sheetId="22" r:id="rId3"/>
    <sheet name="Instruction (Performance Stats)" sheetId="20" r:id="rId4"/>
    <sheet name="Instruction (Predictive)" sheetId="21" r:id="rId5"/>
    <sheet name="Performance Report by Date" sheetId="9" r:id="rId6"/>
    <sheet name="Performance Report by Content" sheetId="11" r:id="rId7"/>
    <sheet name="Predictive Analytics Result" sheetId="13" r:id="rId8"/>
    <sheet name="Clean Data Table" sheetId="8" r:id="rId9"/>
  </sheets>
  <definedNames>
    <definedName name="_xlnm._FilterDatabase" localSheetId="8" hidden="1">'Clean Data Table'!#REF!</definedName>
    <definedName name="_xlnm._FilterDatabase" localSheetId="6" hidden="1">'Performance Report by Content'!$I$3:$J$90</definedName>
    <definedName name="GrandTotal" localSheetId="4">#REF!</definedName>
    <definedName name="GrandTotal">#REF!</definedName>
    <definedName name="Months">'Performance Report by Date'!$V$16:$V$16</definedName>
    <definedName name="Pivot1">'Performance Report by Date'!$A$5:$B$21</definedName>
    <definedName name="Slicer_Content_Summary">#N/A</definedName>
    <definedName name="Slicer_Content1">#N/A</definedName>
    <definedName name="Slicer_Years">#N/A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1" l="1"/>
  <c r="F44" i="11"/>
  <c r="F27" i="11"/>
  <c r="F5" i="11"/>
  <c r="F51" i="9"/>
  <c r="F28" i="9"/>
  <c r="F5" i="9"/>
  <c r="AA38" i="12" l="1"/>
  <c r="I66" i="11"/>
  <c r="I65" i="11"/>
  <c r="I64" i="11"/>
  <c r="I63" i="11"/>
  <c r="I62" i="11"/>
  <c r="F62" i="11"/>
  <c r="J61" i="11"/>
  <c r="J63" i="11"/>
  <c r="J62" i="11"/>
  <c r="J65" i="11"/>
  <c r="J64" i="11"/>
  <c r="J66" i="11"/>
  <c r="I49" i="11" l="1"/>
  <c r="I48" i="11"/>
  <c r="I47" i="11"/>
  <c r="I46" i="11"/>
  <c r="I45" i="11"/>
  <c r="F45" i="11"/>
  <c r="J44" i="11"/>
  <c r="I32" i="11"/>
  <c r="I31" i="11"/>
  <c r="I30" i="11"/>
  <c r="I29" i="11"/>
  <c r="I28" i="11"/>
  <c r="J27" i="11"/>
  <c r="F28" i="11"/>
  <c r="I10" i="11"/>
  <c r="I9" i="11"/>
  <c r="I8" i="11"/>
  <c r="I7" i="11"/>
  <c r="I6" i="11"/>
  <c r="J5" i="11"/>
  <c r="F6" i="11"/>
  <c r="J51" i="9"/>
  <c r="F52" i="9"/>
  <c r="J28" i="9"/>
  <c r="F29" i="9"/>
  <c r="J5" i="9"/>
  <c r="F6" i="9"/>
  <c r="J10" i="11"/>
  <c r="J8" i="11"/>
  <c r="J47" i="11"/>
  <c r="J29" i="11"/>
  <c r="J45" i="11"/>
  <c r="J46" i="11"/>
  <c r="J7" i="11"/>
  <c r="J31" i="11"/>
  <c r="J49" i="11"/>
  <c r="J30" i="11"/>
  <c r="J6" i="11"/>
  <c r="J48" i="11"/>
  <c r="J9" i="11"/>
  <c r="J32" i="11"/>
  <c r="J28" i="11"/>
  <c r="J32" i="9"/>
  <c r="J62" i="9"/>
  <c r="J30" i="9"/>
  <c r="J57" i="9"/>
  <c r="J9" i="9"/>
  <c r="J31" i="9"/>
  <c r="J16" i="9"/>
  <c r="J35" i="9"/>
  <c r="J8" i="9"/>
  <c r="J17" i="9"/>
  <c r="J55" i="9"/>
  <c r="J34" i="9"/>
  <c r="J10" i="9"/>
  <c r="J52" i="9"/>
  <c r="J58" i="9"/>
  <c r="J53" i="9"/>
  <c r="J7" i="9"/>
  <c r="J56" i="9"/>
  <c r="J63" i="9"/>
  <c r="J15" i="9"/>
  <c r="J13" i="9"/>
  <c r="J14" i="9"/>
  <c r="J12" i="9"/>
  <c r="J29" i="9"/>
  <c r="J54" i="9"/>
  <c r="J38" i="9"/>
  <c r="J40" i="9"/>
  <c r="J33" i="9"/>
  <c r="J61" i="9"/>
  <c r="J36" i="9"/>
  <c r="J11" i="9"/>
  <c r="J59" i="9"/>
  <c r="J60" i="9"/>
  <c r="J37" i="9"/>
  <c r="J39" i="9"/>
  <c r="J6" i="9"/>
  <c r="L200" i="8" l="1"/>
  <c r="J200" i="8"/>
  <c r="L199" i="8"/>
  <c r="J199" i="8"/>
  <c r="L198" i="8"/>
  <c r="J198" i="8"/>
  <c r="L197" i="8"/>
  <c r="J197" i="8"/>
  <c r="L196" i="8"/>
  <c r="J196" i="8"/>
  <c r="L195" i="8"/>
  <c r="J195" i="8"/>
  <c r="L194" i="8"/>
  <c r="J194" i="8"/>
  <c r="L193" i="8"/>
  <c r="J193" i="8"/>
  <c r="L192" i="8"/>
  <c r="J192" i="8"/>
  <c r="L191" i="8"/>
  <c r="J191" i="8"/>
  <c r="L190" i="8"/>
  <c r="J190" i="8"/>
  <c r="L189" i="8"/>
  <c r="J189" i="8"/>
  <c r="L188" i="8"/>
  <c r="J188" i="8"/>
  <c r="L187" i="8"/>
  <c r="J187" i="8"/>
  <c r="L186" i="8"/>
  <c r="J186" i="8"/>
  <c r="L185" i="8"/>
  <c r="J185" i="8"/>
  <c r="L184" i="8"/>
  <c r="J184" i="8"/>
  <c r="L183" i="8"/>
  <c r="J183" i="8"/>
  <c r="L182" i="8"/>
  <c r="J182" i="8"/>
  <c r="L181" i="8"/>
  <c r="J181" i="8"/>
  <c r="L180" i="8"/>
  <c r="J180" i="8"/>
  <c r="L179" i="8"/>
  <c r="J179" i="8"/>
  <c r="L178" i="8"/>
  <c r="J178" i="8"/>
  <c r="L177" i="8"/>
  <c r="J177" i="8"/>
  <c r="L176" i="8"/>
  <c r="J176" i="8"/>
  <c r="L175" i="8"/>
  <c r="J175" i="8"/>
  <c r="L174" i="8"/>
  <c r="J174" i="8"/>
  <c r="L173" i="8"/>
  <c r="J173" i="8"/>
  <c r="L172" i="8"/>
  <c r="J172" i="8"/>
  <c r="L171" i="8"/>
  <c r="J171" i="8"/>
  <c r="L170" i="8"/>
  <c r="J170" i="8"/>
  <c r="L169" i="8"/>
  <c r="J169" i="8"/>
  <c r="L168" i="8"/>
  <c r="J168" i="8"/>
  <c r="L167" i="8"/>
  <c r="J167" i="8"/>
  <c r="L166" i="8"/>
  <c r="J166" i="8"/>
  <c r="L165" i="8"/>
  <c r="J165" i="8"/>
  <c r="L164" i="8"/>
  <c r="J164" i="8"/>
  <c r="L163" i="8"/>
  <c r="J163" i="8"/>
  <c r="L162" i="8"/>
  <c r="J162" i="8"/>
  <c r="L161" i="8"/>
  <c r="J161" i="8"/>
  <c r="L160" i="8"/>
  <c r="J160" i="8"/>
  <c r="L159" i="8"/>
  <c r="J159" i="8"/>
  <c r="L158" i="8"/>
  <c r="J158" i="8"/>
  <c r="L157" i="8"/>
  <c r="J157" i="8"/>
  <c r="L156" i="8"/>
  <c r="J156" i="8"/>
  <c r="L155" i="8"/>
  <c r="J155" i="8"/>
  <c r="L154" i="8"/>
  <c r="J154" i="8"/>
  <c r="L153" i="8"/>
  <c r="J153" i="8"/>
  <c r="L152" i="8"/>
  <c r="J152" i="8"/>
  <c r="L151" i="8"/>
  <c r="J151" i="8"/>
  <c r="L150" i="8"/>
  <c r="J150" i="8"/>
  <c r="L149" i="8"/>
  <c r="J149" i="8"/>
  <c r="L148" i="8"/>
  <c r="J148" i="8"/>
  <c r="L147" i="8"/>
  <c r="J147" i="8"/>
  <c r="L146" i="8"/>
  <c r="J146" i="8"/>
  <c r="L145" i="8"/>
  <c r="J145" i="8"/>
  <c r="L144" i="8"/>
  <c r="J144" i="8"/>
  <c r="L143" i="8"/>
  <c r="J143" i="8"/>
  <c r="L142" i="8"/>
  <c r="J142" i="8"/>
  <c r="L141" i="8"/>
  <c r="J141" i="8"/>
  <c r="L140" i="8"/>
  <c r="J140" i="8"/>
  <c r="L139" i="8"/>
  <c r="J139" i="8"/>
  <c r="L138" i="8"/>
  <c r="J138" i="8"/>
  <c r="L137" i="8"/>
  <c r="J137" i="8"/>
  <c r="L136" i="8"/>
  <c r="J136" i="8"/>
  <c r="L135" i="8"/>
  <c r="J135" i="8"/>
  <c r="L134" i="8"/>
  <c r="J134" i="8"/>
  <c r="L133" i="8"/>
  <c r="J133" i="8"/>
  <c r="L132" i="8"/>
  <c r="J132" i="8"/>
  <c r="L131" i="8"/>
  <c r="J131" i="8"/>
  <c r="L130" i="8"/>
  <c r="J130" i="8"/>
  <c r="L129" i="8"/>
  <c r="J129" i="8"/>
  <c r="L128" i="8"/>
  <c r="J128" i="8"/>
  <c r="L127" i="8"/>
  <c r="J127" i="8"/>
  <c r="L126" i="8"/>
  <c r="J126" i="8"/>
  <c r="L125" i="8"/>
  <c r="J125" i="8"/>
  <c r="L124" i="8"/>
  <c r="J124" i="8"/>
  <c r="L123" i="8"/>
  <c r="J123" i="8"/>
  <c r="L122" i="8"/>
  <c r="J122" i="8"/>
  <c r="L121" i="8"/>
  <c r="J121" i="8"/>
  <c r="L120" i="8"/>
  <c r="J120" i="8"/>
  <c r="L119" i="8"/>
  <c r="J119" i="8"/>
  <c r="L118" i="8"/>
  <c r="J118" i="8"/>
  <c r="L117" i="8"/>
  <c r="J117" i="8"/>
  <c r="L116" i="8"/>
  <c r="J116" i="8"/>
  <c r="L115" i="8"/>
  <c r="J115" i="8"/>
  <c r="L114" i="8"/>
  <c r="J114" i="8"/>
  <c r="L113" i="8"/>
  <c r="J113" i="8"/>
  <c r="L112" i="8"/>
  <c r="J112" i="8"/>
  <c r="L111" i="8"/>
  <c r="J111" i="8"/>
  <c r="L110" i="8"/>
  <c r="J110" i="8"/>
  <c r="L109" i="8"/>
  <c r="J109" i="8"/>
  <c r="L108" i="8"/>
  <c r="J108" i="8"/>
  <c r="L107" i="8"/>
  <c r="J107" i="8"/>
  <c r="L106" i="8"/>
  <c r="J106" i="8"/>
  <c r="L105" i="8"/>
  <c r="J105" i="8"/>
  <c r="L104" i="8"/>
  <c r="J104" i="8"/>
  <c r="L103" i="8"/>
  <c r="J103" i="8"/>
  <c r="L102" i="8"/>
  <c r="J102" i="8"/>
  <c r="L101" i="8"/>
  <c r="J101" i="8"/>
  <c r="L100" i="8"/>
  <c r="J100" i="8"/>
  <c r="L99" i="8"/>
  <c r="J99" i="8"/>
  <c r="L98" i="8"/>
  <c r="J98" i="8"/>
  <c r="L97" i="8"/>
  <c r="J97" i="8"/>
  <c r="L96" i="8"/>
  <c r="J96" i="8"/>
  <c r="L95" i="8"/>
  <c r="J95" i="8"/>
  <c r="L94" i="8"/>
  <c r="J94" i="8"/>
  <c r="L93" i="8"/>
  <c r="J93" i="8"/>
  <c r="L92" i="8"/>
  <c r="J92" i="8"/>
  <c r="L91" i="8"/>
  <c r="J91" i="8"/>
  <c r="L90" i="8"/>
  <c r="J90" i="8"/>
  <c r="L89" i="8"/>
  <c r="J89" i="8"/>
  <c r="L88" i="8"/>
  <c r="J88" i="8"/>
  <c r="L87" i="8"/>
  <c r="J87" i="8"/>
  <c r="L86" i="8"/>
  <c r="J86" i="8"/>
  <c r="L85" i="8"/>
  <c r="J85" i="8"/>
  <c r="L84" i="8"/>
  <c r="J84" i="8"/>
  <c r="L83" i="8"/>
  <c r="J83" i="8"/>
  <c r="L82" i="8"/>
  <c r="J82" i="8"/>
  <c r="L81" i="8"/>
  <c r="J81" i="8"/>
  <c r="L80" i="8"/>
  <c r="J80" i="8"/>
  <c r="L79" i="8"/>
  <c r="J79" i="8"/>
  <c r="L78" i="8"/>
  <c r="J78" i="8"/>
  <c r="L77" i="8"/>
  <c r="J77" i="8"/>
  <c r="L76" i="8"/>
  <c r="J76" i="8"/>
  <c r="L75" i="8"/>
  <c r="J75" i="8"/>
  <c r="L74" i="8"/>
  <c r="J74" i="8"/>
  <c r="L73" i="8"/>
  <c r="J73" i="8"/>
  <c r="L72" i="8"/>
  <c r="J72" i="8"/>
  <c r="L71" i="8"/>
  <c r="J71" i="8"/>
  <c r="L70" i="8"/>
  <c r="J70" i="8"/>
  <c r="L69" i="8"/>
  <c r="J69" i="8"/>
  <c r="L68" i="8"/>
  <c r="J68" i="8"/>
  <c r="L67" i="8"/>
  <c r="J67" i="8"/>
  <c r="L66" i="8"/>
  <c r="J66" i="8"/>
  <c r="L65" i="8"/>
  <c r="J65" i="8"/>
  <c r="L64" i="8"/>
  <c r="J64" i="8"/>
  <c r="L63" i="8"/>
  <c r="J63" i="8"/>
  <c r="L62" i="8"/>
  <c r="J62" i="8"/>
  <c r="L61" i="8"/>
  <c r="J61" i="8"/>
  <c r="L60" i="8"/>
  <c r="J60" i="8"/>
  <c r="L59" i="8"/>
  <c r="J59" i="8"/>
  <c r="L58" i="8"/>
  <c r="J58" i="8"/>
  <c r="L57" i="8"/>
  <c r="J57" i="8"/>
  <c r="L56" i="8"/>
  <c r="J56" i="8"/>
  <c r="L55" i="8"/>
  <c r="J55" i="8"/>
  <c r="L54" i="8"/>
  <c r="J54" i="8"/>
  <c r="L53" i="8"/>
  <c r="J53" i="8"/>
  <c r="L52" i="8"/>
  <c r="J52" i="8"/>
  <c r="L51" i="8"/>
  <c r="J51" i="8"/>
  <c r="L50" i="8"/>
  <c r="J50" i="8"/>
  <c r="L49" i="8"/>
  <c r="J49" i="8"/>
  <c r="L48" i="8"/>
  <c r="J48" i="8"/>
  <c r="L47" i="8"/>
  <c r="J47" i="8"/>
  <c r="L46" i="8"/>
  <c r="J46" i="8"/>
  <c r="L45" i="8"/>
  <c r="J45" i="8"/>
  <c r="L44" i="8"/>
  <c r="J44" i="8"/>
  <c r="L43" i="8"/>
  <c r="J43" i="8"/>
  <c r="L42" i="8"/>
  <c r="J42" i="8"/>
  <c r="L41" i="8"/>
  <c r="J41" i="8"/>
  <c r="L40" i="8"/>
  <c r="J40" i="8"/>
  <c r="L39" i="8"/>
  <c r="J39" i="8"/>
  <c r="L38" i="8"/>
  <c r="J38" i="8"/>
  <c r="L37" i="8"/>
  <c r="J37" i="8"/>
  <c r="L36" i="8"/>
  <c r="J36" i="8"/>
  <c r="L35" i="8"/>
  <c r="J35" i="8"/>
  <c r="L34" i="8"/>
  <c r="J34" i="8"/>
  <c r="L33" i="8"/>
  <c r="J33" i="8"/>
  <c r="L32" i="8"/>
  <c r="J32" i="8"/>
  <c r="L31" i="8"/>
  <c r="J31" i="8"/>
  <c r="L30" i="8"/>
  <c r="J30" i="8"/>
  <c r="L29" i="8"/>
  <c r="J29" i="8"/>
  <c r="L28" i="8"/>
  <c r="J28" i="8"/>
  <c r="L27" i="8"/>
  <c r="J27" i="8"/>
  <c r="L26" i="8"/>
  <c r="J26" i="8"/>
  <c r="L25" i="8"/>
  <c r="J25" i="8"/>
  <c r="L24" i="8"/>
  <c r="J24" i="8"/>
  <c r="L23" i="8"/>
  <c r="J23" i="8"/>
  <c r="L22" i="8"/>
  <c r="J22" i="8"/>
  <c r="L21" i="8"/>
  <c r="J21" i="8"/>
  <c r="L20" i="8"/>
  <c r="J20" i="8"/>
  <c r="L19" i="8"/>
  <c r="J19" i="8"/>
  <c r="L18" i="8"/>
  <c r="J18" i="8"/>
  <c r="L17" i="8"/>
  <c r="J17" i="8"/>
  <c r="L16" i="8"/>
  <c r="J16" i="8"/>
  <c r="L15" i="8"/>
  <c r="J15" i="8"/>
  <c r="L14" i="8"/>
  <c r="J14" i="8"/>
  <c r="L13" i="8"/>
  <c r="J13" i="8"/>
  <c r="L12" i="8"/>
  <c r="J12" i="8"/>
  <c r="L11" i="8"/>
  <c r="J11" i="8"/>
  <c r="L10" i="8"/>
  <c r="J10" i="8"/>
  <c r="L9" i="8"/>
  <c r="J9" i="8"/>
  <c r="L8" i="8"/>
  <c r="J8" i="8"/>
  <c r="L7" i="8"/>
  <c r="J7" i="8"/>
  <c r="L6" i="8"/>
  <c r="J6" i="8"/>
  <c r="L5" i="8"/>
  <c r="J5" i="8"/>
  <c r="L4" i="8"/>
  <c r="J4" i="8"/>
</calcChain>
</file>

<file path=xl/sharedStrings.xml><?xml version="1.0" encoding="utf-8"?>
<sst xmlns="http://schemas.openxmlformats.org/spreadsheetml/2006/main" count="1090" uniqueCount="382">
  <si>
    <t>V for Vierza【VTuber】</t>
  </si>
  <si>
    <t>Introduction</t>
  </si>
  <si>
    <t>Main Menu</t>
  </si>
  <si>
    <t>1. Main Dashboard</t>
  </si>
  <si>
    <t>Click here</t>
  </si>
  <si>
    <t>2. Help Menu</t>
  </si>
  <si>
    <t>3. Analytics Guidance 1</t>
  </si>
  <si>
    <t>4. Analytics Guidance 2</t>
  </si>
  <si>
    <t>5. Data Table</t>
  </si>
  <si>
    <t>6. Pivot Table by Date</t>
  </si>
  <si>
    <t>7. Pivot Table by Content</t>
  </si>
  <si>
    <t>8. Predictive Analytics Results</t>
  </si>
  <si>
    <t>Instruction</t>
  </si>
  <si>
    <t>User may click the button above to access the specific page</t>
  </si>
  <si>
    <t>Simultaneously, user may click list of buttons on the banner above to return to the main menu</t>
  </si>
  <si>
    <t>Choose a single Analytics Year</t>
  </si>
  <si>
    <t>Youtube Analytic Dashboard</t>
  </si>
  <si>
    <t>Dashboard Guidance</t>
  </si>
  <si>
    <t>Calculate Viewers Amount</t>
  </si>
  <si>
    <t>Youtube Factor</t>
  </si>
  <si>
    <t>Subscribers</t>
  </si>
  <si>
    <t>Watch Time (in Minutes)</t>
  </si>
  <si>
    <t>Click Rate</t>
  </si>
  <si>
    <t>Likes</t>
  </si>
  <si>
    <t>Dislikes</t>
  </si>
  <si>
    <t>Viewers Amount Estimation</t>
  </si>
  <si>
    <t>Channel Performance Statistics</t>
  </si>
  <si>
    <t>Petunjuk</t>
  </si>
  <si>
    <r>
      <t xml:space="preserve">To learn how to use </t>
    </r>
    <r>
      <rPr>
        <u/>
        <sz val="16"/>
        <color rgb="FF000000"/>
        <rFont val="Calibri "/>
      </rPr>
      <t xml:space="preserve">Performance Statistic Analytics </t>
    </r>
  </si>
  <si>
    <t>Click Here</t>
  </si>
  <si>
    <r>
      <t xml:space="preserve">To learn how to use </t>
    </r>
    <r>
      <rPr>
        <u/>
        <sz val="16"/>
        <color rgb="FF000000"/>
        <rFont val="Calibri "/>
      </rPr>
      <t>Calculate Viewers Amount</t>
    </r>
  </si>
  <si>
    <t>Performance Statistic Graphs Source by Date (in Pivot Table)</t>
  </si>
  <si>
    <t>Performance Statistic Graphs Source by Content (in Pivot Table)</t>
  </si>
  <si>
    <t>Analytics Prediction Table Source (Multiple Linear Regression)</t>
  </si>
  <si>
    <t>Back to Main Dashboard</t>
  </si>
  <si>
    <t>Back to Main Menu</t>
  </si>
  <si>
    <t>Performance Statistics Guidance</t>
  </si>
  <si>
    <t>Choose the Analytics Years on the Top Left Corner</t>
  </si>
  <si>
    <t>- Please choose a single year to avoid any Error</t>
  </si>
  <si>
    <t>Dashboard Graphs shows the information of the youtube channel to attract viewers, subscribers and click rate.</t>
  </si>
  <si>
    <t>- Performance Analytics are divided into two types: By Date (Months) and Content</t>
  </si>
  <si>
    <t>- Detailed explanation on graphs and its analysis will be explain on the column below at "Detailed Explanation"</t>
  </si>
  <si>
    <t>Slicer function (filter) is provided at the left parts of the dashboard page</t>
  </si>
  <si>
    <t>- Slicer Content Summary: Melihat performa channel V for Vierza berdasarkan jenis konten yang dibuat</t>
  </si>
  <si>
    <t>- Example: If user click on the "Entertainment", then data analytics will be filtered on the "Entertainment" type only</t>
  </si>
  <si>
    <t>Figure 1.1 Before the "Content Summary" Filter</t>
  </si>
  <si>
    <t>Figure 1.2 After the "Content Summary" filter</t>
  </si>
  <si>
    <t>- "Content" Slicer: Filter based on the specific content</t>
  </si>
  <si>
    <t>-  GTA V, Dragon Raja, Genshin Impact are the examples of "Gaming" content</t>
  </si>
  <si>
    <t xml:space="preserve">-  Free Talk and music are the example of "Entertainment" type </t>
  </si>
  <si>
    <t xml:space="preserve">Detailed Expalanation on Performance Statistics Channel </t>
  </si>
  <si>
    <t>Slicer Detailed Information</t>
  </si>
  <si>
    <t>- "Content Summary" -&gt; Type of Contents</t>
  </si>
  <si>
    <t xml:space="preserve">   Entertainment, Gaming, dan Short Video</t>
  </si>
  <si>
    <t>-"Content" : Specific Content within the "Content Summary"</t>
  </si>
  <si>
    <r>
      <t xml:space="preserve">   Entertainment: </t>
    </r>
    <r>
      <rPr>
        <u/>
        <sz val="16"/>
        <color rgb="FF000000"/>
        <rFont val="Calibri"/>
        <family val="2"/>
        <scheme val="minor"/>
      </rPr>
      <t>Freetalk, Music dan Dance</t>
    </r>
  </si>
  <si>
    <t xml:space="preserve">   Gaming: List of games in every platform</t>
  </si>
  <si>
    <r>
      <t xml:space="preserve">   Short Video: Miscellaneous (</t>
    </r>
    <r>
      <rPr>
        <u/>
        <sz val="16"/>
        <color rgb="FF000000"/>
        <rFont val="Calibri"/>
        <family val="2"/>
        <scheme val="minor"/>
      </rPr>
      <t>Funny Video, Membership, Testing Livestream</t>
    </r>
    <r>
      <rPr>
        <sz val="16"/>
        <color rgb="FF000000"/>
        <rFont val="Calibri"/>
        <family val="2"/>
        <scheme val="minor"/>
      </rPr>
      <t>)</t>
    </r>
  </si>
  <si>
    <t>Three main information shown on the dashboard</t>
  </si>
  <si>
    <t>- Performance Statistics on Monthly Based</t>
  </si>
  <si>
    <t xml:space="preserve">   Average of Click Rate: Average amount of viewers who had clicked the video thumbnail of the youtube channel</t>
  </si>
  <si>
    <t xml:space="preserve">   Average Amount of Views: Average Amount of Views per month</t>
  </si>
  <si>
    <t xml:space="preserve">   Total Amount of Subscribers Increase: Self Explanatory</t>
  </si>
  <si>
    <t>- Performance Statistics Based on Content</t>
  </si>
  <si>
    <t xml:space="preserve">   Top 5 content with the highest amount of viewers = The best five contents that produce the most amount of viewers</t>
  </si>
  <si>
    <t xml:space="preserve">   Top 5 content with the highest amount of viewers averagely: The best five contents that produce the highest average amount of viewers</t>
  </si>
  <si>
    <t xml:space="preserve">   Top 5 content with the most subscribers gained = The five best contents that attracted the most viewers to subscribe</t>
  </si>
  <si>
    <t xml:space="preserve">   Top 5 content with the highest subscribers gained averagely = The five best content that produce the highest average amount of subscribers gained</t>
  </si>
  <si>
    <t>Further Information</t>
  </si>
  <si>
    <t>Click Rate: Counted when viewers clicked on the thumbnails video (limited to youtube mostly)</t>
  </si>
  <si>
    <t xml:space="preserve">   In other words, external links such as in social media platform like discords are excluded</t>
  </si>
  <si>
    <t>Predictive Analytics Guidance</t>
  </si>
  <si>
    <t>Analisa prediktif</t>
  </si>
  <si>
    <t>Predictive Analysis purposes is to see the estimate amount of viewers in one video or livestream</t>
  </si>
  <si>
    <t>"Youtube Factor" tables is provided as the tools to calculate the amount of viewers like a calculator</t>
  </si>
  <si>
    <t xml:space="preserve">-  There are 2 columns, predictors and numbers </t>
  </si>
  <si>
    <t xml:space="preserve">-  User can input the numbers estimation based on the predictors, and predict the amount of viewers gained </t>
  </si>
  <si>
    <t>-  Below is the explanation in a picture format</t>
  </si>
  <si>
    <t>Pivot Table By Date</t>
  </si>
  <si>
    <t>Dynamic Labels</t>
  </si>
  <si>
    <t>Chart Data</t>
  </si>
  <si>
    <t>Row Labels</t>
  </si>
  <si>
    <t>Average of Views</t>
  </si>
  <si>
    <t>Months</t>
  </si>
  <si>
    <t>Jan</t>
  </si>
  <si>
    <t>2020</t>
  </si>
  <si>
    <t>Feb</t>
  </si>
  <si>
    <t>Mar</t>
  </si>
  <si>
    <t>Apr</t>
  </si>
  <si>
    <t>May</t>
  </si>
  <si>
    <t>Jun</t>
  </si>
  <si>
    <t>Jul</t>
  </si>
  <si>
    <t>Aug</t>
  </si>
  <si>
    <t>Sep</t>
  </si>
  <si>
    <t>Oct</t>
  </si>
  <si>
    <t>Nov</t>
  </si>
  <si>
    <t>Dec</t>
  </si>
  <si>
    <t>Sum of Subscribers</t>
  </si>
  <si>
    <t>Average of Impressions click-through rate (%)</t>
  </si>
  <si>
    <t>Pivot Table By Content</t>
  </si>
  <si>
    <t>Sum of Views</t>
  </si>
  <si>
    <t>Content</t>
  </si>
  <si>
    <t>Assassins Creed</t>
  </si>
  <si>
    <t>Attack on Titan</t>
  </si>
  <si>
    <t>Genshin Impact</t>
  </si>
  <si>
    <t>GTA V</t>
  </si>
  <si>
    <t>Free Talk</t>
  </si>
  <si>
    <t>Dragon Raja</t>
  </si>
  <si>
    <t>Funny Video</t>
  </si>
  <si>
    <t>Pacify</t>
  </si>
  <si>
    <t>Random</t>
  </si>
  <si>
    <t>Far Cry</t>
  </si>
  <si>
    <t>Average of Subscribers</t>
  </si>
  <si>
    <t>Gwent</t>
  </si>
  <si>
    <t>NFS</t>
  </si>
  <si>
    <t>Outlast</t>
  </si>
  <si>
    <t>Predictive Analytics Table</t>
  </si>
  <si>
    <t>Instruction to read Analytics Data</t>
  </si>
  <si>
    <t>SUMMARY OUTPUT</t>
  </si>
  <si>
    <t>Multiple R, R Square, dan Adjusted R Square</t>
  </si>
  <si>
    <t>- Accuracy Rate of the model</t>
  </si>
  <si>
    <t>Regression Statistics</t>
  </si>
  <si>
    <t>-  Higher rate = Model prediction more accurate</t>
  </si>
  <si>
    <t>Multiple R</t>
  </si>
  <si>
    <t>R Square</t>
  </si>
  <si>
    <t>Coefficients</t>
  </si>
  <si>
    <t>Adjusted R Square</t>
  </si>
  <si>
    <t>-  Numbers that affect the increase / decrease of viewers based on the independent variables</t>
  </si>
  <si>
    <t>Standard Error</t>
  </si>
  <si>
    <t>-  Formula: Coefficient x Independent Variables</t>
  </si>
  <si>
    <t>Observations</t>
  </si>
  <si>
    <t xml:space="preserve">-  Example: Subscribers = 1.88 </t>
  </si>
  <si>
    <t xml:space="preserve">   Therefore, with 1 Subscribers increase, Viewers amount will rising to 1.88 (1 - 2 people) </t>
  </si>
  <si>
    <t>ANOVA</t>
  </si>
  <si>
    <t>df</t>
  </si>
  <si>
    <t>SS</t>
  </si>
  <si>
    <t>MS</t>
  </si>
  <si>
    <t>F</t>
  </si>
  <si>
    <t>Significance F</t>
  </si>
  <si>
    <t>P-value</t>
  </si>
  <si>
    <t>Regression</t>
  </si>
  <si>
    <t>-  The significance of Independent / Predictors</t>
  </si>
  <si>
    <t>Residual</t>
  </si>
  <si>
    <t>-  &lt; 0.05 = predictor is significant and can affect the dependent variables</t>
  </si>
  <si>
    <t>Total</t>
  </si>
  <si>
    <t>t Stat</t>
  </si>
  <si>
    <t>Lower 95%</t>
  </si>
  <si>
    <t>Upper 95%</t>
  </si>
  <si>
    <t>Intercept</t>
  </si>
  <si>
    <t>Watch time (in Minutes)</t>
  </si>
  <si>
    <t>Data Table</t>
  </si>
  <si>
    <t>No</t>
  </si>
  <si>
    <t>Video title</t>
  </si>
  <si>
    <t>Video publish time</t>
  </si>
  <si>
    <t>Video Type</t>
  </si>
  <si>
    <t>Content Summary</t>
  </si>
  <si>
    <t>Views</t>
  </si>
  <si>
    <t>Watch time (hours)</t>
  </si>
  <si>
    <t>Impressions</t>
  </si>
  <si>
    <t>Impressions click-through rate (%)</t>
  </si>
  <si>
    <t>Likes (vs. dislikes) (%)</t>
  </si>
  <si>
    <t>Cara Bermain PUBG Ala Bocil  - Vierza VTuber Indonesia</t>
  </si>
  <si>
    <t>Video</t>
  </si>
  <si>
    <t>Gaming</t>
  </si>
  <si>
    <t>PUBG</t>
  </si>
  <si>
    <t>Bocil Sakti Maen COD Mobile - Vtuber Indonesia</t>
  </si>
  <si>
    <t>COD</t>
  </si>
  <si>
    <t>Mobile Legend Bang Bang - Pertamakalinya - Vierza VTuber Indonesia</t>
  </si>
  <si>
    <t>Mobile Legends</t>
  </si>
  <si>
    <t>Ride 3 - ngeng ngeng bocil ngebut gas pol</t>
  </si>
  <si>
    <t>LiveStream</t>
  </si>
  <si>
    <t>Ride3</t>
  </si>
  <si>
    <t>Tes Live PUBG Lite</t>
  </si>
  <si>
    <t>Monster Hunter World</t>
  </si>
  <si>
    <t>Entertainment</t>
  </si>
  <si>
    <t>maen gitar - Vierza VTuber Indonesia</t>
  </si>
  <si>
    <t>Nyobain Game Mobile Naruto Slugfest - Vierza VTuber Indonesia</t>
  </si>
  <si>
    <t>Naruto</t>
  </si>
  <si>
    <t>Call of Duty War Zone Battle Royale Solo - Vierza VTuber Indonesia</t>
  </si>
  <si>
    <t>Call of Duty Warzone - Vierza VTuber Indonesia</t>
  </si>
  <si>
    <t>Menjelajahi luasnya Dunia GTA 5 - Vierza VTuber Indonesia</t>
  </si>
  <si>
    <t>Latihan Gitar - Vierza VTuber Indonesia</t>
  </si>
  <si>
    <t>The Crew 2 - Vierza VTuber Indonesia</t>
  </si>
  <si>
    <t>The Crew 2</t>
  </si>
  <si>
    <t>Berburu Dinosaurus Part 4 - Vierza VTuber Indonesia</t>
  </si>
  <si>
    <t>GTA 5 Online - Vierza VTuber Indonesia</t>
  </si>
  <si>
    <t>Far Cry 3 Part 2 - Vierza VTuber Indonesia</t>
  </si>
  <si>
    <t>Orange 7 - Shigatsu wa Kimi no Uso (Short Version) - Vierza VTuber Indonesia</t>
  </si>
  <si>
    <t>Assassins Creed Odyssey - Vierza VTuber Indonesia (Part 1)</t>
  </si>
  <si>
    <t>Conquerors Blade - Vierza Vtuber Indonesia</t>
  </si>
  <si>
    <t>Conquerors Blade</t>
  </si>
  <si>
    <t>Assassins Creed Odyssey - Vierza VTuber Indonesia (Part 3)</t>
  </si>
  <si>
    <t>The Crew 2 - Moto Vlog ala Vierza VTuber Indonesia</t>
  </si>
  <si>
    <t>Assassins Creed Odyssey - Vierza VTuber Indonesia (Part 4)</t>
  </si>
  <si>
    <t>Honkai Impact 3 - Vierza VTuber Indonesia</t>
  </si>
  <si>
    <t>Honkai Impact 3</t>
  </si>
  <si>
    <t>GTA 5 Story - Vierza VTuber Indonesia (Part 1)</t>
  </si>
  <si>
    <t>Sherlock Holmes</t>
  </si>
  <si>
    <t>GTA 5 Story - Vierza VTuber Indonesia (Part 2)</t>
  </si>
  <si>
    <t>The Witcher 3</t>
  </si>
  <si>
    <t>Naruto Shipudden Utimate Ninja Storm 4 - Vierza VTuber Indonesia (Part 1)</t>
  </si>
  <si>
    <t>Call of Duty Mobile - Vierza VTuber Indonesia</t>
  </si>
  <si>
    <t>GTA 5 Story - Vierza VTuber Indonesia (Part 3)</t>
  </si>
  <si>
    <t>The Witcher 3 - Vierza VTuber Indonesia (Part 3)</t>
  </si>
  <si>
    <t>The Witcher 3 - Vierza VTuber Indonesia (Part 5)</t>
  </si>
  <si>
    <t>GTA 5 Story - Vierza VTuber Indonesia (Part 4)</t>
  </si>
  <si>
    <t>The Witcher 3 - Vierza VTuber Indonesia (Part 6)</t>
  </si>
  <si>
    <t>The Witcher 3 - Vierza VTuber Indonesia (Part 7)</t>
  </si>
  <si>
    <t>The Witcher 3 - Vierza VTuber Indonesia (Part 8)</t>
  </si>
  <si>
    <t>Manual Samuel - Vierza VTuber Indonesia (Part 1)</t>
  </si>
  <si>
    <t>Manual Samuel</t>
  </si>
  <si>
    <t>CODM ke Ban jadi maen The Crew 2 aja  - Vierza VTuber Indonesia</t>
  </si>
  <si>
    <t>Far Cry 5 - Vierza VTuber Indonesia (Part 1)</t>
  </si>
  <si>
    <t>Far Cry 5 - Vierza VTuber Indonesia (Part 2)</t>
  </si>
  <si>
    <t>Sherlock Holmes : Crimes and Punishments - Vierza VTuber Indonesia (Part 5)</t>
  </si>
  <si>
    <t>Far Cry 5 - Vierza VTuber Indonesia (Part 4)</t>
  </si>
  <si>
    <t>Attack on Titan - Wings of Freedom - Vierza VTuber Indonesia (Part 2)</t>
  </si>
  <si>
    <t>Attack on Titan 2 - Vierza VTuber Indonesia (Part 1)</t>
  </si>
  <si>
    <t>Far Cry 5 - Vierza VTuber Indonesia (Part 5)</t>
  </si>
  <si>
    <t>Attack on Titan 2 - Vierza VTuber Indonesia (Part 3)</t>
  </si>
  <si>
    <t>Sherlock Holmes : The Devils Daughter - Vierza VTuber Indonesia (Part 1)</t>
  </si>
  <si>
    <t>Sherlock Holmes : The Devils Daughter - Vierza VTuber Indonesia (Part 3)</t>
  </si>
  <si>
    <t>Attack on Titan 2 - Vierza VTuber Indonesia (Part 5)</t>
  </si>
  <si>
    <t>ini judulnya gta 5 online guys</t>
  </si>
  <si>
    <t>Attack on Titan 2 - Vierza VTuber Indonesia (Part 7)</t>
  </si>
  <si>
    <t>Yeay 1K mari ngobrol dan bernyanyi</t>
  </si>
  <si>
    <t>gaskeun lah  !!!</t>
  </si>
  <si>
    <t>Random Game</t>
  </si>
  <si>
    <t>Attack on Titan 2 - Vierza VTuber Indonesia (Part 8)</t>
  </si>
  <si>
    <t>Wreckfest</t>
  </si>
  <si>
    <t>Attack on Titan 2 - Vierza VTuber Indonesia (Part 9)</t>
  </si>
  <si>
    <t>Wreckfest Indonesia - Vierza Vtuber Live Stream</t>
  </si>
  <si>
    <t>sini yang punya game nya ayo mabar !!!</t>
  </si>
  <si>
    <t>Attack on Titan 2 - Vierza VTuber Indonesia (Part 12) (Ending)</t>
  </si>
  <si>
    <t>gak bisa tidur ieu teh euy - Vierza Vtuber Live Stream Indonesia</t>
  </si>
  <si>
    <t>Ngabuburit Maen GTA Online Aja Yuk - Vierza Vtuber Live Stream Indonesia</t>
  </si>
  <si>
    <t>aku temenin kalian yaaah</t>
  </si>
  <si>
    <t>The Beast Inside - Vierza Vtuber Live Streaming Indonesia (Part 1)</t>
  </si>
  <si>
    <t>The Beast Inside</t>
  </si>
  <si>
    <t>Come Here Beb , The Lady Rocker Will Rock You !!!</t>
  </si>
  <si>
    <t>The Beast Inside - Vierza Vtuber Live Streaming Indonesia (Part 3)</t>
  </si>
  <si>
    <t>The Beast Inside - Vierza Vtuber Live Streaming Indonesia (Part 4)</t>
  </si>
  <si>
    <t>Tes Jaringan Aja, kalo kapan2 live stream game ini seru gak yah ??</t>
  </si>
  <si>
    <t>Minecraft</t>
  </si>
  <si>
    <t>Dragon Raja - Vtuber Indonesia Live</t>
  </si>
  <si>
    <t>The Beast Inside - Vierza Vtuber Live Streaming Indonesia (Part 6)</t>
  </si>
  <si>
    <t>Sambil Sarapan Maen Game Dragon Raja Ah</t>
  </si>
  <si>
    <t>maen game santai ah - Dragon Raja</t>
  </si>
  <si>
    <t>Sini Nge Date Sama Aku Aja di GTA 5 - Vierza Vtuber Live Stream Indonesia</t>
  </si>
  <si>
    <t>Mari Kalahkan Kazuya di Tekken 7 !!!</t>
  </si>
  <si>
    <t>Tekken</t>
  </si>
  <si>
    <t>maaf kepencet live</t>
  </si>
  <si>
    <t>ngobrol yuk sambil belajar jadi orang sabar : )</t>
  </si>
  <si>
    <t>GTA 5 Online - Vierza Vtuber Live Stream Indonesia</t>
  </si>
  <si>
    <t>kalo pagi enak nya maen game apa yah?</t>
  </si>
  <si>
    <t>Maneater【 Part 1 】 - V for Vierza Live Stream【 VTuber Indonesia 】</t>
  </si>
  <si>
    <t>Maneater</t>
  </si>
  <si>
    <t>Dying Light</t>
  </si>
  <si>
    <t>Dying Light (Part 3) - V for Vierza Live Stream VTuber Indonesia</t>
  </si>
  <si>
    <t>Dying Light (Part 4) - V for Vierza Live Stream VTuber Indonesia</t>
  </si>
  <si>
    <t>GTA 5 Online  - V for Vierza Live Stream VTuber Indonesia</t>
  </si>
  <si>
    <t>Dying Light (Part 5) - V for Vierza Live Stream VTuber Indonesia</t>
  </si>
  <si>
    <t>Maneater【 Part 6 】 - V for Vierza Live Stream【 VTuber Indonesia 】</t>
  </si>
  <si>
    <t>Far Cry 5【 Part 7 】  - V for Vierza Live Stream【 VTuber Indonesia 】</t>
  </si>
  <si>
    <t>Minecraft - V for Vierza Live Stream【 VTuber Indonesia 】</t>
  </si>
  <si>
    <t>Tekken 7 Side Story 【 Part  】  - V for Vierza Live Stream【 VTuber Indonesia 】</t>
  </si>
  <si>
    <t>Bikin Rumah di Minecraft - V for Vierza Live Stream【 VTuber Indonesia 】</t>
  </si>
  <si>
    <t>Minecraft - berpetualang meskipun noob  - V for Vierza Live Stream【 VTuber Indonesia 】</t>
  </si>
  <si>
    <t>Tekken 7 Side Story 【 Part 2 】  - V for Vierza Live Stream【 VTuber Indonesia 】</t>
  </si>
  <si>
    <t>Minecraft ala Vtuber Noob - V for Vierza Live Stream【 VTuber Indonesia 】</t>
  </si>
  <si>
    <t>Human Fall Flat</t>
  </si>
  <si>
    <t>Game Letoy, Mabar Yuk - V for Vierza Live Stream【 VTuber Indonesia 】</t>
  </si>
  <si>
    <t>Ngegas yang bener gini nih - Ride 3 - V for Vierza Live Stream【 VTuber Indonesia 】</t>
  </si>
  <si>
    <t>Project Winter 【 Gameplay】- V for Vierza Live Stream【 VTuber Indonesia 】</t>
  </si>
  <si>
    <t>Project Winter</t>
  </si>
  <si>
    <t>Sarapan PUBG 【 Gameplay】- V for Vierza Live Stream【 VTuber Indonesia 】</t>
  </si>
  <si>
    <t>Human Fall Flat 【 Gameplay】- V for Vierza Live Stream【 VTuber Indonesia 】</t>
  </si>
  <si>
    <t>Assassins Creed Odyssey 【 Part 11】- V for Vierza Live Stream【 VTuber Indonesia 】</t>
  </si>
  <si>
    <t>Assassins Creed Odyssey 【 Part 9】- V for Vierza Live Stream【 VTuber Indonesia 】</t>
  </si>
  <si>
    <t>Call of Duty Mobile 【 Gameplay】- V for Vierza Live Stream【 VTuber Indonesia 】</t>
  </si>
  <si>
    <t>Assassins Creed Odyssey 【 Part 12】- V for Vierza Live Stream【 VTuber Indonesia 】</t>
  </si>
  <si>
    <t>PUBG PC Tembak Pas Ke Hati 【 Gameplay】- V for Vierza Live Stream【 VTuber Indonesia 】</t>
  </si>
  <si>
    <t>Gas Koplo Ride 3 【 Gameplay】- V for Vierza Live Stream【 VTuber Indonesia 】</t>
  </si>
  <si>
    <t>Assassins Creed Odyssey 【 Part 13】- V for Vierza Live Stream【 VTuber Indonesia 】</t>
  </si>
  <si>
    <t>Assassins Creed Odyssey 【 Part 19】- V for Vierza Live Stream【 VTuber Indonesia 】</t>
  </si>
  <si>
    <t>MotoVlog bonus koplo 【 Ride 3】- V for Vierza Live Stream【 VTuber Indonesia 】</t>
  </si>
  <si>
    <t>Assassins Creed Odyssey 【 Part 21】- V for Vierza Live Stream【 VTuber Indonesia 】</t>
  </si>
  <si>
    <t>Music</t>
  </si>
  <si>
    <t>Assassins Creed Odyssey 【 Part 24】- V for Vierza Live Stream【 VTuber Indonesia 】</t>
  </si>
  <si>
    <t>Assassins Creed Odyssey 【 Part 22】- V for Vierza Live Stream【 VTuber Indonesia 】</t>
  </si>
  <si>
    <t>Assassins Creed Odyssey 【 Part 25】- V for Vierza Live Stream【 VTuber Indonesia 】</t>
  </si>
  <si>
    <t>Assassins Creed Odyssey 【 Part 28】- V for Vierza Live Stream【 VTuber Indonesia 】</t>
  </si>
  <si>
    <t>Assassins Creed Odyssey 【 Part 30】- V for Vierza Live Stream【 VTuber Indonesia 】</t>
  </si>
  <si>
    <t>Doki Doki Literatur Club! 【 Part 1】- V for Vierza Live Stream【 VTuber Indonesia 】</t>
  </si>
  <si>
    <t>Doki Doki Literatur Club!</t>
  </si>
  <si>
    <t>Doki Doki Literatur Club! 【 Part 3】- V for Vierza Live Stream【 VTuber Indonesia 】</t>
  </si>
  <si>
    <t>Balapan Sambil Sarapan Pagi【 The Crew 2】- V for Vierza Live Stream【 VTuber Indonesia 】</t>
  </si>
  <si>
    <t>Assassins Creed Odyssey 【 Part 32】- V for Vierza Live Stream【 VTuber Indonesia 】</t>
  </si>
  <si>
    <t>Assassins Creed Odyssey 【 Part 37】- V for Vierza Live Stream【 VTuber Indonesia 】</t>
  </si>
  <si>
    <t>Assassins Creed Odyssey 【 Part 40】- V for Vierza Live Stream【 VTuber Indonesia 】</t>
  </si>
  <si>
    <t>Assassins Creed Odyssey 【 Part 39】- V for Vierza Live Stream【 VTuber Indonesia 】</t>
  </si>
  <si>
    <t>Assassins Creed Odyssey 【 Part 42】- V for Vierza Live Stream【 VTuber Indonesia 】</t>
  </si>
  <si>
    <t>Assassins Creed Odyssey 【 Part 41】- V for Vierza Live Stream【 VTuber Indonesia 】</t>
  </si>
  <si>
    <t>Assassins Creed Odyssey 【 Part 43】- V for Vierza Live Stream【 VTuber Indonesia 】</t>
  </si>
  <si>
    <t>Itsuka Kotori Monochrome Style  -  Vierza Vtuber</t>
  </si>
  <si>
    <t>Vtuber Indonesia ,Ara ara vs amooy ?</t>
  </si>
  <si>
    <t>Short Video</t>
  </si>
  <si>
    <t>Fiersa Besari ft Tantri - Waktu yang Salah 【 Vierza Vtuber Cover Music】</t>
  </si>
  <si>
    <t>Assassins Creed Odyssey 【 Part 47】- V for Vierza Live Stream【 VTuber Indonesia 】</t>
  </si>
  <si>
    <t>Assassins Creed Odyssey 【 Part 45】- V for Vierza Live Stream【 VTuber Indonesia 】</t>
  </si>
  <si>
    <t>dipaksa nyanyi sama loli ranger - V for Vierza Live Stream【 VTuber Indonesia 】</t>
  </si>
  <si>
    <t>Assassins Creed Odyssey 【 Part 49】- V for Vierza Live Stream【 VTuber Indonesia 】</t>
  </si>
  <si>
    <t>Assassins Creed Odyssey 【 Part 48】- V for Vierza Live Stream【 VTuber Indonesia 】</t>
  </si>
  <si>
    <t>tes stream</t>
  </si>
  <si>
    <t>Assassins Creed Odyssey 【 Part 50】- V for Vierza Live Stream【 VTuber Indonesia 】</t>
  </si>
  <si>
    <t>Assassins Creed Odyssey 【 Part 51】- V for Vierza Live Stream【 VTuber Indonesia 】</t>
  </si>
  <si>
    <t>Assassins Creed Odyssey 【 Part 53】- V for Vierza Live Stream【 VTuber Indonesia 】</t>
  </si>
  <si>
    <t>GTAmoooy titik</t>
  </si>
  <si>
    <t>Human Fall Flat 【VTUBER】My Name is Vie  : )</t>
  </si>
  <si>
    <t>Horizon Zero Dawn - Ultra Hard【 Part 1】- V for Vierza Live Stream【 VTuber Indonesia 】</t>
  </si>
  <si>
    <t>Horizon Zero Dawn</t>
  </si>
  <si>
    <t>Resident Evil</t>
  </si>
  <si>
    <t>Horizon Zero Dawn - Ultra Hard【 Part 2】- V for Vierza Live Stream【 VTuber Indonesia 】</t>
  </si>
  <si>
    <t>Resident Evil 7 Biohazard 【 Part 3】- V for Vierza Live Stream【 VTuber Indonesia 】</t>
  </si>
  <si>
    <t>Horizon Zero Dawn - Ultra Hard【 Part 3】- V for Vierza Live Stream【 VTuber Indonesia 】</t>
  </si>
  <si>
    <t>Valorant ? cobain ah - V for Vierza Live Stream【 VTuber Indonesia 】</t>
  </si>
  <si>
    <t>Valorant</t>
  </si>
  <si>
    <t>Yakuza</t>
  </si>
  <si>
    <t>Yakuza 0 【Part 2】V for Vierza Live Stream【 VTuber Indonesia 】</t>
  </si>
  <si>
    <t>V for Vierza Live Stream</t>
  </si>
  <si>
    <t>Yakuza 0 【Part 5】V for Vierza Live Stream【 VTuber Indonesia 】</t>
  </si>
  <si>
    <t>Aka Manto 【Part 1】V for Vierza Live Stream【 VTuber Indonesia 】Thanks for Game @Rapli</t>
  </si>
  <si>
    <t>Akai Manto</t>
  </si>
  <si>
    <t>Resident Evil 7 Biohazard 【 Part 5】- V for Vierza Live Stream【 VTuber Indonesia 】</t>
  </si>
  <si>
    <t>Resident Evil 7 Biohazard 【 Part 4】- V for Vierza Live Stream【 VTuber Indonesia 】</t>
  </si>
  <si>
    <t xml:space="preserve">Cat woman miauw :) </t>
  </si>
  <si>
    <t>GTA 5 Online - V for Vierza Live Stream【 VTuber Indonesia 】</t>
  </si>
  <si>
    <t>NFS Heat 【 Part 1 】 V for Vierza Live Stream【 VTuber Indonesia 】</t>
  </si>
  <si>
    <t>NFS Heat 【 Part 2 】 V for Vierza Live Stream【 VTuber Indonesia 】</t>
  </si>
  <si>
    <t>Left 4 Dead 2</t>
  </si>
  <si>
    <t>nge gass ah , kumaha vie we atuh</t>
  </si>
  <si>
    <t>Yakuza 0 【Part 8】V for Vierza Live Stream【 VTuber Indonesia 】</t>
  </si>
  <si>
    <t>Chika Dance by Vie</t>
  </si>
  <si>
    <t>Dance</t>
  </si>
  <si>
    <t>Lady Rocker Concert</t>
  </si>
  <si>
    <t>Lady Rocker Play One True Cuddle</t>
  </si>
  <si>
    <t>True Cuddle</t>
  </si>
  <si>
    <t>Yakuza 0 【Part 9】V for Vierza Live Stream【 VTuber Indonesia 】</t>
  </si>
  <si>
    <t>Bukan Tes Jaringan - Lady Rocker atau Lady Koplo ?</t>
  </si>
  <si>
    <t>Tes Jaringan - Lady Rocker atau Lady Koplo ?</t>
  </si>
  <si>
    <t>Konser Musik !!! tiket gratis bawa cemilan sendiri yah</t>
  </si>
  <si>
    <t>ini Bebek atau Angsa ? di beliin lagi Kak Rapli nih hehe</t>
  </si>
  <si>
    <t>Untitled Goose</t>
  </si>
  <si>
    <t>Genshin Impact Grinding Time</t>
  </si>
  <si>
    <t>Nyanyi gak sambil maen Genshin Impact</t>
  </si>
  <si>
    <t>Genshin Impact , level up Rank Adventure 20 Today !!</t>
  </si>
  <si>
    <t>Genshin Impact , sambil ngobrol tentang channel member</t>
  </si>
  <si>
    <t>menunggu baso tahu ??</t>
  </si>
  <si>
    <t>Genshin Impact lagi yuk</t>
  </si>
  <si>
    <t>Genshin Impact lagi ah</t>
  </si>
  <si>
    <t>Gacha Genshin Impact - gak boleh sombong</t>
  </si>
  <si>
    <t>Left 4 Dead 2 - jangan tinggalin aku atuh</t>
  </si>
  <si>
    <t>ayo tes badge sama emote nya dong</t>
  </si>
  <si>
    <t>I Will Rock You This Night !!!</t>
  </si>
  <si>
    <t>jam segini ada yg maen genshin impact ?</t>
  </si>
  <si>
    <t>Genshin Impact (sambil testing dan setting broadcasting)</t>
  </si>
  <si>
    <t>Belom Tidur Kan? mari kita main misi left 4 dead 2</t>
  </si>
  <si>
    <t>kalo masuk live ini wajib chat "Amooy"</t>
  </si>
  <si>
    <t>One Punch Man</t>
  </si>
  <si>
    <t>Genshin Impact - Gacha Teroooooos !!!</t>
  </si>
  <si>
    <t>Vierza Live Stream Mobil Mobilan Sambil Pegang Gitar</t>
  </si>
  <si>
    <t>Crossout</t>
  </si>
  <si>
    <t>tes gitar pasang senar baru</t>
  </si>
  <si>
    <t>Malem Mingguan Bersama Vie</t>
  </si>
  <si>
    <t>Genshin Impact di Pagi Hari</t>
  </si>
  <si>
    <t>Bangun Tidur , sini bantuin grinding : )</t>
  </si>
  <si>
    <t>Yomawari</t>
  </si>
  <si>
    <t>#vforvierza Yomawari Night Alone #3</t>
  </si>
  <si>
    <t>#vforvierza Yomawari Night Alone #4</t>
  </si>
  <si>
    <t>Convenience Store</t>
  </si>
  <si>
    <t>【 #VforVierza VTuber  】The Convenience Store #2</t>
  </si>
  <si>
    <t>Genshin Impact Game Open World Terbaik Akhir Tahun 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</si>
</sst>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F800]dddd\,\ mmmm\ dd\,\ yyyy"/>
    <numFmt numFmtId="165" formatCode="_-* #,##0_-;\-* #,##0_-;_-* &quot;-&quot;??_-;_-@_-"/>
    <numFmt numFmtId="166" formatCode="_-* #,##0.0000_-;\-* #,##0.0000_-;_-* &quot;-&quot;??_-;_-@_-"/>
    <numFmt numFmtId="167" formatCode="[hh]:mm"/>
    <numFmt numFmtId="168" formatCode="_-* #,##0.000_-;\-* #,##0.000_-;_-* &quot;-&quot;??_-;_-@_-"/>
    <numFmt numFmtId="169" formatCode="_-* #,##0.00000_-;\-* #,##0.00000_-;_-* &quot;-&quot;??_-;_-@_-"/>
  </numFmts>
  <fonts count="30">
    <font>
      <sz val="10"/>
      <color rgb="FF000000"/>
      <name val="Arial"/>
      <family val="2"/>
    </font>
    <font>
      <sz val="12"/>
      <color theme="1"/>
      <name val="Calibri"/>
      <family val="2"/>
      <scheme val="minor"/>
    </font>
    <font>
      <sz val="10"/>
      <color rgb="FF000000"/>
      <name val="Arial"/>
      <family val="2"/>
    </font>
    <font>
      <sz val="12"/>
      <color rgb="FF000000"/>
      <name val="Arial"/>
      <family val="2"/>
    </font>
    <font>
      <sz val="12"/>
      <color rgb="FF000000"/>
      <name val="Calibri"/>
      <family val="2"/>
      <scheme val="minor"/>
    </font>
    <font>
      <sz val="16"/>
      <color rgb="FF000000"/>
      <name val="Calibri"/>
      <family val="2"/>
      <scheme val="minor"/>
    </font>
    <font>
      <b/>
      <sz val="20"/>
      <color rgb="FF000000"/>
      <name val="Calibri"/>
      <family val="2"/>
      <scheme val="minor"/>
    </font>
    <font>
      <b/>
      <sz val="30"/>
      <color rgb="FF000000"/>
      <name val="Calibri"/>
      <family val="2"/>
      <scheme val="minor"/>
    </font>
    <font>
      <b/>
      <sz val="26"/>
      <color rgb="FF000000"/>
      <name val="Calibri"/>
      <family val="2"/>
      <scheme val="minor"/>
    </font>
    <font>
      <b/>
      <sz val="16"/>
      <color rgb="FF000000"/>
      <name val="Calibri"/>
      <family val="2"/>
      <scheme val="minor"/>
    </font>
    <font>
      <b/>
      <sz val="16"/>
      <color rgb="FF000000"/>
      <name val="Calibri "/>
    </font>
    <font>
      <sz val="10"/>
      <color rgb="FF000000"/>
      <name val="Calibri"/>
      <family val="2"/>
      <scheme val="minor"/>
    </font>
    <font>
      <sz val="16"/>
      <color rgb="FF000000"/>
      <name val="Calibri "/>
    </font>
    <font>
      <u/>
      <sz val="16"/>
      <color rgb="FF000000"/>
      <name val="Calibri "/>
    </font>
    <font>
      <sz val="16"/>
      <color rgb="FF000000"/>
      <name val="Arial"/>
      <family val="2"/>
    </font>
    <font>
      <sz val="14"/>
      <color rgb="FF000000"/>
      <name val="Calibri"/>
      <family val="2"/>
      <scheme val="minor"/>
    </font>
    <font>
      <i/>
      <sz val="14"/>
      <color rgb="FF000000"/>
      <name val="Calibri"/>
      <family val="2"/>
      <scheme val="minor"/>
    </font>
    <font>
      <sz val="18"/>
      <color rgb="FF000000"/>
      <name val="Calibri"/>
      <family val="2"/>
      <scheme val="minor"/>
    </font>
    <font>
      <u/>
      <sz val="18"/>
      <color rgb="FF000000"/>
      <name val="Calibri"/>
      <family val="2"/>
      <scheme val="minor"/>
    </font>
    <font>
      <b/>
      <sz val="16"/>
      <color theme="1"/>
      <name val="Calibri"/>
      <family val="2"/>
      <scheme val="minor"/>
    </font>
    <font>
      <sz val="14"/>
      <color theme="1"/>
      <name val="Calibri"/>
      <family val="2"/>
      <scheme val="minor"/>
    </font>
    <font>
      <u/>
      <sz val="16"/>
      <color rgb="FF000000"/>
      <name val="Calibri"/>
      <family val="2"/>
      <scheme val="minor"/>
    </font>
    <font>
      <sz val="16"/>
      <color rgb="FF000000"/>
      <name val="Calibri"/>
      <family val="2"/>
      <scheme val="minor"/>
    </font>
    <font>
      <sz val="10"/>
      <color theme="0"/>
      <name val="Arial"/>
      <family val="2"/>
    </font>
    <font>
      <b/>
      <sz val="30"/>
      <color theme="0"/>
      <name val="Calibri"/>
      <family val="2"/>
      <scheme val="minor"/>
    </font>
    <font>
      <b/>
      <sz val="20"/>
      <color theme="0"/>
      <name val="Calibri"/>
      <family val="2"/>
      <scheme val="minor"/>
    </font>
    <font>
      <b/>
      <sz val="26"/>
      <color theme="0"/>
      <name val="Calibri"/>
      <family val="2"/>
      <scheme val="minor"/>
    </font>
    <font>
      <b/>
      <sz val="22"/>
      <color theme="1"/>
      <name val="Open Sans"/>
      <family val="2"/>
    </font>
    <font>
      <b/>
      <sz val="24"/>
      <color theme="1"/>
      <name val="Open Sans"/>
      <family val="2"/>
    </font>
    <font>
      <sz val="16"/>
      <color theme="1"/>
      <name val="Arial"/>
      <family val="2"/>
    </font>
  </fonts>
  <fills count="11">
    <fill>
      <patternFill patternType="none"/>
    </fill>
    <fill>
      <patternFill patternType="gray125"/>
    </fill>
    <fill>
      <patternFill patternType="solid">
        <fgColor rgb="FFF0F1F4"/>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rgb="FF508593"/>
        <bgColor indexed="64"/>
      </patternFill>
    </fill>
    <fill>
      <patternFill patternType="solid">
        <fgColor rgb="FFF9FAFC"/>
        <bgColor indexed="64"/>
      </patternFill>
    </fill>
    <fill>
      <patternFill patternType="solid">
        <fgColor rgb="FFB1C5D4"/>
        <bgColor indexed="64"/>
      </patternFill>
    </fill>
    <fill>
      <patternFill patternType="solid">
        <fgColor rgb="FF89BDD6"/>
        <bgColor indexed="64"/>
      </patternFill>
    </fill>
    <fill>
      <patternFill patternType="solid">
        <fgColor rgb="FF6BC4A6"/>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3" fillId="0" borderId="0" xfId="0" applyFont="1"/>
    <xf numFmtId="43" fontId="3" fillId="0" borderId="0" xfId="1" applyFont="1"/>
    <xf numFmtId="165" fontId="3" fillId="0" borderId="0" xfId="1" applyNumberFormat="1" applyFont="1"/>
    <xf numFmtId="166" fontId="3" fillId="0" borderId="0" xfId="1" applyNumberFormat="1" applyFont="1"/>
    <xf numFmtId="0" fontId="0" fillId="0" borderId="0" xfId="0" applyFont="1"/>
    <xf numFmtId="10" fontId="0" fillId="0" borderId="0" xfId="2" applyNumberFormat="1" applyFont="1"/>
    <xf numFmtId="0" fontId="5" fillId="0" borderId="8" xfId="0" applyFont="1" applyFill="1" applyBorder="1"/>
    <xf numFmtId="0" fontId="0" fillId="0" borderId="0" xfId="0" applyFill="1"/>
    <xf numFmtId="0" fontId="5" fillId="0" borderId="0" xfId="0" applyFont="1" applyFill="1"/>
    <xf numFmtId="0" fontId="5" fillId="0" borderId="0" xfId="0" applyFont="1" applyFill="1" applyBorder="1"/>
    <xf numFmtId="0" fontId="0" fillId="0" borderId="0" xfId="0" applyFill="1" applyBorder="1"/>
    <xf numFmtId="0" fontId="0" fillId="3" borderId="0" xfId="0" applyFill="1"/>
    <xf numFmtId="165" fontId="0" fillId="0" borderId="0" xfId="1" applyNumberFormat="1" applyFont="1" applyFill="1"/>
    <xf numFmtId="0" fontId="0" fillId="0" borderId="16" xfId="0" applyFill="1" applyBorder="1"/>
    <xf numFmtId="0" fontId="0" fillId="0" borderId="8" xfId="0" applyFill="1" applyBorder="1"/>
    <xf numFmtId="43" fontId="0" fillId="0" borderId="10" xfId="1" applyFont="1" applyFill="1" applyBorder="1"/>
    <xf numFmtId="0" fontId="0" fillId="0" borderId="16" xfId="0" applyFill="1" applyBorder="1" applyAlignment="1">
      <alignment horizontal="left"/>
    </xf>
    <xf numFmtId="0" fontId="0" fillId="0" borderId="3" xfId="0" applyFill="1" applyBorder="1"/>
    <xf numFmtId="0" fontId="0" fillId="0" borderId="5" xfId="0" applyFill="1" applyBorder="1"/>
    <xf numFmtId="0" fontId="0" fillId="0" borderId="1" xfId="0" applyFill="1" applyBorder="1"/>
    <xf numFmtId="165" fontId="0" fillId="0" borderId="2" xfId="1" applyNumberFormat="1" applyFont="1" applyFill="1" applyBorder="1"/>
    <xf numFmtId="165" fontId="0" fillId="0" borderId="5" xfId="1" applyNumberFormat="1" applyFont="1" applyFill="1" applyBorder="1"/>
    <xf numFmtId="43" fontId="0" fillId="0" borderId="19" xfId="0" applyNumberFormat="1" applyFill="1" applyBorder="1"/>
    <xf numFmtId="43" fontId="0" fillId="0" borderId="21" xfId="0" applyNumberFormat="1" applyFill="1" applyBorder="1"/>
    <xf numFmtId="43" fontId="0" fillId="0" borderId="20" xfId="0" applyNumberFormat="1" applyFill="1" applyBorder="1"/>
    <xf numFmtId="0" fontId="0" fillId="0" borderId="1" xfId="0" applyFill="1" applyBorder="1" applyAlignment="1">
      <alignment horizontal="left"/>
    </xf>
    <xf numFmtId="43" fontId="0" fillId="0" borderId="0" xfId="1" applyFont="1" applyFill="1"/>
    <xf numFmtId="0" fontId="15" fillId="2" borderId="0" xfId="0" applyFont="1" applyFill="1"/>
    <xf numFmtId="0" fontId="16" fillId="2" borderId="6" xfId="0" applyFont="1" applyFill="1" applyBorder="1" applyAlignment="1">
      <alignment horizontal="centerContinuous"/>
    </xf>
    <xf numFmtId="0" fontId="15" fillId="2" borderId="0" xfId="0" applyFont="1" applyFill="1" applyBorder="1" applyAlignment="1"/>
    <xf numFmtId="0" fontId="15" fillId="2" borderId="4" xfId="0" applyFont="1" applyFill="1" applyBorder="1" applyAlignment="1"/>
    <xf numFmtId="0" fontId="16" fillId="2" borderId="6" xfId="0" applyFont="1" applyFill="1" applyBorder="1" applyAlignment="1">
      <alignment horizontal="center"/>
    </xf>
    <xf numFmtId="43" fontId="15" fillId="2" borderId="0" xfId="1" applyFont="1" applyFill="1" applyBorder="1" applyAlignment="1"/>
    <xf numFmtId="43" fontId="15" fillId="2" borderId="4" xfId="1" applyFont="1" applyFill="1" applyBorder="1" applyAlignment="1"/>
    <xf numFmtId="168" fontId="15" fillId="5" borderId="0" xfId="1" applyNumberFormat="1" applyFont="1" applyFill="1" applyBorder="1" applyAlignment="1"/>
    <xf numFmtId="168" fontId="15" fillId="5" borderId="4" xfId="1" applyNumberFormat="1" applyFont="1" applyFill="1" applyBorder="1" applyAlignment="1"/>
    <xf numFmtId="43" fontId="15" fillId="5" borderId="0" xfId="1" applyFont="1" applyFill="1" applyBorder="1" applyAlignment="1"/>
    <xf numFmtId="43" fontId="15" fillId="5" borderId="4" xfId="1" applyFont="1" applyFill="1" applyBorder="1" applyAlignment="1"/>
    <xf numFmtId="10" fontId="15" fillId="5" borderId="0" xfId="2" applyNumberFormat="1" applyFont="1" applyFill="1" applyBorder="1" applyAlignment="1"/>
    <xf numFmtId="0" fontId="15" fillId="0" borderId="0" xfId="0" applyFont="1" applyFill="1"/>
    <xf numFmtId="169" fontId="15" fillId="2" borderId="0" xfId="1" applyNumberFormat="1" applyFont="1" applyFill="1"/>
    <xf numFmtId="43" fontId="15" fillId="0" borderId="0" xfId="1" applyFont="1" applyFill="1"/>
    <xf numFmtId="0" fontId="15" fillId="0" borderId="8" xfId="0" applyFont="1" applyFill="1" applyBorder="1"/>
    <xf numFmtId="43" fontId="15" fillId="0" borderId="10" xfId="1" applyFont="1" applyFill="1" applyBorder="1"/>
    <xf numFmtId="0" fontId="15" fillId="0" borderId="3" xfId="0" applyFont="1" applyFill="1" applyBorder="1"/>
    <xf numFmtId="0" fontId="15" fillId="0" borderId="5" xfId="0" applyFont="1" applyFill="1" applyBorder="1"/>
    <xf numFmtId="0" fontId="15" fillId="0" borderId="1" xfId="0" applyFont="1" applyFill="1" applyBorder="1"/>
    <xf numFmtId="43" fontId="15" fillId="0" borderId="2" xfId="1" applyFont="1" applyFill="1" applyBorder="1"/>
    <xf numFmtId="43" fontId="15" fillId="0" borderId="5" xfId="1" applyFont="1" applyFill="1" applyBorder="1"/>
    <xf numFmtId="10" fontId="15" fillId="0" borderId="2" xfId="2" applyNumberFormat="1" applyFont="1" applyFill="1" applyBorder="1"/>
    <xf numFmtId="10" fontId="15" fillId="0" borderId="5" xfId="2" applyNumberFormat="1" applyFont="1" applyFill="1" applyBorder="1"/>
    <xf numFmtId="165" fontId="5" fillId="0" borderId="0" xfId="1" applyNumberFormat="1" applyFont="1" applyFill="1"/>
    <xf numFmtId="43" fontId="5" fillId="0" borderId="10" xfId="1" applyFont="1" applyFill="1" applyBorder="1"/>
    <xf numFmtId="0" fontId="5" fillId="0" borderId="3" xfId="0" applyFont="1" applyFill="1" applyBorder="1"/>
    <xf numFmtId="0" fontId="5" fillId="0" borderId="5" xfId="0" applyFont="1" applyFill="1" applyBorder="1"/>
    <xf numFmtId="0" fontId="5" fillId="0" borderId="1" xfId="0" applyFont="1" applyFill="1" applyBorder="1"/>
    <xf numFmtId="165" fontId="5" fillId="0" borderId="2" xfId="1" applyNumberFormat="1" applyFont="1" applyFill="1" applyBorder="1"/>
    <xf numFmtId="165" fontId="5" fillId="0" borderId="5" xfId="1" applyNumberFormat="1" applyFont="1" applyFill="1" applyBorder="1"/>
    <xf numFmtId="0" fontId="19" fillId="0" borderId="5" xfId="0" applyFont="1" applyBorder="1" applyAlignment="1">
      <alignment horizontal="center" vertical="center"/>
    </xf>
    <xf numFmtId="0" fontId="19" fillId="0" borderId="3" xfId="0" applyFont="1" applyBorder="1" applyAlignment="1">
      <alignment horizontal="center" vertical="center"/>
    </xf>
    <xf numFmtId="164" fontId="19" fillId="0" borderId="4" xfId="0" applyNumberFormat="1" applyFont="1" applyBorder="1" applyAlignment="1">
      <alignment horizontal="center" vertical="center"/>
    </xf>
    <xf numFmtId="0" fontId="19" fillId="0" borderId="4" xfId="0" applyFont="1" applyBorder="1" applyAlignment="1">
      <alignment horizontal="center" vertical="center"/>
    </xf>
    <xf numFmtId="165" fontId="19" fillId="0" borderId="4" xfId="1" applyNumberFormat="1" applyFont="1" applyBorder="1" applyAlignment="1">
      <alignment horizontal="center" vertical="center"/>
    </xf>
    <xf numFmtId="43" fontId="19" fillId="0" borderId="4" xfId="1" applyFont="1" applyBorder="1" applyAlignment="1">
      <alignment horizontal="center" vertical="center"/>
    </xf>
    <xf numFmtId="10" fontId="19" fillId="0" borderId="4" xfId="2" applyNumberFormat="1" applyFont="1" applyBorder="1" applyAlignment="1">
      <alignment horizontal="center" vertical="center"/>
    </xf>
    <xf numFmtId="0" fontId="1" fillId="0" borderId="0" xfId="0" applyFont="1"/>
    <xf numFmtId="0" fontId="4" fillId="0" borderId="0" xfId="0" applyFont="1"/>
    <xf numFmtId="0" fontId="11" fillId="0" borderId="0" xfId="0" applyFont="1"/>
    <xf numFmtId="10" fontId="11" fillId="0" borderId="0" xfId="2" applyNumberFormat="1" applyFont="1"/>
    <xf numFmtId="0" fontId="20" fillId="0" borderId="1" xfId="0" applyFont="1" applyBorder="1"/>
    <xf numFmtId="164" fontId="15" fillId="0" borderId="0" xfId="0" applyNumberFormat="1" applyFont="1" applyAlignment="1">
      <alignment horizontal="left"/>
    </xf>
    <xf numFmtId="0" fontId="20" fillId="0" borderId="0" xfId="0" applyFont="1"/>
    <xf numFmtId="167" fontId="20" fillId="0" borderId="0" xfId="0" applyNumberFormat="1" applyFont="1"/>
    <xf numFmtId="0" fontId="20" fillId="0" borderId="0" xfId="0" applyNumberFormat="1" applyFont="1"/>
    <xf numFmtId="165" fontId="20" fillId="0" borderId="0" xfId="1" applyNumberFormat="1" applyFont="1"/>
    <xf numFmtId="43" fontId="20" fillId="0" borderId="0" xfId="1" applyFont="1"/>
    <xf numFmtId="10" fontId="20" fillId="0" borderId="0" xfId="2" applyNumberFormat="1" applyFont="1" applyBorder="1"/>
    <xf numFmtId="164" fontId="20" fillId="0" borderId="0" xfId="0" quotePrefix="1" applyNumberFormat="1" applyFont="1" applyAlignment="1">
      <alignment horizontal="left"/>
    </xf>
    <xf numFmtId="0" fontId="5" fillId="3" borderId="0" xfId="0" applyFont="1" applyFill="1"/>
    <xf numFmtId="0" fontId="9" fillId="3" borderId="0" xfId="0" applyFont="1" applyFill="1"/>
    <xf numFmtId="0" fontId="5" fillId="3" borderId="0" xfId="0" quotePrefix="1" applyFont="1" applyFill="1"/>
    <xf numFmtId="0" fontId="21" fillId="3" borderId="0" xfId="0" quotePrefix="1" applyFont="1" applyFill="1"/>
    <xf numFmtId="0" fontId="22" fillId="0" borderId="16" xfId="0" applyFont="1" applyFill="1" applyBorder="1"/>
    <xf numFmtId="165" fontId="22" fillId="0" borderId="16" xfId="0" applyNumberFormat="1" applyFont="1" applyFill="1" applyBorder="1"/>
    <xf numFmtId="0" fontId="22" fillId="0" borderId="1" xfId="0" applyFont="1" applyFill="1" applyBorder="1" applyAlignment="1">
      <alignment horizontal="left"/>
    </xf>
    <xf numFmtId="165" fontId="22" fillId="0" borderId="19" xfId="0" applyNumberFormat="1" applyFont="1" applyFill="1" applyBorder="1"/>
    <xf numFmtId="165" fontId="22" fillId="0" borderId="21" xfId="0" applyNumberFormat="1" applyFont="1" applyFill="1" applyBorder="1"/>
    <xf numFmtId="0" fontId="22" fillId="0" borderId="16" xfId="0" applyFont="1" applyFill="1" applyBorder="1" applyAlignment="1">
      <alignment horizontal="left"/>
    </xf>
    <xf numFmtId="165" fontId="22" fillId="0" borderId="20" xfId="0" applyNumberFormat="1" applyFont="1" applyFill="1" applyBorder="1"/>
    <xf numFmtId="43" fontId="22" fillId="0" borderId="19" xfId="0" applyNumberFormat="1" applyFont="1" applyFill="1" applyBorder="1"/>
    <xf numFmtId="43" fontId="22" fillId="0" borderId="21" xfId="0" applyNumberFormat="1" applyFont="1" applyFill="1" applyBorder="1"/>
    <xf numFmtId="43" fontId="22" fillId="0" borderId="20" xfId="0" applyNumberFormat="1" applyFont="1" applyFill="1" applyBorder="1"/>
    <xf numFmtId="0" fontId="22" fillId="0" borderId="19" xfId="0" applyFont="1" applyFill="1" applyBorder="1" applyAlignment="1">
      <alignment horizontal="left"/>
    </xf>
    <xf numFmtId="0" fontId="22" fillId="0" borderId="20" xfId="0" applyFont="1" applyFill="1" applyBorder="1" applyAlignment="1">
      <alignment horizontal="left"/>
    </xf>
    <xf numFmtId="0" fontId="17" fillId="0" borderId="23" xfId="0" applyFont="1" applyFill="1" applyBorder="1" applyAlignment="1">
      <alignment horizontal="center" vertical="center"/>
    </xf>
    <xf numFmtId="0" fontId="17" fillId="0" borderId="24" xfId="0" applyFont="1" applyFill="1" applyBorder="1" applyAlignment="1">
      <alignment horizontal="center" vertical="center"/>
    </xf>
    <xf numFmtId="0" fontId="17" fillId="0" borderId="25" xfId="0" applyFont="1" applyFill="1" applyBorder="1" applyAlignment="1">
      <alignment horizontal="center" vertical="center"/>
    </xf>
    <xf numFmtId="0" fontId="6" fillId="6" borderId="0" xfId="0" applyFont="1" applyFill="1" applyAlignment="1"/>
    <xf numFmtId="0" fontId="0" fillId="6" borderId="0" xfId="0" applyFill="1"/>
    <xf numFmtId="0" fontId="8" fillId="6" borderId="0" xfId="0" applyFont="1" applyFill="1" applyAlignment="1"/>
    <xf numFmtId="0" fontId="25" fillId="6" borderId="0" xfId="0" applyFont="1" applyFill="1" applyAlignment="1"/>
    <xf numFmtId="0" fontId="23" fillId="6" borderId="0" xfId="0" applyFont="1" applyFill="1"/>
    <xf numFmtId="0" fontId="26" fillId="6" borderId="0" xfId="0" applyFont="1" applyFill="1" applyAlignment="1"/>
    <xf numFmtId="0" fontId="7" fillId="6" borderId="0" xfId="0" applyFont="1" applyFill="1" applyAlignment="1">
      <alignment vertical="center"/>
    </xf>
    <xf numFmtId="0" fontId="24" fillId="6" borderId="0" xfId="0" applyFont="1" applyFill="1" applyAlignment="1">
      <alignment vertical="center"/>
    </xf>
    <xf numFmtId="0" fontId="0" fillId="7" borderId="0" xfId="0" applyFill="1"/>
    <xf numFmtId="0" fontId="0" fillId="7" borderId="0" xfId="0" applyFill="1" applyBorder="1"/>
    <xf numFmtId="0" fontId="17" fillId="7" borderId="7" xfId="0" applyFont="1" applyFill="1" applyBorder="1"/>
    <xf numFmtId="0" fontId="17" fillId="7" borderId="8" xfId="0" applyFont="1" applyFill="1" applyBorder="1"/>
    <xf numFmtId="43" fontId="0" fillId="7" borderId="0" xfId="0" applyNumberFormat="1" applyFill="1"/>
    <xf numFmtId="10" fontId="0" fillId="7" borderId="0" xfId="2" applyNumberFormat="1" applyFont="1" applyFill="1"/>
    <xf numFmtId="0" fontId="17" fillId="7" borderId="9" xfId="0" applyFont="1" applyFill="1" applyBorder="1"/>
    <xf numFmtId="0" fontId="4" fillId="7" borderId="0" xfId="0" applyFont="1" applyFill="1"/>
    <xf numFmtId="43" fontId="4" fillId="7" borderId="0" xfId="1" applyFont="1" applyFill="1"/>
    <xf numFmtId="0" fontId="10" fillId="7" borderId="0" xfId="0" applyFont="1" applyFill="1"/>
    <xf numFmtId="0" fontId="12" fillId="7" borderId="0" xfId="0" applyFont="1" applyFill="1"/>
    <xf numFmtId="0" fontId="14" fillId="7" borderId="0" xfId="0" applyFont="1" applyFill="1"/>
    <xf numFmtId="0" fontId="12" fillId="7" borderId="0" xfId="0" quotePrefix="1" applyFont="1" applyFill="1"/>
    <xf numFmtId="0" fontId="5" fillId="7" borderId="1" xfId="0" applyFont="1" applyFill="1" applyBorder="1"/>
    <xf numFmtId="0" fontId="5" fillId="7" borderId="0" xfId="0" applyFont="1" applyFill="1" applyBorder="1"/>
    <xf numFmtId="0" fontId="5" fillId="7" borderId="17" xfId="0" applyFont="1" applyFill="1" applyBorder="1"/>
    <xf numFmtId="0" fontId="10" fillId="9" borderId="0" xfId="0" applyFont="1" applyFill="1"/>
    <xf numFmtId="0" fontId="0" fillId="9" borderId="0" xfId="0" applyFill="1"/>
    <xf numFmtId="0" fontId="12" fillId="9" borderId="0" xfId="0" applyFont="1" applyFill="1"/>
    <xf numFmtId="0" fontId="14" fillId="9" borderId="0" xfId="0" applyFont="1" applyFill="1"/>
    <xf numFmtId="0" fontId="12" fillId="9" borderId="0" xfId="0" quotePrefix="1" applyFont="1" applyFill="1"/>
    <xf numFmtId="0" fontId="0" fillId="7" borderId="2" xfId="0" applyFill="1" applyBorder="1"/>
    <xf numFmtId="0" fontId="0" fillId="7" borderId="4" xfId="0" applyFill="1" applyBorder="1"/>
    <xf numFmtId="0" fontId="0" fillId="7" borderId="5" xfId="0" applyFill="1" applyBorder="1"/>
    <xf numFmtId="0" fontId="0" fillId="7" borderId="22" xfId="0" applyFill="1" applyBorder="1"/>
    <xf numFmtId="0" fontId="0" fillId="7" borderId="18" xfId="0" applyFill="1" applyBorder="1"/>
    <xf numFmtId="0" fontId="11" fillId="7" borderId="0" xfId="0" applyFont="1" applyFill="1" applyBorder="1"/>
    <xf numFmtId="0" fontId="4" fillId="7" borderId="0" xfId="0" applyFont="1" applyFill="1" applyBorder="1"/>
    <xf numFmtId="0" fontId="0" fillId="7" borderId="1" xfId="0" applyFill="1" applyBorder="1"/>
    <xf numFmtId="0" fontId="0" fillId="7" borderId="3" xfId="0" applyFill="1" applyBorder="1"/>
    <xf numFmtId="0" fontId="0" fillId="8" borderId="0" xfId="0" applyFill="1" applyBorder="1"/>
    <xf numFmtId="0" fontId="0" fillId="8" borderId="2" xfId="0" applyFill="1" applyBorder="1"/>
    <xf numFmtId="0" fontId="0" fillId="8" borderId="4" xfId="0" applyFill="1" applyBorder="1"/>
    <xf numFmtId="0" fontId="0" fillId="8" borderId="5" xfId="0" applyFill="1" applyBorder="1"/>
    <xf numFmtId="0" fontId="0" fillId="0" borderId="2" xfId="0" applyFill="1" applyBorder="1"/>
    <xf numFmtId="0" fontId="0" fillId="0" borderId="4" xfId="0" applyFill="1" applyBorder="1"/>
    <xf numFmtId="0" fontId="29" fillId="7" borderId="0" xfId="0" applyFont="1" applyFill="1"/>
    <xf numFmtId="0" fontId="17" fillId="8" borderId="17" xfId="0" applyFont="1" applyFill="1" applyBorder="1"/>
    <xf numFmtId="0" fontId="18" fillId="8" borderId="22" xfId="0" applyFont="1" applyFill="1" applyBorder="1"/>
    <xf numFmtId="0" fontId="0" fillId="8" borderId="22" xfId="0" applyFill="1" applyBorder="1"/>
    <xf numFmtId="0" fontId="0" fillId="8" borderId="18" xfId="0" applyFill="1" applyBorder="1"/>
    <xf numFmtId="0" fontId="0" fillId="8" borderId="1" xfId="0" applyFill="1" applyBorder="1"/>
    <xf numFmtId="0" fontId="12" fillId="8" borderId="0" xfId="0" quotePrefix="1" applyFont="1" applyFill="1" applyBorder="1"/>
    <xf numFmtId="0" fontId="17" fillId="8" borderId="1" xfId="0" applyFont="1" applyFill="1" applyBorder="1"/>
    <xf numFmtId="0" fontId="18" fillId="8" borderId="0" xfId="0" applyFont="1" applyFill="1" applyBorder="1"/>
    <xf numFmtId="0" fontId="0" fillId="8" borderId="3" xfId="0" applyFill="1" applyBorder="1"/>
    <xf numFmtId="0" fontId="12" fillId="8" borderId="4" xfId="0" quotePrefix="1" applyFont="1" applyFill="1" applyBorder="1"/>
    <xf numFmtId="0" fontId="22" fillId="0" borderId="21" xfId="0" applyFont="1" applyFill="1" applyBorder="1" applyAlignment="1">
      <alignment horizontal="left"/>
    </xf>
    <xf numFmtId="0" fontId="24" fillId="6" borderId="0" xfId="0" applyFont="1" applyFill="1" applyAlignment="1">
      <alignment horizontal="center" vertical="center"/>
    </xf>
    <xf numFmtId="0" fontId="26" fillId="6" borderId="0" xfId="0" applyFont="1" applyFill="1" applyAlignment="1">
      <alignment horizontal="center"/>
    </xf>
    <xf numFmtId="0" fontId="15" fillId="0" borderId="16" xfId="0" applyFont="1" applyFill="1" applyBorder="1"/>
    <xf numFmtId="2" fontId="15" fillId="0" borderId="16" xfId="0" applyNumberFormat="1" applyFont="1" applyFill="1" applyBorder="1"/>
    <xf numFmtId="164" fontId="15" fillId="0" borderId="19" xfId="0" applyNumberFormat="1" applyFont="1" applyFill="1" applyBorder="1" applyAlignment="1">
      <alignment horizontal="left"/>
    </xf>
    <xf numFmtId="2" fontId="15" fillId="0" borderId="19" xfId="0" applyNumberFormat="1" applyFont="1" applyFill="1" applyBorder="1"/>
    <xf numFmtId="164" fontId="15" fillId="0" borderId="21" xfId="0" applyNumberFormat="1" applyFont="1" applyFill="1" applyBorder="1" applyAlignment="1">
      <alignment horizontal="left"/>
    </xf>
    <xf numFmtId="2" fontId="15" fillId="0" borderId="21" xfId="0" applyNumberFormat="1" applyFont="1" applyFill="1" applyBorder="1"/>
    <xf numFmtId="164" fontId="15" fillId="0" borderId="20" xfId="0" applyNumberFormat="1" applyFont="1" applyFill="1" applyBorder="1" applyAlignment="1">
      <alignment horizontal="left"/>
    </xf>
    <xf numFmtId="2" fontId="15" fillId="0" borderId="20" xfId="0" applyNumberFormat="1" applyFont="1" applyFill="1" applyBorder="1"/>
    <xf numFmtId="0" fontId="15" fillId="0" borderId="16" xfId="0" applyFont="1" applyFill="1" applyBorder="1" applyAlignment="1">
      <alignment horizontal="left"/>
    </xf>
    <xf numFmtId="1" fontId="15" fillId="0" borderId="21" xfId="0" applyNumberFormat="1" applyFont="1" applyFill="1" applyBorder="1"/>
    <xf numFmtId="10" fontId="15" fillId="0" borderId="19" xfId="0" applyNumberFormat="1" applyFont="1" applyFill="1" applyBorder="1"/>
    <xf numFmtId="164" fontId="15" fillId="0" borderId="19" xfId="0" applyNumberFormat="1" applyFont="1" applyFill="1" applyBorder="1" applyAlignment="1">
      <alignment horizontal="left" indent="1"/>
    </xf>
    <xf numFmtId="10" fontId="15" fillId="0" borderId="21" xfId="0" applyNumberFormat="1" applyFont="1" applyFill="1" applyBorder="1"/>
    <xf numFmtId="164" fontId="15" fillId="0" borderId="21" xfId="0" applyNumberFormat="1" applyFont="1" applyFill="1" applyBorder="1" applyAlignment="1">
      <alignment horizontal="left" indent="1"/>
    </xf>
    <xf numFmtId="164" fontId="15" fillId="0" borderId="20" xfId="0" applyNumberFormat="1" applyFont="1" applyFill="1" applyBorder="1" applyAlignment="1">
      <alignment horizontal="left" indent="1"/>
    </xf>
    <xf numFmtId="10" fontId="15" fillId="0" borderId="20" xfId="0" applyNumberFormat="1" applyFont="1" applyFill="1" applyBorder="1"/>
    <xf numFmtId="0" fontId="5" fillId="0" borderId="16" xfId="0" applyFont="1" applyFill="1" applyBorder="1"/>
    <xf numFmtId="0" fontId="5" fillId="0" borderId="16" xfId="0" applyFont="1" applyFill="1" applyBorder="1" applyAlignment="1">
      <alignment horizontal="left"/>
    </xf>
    <xf numFmtId="0" fontId="15" fillId="0" borderId="19" xfId="0" applyNumberFormat="1" applyFont="1" applyFill="1" applyBorder="1"/>
    <xf numFmtId="0" fontId="15" fillId="0" borderId="21" xfId="0" applyNumberFormat="1" applyFont="1" applyFill="1" applyBorder="1"/>
    <xf numFmtId="0" fontId="15" fillId="0" borderId="20" xfId="0" applyNumberFormat="1" applyFont="1" applyFill="1" applyBorder="1"/>
    <xf numFmtId="0" fontId="15" fillId="0" borderId="2" xfId="0" applyFont="1" applyFill="1" applyBorder="1"/>
    <xf numFmtId="0" fontId="24" fillId="6" borderId="0" xfId="0" applyFont="1" applyFill="1" applyAlignment="1">
      <alignment horizontal="center" vertical="center"/>
    </xf>
    <xf numFmtId="0" fontId="26" fillId="6" borderId="0" xfId="0" applyFont="1" applyFill="1" applyAlignment="1">
      <alignment horizontal="center"/>
    </xf>
    <xf numFmtId="0" fontId="5" fillId="10" borderId="11" xfId="0" applyFont="1" applyFill="1" applyBorder="1" applyAlignment="1">
      <alignment horizontal="center"/>
    </xf>
    <xf numFmtId="0" fontId="5" fillId="10" borderId="12" xfId="0" applyFont="1" applyFill="1" applyBorder="1" applyAlignment="1">
      <alignment horizontal="center"/>
    </xf>
    <xf numFmtId="0" fontId="5" fillId="10" borderId="13" xfId="0" applyFont="1" applyFill="1" applyBorder="1" applyAlignment="1">
      <alignment horizontal="center"/>
    </xf>
    <xf numFmtId="0" fontId="28" fillId="10" borderId="11" xfId="0" applyFont="1" applyFill="1" applyBorder="1" applyAlignment="1">
      <alignment horizontal="center"/>
    </xf>
    <xf numFmtId="0" fontId="28" fillId="10" borderId="13" xfId="0" applyFont="1" applyFill="1" applyBorder="1" applyAlignment="1">
      <alignment horizontal="center"/>
    </xf>
    <xf numFmtId="0" fontId="6" fillId="8" borderId="11" xfId="0" applyFont="1" applyFill="1" applyBorder="1" applyAlignment="1">
      <alignment horizontal="center"/>
    </xf>
    <xf numFmtId="0" fontId="6" fillId="8" borderId="13" xfId="0" applyFont="1" applyFill="1" applyBorder="1" applyAlignment="1">
      <alignment horizontal="center"/>
    </xf>
    <xf numFmtId="0" fontId="27" fillId="10" borderId="11" xfId="0" applyFont="1" applyFill="1" applyBorder="1" applyAlignment="1">
      <alignment horizontal="center"/>
    </xf>
    <xf numFmtId="0" fontId="27" fillId="10" borderId="12" xfId="0" applyFont="1" applyFill="1" applyBorder="1" applyAlignment="1">
      <alignment horizontal="center"/>
    </xf>
    <xf numFmtId="0" fontId="27" fillId="10" borderId="13" xfId="0" applyFont="1" applyFill="1" applyBorder="1" applyAlignment="1">
      <alignment horizontal="center"/>
    </xf>
    <xf numFmtId="0" fontId="15" fillId="4" borderId="17" xfId="0" applyFont="1" applyFill="1" applyBorder="1" applyAlignment="1">
      <alignment horizontal="center"/>
    </xf>
    <xf numFmtId="0" fontId="15" fillId="4" borderId="18" xfId="0" applyFont="1" applyFill="1" applyBorder="1" applyAlignment="1">
      <alignment horizontal="center"/>
    </xf>
    <xf numFmtId="0" fontId="15" fillId="0" borderId="1" xfId="0" applyFont="1" applyFill="1" applyBorder="1" applyAlignment="1">
      <alignment horizontal="center"/>
    </xf>
    <xf numFmtId="0" fontId="15" fillId="0" borderId="2" xfId="0" applyFont="1"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25" fillId="6" borderId="0" xfId="0" applyFont="1" applyFill="1" applyAlignment="1">
      <alignment horizontal="center"/>
    </xf>
    <xf numFmtId="0" fontId="5" fillId="4" borderId="17" xfId="0" applyFont="1" applyFill="1" applyBorder="1" applyAlignment="1">
      <alignment horizontal="center"/>
    </xf>
    <xf numFmtId="0" fontId="5" fillId="4" borderId="18" xfId="0"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17" fillId="10" borderId="17" xfId="0" applyFont="1" applyFill="1" applyBorder="1" applyAlignment="1">
      <alignment horizontal="center"/>
    </xf>
    <xf numFmtId="0" fontId="17" fillId="10" borderId="22" xfId="0" applyFont="1" applyFill="1" applyBorder="1" applyAlignment="1">
      <alignment horizontal="center"/>
    </xf>
    <xf numFmtId="0" fontId="17" fillId="10" borderId="18" xfId="0" applyFont="1" applyFill="1" applyBorder="1" applyAlignment="1">
      <alignment horizontal="center"/>
    </xf>
  </cellXfs>
  <cellStyles count="3">
    <cellStyle name="Comma" xfId="1" builtinId="3"/>
    <cellStyle name="Normal" xfId="0" builtinId="0"/>
    <cellStyle name="Percent" xfId="2" builtinId="5"/>
  </cellStyles>
  <dxfs count="492">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4" formatCode="0.0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65" formatCode="_-* #,##0_-;\-* #,##0_-;_-* &quot;-&quot;??_-;_-@_-"/>
    </dxf>
    <dxf>
      <font>
        <b val="0"/>
        <i val="0"/>
        <strike val="0"/>
        <condense val="0"/>
        <extend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numFmt numFmtId="167" formatCode="[hh]:mm"/>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rgb="FF000000"/>
        <name val="Calibri"/>
        <scheme val="minor"/>
      </font>
      <numFmt numFmtId="164" formatCode="[$-F800]dddd\,\ mmmm\ dd\,\ yyyy"/>
      <alignment horizontal="left" vertical="bottom" textRotation="0" wrapText="0" indent="0" justifyLastLine="0" shrinkToFit="0" readingOrder="0"/>
    </dxf>
    <dxf>
      <font>
        <b val="0"/>
        <i val="0"/>
        <strike val="0"/>
        <condense val="0"/>
        <extend val="0"/>
        <outline val="0"/>
        <shadow val="0"/>
        <u val="none"/>
        <vertAlign val="baseline"/>
        <sz val="14"/>
        <color theme="1"/>
        <name val="Calibri"/>
        <scheme val="minor"/>
      </font>
      <border diagonalUp="0" diagonalDown="0" outline="0">
        <left style="medium">
          <color indexed="64"/>
        </left>
        <right/>
        <top/>
        <bottom/>
      </border>
    </dxf>
    <dxf>
      <font>
        <b val="0"/>
        <i val="0"/>
        <strike val="0"/>
        <condense val="0"/>
        <extend val="0"/>
        <outline val="0"/>
        <shadow val="0"/>
        <u val="none"/>
        <vertAlign val="baseline"/>
        <sz val="14"/>
        <color rgb="FF000000"/>
        <name val="Calibri"/>
        <scheme val="minor"/>
      </font>
      <fill>
        <patternFill patternType="none">
          <fgColor indexed="64"/>
          <bgColor auto="1"/>
        </patternFill>
      </fill>
      <border diagonalUp="0" diagonalDown="0" outline="0">
        <left/>
        <right style="medium">
          <color indexed="64"/>
        </right>
        <top/>
        <bottom/>
      </border>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4"/>
        <name val="Calibri"/>
        <scheme val="minor"/>
      </font>
    </dxf>
    <dxf>
      <border outline="0">
        <bottom style="medium">
          <color rgb="FF000000"/>
        </bottom>
      </border>
    </dxf>
    <dxf>
      <font>
        <b/>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font>
        <sz val="10"/>
      </font>
    </dxf>
    <dxf>
      <font>
        <sz val="10"/>
      </font>
    </dxf>
    <dxf>
      <font>
        <sz val="10"/>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font>
        <sz val="10"/>
      </font>
    </dxf>
    <dxf>
      <font>
        <sz val="10"/>
      </font>
    </dxf>
    <dxf>
      <font>
        <sz val="10"/>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font>
        <sz val="10"/>
      </font>
    </dxf>
    <dxf>
      <font>
        <sz val="10"/>
      </font>
    </dxf>
    <dxf>
      <font>
        <sz val="10"/>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0_-;\-* #,##0_-;_-* &quot;-&quot;??_-;_-@_-"/>
    </dxf>
    <dxf>
      <numFmt numFmtId="165" formatCode="_-* #,##0_-;\-* #,##0_-;_-* &quot;-&quot;??_-;_-@_-"/>
    </dxf>
    <dxf>
      <numFmt numFmtId="165" formatCode="_-* #,##0_-;\-* #,##0_-;_-* &quot;-&quot;??_-;_-@_-"/>
    </dxf>
    <dxf>
      <numFmt numFmtId="170" formatCode="_-* #,##0.0_-;\-* #,##0.0_-;_-* &quot;-&quot;??_-;_-@_-"/>
    </dxf>
    <dxf>
      <numFmt numFmtId="170" formatCode="_-* #,##0.0_-;\-* #,##0.0_-;_-* &quot;-&quot;??_-;_-@_-"/>
    </dxf>
    <dxf>
      <numFmt numFmtId="170" formatCode="_-* #,##0.0_-;\-* #,##0.0_-;_-* &quot;-&quot;??_-;_-@_-"/>
    </dxf>
    <dxf>
      <numFmt numFmtId="35" formatCode="_-* #,##0.00_-;\-* #,##0.00_-;_-* &quot;-&quot;??_-;_-@_-"/>
    </dxf>
    <dxf>
      <numFmt numFmtId="35" formatCode="_-* #,##0.00_-;\-* #,##0.00_-;_-* &quot;-&quot;??_-;_-@_-"/>
    </dxf>
    <dxf>
      <numFmt numFmtId="35" formatCode="_-* #,##0.00_-;\-* #,##0.00_-;_-* &quot;-&quot;??_-;_-@_-"/>
    </dxf>
    <dxf>
      <numFmt numFmtId="168" formatCode="_-* #,##0.000_-;\-* #,##0.000_-;_-* &quot;-&quot;??_-;_-@_-"/>
    </dxf>
    <dxf>
      <numFmt numFmtId="168" formatCode="_-* #,##0.000_-;\-* #,##0.000_-;_-* &quot;-&quot;??_-;_-@_-"/>
    </dxf>
    <dxf>
      <numFmt numFmtId="168" formatCode="_-* #,##0.000_-;\-* #,##0.000_-;_-* &quot;-&quot;??_-;_-@_-"/>
    </dxf>
    <dxf>
      <numFmt numFmtId="166" formatCode="_-* #,##0.0000_-;\-* #,##0.0000_-;_-* &quot;-&quot;??_-;_-@_-"/>
    </dxf>
    <dxf>
      <numFmt numFmtId="166" formatCode="_-* #,##0.0000_-;\-* #,##0.0000_-;_-* &quot;-&quot;??_-;_-@_-"/>
    </dxf>
    <dxf>
      <numFmt numFmtId="166" formatCode="_-* #,##0.0000_-;\-* #,##0.0000_-;_-* &quot;-&quot;??_-;_-@_-"/>
    </dxf>
    <dxf>
      <numFmt numFmtId="168" formatCode="_-* #,##0.000_-;\-* #,##0.000_-;_-* &quot;-&quot;??_-;_-@_-"/>
    </dxf>
    <dxf>
      <numFmt numFmtId="168" formatCode="_-* #,##0.000_-;\-* #,##0.000_-;_-* &quot;-&quot;??_-;_-@_-"/>
    </dxf>
    <dxf>
      <numFmt numFmtId="168" formatCode="_-* #,##0.000_-;\-* #,##0.000_-;_-* &quot;-&quot;??_-;_-@_-"/>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font>
        <sz val="14"/>
      </font>
    </dxf>
    <dxf>
      <font>
        <sz val="14"/>
      </font>
    </dxf>
    <dxf>
      <font>
        <sz val="14"/>
      </font>
    </dxf>
    <dxf>
      <font>
        <sz val="12"/>
      </font>
    </dxf>
    <dxf>
      <font>
        <sz val="12"/>
      </font>
    </dxf>
    <dxf>
      <font>
        <sz val="12"/>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4" formatCode="0.00%"/>
    </dxf>
    <dxf>
      <numFmt numFmtId="14" formatCode="0.00%"/>
    </dxf>
    <dxf>
      <numFmt numFmtId="14" formatCode="0.00%"/>
    </dxf>
    <dxf>
      <font>
        <sz val="14"/>
      </font>
    </dxf>
    <dxf>
      <font>
        <sz val="14"/>
      </font>
    </dxf>
    <dxf>
      <font>
        <sz val="14"/>
      </font>
    </dxf>
    <dxf>
      <font>
        <sz val="12"/>
      </font>
    </dxf>
    <dxf>
      <font>
        <sz val="12"/>
      </font>
    </dxf>
    <dxf>
      <font>
        <sz val="12"/>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71" formatCode="0.0"/>
    </dxf>
    <dxf>
      <font>
        <sz val="14"/>
      </font>
    </dxf>
    <dxf>
      <font>
        <sz val="14"/>
      </font>
    </dxf>
    <dxf>
      <font>
        <sz val="14"/>
      </font>
    </dxf>
    <dxf>
      <font>
        <sz val="12"/>
      </font>
    </dxf>
    <dxf>
      <font>
        <sz val="12"/>
      </font>
    </dxf>
    <dxf>
      <font>
        <sz val="12"/>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s>
  <tableStyles count="3" defaultTableStyle="TableStyleMedium2" defaultPivotStyle="PivotStyleLight16">
    <tableStyle name="Slicer Style 1" pivot="0" table="0" count="1"/>
    <tableStyle name="Slicer Style 2" pivot="0" table="0" count="0"/>
    <tableStyle name="Slicer Style 3" pivot="0" table="0" count="1"/>
  </tableStyles>
  <colors>
    <mruColors>
      <color rgb="FF6BC4A6"/>
      <color rgb="FFF9FAFC"/>
      <color rgb="FF7D977D"/>
      <color rgb="FF45654F"/>
      <color rgb="FF89BDD6"/>
      <color rgb="FF508593"/>
      <color rgb="FFB1C5D4"/>
      <color rgb="FF94C0C2"/>
      <color rgb="FFFFFFFF"/>
      <color rgb="FF65DAF1"/>
    </mruColors>
  </colors>
  <extLst>
    <ext xmlns:x14="http://schemas.microsoft.com/office/spreadsheetml/2009/9/main" uri="{46F421CA-312F-682f-3DD2-61675219B42D}">
      <x14:dxfs count="2">
        <dxf>
          <font>
            <sz val="16"/>
          </font>
        </dxf>
        <dxf>
          <font>
            <sz val="16"/>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1"/>
          </x14:slicerStyleElements>
        </x14:slicerStyle>
        <x14:slicerStyle name="Slicer Style 2"/>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Date'!$F$5:$G$5</c:f>
          <c:strCache>
            <c:ptCount val="2"/>
            <c:pt idx="0">
              <c:v>Average Amount of Views in Year 2020</c:v>
            </c:pt>
          </c:strCache>
        </c:strRef>
      </c:tx>
      <c:layout>
        <c:manualLayout>
          <c:xMode val="edge"/>
          <c:yMode val="edge"/>
          <c:x val="0.30629979558250686"/>
          <c:y val="2.920679726605979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'Performance Report by Date'!$J$4:$J$5</c:f>
              <c:strCache>
                <c:ptCount val="2"/>
                <c:pt idx="0">
                  <c:v>Chart Data</c:v>
                </c:pt>
                <c:pt idx="1">
                  <c:v> Average of Views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1"/>
              <c:layout>
                <c:manualLayout>
                  <c:x val="-3.8797774040621159E-2"/>
                  <c:y val="-0.10983131322067888"/>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080-46B0-8099-B0AF5F6CA550}"/>
                </c:ext>
              </c:extLst>
            </c:dLbl>
            <c:dLbl>
              <c:idx val="2"/>
              <c:layout>
                <c:manualLayout>
                  <c:x val="-5.0037755181592397E-2"/>
                  <c:y val="-9.110472146037931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080-46B0-8099-B0AF5F6CA550}"/>
                </c:ext>
              </c:extLst>
            </c:dLbl>
            <c:dLbl>
              <c:idx val="3"/>
              <c:layout>
                <c:manualLayout>
                  <c:x val="-7.0434025325198088E-2"/>
                  <c:y val="-9.05888256850041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142-46B0-87C4-B040E5EBDDC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Date'!$J$6:$J$17</c:f>
              <c:numCache>
                <c:formatCode>_(* #,##0.00_);_(* \(#,##0.00\);_(* "-"??_);_(@_)</c:formatCode>
                <c:ptCount val="12"/>
                <c:pt idx="0">
                  <c:v>282</c:v>
                </c:pt>
                <c:pt idx="1">
                  <c:v>149</c:v>
                </c:pt>
                <c:pt idx="2">
                  <c:v>94.964285714285708</c:v>
                </c:pt>
                <c:pt idx="3">
                  <c:v>191.52941176470588</c:v>
                </c:pt>
                <c:pt idx="4">
                  <c:v>310.70491803278691</c:v>
                </c:pt>
                <c:pt idx="5">
                  <c:v>279.89795918367349</c:v>
                </c:pt>
                <c:pt idx="6">
                  <c:v>193.9</c:v>
                </c:pt>
                <c:pt idx="7">
                  <c:v>205.7037037037037</c:v>
                </c:pt>
                <c:pt idx="8">
                  <c:v>211.0952380952381</c:v>
                </c:pt>
                <c:pt idx="9">
                  <c:v>265.53846153846155</c:v>
                </c:pt>
                <c:pt idx="10">
                  <c:v>211.66666666666666</c:v>
                </c:pt>
                <c:pt idx="11">
                  <c:v>207.6</c:v>
                </c:pt>
              </c:numCache>
            </c:numRef>
          </c:val>
          <c:smooth val="1"/>
          <c:extLst>
            <c:ext xmlns:c16="http://schemas.microsoft.com/office/drawing/2014/chart" uri="{C3380CC4-5D6E-409C-BE32-E72D297353CC}">
              <c16:uniqueId val="{00000000-7080-46B0-8099-B0AF5F6CA550}"/>
            </c:ext>
          </c:extLst>
        </c:ser>
        <c:dLbls>
          <c:showLegendKey val="0"/>
          <c:showVal val="0"/>
          <c:showCatName val="0"/>
          <c:showSerName val="0"/>
          <c:showPercent val="0"/>
          <c:showBubbleSize val="0"/>
        </c:dLbls>
        <c:marker val="1"/>
        <c:smooth val="0"/>
        <c:axId val="943862816"/>
        <c:axId val="943863472"/>
      </c:lineChart>
      <c:catAx>
        <c:axId val="9438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863472"/>
        <c:crosses val="autoZero"/>
        <c:auto val="1"/>
        <c:lblAlgn val="ctr"/>
        <c:lblOffset val="100"/>
        <c:noMultiLvlLbl val="0"/>
      </c:catAx>
      <c:valAx>
        <c:axId val="943863472"/>
        <c:scaling>
          <c:orientation val="minMax"/>
        </c:scaling>
        <c:delete val="1"/>
        <c:axPos val="l"/>
        <c:numFmt formatCode="_(* #,##0.00_);_(* \(#,##0.00\);_(* &quot;-&quot;??_);_(@_)" sourceLinked="1"/>
        <c:majorTickMark val="none"/>
        <c:minorTickMark val="none"/>
        <c:tickLblPos val="nextTo"/>
        <c:crossAx val="9438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Date'!$F$28:$G$28</c:f>
          <c:strCache>
            <c:ptCount val="2"/>
            <c:pt idx="0">
              <c:v>Total Amount of Subscribers Increase in Year 2020</c:v>
            </c:pt>
          </c:strCache>
        </c:strRef>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'Performance Report by Date'!$J$28</c:f>
              <c:strCache>
                <c:ptCount val="1"/>
                <c:pt idx="0">
                  <c:v> Sum of Subscribers </c:v>
                </c:pt>
              </c:strCache>
            </c:strRef>
          </c:tx>
          <c:spPr>
            <a:solidFill>
              <a:srgbClr val="8C3F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Date'!$I$29:$I$40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Date'!$J$29:$J$40</c:f>
              <c:numCache>
                <c:formatCode>_(* #,##0.00_);_(* \(#,##0.00\);_(* "-"??_);_(@_)</c:formatCode>
                <c:ptCount val="12"/>
                <c:pt idx="0">
                  <c:v>10</c:v>
                </c:pt>
                <c:pt idx="1">
                  <c:v>0</c:v>
                </c:pt>
                <c:pt idx="2">
                  <c:v>47</c:v>
                </c:pt>
                <c:pt idx="3">
                  <c:v>156</c:v>
                </c:pt>
                <c:pt idx="4">
                  <c:v>316</c:v>
                </c:pt>
                <c:pt idx="5">
                  <c:v>115</c:v>
                </c:pt>
                <c:pt idx="6">
                  <c:v>70</c:v>
                </c:pt>
                <c:pt idx="7">
                  <c:v>150</c:v>
                </c:pt>
                <c:pt idx="8">
                  <c:v>35</c:v>
                </c:pt>
                <c:pt idx="9">
                  <c:v>65</c:v>
                </c:pt>
                <c:pt idx="10">
                  <c:v>30</c:v>
                </c:pt>
                <c:pt idx="11">
                  <c:v>0</c:v>
                </c:pt>
              </c:numCache>
            </c:numRef>
          </c:val>
          <c:extLst>
            <c:ext xmlns:c16="http://schemas.microsoft.com/office/drawing/2014/chart" uri="{C3380CC4-5D6E-409C-BE32-E72D297353CC}">
              <c16:uniqueId val="{00000000-C6B8-40DD-8E6A-F9EECA55B423}"/>
            </c:ext>
          </c:extLst>
        </c:ser>
        <c:dLbls>
          <c:showLegendKey val="0"/>
          <c:showVal val="0"/>
          <c:showCatName val="0"/>
          <c:showSerName val="0"/>
          <c:showPercent val="0"/>
          <c:showBubbleSize val="0"/>
        </c:dLbls>
        <c:gapWidth val="93"/>
        <c:overlap val="-27"/>
        <c:axId val="943998368"/>
        <c:axId val="943998696"/>
      </c:barChart>
      <c:catAx>
        <c:axId val="9439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998696"/>
        <c:crosses val="autoZero"/>
        <c:auto val="1"/>
        <c:lblAlgn val="ctr"/>
        <c:lblOffset val="100"/>
        <c:noMultiLvlLbl val="0"/>
      </c:catAx>
      <c:valAx>
        <c:axId val="943998696"/>
        <c:scaling>
          <c:orientation val="minMax"/>
        </c:scaling>
        <c:delete val="1"/>
        <c:axPos val="l"/>
        <c:numFmt formatCode="_(* #,##0.00_);_(* \(#,##0.00\);_(* &quot;-&quot;??_);_(@_)" sourceLinked="1"/>
        <c:majorTickMark val="none"/>
        <c:minorTickMark val="none"/>
        <c:tickLblPos val="nextTo"/>
        <c:crossAx val="94399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Date'!$F$51:$G$51</c:f>
          <c:strCache>
            <c:ptCount val="2"/>
            <c:pt idx="0">
              <c:v>Average of Click Rate in Year 2020</c:v>
            </c:pt>
          </c:strCache>
        </c:strRef>
      </c:tx>
      <c:layout>
        <c:manualLayout>
          <c:xMode val="edge"/>
          <c:yMode val="edge"/>
          <c:x val="0.32556285771518034"/>
          <c:y val="3.75060055186647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2.3867729968029387E-2"/>
          <c:y val="0.13133213024803012"/>
          <c:w val="0.96094386013049804"/>
          <c:h val="0.75494436002517229"/>
        </c:manualLayout>
      </c:layout>
      <c:lineChart>
        <c:grouping val="standard"/>
        <c:varyColors val="0"/>
        <c:ser>
          <c:idx val="0"/>
          <c:order val="0"/>
          <c:tx>
            <c:strRef>
              <c:f>'Performance Report by Date'!$J$51</c:f>
              <c:strCache>
                <c:ptCount val="1"/>
                <c:pt idx="0">
                  <c:v> Average of Impressions click-through rate (%)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2"/>
              <c:layout>
                <c:manualLayout>
                  <c:x val="-3.594655230969078E-2"/>
                  <c:y val="-7.000456013806287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400-4C93-AC5B-4BEA7F6D8682}"/>
                </c:ext>
              </c:extLst>
            </c:dLbl>
            <c:dLbl>
              <c:idx val="5"/>
              <c:layout>
                <c:manualLayout>
                  <c:x val="-4.5015818122760475E-2"/>
                  <c:y val="-6.37333581644321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284-402E-8D88-20FAE963518C}"/>
                </c:ext>
              </c:extLst>
            </c:dLbl>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Date'!$I$52:$I$63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Date'!$J$52:$J$63</c:f>
              <c:numCache>
                <c:formatCode>0.00%</c:formatCode>
                <c:ptCount val="12"/>
                <c:pt idx="0">
                  <c:v>5.1350000000000007E-2</c:v>
                </c:pt>
                <c:pt idx="1">
                  <c:v>5.2999999999999999E-2</c:v>
                </c:pt>
                <c:pt idx="2">
                  <c:v>1.6382142857142856E-2</c:v>
                </c:pt>
                <c:pt idx="3">
                  <c:v>2.9970588235294113E-2</c:v>
                </c:pt>
                <c:pt idx="4">
                  <c:v>4.0670491803278697E-2</c:v>
                </c:pt>
                <c:pt idx="5">
                  <c:v>3.693877551020408E-2</c:v>
                </c:pt>
                <c:pt idx="6">
                  <c:v>2.9268000000000006E-2</c:v>
                </c:pt>
                <c:pt idx="7">
                  <c:v>3.4483333333333345E-2</c:v>
                </c:pt>
                <c:pt idx="8">
                  <c:v>4.3395238095238098E-2</c:v>
                </c:pt>
                <c:pt idx="9">
                  <c:v>5.5396153846153852E-2</c:v>
                </c:pt>
                <c:pt idx="10">
                  <c:v>5.3283333333333328E-2</c:v>
                </c:pt>
                <c:pt idx="11">
                  <c:v>6.3740000000000005E-2</c:v>
                </c:pt>
              </c:numCache>
            </c:numRef>
          </c:val>
          <c:smooth val="1"/>
          <c:extLst>
            <c:ext xmlns:c16="http://schemas.microsoft.com/office/drawing/2014/chart" uri="{C3380CC4-5D6E-409C-BE32-E72D297353CC}">
              <c16:uniqueId val="{00000001-7400-4C93-AC5B-4BEA7F6D8682}"/>
            </c:ext>
          </c:extLst>
        </c:ser>
        <c:dLbls>
          <c:showLegendKey val="0"/>
          <c:showVal val="0"/>
          <c:showCatName val="0"/>
          <c:showSerName val="0"/>
          <c:showPercent val="0"/>
          <c:showBubbleSize val="0"/>
        </c:dLbls>
        <c:marker val="1"/>
        <c:smooth val="0"/>
        <c:axId val="577335048"/>
        <c:axId val="577335376"/>
      </c:lineChart>
      <c:catAx>
        <c:axId val="57733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crossAx val="577335376"/>
        <c:crosses val="autoZero"/>
        <c:auto val="1"/>
        <c:lblAlgn val="ctr"/>
        <c:lblOffset val="100"/>
        <c:noMultiLvlLbl val="0"/>
      </c:catAx>
      <c:valAx>
        <c:axId val="577335376"/>
        <c:scaling>
          <c:orientation val="minMax"/>
        </c:scaling>
        <c:delete val="1"/>
        <c:axPos val="l"/>
        <c:numFmt formatCode="0.00%" sourceLinked="1"/>
        <c:majorTickMark val="none"/>
        <c:minorTickMark val="none"/>
        <c:tickLblPos val="nextTo"/>
        <c:crossAx val="577335048"/>
        <c:crosses val="autoZero"/>
        <c:crossBetween val="between"/>
      </c:valAx>
      <c:spPr>
        <a:noFill/>
        <a:ln>
          <a:noFill/>
        </a:ln>
        <a:effectLst/>
      </c:spPr>
    </c:plotArea>
    <c:plotVisOnly val="1"/>
    <c:dispBlanksAs val="gap"/>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Content'!$F$5:$G$5</c:f>
          <c:strCache>
            <c:ptCount val="2"/>
            <c:pt idx="0">
              <c:v>Top 5 Content With The Highest Viewers Amount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Content'!$J$5</c:f>
              <c:strCache>
                <c:ptCount val="1"/>
                <c:pt idx="0">
                  <c:v> Sum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Content'!$I$6:$I$10</c:f>
              <c:strCache>
                <c:ptCount val="5"/>
                <c:pt idx="0">
                  <c:v>Assassins Creed</c:v>
                </c:pt>
                <c:pt idx="1">
                  <c:v>Attack on Titan</c:v>
                </c:pt>
                <c:pt idx="2">
                  <c:v>Genshin Impact</c:v>
                </c:pt>
                <c:pt idx="3">
                  <c:v>GTA V</c:v>
                </c:pt>
                <c:pt idx="4">
                  <c:v>Free Talk</c:v>
                </c:pt>
              </c:strCache>
            </c:strRef>
          </c:cat>
          <c:val>
            <c:numRef>
              <c:f>'Performance Report by Content'!$J$6:$J$10</c:f>
              <c:numCache>
                <c:formatCode>_-* #,##0_-;\-* #,##0_-;_-* "-"??_-;_-@_-</c:formatCode>
                <c:ptCount val="5"/>
                <c:pt idx="0">
                  <c:v>10532</c:v>
                </c:pt>
                <c:pt idx="1">
                  <c:v>3687</c:v>
                </c:pt>
                <c:pt idx="2">
                  <c:v>5684</c:v>
                </c:pt>
                <c:pt idx="3">
                  <c:v>10994</c:v>
                </c:pt>
                <c:pt idx="4">
                  <c:v>14448</c:v>
                </c:pt>
              </c:numCache>
            </c:numRef>
          </c:val>
          <c:extLst>
            <c:ext xmlns:c16="http://schemas.microsoft.com/office/drawing/2014/chart" uri="{C3380CC4-5D6E-409C-BE32-E72D297353CC}">
              <c16:uniqueId val="{00000000-2C8A-4488-9FD7-18AAE843573A}"/>
            </c:ext>
          </c:extLst>
        </c:ser>
        <c:dLbls>
          <c:showLegendKey val="0"/>
          <c:showVal val="0"/>
          <c:showCatName val="0"/>
          <c:showSerName val="0"/>
          <c:showPercent val="0"/>
          <c:showBubbleSize val="0"/>
        </c:dLbls>
        <c:gapWidth val="182"/>
        <c:axId val="522543072"/>
        <c:axId val="522544384"/>
      </c:barChart>
      <c:catAx>
        <c:axId val="52254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2544384"/>
        <c:crosses val="autoZero"/>
        <c:auto val="1"/>
        <c:lblAlgn val="ctr"/>
        <c:lblOffset val="100"/>
        <c:noMultiLvlLbl val="0"/>
      </c:catAx>
      <c:valAx>
        <c:axId val="522544384"/>
        <c:scaling>
          <c:orientation val="minMax"/>
        </c:scaling>
        <c:delete val="1"/>
        <c:axPos val="b"/>
        <c:numFmt formatCode="_-* #,##0_-;\-* #,##0_-;_-* &quot;-&quot;??_-;_-@_-" sourceLinked="1"/>
        <c:majorTickMark val="none"/>
        <c:minorTickMark val="none"/>
        <c:tickLblPos val="nextTo"/>
        <c:crossAx val="52254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Content'!$F$27:$G$27</c:f>
          <c:strCache>
            <c:ptCount val="2"/>
            <c:pt idx="0">
              <c:v>Top 5 Content With The Highest Viewers Amount Averagely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Content'!$J$27</c:f>
              <c:strCache>
                <c:ptCount val="1"/>
                <c:pt idx="0">
                  <c:v> Average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Content'!$I$28:$I$32</c:f>
              <c:strCache>
                <c:ptCount val="5"/>
                <c:pt idx="0">
                  <c:v>Dragon Raja</c:v>
                </c:pt>
                <c:pt idx="1">
                  <c:v>Funny Video</c:v>
                </c:pt>
                <c:pt idx="2">
                  <c:v>Pacify</c:v>
                </c:pt>
                <c:pt idx="3">
                  <c:v>Random</c:v>
                </c:pt>
                <c:pt idx="4">
                  <c:v>Free Talk</c:v>
                </c:pt>
              </c:strCache>
            </c:strRef>
          </c:cat>
          <c:val>
            <c:numRef>
              <c:f>'Performance Report by Content'!$J$28:$J$32</c:f>
              <c:numCache>
                <c:formatCode>_-* #,##0_-;\-* #,##0_-;_-* "-"??_-;_-@_-</c:formatCode>
                <c:ptCount val="5"/>
                <c:pt idx="0">
                  <c:v>366</c:v>
                </c:pt>
                <c:pt idx="1">
                  <c:v>354.33333333333331</c:v>
                </c:pt>
                <c:pt idx="2">
                  <c:v>327.5</c:v>
                </c:pt>
                <c:pt idx="3">
                  <c:v>360</c:v>
                </c:pt>
                <c:pt idx="4">
                  <c:v>361.2</c:v>
                </c:pt>
              </c:numCache>
            </c:numRef>
          </c:val>
          <c:extLst>
            <c:ext xmlns:c16="http://schemas.microsoft.com/office/drawing/2014/chart" uri="{C3380CC4-5D6E-409C-BE32-E72D297353CC}">
              <c16:uniqueId val="{00000000-82BB-4ED6-8FDC-87FB1FC5F224}"/>
            </c:ext>
          </c:extLst>
        </c:ser>
        <c:dLbls>
          <c:showLegendKey val="0"/>
          <c:showVal val="0"/>
          <c:showCatName val="0"/>
          <c:showSerName val="0"/>
          <c:showPercent val="0"/>
          <c:showBubbleSize val="0"/>
        </c:dLbls>
        <c:gapWidth val="182"/>
        <c:axId val="735267720"/>
        <c:axId val="735262800"/>
      </c:barChart>
      <c:catAx>
        <c:axId val="7352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5262800"/>
        <c:crosses val="autoZero"/>
        <c:auto val="1"/>
        <c:lblAlgn val="ctr"/>
        <c:lblOffset val="100"/>
        <c:noMultiLvlLbl val="0"/>
      </c:catAx>
      <c:valAx>
        <c:axId val="735262800"/>
        <c:scaling>
          <c:orientation val="minMax"/>
        </c:scaling>
        <c:delete val="1"/>
        <c:axPos val="b"/>
        <c:numFmt formatCode="_-* #,##0_-;\-* #,##0_-;_-* &quot;-&quot;??_-;_-@_-" sourceLinked="1"/>
        <c:majorTickMark val="none"/>
        <c:minorTickMark val="none"/>
        <c:tickLblPos val="nextTo"/>
        <c:crossAx val="735267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Content'!$F$44:$G$44</c:f>
          <c:strCache>
            <c:ptCount val="2"/>
            <c:pt idx="0">
              <c:v>Top 5 Content With The Highest Subscribers Gained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Content'!$J$44</c:f>
              <c:strCache>
                <c:ptCount val="1"/>
                <c:pt idx="0">
                  <c:v> Sum of Subscribers </c:v>
                </c:pt>
              </c:strCache>
            </c:strRef>
          </c:tx>
          <c:spPr>
            <a:solidFill>
              <a:schemeClr val="accent1"/>
            </a:solidFill>
            <a:ln>
              <a:noFill/>
            </a:ln>
            <a:effectLst/>
          </c:spPr>
          <c:invertIfNegative val="0"/>
          <c:dLbls>
            <c:spPr>
              <a:solidFill>
                <a:schemeClr val="lt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Content'!$I$45:$I$49</c:f>
              <c:strCache>
                <c:ptCount val="5"/>
                <c:pt idx="0">
                  <c:v>Assassins Creed</c:v>
                </c:pt>
                <c:pt idx="1">
                  <c:v>Attack on Titan</c:v>
                </c:pt>
                <c:pt idx="2">
                  <c:v>Far Cry</c:v>
                </c:pt>
                <c:pt idx="3">
                  <c:v>GTA V</c:v>
                </c:pt>
                <c:pt idx="4">
                  <c:v>Free Talk</c:v>
                </c:pt>
              </c:strCache>
            </c:strRef>
          </c:cat>
          <c:val>
            <c:numRef>
              <c:f>'Performance Report by Content'!$J$45:$J$49</c:f>
              <c:numCache>
                <c:formatCode>_-* #,##0_-;\-* #,##0_-;_-* "-"??_-;_-@_-</c:formatCode>
                <c:ptCount val="5"/>
                <c:pt idx="0">
                  <c:v>130</c:v>
                </c:pt>
                <c:pt idx="1">
                  <c:v>57</c:v>
                </c:pt>
                <c:pt idx="2">
                  <c:v>84</c:v>
                </c:pt>
                <c:pt idx="3">
                  <c:v>128</c:v>
                </c:pt>
                <c:pt idx="4">
                  <c:v>205</c:v>
                </c:pt>
              </c:numCache>
            </c:numRef>
          </c:val>
          <c:extLst>
            <c:ext xmlns:c16="http://schemas.microsoft.com/office/drawing/2014/chart" uri="{C3380CC4-5D6E-409C-BE32-E72D297353CC}">
              <c16:uniqueId val="{00000000-C73C-4F4D-B9B6-F4CB42443524}"/>
            </c:ext>
          </c:extLst>
        </c:ser>
        <c:dLbls>
          <c:showLegendKey val="0"/>
          <c:showVal val="0"/>
          <c:showCatName val="0"/>
          <c:showSerName val="0"/>
          <c:showPercent val="0"/>
          <c:showBubbleSize val="0"/>
        </c:dLbls>
        <c:gapWidth val="182"/>
        <c:axId val="750550104"/>
        <c:axId val="750551416"/>
      </c:barChart>
      <c:catAx>
        <c:axId val="75055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0551416"/>
        <c:crosses val="autoZero"/>
        <c:auto val="1"/>
        <c:lblAlgn val="ctr"/>
        <c:lblOffset val="100"/>
        <c:noMultiLvlLbl val="0"/>
      </c:catAx>
      <c:valAx>
        <c:axId val="750551416"/>
        <c:scaling>
          <c:orientation val="minMax"/>
        </c:scaling>
        <c:delete val="1"/>
        <c:axPos val="b"/>
        <c:numFmt formatCode="_-* #,##0_-;\-* #,##0_-;_-* &quot;-&quot;??_-;_-@_-" sourceLinked="1"/>
        <c:majorTickMark val="none"/>
        <c:minorTickMark val="none"/>
        <c:tickLblPos val="nextTo"/>
        <c:crossAx val="750550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Content'!$F$61:$G$61</c:f>
          <c:strCache>
            <c:ptCount val="2"/>
            <c:pt idx="0">
              <c:v>Top 5 Content With The Highest Subscribers Gained Averagely in Year 2020</c:v>
            </c:pt>
          </c:strCache>
        </c:strRef>
      </c:tx>
      <c:layout>
        <c:manualLayout>
          <c:xMode val="edge"/>
          <c:yMode val="edge"/>
          <c:x val="0.10832756181282668"/>
          <c:y val="2.767612110082679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Content'!$J$61</c:f>
              <c:strCache>
                <c:ptCount val="1"/>
                <c:pt idx="0">
                  <c:v> Average of Subscribers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Content'!$I$62:$I$66</c:f>
              <c:strCache>
                <c:ptCount val="5"/>
                <c:pt idx="0">
                  <c:v>Far Cry</c:v>
                </c:pt>
                <c:pt idx="1">
                  <c:v>Gwent</c:v>
                </c:pt>
                <c:pt idx="2">
                  <c:v>NFS</c:v>
                </c:pt>
                <c:pt idx="3">
                  <c:v>Outlast</c:v>
                </c:pt>
                <c:pt idx="4">
                  <c:v>Pacify</c:v>
                </c:pt>
              </c:strCache>
            </c:strRef>
          </c:cat>
          <c:val>
            <c:numRef>
              <c:f>'Performance Report by Content'!$J$62:$J$66</c:f>
              <c:numCache>
                <c:formatCode>_-* #,##0_-;\-* #,##0_-;_-* "-"??_-;_-@_-</c:formatCode>
                <c:ptCount val="5"/>
                <c:pt idx="0">
                  <c:v>7.6363636363636367</c:v>
                </c:pt>
                <c:pt idx="1">
                  <c:v>6.5</c:v>
                </c:pt>
                <c:pt idx="2">
                  <c:v>6.5</c:v>
                </c:pt>
                <c:pt idx="3">
                  <c:v>6</c:v>
                </c:pt>
                <c:pt idx="4">
                  <c:v>6</c:v>
                </c:pt>
              </c:numCache>
            </c:numRef>
          </c:val>
          <c:extLst>
            <c:ext xmlns:c16="http://schemas.microsoft.com/office/drawing/2014/chart" uri="{C3380CC4-5D6E-409C-BE32-E72D297353CC}">
              <c16:uniqueId val="{00000000-60CA-4B65-BB47-C31063537765}"/>
            </c:ext>
          </c:extLst>
        </c:ser>
        <c:dLbls>
          <c:showLegendKey val="0"/>
          <c:showVal val="0"/>
          <c:showCatName val="0"/>
          <c:showSerName val="0"/>
          <c:showPercent val="0"/>
          <c:showBubbleSize val="0"/>
        </c:dLbls>
        <c:gapWidth val="182"/>
        <c:axId val="941135488"/>
        <c:axId val="941137128"/>
      </c:barChart>
      <c:catAx>
        <c:axId val="94113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1137128"/>
        <c:crosses val="autoZero"/>
        <c:auto val="1"/>
        <c:lblAlgn val="ctr"/>
        <c:lblOffset val="100"/>
        <c:noMultiLvlLbl val="0"/>
      </c:catAx>
      <c:valAx>
        <c:axId val="941137128"/>
        <c:scaling>
          <c:orientation val="minMax"/>
        </c:scaling>
        <c:delete val="1"/>
        <c:axPos val="b"/>
        <c:numFmt formatCode="_-* #,##0_-;\-* #,##0_-;_-* &quot;-&quot;??_-;_-@_-" sourceLinked="1"/>
        <c:majorTickMark val="none"/>
        <c:minorTickMark val="none"/>
        <c:tickLblPos val="nextTo"/>
        <c:crossAx val="94113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edictive Analytics Result'!A1"/><Relationship Id="rId3" Type="http://schemas.openxmlformats.org/officeDocument/2006/relationships/hyperlink" Target="#'Instruction (Performance Stats)'!A1"/><Relationship Id="rId7" Type="http://schemas.openxmlformats.org/officeDocument/2006/relationships/hyperlink" Target="#'Performance Report by Content'!A1"/><Relationship Id="rId2" Type="http://schemas.openxmlformats.org/officeDocument/2006/relationships/hyperlink" Target="#'Dashboard''s Guidance'!A1"/><Relationship Id="rId1" Type="http://schemas.openxmlformats.org/officeDocument/2006/relationships/hyperlink" Target="#Dashboard!A1"/><Relationship Id="rId6" Type="http://schemas.openxmlformats.org/officeDocument/2006/relationships/hyperlink" Target="#'Performance Report by Date'!A1"/><Relationship Id="rId5" Type="http://schemas.openxmlformats.org/officeDocument/2006/relationships/hyperlink" Target="#'Clean Data Table (Tanpa Debut)'!A1"/><Relationship Id="rId4" Type="http://schemas.openxmlformats.org/officeDocument/2006/relationships/hyperlink" Target="#'Instruction (Predictive)'!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hyperlink" Target="#Introduction!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s Guidanc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hyperlink" Target="#'Performance Report by Date'!A1"/><Relationship Id="rId7" Type="http://schemas.openxmlformats.org/officeDocument/2006/relationships/hyperlink" Target="#Introduction!A1"/><Relationship Id="rId2" Type="http://schemas.openxmlformats.org/officeDocument/2006/relationships/hyperlink" Target="#'Instruction (Predictive)'!A1"/><Relationship Id="rId1" Type="http://schemas.openxmlformats.org/officeDocument/2006/relationships/hyperlink" Target="#'Instruction (Performance Stats)'!A1"/><Relationship Id="rId6" Type="http://schemas.openxmlformats.org/officeDocument/2006/relationships/hyperlink" Target="#Dashboard!A1"/><Relationship Id="rId5" Type="http://schemas.openxmlformats.org/officeDocument/2006/relationships/hyperlink" Target="#'Predictive Analytics Result'!A1"/><Relationship Id="rId4" Type="http://schemas.openxmlformats.org/officeDocument/2006/relationships/hyperlink" Target="#'Performance Report by Content'!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hyperlink" Target="#Introductio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s Guidance'!A1"/><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Dashboard''s Guidance'!A1"/><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7.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8.xml.rels><?xml version="1.0" encoding="UTF-8" standalone="yes"?>
<Relationships xmlns="http://schemas.openxmlformats.org/package/2006/relationships"><Relationship Id="rId2" Type="http://schemas.openxmlformats.org/officeDocument/2006/relationships/hyperlink" Target="#'Dashboard''s Guidance'!A1"/><Relationship Id="rId1" Type="http://schemas.openxmlformats.org/officeDocument/2006/relationships/hyperlink" Target="#Introduction!A1"/></Relationships>
</file>

<file path=xl/drawings/_rels/drawing9.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16</xdr:col>
      <xdr:colOff>435429</xdr:colOff>
      <xdr:row>5</xdr:row>
      <xdr:rowOff>231322</xdr:rowOff>
    </xdr:from>
    <xdr:to>
      <xdr:col>19</xdr:col>
      <xdr:colOff>408215</xdr:colOff>
      <xdr:row>7</xdr:row>
      <xdr:rowOff>60061</xdr:rowOff>
    </xdr:to>
    <xdr:sp macro="" textlink="$R$7">
      <xdr:nvSpPr>
        <xdr:cNvPr id="3" name="Rectangle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10232572" y="1809751"/>
          <a:ext cx="2585357" cy="373024"/>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9</xdr:row>
      <xdr:rowOff>8446</xdr:rowOff>
    </xdr:from>
    <xdr:to>
      <xdr:col>19</xdr:col>
      <xdr:colOff>408810</xdr:colOff>
      <xdr:row>10</xdr:row>
      <xdr:rowOff>60060</xdr:rowOff>
    </xdr:to>
    <xdr:sp macro="" textlink="$R$7">
      <xdr:nvSpPr>
        <xdr:cNvPr id="4" name="Rectangle 3">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10232572" y="2457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12</xdr:row>
      <xdr:rowOff>8446</xdr:rowOff>
    </xdr:from>
    <xdr:to>
      <xdr:col>19</xdr:col>
      <xdr:colOff>408810</xdr:colOff>
      <xdr:row>13</xdr:row>
      <xdr:rowOff>60060</xdr:rowOff>
    </xdr:to>
    <xdr:sp macro="" textlink="$R$7">
      <xdr:nvSpPr>
        <xdr:cNvPr id="6" name="Rectangl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0232572" y="3655160"/>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15</xdr:row>
      <xdr:rowOff>8446</xdr:rowOff>
    </xdr:from>
    <xdr:to>
      <xdr:col>19</xdr:col>
      <xdr:colOff>408810</xdr:colOff>
      <xdr:row>16</xdr:row>
      <xdr:rowOff>60060</xdr:rowOff>
    </xdr:to>
    <xdr:sp macro="" textlink="$R$7">
      <xdr:nvSpPr>
        <xdr:cNvPr id="7" name="Rectangle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0232572" y="4253875"/>
          <a:ext cx="2585952" cy="3237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18</xdr:row>
      <xdr:rowOff>8446</xdr:rowOff>
    </xdr:from>
    <xdr:to>
      <xdr:col>19</xdr:col>
      <xdr:colOff>408810</xdr:colOff>
      <xdr:row>19</xdr:row>
      <xdr:rowOff>60060</xdr:rowOff>
    </xdr:to>
    <xdr:sp macro="" textlink="$R$7">
      <xdr:nvSpPr>
        <xdr:cNvPr id="8" name="Rectangle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0232572" y="4852589"/>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21</xdr:row>
      <xdr:rowOff>8446</xdr:rowOff>
    </xdr:from>
    <xdr:to>
      <xdr:col>19</xdr:col>
      <xdr:colOff>408810</xdr:colOff>
      <xdr:row>22</xdr:row>
      <xdr:rowOff>60060</xdr:rowOff>
    </xdr:to>
    <xdr:sp macro="" textlink="$R$7">
      <xdr:nvSpPr>
        <xdr:cNvPr id="9" name="Rectangle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0232572" y="5451303"/>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24</xdr:row>
      <xdr:rowOff>8446</xdr:rowOff>
    </xdr:from>
    <xdr:to>
      <xdr:col>19</xdr:col>
      <xdr:colOff>408810</xdr:colOff>
      <xdr:row>25</xdr:row>
      <xdr:rowOff>60060</xdr:rowOff>
    </xdr:to>
    <xdr:sp macro="" textlink="$R$7">
      <xdr:nvSpPr>
        <xdr:cNvPr id="10" name="Rectangle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10232572" y="6050017"/>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27</xdr:row>
      <xdr:rowOff>8446</xdr:rowOff>
    </xdr:from>
    <xdr:to>
      <xdr:col>19</xdr:col>
      <xdr:colOff>408810</xdr:colOff>
      <xdr:row>28</xdr:row>
      <xdr:rowOff>60060</xdr:rowOff>
    </xdr:to>
    <xdr:sp macro="" textlink="$R$7">
      <xdr:nvSpPr>
        <xdr:cNvPr id="11" name="Rectangle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10232572" y="6648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540598</xdr:colOff>
      <xdr:row>0</xdr:row>
      <xdr:rowOff>148408</xdr:rowOff>
    </xdr:from>
    <xdr:to>
      <xdr:col>8</xdr:col>
      <xdr:colOff>210911</xdr:colOff>
      <xdr:row>1</xdr:row>
      <xdr:rowOff>357988</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66134" y="148408"/>
              <a:ext cx="1425634" cy="699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48987</xdr:rowOff>
    </xdr:from>
    <xdr:to>
      <xdr:col>5</xdr:col>
      <xdr:colOff>410482</xdr:colOff>
      <xdr:row>50</xdr:row>
      <xdr:rowOff>113393</xdr:rowOff>
    </xdr:to>
    <mc:AlternateContent xmlns:mc="http://schemas.openxmlformats.org/markup-compatibility/2006" xmlns:a14="http://schemas.microsoft.com/office/drawing/2010/main">
      <mc:Choice Requires="a14">
        <xdr:graphicFrame macro="">
          <xdr:nvGraphicFramePr>
            <xdr:cNvPr id="2" name="Conten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ntent 1"/>
            </a:graphicData>
          </a:graphic>
        </xdr:graphicFrame>
      </mc:Choice>
      <mc:Fallback xmlns="">
        <xdr:sp macro="" textlink="">
          <xdr:nvSpPr>
            <xdr:cNvPr id="0" name=""/>
            <xdr:cNvSpPr>
              <a:spLocks noTextEdit="1"/>
            </xdr:cNvSpPr>
          </xdr:nvSpPr>
          <xdr:spPr>
            <a:xfrm>
              <a:off x="0" y="1627416"/>
              <a:ext cx="3336018" cy="9099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34456</xdr:rowOff>
    </xdr:from>
    <xdr:to>
      <xdr:col>5</xdr:col>
      <xdr:colOff>410482</xdr:colOff>
      <xdr:row>5</xdr:row>
      <xdr:rowOff>27316</xdr:rowOff>
    </xdr:to>
    <mc:AlternateContent xmlns:mc="http://schemas.openxmlformats.org/markup-compatibility/2006" xmlns:a14="http://schemas.microsoft.com/office/drawing/2010/main">
      <mc:Choice Requires="a14">
        <xdr:graphicFrame macro="">
          <xdr:nvGraphicFramePr>
            <xdr:cNvPr id="3" name="Content Summar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ntent Summary"/>
            </a:graphicData>
          </a:graphic>
        </xdr:graphicFrame>
      </mc:Choice>
      <mc:Fallback xmlns="">
        <xdr:sp macro="" textlink="">
          <xdr:nvSpPr>
            <xdr:cNvPr id="0" name=""/>
            <xdr:cNvSpPr>
              <a:spLocks noTextEdit="1"/>
            </xdr:cNvSpPr>
          </xdr:nvSpPr>
          <xdr:spPr>
            <a:xfrm>
              <a:off x="0" y="1000563"/>
              <a:ext cx="3336018" cy="605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2</xdr:row>
      <xdr:rowOff>113045</xdr:rowOff>
    </xdr:from>
    <xdr:to>
      <xdr:col>21</xdr:col>
      <xdr:colOff>59120</xdr:colOff>
      <xdr:row>19</xdr:row>
      <xdr:rowOff>81643</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554432</xdr:colOff>
      <xdr:row>19</xdr:row>
      <xdr:rowOff>144732</xdr:rowOff>
    </xdr:from>
    <xdr:to>
      <xdr:col>21</xdr:col>
      <xdr:colOff>58615</xdr:colOff>
      <xdr:row>30</xdr:row>
      <xdr:rowOff>120957</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223344</xdr:colOff>
      <xdr:row>2</xdr:row>
      <xdr:rowOff>133592</xdr:rowOff>
    </xdr:from>
    <xdr:to>
      <xdr:col>28</xdr:col>
      <xdr:colOff>5441</xdr:colOff>
      <xdr:row>19</xdr:row>
      <xdr:rowOff>78827</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21933</xdr:colOff>
      <xdr:row>31</xdr:row>
      <xdr:rowOff>131989</xdr:rowOff>
    </xdr:from>
    <xdr:to>
      <xdr:col>13</xdr:col>
      <xdr:colOff>142875</xdr:colOff>
      <xdr:row>48</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219075</xdr:colOff>
      <xdr:row>20</xdr:row>
      <xdr:rowOff>0</xdr:rowOff>
    </xdr:from>
    <xdr:to>
      <xdr:col>24</xdr:col>
      <xdr:colOff>3067050</xdr:colOff>
      <xdr:row>30</xdr:row>
      <xdr:rowOff>123825</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1064082</xdr:colOff>
      <xdr:row>32</xdr:row>
      <xdr:rowOff>40820</xdr:rowOff>
    </xdr:from>
    <xdr:to>
      <xdr:col>28</xdr:col>
      <xdr:colOff>68035</xdr:colOff>
      <xdr:row>42</xdr:row>
      <xdr:rowOff>54428</xdr:rowOff>
    </xdr:to>
    <xdr:grpSp>
      <xdr:nvGrpSpPr>
        <xdr:cNvPr id="10" name="Group 9">
          <a:extLst>
            <a:ext uri="{FF2B5EF4-FFF2-40B4-BE49-F238E27FC236}">
              <a16:creationId xmlns:a16="http://schemas.microsoft.com/office/drawing/2014/main" id="{00000000-0008-0000-0100-00000A000000}"/>
            </a:ext>
          </a:extLst>
        </xdr:cNvPr>
        <xdr:cNvGrpSpPr/>
      </xdr:nvGrpSpPr>
      <xdr:grpSpPr>
        <a:xfrm>
          <a:off x="18117914" y="7375070"/>
          <a:ext cx="4197800" cy="1728108"/>
          <a:chOff x="4983080" y="646697"/>
          <a:chExt cx="2979821" cy="1422233"/>
        </a:xfrm>
      </xdr:grpSpPr>
      <xdr:sp macro="" textlink="$AA$37">
        <xdr:nvSpPr>
          <xdr:cNvPr id="11" name="Rounded Rectangle 10">
            <a:extLst>
              <a:ext uri="{FF2B5EF4-FFF2-40B4-BE49-F238E27FC236}">
                <a16:creationId xmlns:a16="http://schemas.microsoft.com/office/drawing/2014/main" id="{00000000-0008-0000-0100-00000B000000}"/>
              </a:ext>
            </a:extLst>
          </xdr:cNvPr>
          <xdr:cNvSpPr/>
        </xdr:nvSpPr>
        <xdr:spPr>
          <a:xfrm>
            <a:off x="4983080" y="646697"/>
            <a:ext cx="2979821" cy="142223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fld id="{B0B0B391-A94E-407E-88C6-F876780D11AD}" type="TxLink">
              <a:rPr lang="en-US" sz="1800" b="1" i="0" u="none" strike="noStrike">
                <a:solidFill>
                  <a:srgbClr val="000000"/>
                </a:solidFill>
                <a:latin typeface="Calibri"/>
                <a:cs typeface="Calibri"/>
              </a:rPr>
              <a:pPr algn="ctr"/>
              <a:t>Viewers Amount Estimation</a:t>
            </a:fld>
            <a:endParaRPr lang="en-GB" sz="2800" b="1"/>
          </a:p>
        </xdr:txBody>
      </xdr:sp>
      <xdr:sp macro="" textlink="$AA$38">
        <xdr:nvSpPr>
          <xdr:cNvPr id="12" name="Rounded Rectangle 11">
            <a:extLst>
              <a:ext uri="{FF2B5EF4-FFF2-40B4-BE49-F238E27FC236}">
                <a16:creationId xmlns:a16="http://schemas.microsoft.com/office/drawing/2014/main" id="{00000000-0008-0000-0100-00000C000000}"/>
              </a:ext>
            </a:extLst>
          </xdr:cNvPr>
          <xdr:cNvSpPr/>
        </xdr:nvSpPr>
        <xdr:spPr>
          <a:xfrm>
            <a:off x="5188617" y="1009380"/>
            <a:ext cx="2626895" cy="905647"/>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FE2AC20C-B556-4B52-8857-ECF05CBFCEB9}" type="TxLink">
              <a:rPr lang="en-US" sz="3200" b="1" i="0" u="none" strike="noStrike">
                <a:solidFill>
                  <a:srgbClr val="000000"/>
                </a:solidFill>
                <a:latin typeface="Calibri"/>
                <a:cs typeface="Calibri"/>
              </a:rPr>
              <a:pPr algn="ctr"/>
              <a:t> -   </a:t>
            </a:fld>
            <a:endParaRPr lang="en-US" sz="3200" b="1"/>
          </a:p>
        </xdr:txBody>
      </xdr:sp>
    </xdr:grpSp>
    <xdr:clientData/>
  </xdr:twoCellAnchor>
  <xdr:twoCellAnchor>
    <xdr:from>
      <xdr:col>27</xdr:col>
      <xdr:colOff>43542</xdr:colOff>
      <xdr:row>1</xdr:row>
      <xdr:rowOff>155123</xdr:rowOff>
    </xdr:from>
    <xdr:to>
      <xdr:col>29</xdr:col>
      <xdr:colOff>81924</xdr:colOff>
      <xdr:row>1</xdr:row>
      <xdr:rowOff>413658</xdr:rowOff>
    </xdr:to>
    <xdr:sp macro="" textlink="AB2">
      <xdr:nvSpPr>
        <xdr:cNvPr id="14" name="Rectangle 13">
          <a:hlinkClick xmlns:r="http://schemas.openxmlformats.org/officeDocument/2006/relationships" r:id="rId6"/>
          <a:extLst>
            <a:ext uri="{FF2B5EF4-FFF2-40B4-BE49-F238E27FC236}">
              <a16:creationId xmlns:a16="http://schemas.microsoft.com/office/drawing/2014/main" id="{00000000-0008-0000-0100-00000E000000}"/>
            </a:ext>
          </a:extLst>
        </xdr:cNvPr>
        <xdr:cNvSpPr/>
      </xdr:nvSpPr>
      <xdr:spPr>
        <a:xfrm>
          <a:off x="20699185" y="644980"/>
          <a:ext cx="2093060" cy="258535"/>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BAD59C9C-149B-4980-B439-F64DA3E7676E}" type="TxLink">
            <a:rPr lang="en-US" sz="1400" b="0" i="0" u="none" strike="noStrike">
              <a:solidFill>
                <a:srgbClr val="000000"/>
              </a:solidFill>
              <a:latin typeface="+mn-lt"/>
              <a:cs typeface="Arial"/>
            </a:rPr>
            <a:pPr algn="ctr"/>
            <a:t>Dashboard Guidance</a:t>
          </a:fld>
          <a:endParaRPr lang="en-GB" sz="1400">
            <a:latin typeface="+mn-lt"/>
          </a:endParaRPr>
        </a:p>
      </xdr:txBody>
    </xdr:sp>
    <xdr:clientData/>
  </xdr:twoCellAnchor>
  <xdr:twoCellAnchor>
    <xdr:from>
      <xdr:col>27</xdr:col>
      <xdr:colOff>46263</xdr:colOff>
      <xdr:row>0</xdr:row>
      <xdr:rowOff>239487</xdr:rowOff>
    </xdr:from>
    <xdr:to>
      <xdr:col>29</xdr:col>
      <xdr:colOff>81643</xdr:colOff>
      <xdr:row>1</xdr:row>
      <xdr:rowOff>0</xdr:rowOff>
    </xdr:to>
    <xdr:sp macro="" textlink="AB1">
      <xdr:nvSpPr>
        <xdr:cNvPr id="15" name="Rectangle 14">
          <a:hlinkClick xmlns:r="http://schemas.openxmlformats.org/officeDocument/2006/relationships" r:id="rId7"/>
          <a:extLst>
            <a:ext uri="{FF2B5EF4-FFF2-40B4-BE49-F238E27FC236}">
              <a16:creationId xmlns:a16="http://schemas.microsoft.com/office/drawing/2014/main" id="{00000000-0008-0000-0100-00000F000000}"/>
            </a:ext>
          </a:extLst>
        </xdr:cNvPr>
        <xdr:cNvSpPr/>
      </xdr:nvSpPr>
      <xdr:spPr>
        <a:xfrm>
          <a:off x="20701906" y="239487"/>
          <a:ext cx="2090058" cy="250370"/>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68EE8D4-1229-4AB5-9A5E-94679A2F3D41}" type="TxLink">
            <a:rPr lang="en-US" sz="1400" b="0" i="0" u="none" strike="noStrike">
              <a:solidFill>
                <a:srgbClr val="000000"/>
              </a:solidFill>
              <a:latin typeface="+mn-lt"/>
              <a:cs typeface="Arial"/>
            </a:rPr>
            <a:pPr algn="ctr"/>
            <a:t>Main Menu</a:t>
          </a:fld>
          <a:endParaRPr lang="en-GB" sz="1400">
            <a:latin typeface="+mn-lt"/>
          </a:endParaRPr>
        </a:p>
      </xdr:txBody>
    </xdr:sp>
    <xdr:clientData/>
  </xdr:twoCellAnchor>
  <xdr:twoCellAnchor>
    <xdr:from>
      <xdr:col>13</xdr:col>
      <xdr:colOff>254457</xdr:colOff>
      <xdr:row>31</xdr:row>
      <xdr:rowOff>131988</xdr:rowOff>
    </xdr:from>
    <xdr:to>
      <xdr:col>21</xdr:col>
      <xdr:colOff>57151</xdr:colOff>
      <xdr:row>48</xdr:row>
      <xdr:rowOff>66675</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209550</xdr:colOff>
      <xdr:row>31</xdr:row>
      <xdr:rowOff>140962</xdr:rowOff>
    </xdr:from>
    <xdr:to>
      <xdr:col>24</xdr:col>
      <xdr:colOff>3084738</xdr:colOff>
      <xdr:row>48</xdr:row>
      <xdr:rowOff>65313</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124198</xdr:colOff>
      <xdr:row>20</xdr:row>
      <xdr:rowOff>33659</xdr:rowOff>
    </xdr:from>
    <xdr:to>
      <xdr:col>28</xdr:col>
      <xdr:colOff>10886</xdr:colOff>
      <xdr:row>50</xdr:row>
      <xdr:rowOff>48986</xdr:rowOff>
    </xdr:to>
    <xdr:grpSp>
      <xdr:nvGrpSpPr>
        <xdr:cNvPr id="38" name="Group 37">
          <a:extLst>
            <a:ext uri="{FF2B5EF4-FFF2-40B4-BE49-F238E27FC236}">
              <a16:creationId xmlns:a16="http://schemas.microsoft.com/office/drawing/2014/main" id="{00000000-0008-0000-0100-000026000000}"/>
            </a:ext>
          </a:extLst>
        </xdr:cNvPr>
        <xdr:cNvGrpSpPr/>
      </xdr:nvGrpSpPr>
      <xdr:grpSpPr>
        <a:xfrm>
          <a:off x="17473305" y="4238266"/>
          <a:ext cx="4785260" cy="6424291"/>
          <a:chOff x="16544516" y="4236859"/>
          <a:chExt cx="4557083" cy="6393792"/>
        </a:xfrm>
      </xdr:grpSpPr>
      <xdr:cxnSp macro="">
        <xdr:nvCxnSpPr>
          <xdr:cNvPr id="27" name="Straight Connector 26">
            <a:extLst>
              <a:ext uri="{FF2B5EF4-FFF2-40B4-BE49-F238E27FC236}">
                <a16:creationId xmlns:a16="http://schemas.microsoft.com/office/drawing/2014/main" id="{00000000-0008-0000-0100-00001B000000}"/>
              </a:ext>
            </a:extLst>
          </xdr:cNvPr>
          <xdr:cNvCxnSpPr/>
        </xdr:nvCxnSpPr>
        <xdr:spPr>
          <a:xfrm>
            <a:off x="16558287" y="4236859"/>
            <a:ext cx="11459" cy="6393792"/>
          </a:xfrm>
          <a:prstGeom prst="line">
            <a:avLst/>
          </a:prstGeom>
          <a:ln w="53975"/>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100-00001D000000}"/>
              </a:ext>
            </a:extLst>
          </xdr:cNvPr>
          <xdr:cNvCxnSpPr/>
        </xdr:nvCxnSpPr>
        <xdr:spPr>
          <a:xfrm flipV="1">
            <a:off x="16544516" y="4252185"/>
            <a:ext cx="4557083" cy="11777"/>
          </a:xfrm>
          <a:prstGeom prst="line">
            <a:avLst/>
          </a:prstGeom>
          <a:ln w="53975"/>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7</xdr:row>
      <xdr:rowOff>6464</xdr:rowOff>
    </xdr:from>
    <xdr:to>
      <xdr:col>18</xdr:col>
      <xdr:colOff>5953</xdr:colOff>
      <xdr:row>8</xdr:row>
      <xdr:rowOff>17859</xdr:rowOff>
    </xdr:to>
    <xdr:sp macro="" textlink="$R$8">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9715500" y="1554277"/>
          <a:ext cx="1500187" cy="267379"/>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5443</xdr:colOff>
      <xdr:row>9</xdr:row>
      <xdr:rowOff>10376</xdr:rowOff>
    </xdr:from>
    <xdr:to>
      <xdr:col>18</xdr:col>
      <xdr:colOff>5953</xdr:colOff>
      <xdr:row>10</xdr:row>
      <xdr:rowOff>11906</xdr:rowOff>
    </xdr:to>
    <xdr:sp macro="" textlink="$R$8">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9720943" y="2022532"/>
          <a:ext cx="1494744" cy="25751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10886</xdr:colOff>
      <xdr:row>11</xdr:row>
      <xdr:rowOff>17859</xdr:rowOff>
    </xdr:from>
    <xdr:to>
      <xdr:col>18</xdr:col>
      <xdr:colOff>6502</xdr:colOff>
      <xdr:row>12</xdr:row>
      <xdr:rowOff>2840</xdr:rowOff>
    </xdr:to>
    <xdr:sp macro="" textlink="$R$8">
      <xdr:nvSpPr>
        <xdr:cNvPr id="4" name="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9726386" y="2541984"/>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4475</xdr:colOff>
      <xdr:row>13</xdr:row>
      <xdr:rowOff>16485</xdr:rowOff>
    </xdr:from>
    <xdr:to>
      <xdr:col>18</xdr:col>
      <xdr:colOff>91</xdr:colOff>
      <xdr:row>14</xdr:row>
      <xdr:rowOff>1465</xdr:rowOff>
    </xdr:to>
    <xdr:sp macro="" textlink="$R$8">
      <xdr:nvSpPr>
        <xdr:cNvPr id="5" name="Rectangle 4">
          <a:hlinkClick xmlns:r="http://schemas.openxmlformats.org/officeDocument/2006/relationships" r:id="rId4"/>
          <a:extLst>
            <a:ext uri="{FF2B5EF4-FFF2-40B4-BE49-F238E27FC236}">
              <a16:creationId xmlns:a16="http://schemas.microsoft.com/office/drawing/2014/main" id="{00000000-0008-0000-0200-000005000000}"/>
            </a:ext>
          </a:extLst>
        </xdr:cNvPr>
        <xdr:cNvSpPr/>
      </xdr:nvSpPr>
      <xdr:spPr>
        <a:xfrm>
          <a:off x="9719975" y="3022813"/>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15</xdr:row>
      <xdr:rowOff>15019</xdr:rowOff>
    </xdr:from>
    <xdr:to>
      <xdr:col>18</xdr:col>
      <xdr:colOff>5953</xdr:colOff>
      <xdr:row>16</xdr:row>
      <xdr:rowOff>0</xdr:rowOff>
    </xdr:to>
    <xdr:sp macro="" textlink="$R$8">
      <xdr:nvSpPr>
        <xdr:cNvPr id="6" name="Rectangle 5">
          <a:hlinkClick xmlns:r="http://schemas.openxmlformats.org/officeDocument/2006/relationships" r:id="rId5"/>
          <a:extLst>
            <a:ext uri="{FF2B5EF4-FFF2-40B4-BE49-F238E27FC236}">
              <a16:creationId xmlns:a16="http://schemas.microsoft.com/office/drawing/2014/main" id="{00000000-0008-0000-0200-000006000000}"/>
            </a:ext>
          </a:extLst>
        </xdr:cNvPr>
        <xdr:cNvSpPr/>
      </xdr:nvSpPr>
      <xdr:spPr>
        <a:xfrm>
          <a:off x="9725837" y="3485691"/>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17</xdr:row>
      <xdr:rowOff>15019</xdr:rowOff>
    </xdr:from>
    <xdr:to>
      <xdr:col>18</xdr:col>
      <xdr:colOff>5953</xdr:colOff>
      <xdr:row>18</xdr:row>
      <xdr:rowOff>0</xdr:rowOff>
    </xdr:to>
    <xdr:sp macro="" textlink="$R$8">
      <xdr:nvSpPr>
        <xdr:cNvPr id="9" name="Rectangle 8">
          <a:hlinkClick xmlns:r="http://schemas.openxmlformats.org/officeDocument/2006/relationships" r:id="rId6"/>
          <a:extLst>
            <a:ext uri="{FF2B5EF4-FFF2-40B4-BE49-F238E27FC236}">
              <a16:creationId xmlns:a16="http://schemas.microsoft.com/office/drawing/2014/main" id="{00000000-0008-0000-0200-000009000000}"/>
            </a:ext>
          </a:extLst>
        </xdr:cNvPr>
        <xdr:cNvSpPr/>
      </xdr:nvSpPr>
      <xdr:spPr>
        <a:xfrm>
          <a:off x="13753551" y="3920269"/>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19</xdr:row>
      <xdr:rowOff>15019</xdr:rowOff>
    </xdr:from>
    <xdr:to>
      <xdr:col>18</xdr:col>
      <xdr:colOff>5953</xdr:colOff>
      <xdr:row>20</xdr:row>
      <xdr:rowOff>0</xdr:rowOff>
    </xdr:to>
    <xdr:sp macro="" textlink="$R$8">
      <xdr:nvSpPr>
        <xdr:cNvPr id="10" name="Rectangle 9">
          <a:hlinkClick xmlns:r="http://schemas.openxmlformats.org/officeDocument/2006/relationships" r:id="rId7"/>
          <a:extLst>
            <a:ext uri="{FF2B5EF4-FFF2-40B4-BE49-F238E27FC236}">
              <a16:creationId xmlns:a16="http://schemas.microsoft.com/office/drawing/2014/main" id="{00000000-0008-0000-0200-00000A000000}"/>
            </a:ext>
          </a:extLst>
        </xdr:cNvPr>
        <xdr:cNvSpPr/>
      </xdr:nvSpPr>
      <xdr:spPr>
        <a:xfrm>
          <a:off x="13753551" y="4342090"/>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244929</xdr:colOff>
      <xdr:row>5</xdr:row>
      <xdr:rowOff>0</xdr:rowOff>
    </xdr:from>
    <xdr:to>
      <xdr:col>16</xdr:col>
      <xdr:colOff>519452</xdr:colOff>
      <xdr:row>6</xdr:row>
      <xdr:rowOff>242144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796893" y="1673679"/>
          <a:ext cx="2723809" cy="514286"/>
        </a:xfrm>
        <a:prstGeom prst="rect">
          <a:avLst/>
        </a:prstGeom>
        <a:solidFill>
          <a:schemeClr val="lt1"/>
        </a:solidFill>
        <a:ln>
          <a:solidFill>
            <a:schemeClr val="tx1"/>
          </a:solidFill>
        </a:ln>
      </xdr:spPr>
    </xdr:pic>
    <xdr:clientData/>
  </xdr:twoCellAnchor>
  <xdr:twoCellAnchor editAs="oneCell">
    <xdr:from>
      <xdr:col>18</xdr:col>
      <xdr:colOff>1006929</xdr:colOff>
      <xdr:row>15</xdr:row>
      <xdr:rowOff>217715</xdr:rowOff>
    </xdr:from>
    <xdr:to>
      <xdr:col>23</xdr:col>
      <xdr:colOff>194767</xdr:colOff>
      <xdr:row>18</xdr:row>
      <xdr:rowOff>266699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232822" y="4612822"/>
          <a:ext cx="2834552" cy="870856"/>
        </a:xfrm>
        <a:prstGeom prst="rect">
          <a:avLst/>
        </a:prstGeom>
        <a:solidFill>
          <a:schemeClr val="lt1"/>
        </a:solidFill>
        <a:ln>
          <a:solidFill>
            <a:schemeClr val="tx1"/>
          </a:solidFill>
        </a:ln>
      </xdr:spPr>
    </xdr:pic>
    <xdr:clientData/>
  </xdr:twoCellAnchor>
  <xdr:twoCellAnchor editAs="oneCell">
    <xdr:from>
      <xdr:col>5</xdr:col>
      <xdr:colOff>16566</xdr:colOff>
      <xdr:row>24</xdr:row>
      <xdr:rowOff>591</xdr:rowOff>
    </xdr:from>
    <xdr:to>
      <xdr:col>18</xdr:col>
      <xdr:colOff>241468</xdr:colOff>
      <xdr:row>33</xdr:row>
      <xdr:rowOff>2958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629479" y="5939221"/>
          <a:ext cx="8187447" cy="2483009"/>
        </a:xfrm>
        <a:prstGeom prst="rect">
          <a:avLst/>
        </a:prstGeom>
        <a:solidFill>
          <a:schemeClr val="tx1"/>
        </a:solidFill>
        <a:ln>
          <a:solidFill>
            <a:schemeClr val="tx1"/>
          </a:solidFill>
        </a:ln>
      </xdr:spPr>
    </xdr:pic>
    <xdr:clientData/>
  </xdr:twoCellAnchor>
  <xdr:twoCellAnchor editAs="oneCell">
    <xdr:from>
      <xdr:col>5</xdr:col>
      <xdr:colOff>40822</xdr:colOff>
      <xdr:row>36</xdr:row>
      <xdr:rowOff>23133</xdr:rowOff>
    </xdr:from>
    <xdr:to>
      <xdr:col>18</xdr:col>
      <xdr:colOff>213789</xdr:colOff>
      <xdr:row>44</xdr:row>
      <xdr:rowOff>253092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650422" y="8690883"/>
          <a:ext cx="8093685" cy="2386692"/>
        </a:xfrm>
        <a:prstGeom prst="rect">
          <a:avLst/>
        </a:prstGeom>
        <a:ln>
          <a:solidFill>
            <a:schemeClr val="tx1"/>
          </a:solidFill>
        </a:ln>
      </xdr:spPr>
    </xdr:pic>
    <xdr:clientData/>
  </xdr:twoCellAnchor>
  <xdr:twoCellAnchor editAs="oneCell">
    <xdr:from>
      <xdr:col>16</xdr:col>
      <xdr:colOff>612319</xdr:colOff>
      <xdr:row>48</xdr:row>
      <xdr:rowOff>81642</xdr:rowOff>
    </xdr:from>
    <xdr:to>
      <xdr:col>19</xdr:col>
      <xdr:colOff>340177</xdr:colOff>
      <xdr:row>61</xdr:row>
      <xdr:rowOff>1803</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0613569" y="13457463"/>
          <a:ext cx="2149929" cy="3458019"/>
        </a:xfrm>
        <a:prstGeom prst="rect">
          <a:avLst/>
        </a:prstGeom>
        <a:solidFill>
          <a:schemeClr val="lt1"/>
        </a:solidFill>
        <a:ln>
          <a:solidFill>
            <a:schemeClr val="tx1"/>
          </a:solidFill>
        </a:ln>
      </xdr:spPr>
    </xdr:pic>
    <xdr:clientData/>
  </xdr:twoCellAnchor>
  <xdr:twoCellAnchor>
    <xdr:from>
      <xdr:col>29</xdr:col>
      <xdr:colOff>27383</xdr:colOff>
      <xdr:row>0</xdr:row>
      <xdr:rowOff>256325</xdr:rowOff>
    </xdr:from>
    <xdr:to>
      <xdr:col>32</xdr:col>
      <xdr:colOff>176892</xdr:colOff>
      <xdr:row>1</xdr:row>
      <xdr:rowOff>40821</xdr:rowOff>
    </xdr:to>
    <xdr:sp macro="" textlink="$AD$1">
      <xdr:nvSpPr>
        <xdr:cNvPr id="9" name="Rectangle 8">
          <a:hlinkClick xmlns:r="http://schemas.openxmlformats.org/officeDocument/2006/relationships" r:id="rId6"/>
          <a:extLst>
            <a:ext uri="{FF2B5EF4-FFF2-40B4-BE49-F238E27FC236}">
              <a16:creationId xmlns:a16="http://schemas.microsoft.com/office/drawing/2014/main" id="{00000000-0008-0000-0300-000009000000}"/>
            </a:ext>
          </a:extLst>
        </xdr:cNvPr>
        <xdr:cNvSpPr/>
      </xdr:nvSpPr>
      <xdr:spPr>
        <a:xfrm>
          <a:off x="18573919" y="256325"/>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ED8698-55E9-4DB8-AD42-8F8E2EFF08B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29</xdr:col>
      <xdr:colOff>27383</xdr:colOff>
      <xdr:row>1</xdr:row>
      <xdr:rowOff>174683</xdr:rowOff>
    </xdr:from>
    <xdr:to>
      <xdr:col>32</xdr:col>
      <xdr:colOff>176892</xdr:colOff>
      <xdr:row>1</xdr:row>
      <xdr:rowOff>449036</xdr:rowOff>
    </xdr:to>
    <xdr:sp macro="" textlink="$AD$2">
      <xdr:nvSpPr>
        <xdr:cNvPr id="11" name="Rectangle 10">
          <a:hlinkClick xmlns:r="http://schemas.openxmlformats.org/officeDocument/2006/relationships" r:id="rId7"/>
          <a:extLst>
            <a:ext uri="{FF2B5EF4-FFF2-40B4-BE49-F238E27FC236}">
              <a16:creationId xmlns:a16="http://schemas.microsoft.com/office/drawing/2014/main" id="{00000000-0008-0000-0300-00000B000000}"/>
            </a:ext>
          </a:extLst>
        </xdr:cNvPr>
        <xdr:cNvSpPr/>
      </xdr:nvSpPr>
      <xdr:spPr>
        <a:xfrm>
          <a:off x="18334433" y="669983"/>
          <a:ext cx="1978309"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6DB24D36-661D-4924-BD14-1C6D30D72EA3}"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13607</xdr:colOff>
      <xdr:row>11</xdr:row>
      <xdr:rowOff>122464</xdr:rowOff>
    </xdr:from>
    <xdr:to>
      <xdr:col>18</xdr:col>
      <xdr:colOff>1170214</xdr:colOff>
      <xdr:row>26</xdr:row>
      <xdr:rowOff>243271</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a:stretch>
          <a:fillRect/>
        </a:stretch>
      </xdr:blipFill>
      <xdr:spPr>
        <a:xfrm>
          <a:off x="3891643" y="3320143"/>
          <a:ext cx="3605893" cy="3998842"/>
        </a:xfrm>
        <a:prstGeom prst="rect">
          <a:avLst/>
        </a:prstGeom>
        <a:ln>
          <a:solidFill>
            <a:schemeClr val="tx1"/>
          </a:solidFill>
        </a:ln>
      </xdr:spPr>
    </xdr:pic>
    <xdr:clientData/>
  </xdr:twoCellAnchor>
  <xdr:twoCellAnchor>
    <xdr:from>
      <xdr:col>29</xdr:col>
      <xdr:colOff>27383</xdr:colOff>
      <xdr:row>0</xdr:row>
      <xdr:rowOff>256325</xdr:rowOff>
    </xdr:from>
    <xdr:to>
      <xdr:col>32</xdr:col>
      <xdr:colOff>176892</xdr:colOff>
      <xdr:row>1</xdr:row>
      <xdr:rowOff>40821</xdr:rowOff>
    </xdr:to>
    <xdr:sp macro="" textlink="$AD$1">
      <xdr:nvSpPr>
        <xdr:cNvPr id="5" name="Rectangle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18334433" y="256325"/>
          <a:ext cx="1978309" cy="27979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84F141E-49AB-4D35-BC82-CB2ECB627B6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29</xdr:col>
      <xdr:colOff>27383</xdr:colOff>
      <xdr:row>1</xdr:row>
      <xdr:rowOff>174683</xdr:rowOff>
    </xdr:from>
    <xdr:to>
      <xdr:col>32</xdr:col>
      <xdr:colOff>176892</xdr:colOff>
      <xdr:row>1</xdr:row>
      <xdr:rowOff>449036</xdr:rowOff>
    </xdr:to>
    <xdr:sp macro="" textlink="$AD$2">
      <xdr:nvSpPr>
        <xdr:cNvPr id="6" name="Rectangle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18573919" y="664540"/>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A16E513-E22D-44FA-9FA6-71A70A9A0A1B}"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27384</xdr:colOff>
      <xdr:row>0</xdr:row>
      <xdr:rowOff>256325</xdr:rowOff>
    </xdr:from>
    <xdr:to>
      <xdr:col>15</xdr:col>
      <xdr:colOff>517072</xdr:colOff>
      <xdr:row>1</xdr:row>
      <xdr:rowOff>40822</xdr:rowOff>
    </xdr:to>
    <xdr:sp macro="" textlink="$N$1">
      <xdr:nvSpPr>
        <xdr:cNvPr id="2" name="Rectangl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7648634" y="256325"/>
          <a:ext cx="2013688" cy="31517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475CB82-A458-4973-9B20-2039413ABEBB}" type="TxLink">
            <a:rPr lang="en-US" sz="1400" b="0" i="0" u="none" strike="noStrike">
              <a:solidFill>
                <a:srgbClr val="000000"/>
              </a:solidFill>
              <a:latin typeface="+mn-lt"/>
              <a:cs typeface="Arial"/>
            </a:rPr>
            <a:pPr algn="ctr"/>
            <a:t>Dashboard Guidance</a:t>
          </a:fld>
          <a:endParaRPr lang="en-GB" sz="5400">
            <a:latin typeface="+mn-lt"/>
          </a:endParaRPr>
        </a:p>
      </xdr:txBody>
    </xdr:sp>
    <xdr:clientData/>
  </xdr:twoCellAnchor>
  <xdr:twoCellAnchor>
    <xdr:from>
      <xdr:col>13</xdr:col>
      <xdr:colOff>27384</xdr:colOff>
      <xdr:row>1</xdr:row>
      <xdr:rowOff>174683</xdr:rowOff>
    </xdr:from>
    <xdr:to>
      <xdr:col>15</xdr:col>
      <xdr:colOff>517072</xdr:colOff>
      <xdr:row>1</xdr:row>
      <xdr:rowOff>489857</xdr:rowOff>
    </xdr:to>
    <xdr:sp macro="" textlink="$N$2">
      <xdr:nvSpPr>
        <xdr:cNvPr id="3" name="Rectangle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7648634" y="705362"/>
          <a:ext cx="2013688" cy="31517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E44636-B110-431A-99CC-520A4FC5F775}" type="TxLink">
            <a:rPr lang="en-US" sz="1400" b="0" i="0" u="none" strike="noStrike">
              <a:solidFill>
                <a:srgbClr val="000000"/>
              </a:solidFill>
              <a:latin typeface="+mn-lt"/>
              <a:cs typeface="Arial"/>
            </a:rPr>
            <a:pPr algn="ctr"/>
            <a:t>Main Menu</a:t>
          </a:fld>
          <a:endParaRPr lang="en-GB" sz="8000">
            <a:latin typeface="+mn-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27382</xdr:colOff>
      <xdr:row>0</xdr:row>
      <xdr:rowOff>256325</xdr:rowOff>
    </xdr:from>
    <xdr:to>
      <xdr:col>24</xdr:col>
      <xdr:colOff>272142</xdr:colOff>
      <xdr:row>1</xdr:row>
      <xdr:rowOff>40822</xdr:rowOff>
    </xdr:to>
    <xdr:sp macro="" textlink="$V$1">
      <xdr:nvSpPr>
        <xdr:cNvPr id="3" name="Rectangle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18084061" y="256325"/>
          <a:ext cx="2000081" cy="31517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012E975-BF16-4192-A0A3-3464E6BEDD2A}" type="TxLink">
            <a:rPr lang="en-US" sz="1400" b="0" i="0" u="none" strike="noStrike">
              <a:solidFill>
                <a:srgbClr val="000000"/>
              </a:solidFill>
              <a:latin typeface="+mn-lt"/>
              <a:cs typeface="Arial"/>
            </a:rPr>
            <a:pPr algn="ctr"/>
            <a:t>Dashboard Guidance</a:t>
          </a:fld>
          <a:endParaRPr lang="en-GB" sz="8000">
            <a:latin typeface="+mn-lt"/>
          </a:endParaRPr>
        </a:p>
      </xdr:txBody>
    </xdr:sp>
    <xdr:clientData/>
  </xdr:twoCellAnchor>
  <xdr:twoCellAnchor>
    <xdr:from>
      <xdr:col>21</xdr:col>
      <xdr:colOff>27382</xdr:colOff>
      <xdr:row>1</xdr:row>
      <xdr:rowOff>174683</xdr:rowOff>
    </xdr:from>
    <xdr:to>
      <xdr:col>24</xdr:col>
      <xdr:colOff>272142</xdr:colOff>
      <xdr:row>1</xdr:row>
      <xdr:rowOff>489857</xdr:rowOff>
    </xdr:to>
    <xdr:sp macro="" textlink="$V$2">
      <xdr:nvSpPr>
        <xdr:cNvPr id="4" name="Rectangle 3">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18084061" y="705362"/>
          <a:ext cx="2000081" cy="31517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C97DB9-CF1D-404A-A86B-51C63098E7E5}" type="TxLink">
            <a:rPr lang="en-US" sz="1400" b="0" i="0" u="none" strike="noStrike">
              <a:solidFill>
                <a:srgbClr val="000000"/>
              </a:solidFill>
              <a:latin typeface="+mn-lt"/>
              <a:cs typeface="Arial"/>
            </a:rPr>
            <a:pPr algn="ctr"/>
            <a:t>Main Menu</a:t>
          </a:fld>
          <a:endParaRPr lang="en-GB" sz="13800">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27383</xdr:colOff>
      <xdr:row>1</xdr:row>
      <xdr:rowOff>188290</xdr:rowOff>
    </xdr:from>
    <xdr:to>
      <xdr:col>23</xdr:col>
      <xdr:colOff>176892</xdr:colOff>
      <xdr:row>1</xdr:row>
      <xdr:rowOff>462643</xdr:rowOff>
    </xdr:to>
    <xdr:sp macro="" textlink="$U$2">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8832454" y="718969"/>
          <a:ext cx="1986474"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9C9A526-A31D-4A85-BACD-CF79FFA82979}"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twoCellAnchor>
    <xdr:from>
      <xdr:col>20</xdr:col>
      <xdr:colOff>27383</xdr:colOff>
      <xdr:row>0</xdr:row>
      <xdr:rowOff>297146</xdr:rowOff>
    </xdr:from>
    <xdr:to>
      <xdr:col>23</xdr:col>
      <xdr:colOff>176892</xdr:colOff>
      <xdr:row>1</xdr:row>
      <xdr:rowOff>40820</xdr:rowOff>
    </xdr:to>
    <xdr:sp macro="" textlink="$U$1">
      <xdr:nvSpPr>
        <xdr:cNvPr id="4" name="Rectangle 3">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18832454" y="297146"/>
          <a:ext cx="1986474"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7020A17-38C0-4E03-B852-184B73808AB5}"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28</xdr:col>
      <xdr:colOff>113460</xdr:colOff>
      <xdr:row>2</xdr:row>
      <xdr:rowOff>0</xdr:rowOff>
    </xdr:from>
    <xdr:to>
      <xdr:col>31</xdr:col>
      <xdr:colOff>157504</xdr:colOff>
      <xdr:row>7</xdr:row>
      <xdr:rowOff>49705</xdr:rowOff>
    </xdr:to>
    <mc:AlternateContent xmlns:mc="http://schemas.openxmlformats.org/markup-compatibility/2006" xmlns:a14="http://schemas.microsoft.com/office/drawing/2010/main">
      <mc:Choice Requires="a14">
        <xdr:graphicFrame macro="">
          <xdr:nvGraphicFramePr>
            <xdr:cNvPr id="2" name="Years 2">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48935889" y="722880"/>
              <a:ext cx="1881009" cy="11151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118777</xdr:colOff>
      <xdr:row>2</xdr:row>
      <xdr:rowOff>0</xdr:rowOff>
    </xdr:from>
    <xdr:to>
      <xdr:col>36</xdr:col>
      <xdr:colOff>165668</xdr:colOff>
      <xdr:row>6</xdr:row>
      <xdr:rowOff>75776</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1009491" y="1061357"/>
              <a:ext cx="1883855" cy="1082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1125704</xdr:colOff>
      <xdr:row>0</xdr:row>
      <xdr:rowOff>162014</xdr:rowOff>
    </xdr:from>
    <xdr:to>
      <xdr:col>31</xdr:col>
      <xdr:colOff>212269</xdr:colOff>
      <xdr:row>3</xdr:row>
      <xdr:rowOff>126212</xdr:rowOff>
    </xdr:to>
    <mc:AlternateContent xmlns:mc="http://schemas.openxmlformats.org/markup-compatibility/2006" xmlns:a14="http://schemas.microsoft.com/office/drawing/2010/main">
      <mc:Choice Requires="a14">
        <xdr:graphicFrame macro="">
          <xdr:nvGraphicFramePr>
            <xdr:cNvPr id="9" name="Years 3">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48440461" y="162014"/>
              <a:ext cx="1437880" cy="12976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1918608</xdr:colOff>
      <xdr:row>1</xdr:row>
      <xdr:rowOff>136071</xdr:rowOff>
    </xdr:from>
    <xdr:to>
      <xdr:col>10</xdr:col>
      <xdr:colOff>1631496</xdr:colOff>
      <xdr:row>1</xdr:row>
      <xdr:rowOff>489857</xdr:rowOff>
    </xdr:to>
    <xdr:sp macro="" textlink="$K$2">
      <xdr:nvSpPr>
        <xdr:cNvPr id="10" name="Rectangle 9">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22723929" y="666750"/>
          <a:ext cx="2080531" cy="35378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2CBE2E37-75B0-48E7-B714-B1A4843A99A1}" type="TxLink">
            <a:rPr lang="en-US" sz="1400" b="0" i="0" u="none" strike="noStrike">
              <a:solidFill>
                <a:srgbClr val="000000"/>
              </a:solidFill>
              <a:latin typeface="+mn-lt"/>
              <a:cs typeface="Arial"/>
            </a:rPr>
            <a:pPr algn="ctr"/>
            <a:t>Main Menu</a:t>
          </a:fld>
          <a:endParaRPr lang="en-GB" sz="287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c Apriyansen" refreshedDate="44227.796785648148" createdVersion="6" refreshedVersion="6" minRefreshableVersion="3" recordCount="394">
  <cacheSource type="worksheet">
    <worksheetSource name="Table32"/>
  </cacheSource>
  <cacheFields count="18">
    <cacheField name="No" numFmtId="0">
      <sharedItems containsSemiMixedTypes="0" containsString="0" containsNumber="1" containsInteger="1" minValue="1" maxValue="394"/>
    </cacheField>
    <cacheField name="Video title" numFmtId="0">
      <sharedItems/>
    </cacheField>
    <cacheField name="Video publish time" numFmtId="164">
      <sharedItems containsSemiMixedTypes="0" containsNonDate="0" containsDate="1" containsString="0" minDate="2019-10-01T00:00:00" maxDate="2020-12-13T00:00:00" count="213">
        <d v="2019-10-01T00:00:00"/>
        <d v="2019-10-05T00:00:00"/>
        <d v="2019-10-07T00:00:00"/>
        <d v="2019-10-19T00:00:00"/>
        <d v="2019-10-20T00:00:00"/>
        <d v="2020-01-02T00:00:00"/>
        <d v="2020-01-05T00:00:00"/>
        <d v="2020-02-14T00:00:00"/>
        <d v="2020-03-15T00:00:00"/>
        <d v="2020-03-20T00:00:00"/>
        <d v="2020-03-21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2T00:00:00"/>
        <d v="2020-04-23T00:00:00"/>
        <d v="2020-04-24T00:00:00"/>
        <d v="2020-04-25T00:00:00"/>
        <d v="2020-04-26T00:00:00"/>
        <d v="2020-04-27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5T00:00:00"/>
        <d v="2020-05-26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7T00:00:00"/>
        <d v="2020-06-28T00:00:00"/>
        <d v="2020-06-30T00:00:00"/>
        <d v="2020-07-02T00:00:00"/>
        <d v="2020-07-03T00:00:00"/>
        <d v="2020-07-04T00:00:00"/>
        <d v="2020-07-05T00:00:00"/>
        <d v="2020-07-06T00:00:00"/>
        <d v="2020-07-07T00:00:00"/>
        <d v="2020-07-09T00:00:00"/>
        <d v="2020-07-10T00:00:00"/>
        <d v="2020-07-11T00:00:00"/>
        <d v="2020-07-12T00:00:00"/>
        <d v="2020-07-14T00:00:00"/>
        <d v="2020-07-15T00:00:00"/>
        <d v="2020-07-16T00:00:00"/>
        <d v="2020-07-17T00:00:00"/>
        <d v="2020-07-18T00:00:00"/>
        <d v="2020-07-19T00:00:00"/>
        <d v="2020-07-20T00:00:00"/>
        <d v="2020-07-21T00:00:00"/>
        <d v="2020-07-22T00:00:00"/>
        <d v="2020-07-23T00:00:00"/>
        <d v="2020-07-25T00:00:00"/>
        <d v="2020-07-26T00:00:00"/>
        <d v="2020-07-28T00:00:00"/>
        <d v="2020-07-29T00:00:00"/>
        <d v="2020-07-30T00:00:00"/>
        <d v="2020-07-31T00:00:00"/>
        <d v="2020-08-01T00:00:00"/>
        <d v="2020-08-02T00:00:00"/>
        <d v="2020-08-04T00:00:00"/>
        <d v="2020-08-05T00:00:00"/>
        <d v="2020-08-06T00:00:00"/>
        <d v="2020-08-07T00:00:00"/>
        <d v="2020-08-08T00:00:00"/>
        <d v="2020-08-09T00:00:00"/>
        <d v="2020-08-10T00:00:00"/>
        <d v="2020-08-12T00:00:00"/>
        <d v="2020-08-14T00:00:00"/>
        <d v="2020-08-15T00:00:00"/>
        <d v="2020-08-16T00:00:00"/>
        <d v="2020-08-17T00:00:00"/>
        <d v="2020-08-18T00:00:00"/>
        <d v="2020-08-19T00:00:00"/>
        <d v="2020-08-20T00:00:00"/>
        <d v="2020-08-21T00:00:00"/>
        <d v="2020-08-23T00:00:00"/>
        <d v="2020-08-25T00:00:00"/>
        <d v="2020-08-26T00:00:00"/>
        <d v="2020-08-27T00:00:00"/>
        <d v="2020-08-28T00:00:00"/>
        <d v="2020-08-30T00:00:00"/>
        <d v="2020-08-31T00:00:00"/>
        <d v="2020-09-01T00:00:00"/>
        <d v="2020-09-02T00:00:00"/>
        <d v="2020-09-03T00:00:00"/>
        <d v="2020-09-04T00:00:00"/>
        <d v="2020-09-05T00:00:00"/>
        <d v="2020-09-09T00:00:00"/>
        <d v="2020-09-11T00:00:00"/>
        <d v="2020-09-12T00:00:00"/>
        <d v="2020-09-13T00:00:00"/>
        <d v="2020-09-17T00:00:00"/>
        <d v="2020-09-18T00:00:00"/>
        <d v="2020-09-19T00:00:00"/>
        <d v="2020-09-21T00:00:00"/>
        <d v="2020-09-22T00:00:00"/>
        <d v="2020-09-25T00:00:00"/>
        <d v="2020-09-27T00:00:00"/>
        <d v="2020-09-29T00:00:00"/>
        <d v="2020-10-02T00:00:00"/>
        <d v="2020-10-03T00:00:00"/>
        <d v="2020-10-04T00:00:00"/>
        <d v="2020-10-06T00:00:00"/>
        <d v="2020-10-07T00:00:00"/>
        <d v="2020-10-09T00:00:00"/>
        <d v="2020-10-10T00:00:00"/>
        <d v="2020-10-13T00:00:00"/>
        <d v="2020-10-16T00:00:00"/>
        <d v="2020-10-17T00:00:00"/>
        <d v="2020-10-18T00:00:00"/>
        <d v="2020-10-22T00:00:00"/>
        <d v="2020-10-23T00:00:00"/>
        <d v="2020-10-24T00:00:00"/>
        <d v="2020-10-25T00:00:00"/>
        <d v="2020-10-27T00:00:00"/>
        <d v="2020-10-30T00:00:00"/>
        <d v="2020-10-31T00:00:00"/>
        <d v="2020-11-02T00:00:00"/>
        <d v="2020-11-03T00:00:00"/>
        <d v="2020-11-04T00:00:00"/>
        <d v="2020-11-05T00:00:00"/>
        <d v="2020-11-06T00:00:00"/>
        <d v="2020-11-09T00:00:00"/>
        <d v="2020-11-10T00:00:00"/>
        <d v="2020-11-11T00:00:00"/>
        <d v="2020-11-12T00:00:00"/>
        <d v="2020-11-13T00:00:00"/>
        <d v="2020-11-14T00:00:00"/>
        <d v="2020-11-16T00:00:00"/>
        <d v="2020-11-17T00:00:00"/>
        <d v="2020-11-18T00:00:00"/>
        <d v="2020-11-20T00:00:00"/>
        <d v="2020-11-21T00:00:00"/>
        <d v="2020-11-23T00:00:00"/>
        <d v="2020-11-26T00:00:00"/>
        <d v="2020-11-27T00:00:00"/>
        <d v="2020-11-30T00:00:00"/>
        <d v="2020-12-01T00:00:00"/>
        <d v="2020-12-02T00:00:00"/>
        <d v="2020-12-04T00:00:00"/>
        <d v="2020-12-12T00:00:00"/>
      </sharedItems>
      <fieldGroup par="17" base="2">
        <rangePr groupBy="months" startDate="2019-10-01T00:00:00" endDate="2020-12-13T00:00:00"/>
        <groupItems count="14">
          <s v="&lt;01/10/2019"/>
          <s v="Jan"/>
          <s v="Feb"/>
          <s v="Mar"/>
          <s v="Apr"/>
          <s v="May"/>
          <s v="Jun"/>
          <s v="Jul"/>
          <s v="Aug"/>
          <s v="Sep"/>
          <s v="Oct"/>
          <s v="Nov"/>
          <s v="Dec"/>
          <s v="&gt;13/12/2020"/>
        </groupItems>
      </fieldGroup>
    </cacheField>
    <cacheField name="Video Type" numFmtId="0">
      <sharedItems/>
    </cacheField>
    <cacheField name="Content Summary" numFmtId="0">
      <sharedItems count="3">
        <s v="Gaming"/>
        <s v="Entertainment"/>
        <s v="Short Video"/>
      </sharedItems>
    </cacheField>
    <cacheField name="Content" numFmtId="0">
      <sharedItems count="63">
        <s v="PUBG"/>
        <s v="COD"/>
        <s v="Mobile Legends"/>
        <s v="OverCooked"/>
        <s v="Inside"/>
        <s v="Ride3"/>
        <s v="Outlast"/>
        <s v="Monster Hunter World"/>
        <s v="Free Talk"/>
        <s v="Naruto"/>
        <s v="GTA V"/>
        <s v="The Crew 2"/>
        <s v="ShieldWall"/>
        <s v="RYSE Son of Rome"/>
        <s v="Far Cry"/>
        <s v="Assassins Creed"/>
        <s v="Conquerors Blade"/>
        <s v="Dead Frontier"/>
        <s v="Honkai Impact 3"/>
        <s v="Sherlock Holmes"/>
        <s v="The Witcher 3"/>
        <s v="Dread Out 2"/>
        <s v="Manual Samuel"/>
        <s v="Attack on Titan"/>
        <s v="Random Game"/>
        <s v="Wreckfest"/>
        <s v="Tomb Raider"/>
        <s v="The Beast Inside"/>
        <s v="Minecraft"/>
        <s v="Dragon Raja"/>
        <s v="Tekken"/>
        <s v="Pacify"/>
        <s v="Maneater"/>
        <s v="Dying Light"/>
        <s v="ABZU"/>
        <s v="Human Fall Flat"/>
        <s v="Project Winter"/>
        <s v="Music"/>
        <s v="Doki Doki Literatur Club!"/>
        <s v="Funny Video"/>
        <s v="Testing Video"/>
        <s v="Half - Life 2"/>
        <s v="Horizon Zero Dawn"/>
        <s v="Resident Evil"/>
        <s v="Valorant"/>
        <s v="Fall Guys"/>
        <s v="Yakuza"/>
        <s v="Gwent"/>
        <s v="Akai Manto"/>
        <s v="NFS"/>
        <s v="Random"/>
        <s v="Left 4 Dead 2"/>
        <s v="Dance"/>
        <s v="True Cuddle"/>
        <s v="Untitled Goose"/>
        <s v="Genshin Impact"/>
        <s v="Membership"/>
        <s v="One Punch Man"/>
        <s v="Crossout"/>
        <s v="Yomawari"/>
        <s v="Convenience Store"/>
        <s v="FreeTalk" u="1"/>
        <s v="Entertainment" u="1"/>
      </sharedItems>
    </cacheField>
    <cacheField name="Subscribers" numFmtId="0">
      <sharedItems containsSemiMixedTypes="0" containsString="0" containsNumber="1" containsInteger="1" minValue="-2" maxValue="51"/>
    </cacheField>
    <cacheField name="Views" numFmtId="0">
      <sharedItems containsSemiMixedTypes="0" containsString="0" containsNumber="1" containsInteger="1" minValue="15" maxValue="1670"/>
    </cacheField>
    <cacheField name="Watch time (hours)" numFmtId="167">
      <sharedItems containsSemiMixedTypes="0" containsNonDate="0" containsDate="1" containsString="0" minDate="1899-12-30T00:01:48" maxDate="1900-01-04T08:25:54"/>
    </cacheField>
    <cacheField name="Watch time (in Minutes)" numFmtId="0">
      <sharedItems containsSemiMixedTypes="0" containsString="0" containsNumber="1" minValue="1.8059999999999996" maxValue="7705.9080000000004"/>
    </cacheField>
    <cacheField name="Impressions" numFmtId="165">
      <sharedItems containsSemiMixedTypes="0" containsString="0" containsNumber="1" containsInteger="1" minValue="1107" maxValue="16688"/>
    </cacheField>
    <cacheField name="Click Rate" numFmtId="43">
      <sharedItems containsSemiMixedTypes="0" containsString="0" containsNumber="1" minValue="8.9280000000000008" maxValue="630.06539999999995"/>
    </cacheField>
    <cacheField name="Impressions click-through rate (%)" numFmtId="10">
      <sharedItems containsSemiMixedTypes="0" containsString="0" containsNumber="1" minValue="4.5000000000000005E-3" maxValue="9.9600000000000008E-2"/>
    </cacheField>
    <cacheField name="Likes" numFmtId="0">
      <sharedItems containsSemiMixedTypes="0" containsString="0" containsNumber="1" containsInteger="1" minValue="1" maxValue="186"/>
    </cacheField>
    <cacheField name="Dislikes" numFmtId="0">
      <sharedItems containsSemiMixedTypes="0" containsString="0" containsNumber="1" containsInteger="1" minValue="0" maxValue="6"/>
    </cacheField>
    <cacheField name="Likes (vs. dislikes) (%)" numFmtId="0">
      <sharedItems containsSemiMixedTypes="0" containsString="0" containsNumber="1" minValue="80" maxValue="100"/>
    </cacheField>
    <cacheField name="Quarters" numFmtId="0" databaseField="0">
      <fieldGroup base="2">
        <rangePr groupBy="quarters" startDate="2019-10-01T00:00:00" endDate="2020-12-13T00:00:00"/>
        <groupItems count="6">
          <s v="&lt;01/10/2019"/>
          <s v="Qtr1"/>
          <s v="Qtr2"/>
          <s v="Qtr3"/>
          <s v="Qtr4"/>
          <s v="&gt;13/12/2020"/>
        </groupItems>
      </fieldGroup>
    </cacheField>
    <cacheField name="Years" numFmtId="0" databaseField="0">
      <fieldGroup base="2">
        <rangePr groupBy="years" startDate="2019-10-01T00:00:00" endDate="2020-12-13T00:00:00"/>
        <groupItems count="4">
          <s v="&lt;01/10/2019"/>
          <s v="2019"/>
          <s v="2020"/>
          <s v="&gt;13/12/2020"/>
        </groupItems>
      </fieldGroup>
    </cacheField>
  </cacheFields>
  <extLst>
    <ext xmlns:x14="http://schemas.microsoft.com/office/spreadsheetml/2009/9/main" uri="{725AE2AE-9491-48be-B2B4-4EB974FC3084}">
      <x14:pivotCacheDefinition pivotCacheId="1160774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n v="1"/>
    <s v="Cara Bermain PUBG Ala Bocil  - Vierza VTuber Indonesia"/>
    <x v="0"/>
    <s v="Video"/>
    <x v="0"/>
    <x v="0"/>
    <n v="6"/>
    <n v="303"/>
    <d v="1899-12-30T07:24:34"/>
    <n v="444.56399999999996"/>
    <n v="6182"/>
    <n v="238.00700000000001"/>
    <n v="3.85E-2"/>
    <n v="35"/>
    <n v="0"/>
    <n v="100"/>
  </r>
  <r>
    <n v="2"/>
    <s v="Bocil Sakti Maen COD Mobile - Vtuber Indonesia"/>
    <x v="1"/>
    <s v="Video"/>
    <x v="0"/>
    <x v="1"/>
    <n v="8"/>
    <n v="288"/>
    <d v="1899-12-30T06:28:09"/>
    <n v="388.15200000000004"/>
    <n v="5553"/>
    <n v="227.11769999999999"/>
    <n v="4.0899999999999999E-2"/>
    <n v="25"/>
    <n v="0"/>
    <n v="100"/>
  </r>
  <r>
    <n v="3"/>
    <s v="Mobile Legend Bang Bang - Pertamakalinya - Vierza VTuber Indonesia"/>
    <x v="2"/>
    <s v="Video"/>
    <x v="0"/>
    <x v="2"/>
    <n v="8"/>
    <n v="296"/>
    <d v="1899-12-30T08:10:44"/>
    <n v="490.73400000000004"/>
    <n v="5878"/>
    <n v="231.00540000000001"/>
    <n v="3.9300000000000002E-2"/>
    <n v="40"/>
    <n v="0"/>
    <n v="100"/>
  </r>
  <r>
    <n v="4"/>
    <s v="Masak Bareng VTuber Itu Seru Loh... Iya Beneran !!! - Vierza VTuber Indonesia"/>
    <x v="3"/>
    <s v="Video"/>
    <x v="0"/>
    <x v="3"/>
    <n v="7"/>
    <n v="221"/>
    <d v="1899-12-30T07:47:11"/>
    <n v="467.178"/>
    <n v="4735"/>
    <n v="178.983"/>
    <n v="3.78E-2"/>
    <n v="30"/>
    <n v="0"/>
    <n v="100"/>
  </r>
  <r>
    <n v="5"/>
    <s v="Bukan LIMBO , Ini Game INSIDE - Part 1 - Vierza VTuber Indonesia"/>
    <x v="4"/>
    <s v="Video"/>
    <x v="0"/>
    <x v="4"/>
    <n v="8"/>
    <n v="286"/>
    <d v="1899-12-30T07:08:59"/>
    <n v="428.988"/>
    <n v="6260"/>
    <n v="229.74199999999999"/>
    <n v="3.6699999999999997E-2"/>
    <n v="32"/>
    <n v="0"/>
    <n v="100"/>
  </r>
  <r>
    <n v="6"/>
    <s v="Ride 3 - ngeng ngeng bocil ngebut gas pol"/>
    <x v="5"/>
    <s v="LiveStream"/>
    <x v="0"/>
    <x v="5"/>
    <n v="4"/>
    <n v="322"/>
    <d v="1899-12-30T11:24:49"/>
    <n v="684.81000000000006"/>
    <n v="3129"/>
    <n v="228.10410000000002"/>
    <n v="7.2900000000000006E-2"/>
    <n v="30"/>
    <n v="0"/>
    <n v="100"/>
  </r>
  <r>
    <n v="7"/>
    <s v="Outlast Live on Gamely.com - Vierza VTuber Indonesia"/>
    <x v="6"/>
    <s v="Video"/>
    <x v="0"/>
    <x v="6"/>
    <n v="6"/>
    <n v="242"/>
    <d v="1899-12-30T12:26:35"/>
    <n v="746.58600000000001"/>
    <n v="5545"/>
    <n v="165.24100000000001"/>
    <n v="2.98E-2"/>
    <n v="39"/>
    <n v="0"/>
    <n v="100"/>
  </r>
  <r>
    <n v="8"/>
    <s v="Tes Live PUBG Lite"/>
    <x v="7"/>
    <s v="LiveStream"/>
    <x v="0"/>
    <x v="0"/>
    <n v="0"/>
    <n v="149"/>
    <d v="1899-12-30T04:09:28"/>
    <n v="249.46200000000002"/>
    <n v="1962"/>
    <n v="103.98599999999999"/>
    <n v="5.2999999999999999E-2"/>
    <n v="22"/>
    <n v="0"/>
    <n v="100"/>
  </r>
  <r>
    <n v="9"/>
    <s v="Berburu Dinosaurus - Vierza VTuber Indonesia"/>
    <x v="8"/>
    <s v="LiveStream"/>
    <x v="0"/>
    <x v="7"/>
    <n v="2"/>
    <n v="110"/>
    <d v="1899-12-30T06:56:20"/>
    <n v="416.34000000000003"/>
    <n v="3101"/>
    <n v="63.880600000000001"/>
    <n v="2.06E-2"/>
    <n v="18"/>
    <n v="0"/>
    <n v="100"/>
  </r>
  <r>
    <n v="10"/>
    <s v="Instrumental Guitar, Vierza VTuber Indonesia"/>
    <x v="9"/>
    <s v="LiveStream"/>
    <x v="1"/>
    <x v="8"/>
    <n v="3"/>
    <n v="111"/>
    <d v="1899-12-30T04:09:14"/>
    <n v="249.24"/>
    <n v="2517"/>
    <n v="56.8842"/>
    <n v="2.2599999999999999E-2"/>
    <n v="19"/>
    <n v="1"/>
    <n v="95"/>
  </r>
  <r>
    <n v="11"/>
    <s v="Berburu Dinosaurus Part 2 - Vierza VTuber Indonesia"/>
    <x v="9"/>
    <s v="LiveStream"/>
    <x v="0"/>
    <x v="7"/>
    <n v="1"/>
    <n v="68"/>
    <d v="1899-12-30T07:28:47"/>
    <n v="448.77599999999995"/>
    <n v="2601"/>
    <n v="30.951899999999998"/>
    <n v="1.1899999999999999E-2"/>
    <n v="9"/>
    <n v="0"/>
    <n v="100"/>
  </r>
  <r>
    <n v="12"/>
    <s v="maen gitar - Vierza VTuber Indonesia"/>
    <x v="10"/>
    <s v="LiveStream"/>
    <x v="1"/>
    <x v="8"/>
    <n v="1"/>
    <n v="111"/>
    <d v="1899-12-30T08:04:56"/>
    <n v="484.93200000000002"/>
    <n v="2831"/>
    <n v="63.131300000000003"/>
    <n v="2.23E-2"/>
    <n v="5"/>
    <n v="0"/>
    <n v="100"/>
  </r>
  <r>
    <n v="13"/>
    <s v="Berburu Dinosaurus Part 3 - Vierza VTuber Indonesia"/>
    <x v="10"/>
    <s v="LiveStream"/>
    <x v="0"/>
    <x v="7"/>
    <n v="1"/>
    <n v="75"/>
    <d v="1899-12-30T09:17:24"/>
    <n v="557.40600000000006"/>
    <n v="2632"/>
    <n v="22.898399999999999"/>
    <n v="8.6999999999999994E-3"/>
    <n v="6"/>
    <n v="0"/>
    <n v="100"/>
  </r>
  <r>
    <n v="14"/>
    <s v="Nyobain Game Mobile Naruto Slugfest - Vierza VTuber Indonesia"/>
    <x v="11"/>
    <s v="Video"/>
    <x v="0"/>
    <x v="9"/>
    <n v="2"/>
    <n v="152"/>
    <d v="1899-12-30T06:12:46"/>
    <n v="372.76799999999997"/>
    <n v="3957"/>
    <n v="111.1917"/>
    <n v="2.81E-2"/>
    <n v="20"/>
    <n v="0"/>
    <n v="100"/>
  </r>
  <r>
    <n v="15"/>
    <s v="Call of Duty War Zone Battle Royale Solo - Vierza VTuber Indonesia"/>
    <x v="11"/>
    <s v="Video"/>
    <x v="0"/>
    <x v="1"/>
    <n v="3"/>
    <n v="130"/>
    <d v="1899-12-30T03:55:26"/>
    <n v="235.434"/>
    <n v="3469"/>
    <n v="82.909100000000009"/>
    <n v="2.3900000000000001E-2"/>
    <n v="14"/>
    <n v="1"/>
    <n v="93.33"/>
  </r>
  <r>
    <n v="16"/>
    <s v="Call of Duty Warzone - Vierza VTuber Indonesia"/>
    <x v="12"/>
    <s v="Video"/>
    <x v="0"/>
    <x v="1"/>
    <n v="1"/>
    <n v="182"/>
    <d v="1899-12-30T17:35:21"/>
    <n v="1055.346"/>
    <n v="4073"/>
    <n v="122.19"/>
    <n v="0.03"/>
    <n v="19"/>
    <n v="0"/>
    <n v="100"/>
  </r>
  <r>
    <n v="17"/>
    <s v="Menjelajahi luasnya Dunia GTA 5 - Vierza VTuber Indonesia"/>
    <x v="13"/>
    <s v="LiveStream"/>
    <x v="0"/>
    <x v="10"/>
    <n v="4"/>
    <n v="153"/>
    <d v="1899-12-30T17:39:46"/>
    <n v="1059.7740000000001"/>
    <n v="3227"/>
    <n v="64.86269999999999"/>
    <n v="2.0099999999999996E-2"/>
    <n v="18"/>
    <n v="1"/>
    <n v="94.74"/>
  </r>
  <r>
    <n v="18"/>
    <s v="Latihan Gitar - Vierza VTuber Indonesia"/>
    <x v="14"/>
    <s v="LiveStream"/>
    <x v="1"/>
    <x v="8"/>
    <n v="1"/>
    <n v="65"/>
    <d v="1899-12-30T04:50:38"/>
    <n v="290.63399999999996"/>
    <n v="1713"/>
    <n v="32.033100000000005"/>
    <n v="1.8700000000000001E-2"/>
    <n v="14"/>
    <n v="0"/>
    <n v="100"/>
  </r>
  <r>
    <n v="19"/>
    <s v="Ayo Bisnis di GTA 5 Online - Vierza VTuber Indonesia"/>
    <x v="15"/>
    <s v="LiveStream"/>
    <x v="0"/>
    <x v="10"/>
    <n v="4"/>
    <n v="162"/>
    <d v="1899-12-31T03:23:03"/>
    <n v="1643.058"/>
    <n v="2869"/>
    <n v="67.9953"/>
    <n v="2.3700000000000002E-2"/>
    <n v="14"/>
    <n v="3"/>
    <n v="82.35"/>
  </r>
  <r>
    <n v="20"/>
    <s v="The Crew 2 - Vierza VTuber Indonesia"/>
    <x v="15"/>
    <s v="LiveStream"/>
    <x v="0"/>
    <x v="11"/>
    <n v="0"/>
    <n v="64"/>
    <d v="1899-12-30T09:03:37"/>
    <n v="543.61199999999997"/>
    <n v="2031"/>
    <n v="19.091399999999997"/>
    <n v="9.3999999999999986E-3"/>
    <n v="9"/>
    <n v="0"/>
    <n v="100"/>
  </r>
  <r>
    <n v="21"/>
    <s v="Berburu Dinosaurus Part 4 - Vierza VTuber Indonesia"/>
    <x v="15"/>
    <s v="LiveStream"/>
    <x v="0"/>
    <x v="7"/>
    <n v="2"/>
    <n v="47"/>
    <d v="1899-12-30T04:51:09"/>
    <n v="291.15600000000001"/>
    <n v="2663"/>
    <n v="30.091899999999999"/>
    <n v="1.1299999999999999E-2"/>
    <n v="9"/>
    <n v="0"/>
    <n v="100"/>
  </r>
  <r>
    <n v="22"/>
    <s v="Review Game Shieldwall - Vierza VTuber Indonesia"/>
    <x v="16"/>
    <s v="LiveStream"/>
    <x v="0"/>
    <x v="12"/>
    <n v="3"/>
    <n v="94"/>
    <d v="1899-12-30T07:40:16"/>
    <n v="460.26600000000002"/>
    <n v="3401"/>
    <n v="54.075900000000004"/>
    <n v="1.5900000000000001E-2"/>
    <n v="12"/>
    <n v="1"/>
    <n v="92.31"/>
  </r>
  <r>
    <n v="23"/>
    <s v="RYSE Son of Rome - Vierza VTuber Indonesia"/>
    <x v="16"/>
    <s v="LiveStream"/>
    <x v="0"/>
    <x v="13"/>
    <n v="0"/>
    <n v="85"/>
    <d v="1899-12-30T13:14:12"/>
    <n v="794.20800000000008"/>
    <n v="2331"/>
    <n v="38.927700000000002"/>
    <n v="1.67E-2"/>
    <n v="8"/>
    <n v="2"/>
    <n v="80"/>
  </r>
  <r>
    <n v="24"/>
    <s v="The Crew 2 - Vierza VTuber Indonesia"/>
    <x v="16"/>
    <s v="LiveStream"/>
    <x v="0"/>
    <x v="11"/>
    <n v="0"/>
    <n v="54"/>
    <d v="1899-12-30T03:32:03"/>
    <n v="212.05799999999999"/>
    <n v="2333"/>
    <n v="24.963100000000004"/>
    <n v="1.0700000000000001E-2"/>
    <n v="10"/>
    <n v="1"/>
    <n v="90.91"/>
  </r>
  <r>
    <n v="25"/>
    <s v="RYSE Son of Rome Part 2 - Vierza VTuber Indonesia"/>
    <x v="17"/>
    <s v="LiveStream"/>
    <x v="0"/>
    <x v="13"/>
    <n v="2"/>
    <n v="117"/>
    <d v="1899-12-30T21:11:50"/>
    <n v="1271.826"/>
    <n v="2345"/>
    <n v="45.023999999999994"/>
    <n v="1.9199999999999998E-2"/>
    <n v="16"/>
    <n v="1"/>
    <n v="94.12"/>
  </r>
  <r>
    <n v="26"/>
    <s v="Guitar Instrumental - Vierza VTuber Indonesia"/>
    <x v="17"/>
    <s v="LiveStream"/>
    <x v="1"/>
    <x v="8"/>
    <n v="0"/>
    <n v="114"/>
    <d v="1899-12-30T09:03:41"/>
    <n v="543.678"/>
    <n v="2332"/>
    <n v="58.066800000000008"/>
    <n v="2.4900000000000002E-2"/>
    <n v="9"/>
    <n v="2"/>
    <n v="81.819999999999993"/>
  </r>
  <r>
    <n v="27"/>
    <s v="RYSE Son of Rome Part 3 - Vierza VTuber Indonesia"/>
    <x v="18"/>
    <s v="LiveStream"/>
    <x v="0"/>
    <x v="13"/>
    <n v="5"/>
    <n v="127"/>
    <d v="1899-12-31T00:12:48"/>
    <n v="1452.798"/>
    <n v="2393"/>
    <n v="33.980599999999995"/>
    <n v="1.4199999999999999E-2"/>
    <n v="19"/>
    <n v="1"/>
    <n v="95"/>
  </r>
  <r>
    <n v="28"/>
    <s v="The Crew 2 - Vierza VTuber Indonesia"/>
    <x v="18"/>
    <s v="LiveStream"/>
    <x v="0"/>
    <x v="11"/>
    <n v="6"/>
    <n v="115"/>
    <d v="1899-12-30T15:42:13"/>
    <n v="942.22199999999998"/>
    <n v="2437"/>
    <n v="45.084500000000006"/>
    <n v="1.8500000000000003E-2"/>
    <n v="19"/>
    <n v="1"/>
    <n v="95"/>
  </r>
  <r>
    <n v="29"/>
    <s v="The Crew 2 - Vierza VTuber Indonesia"/>
    <x v="18"/>
    <s v="LiveStream"/>
    <x v="0"/>
    <x v="11"/>
    <n v="0"/>
    <n v="50"/>
    <d v="1899-12-30T01:17:30"/>
    <n v="77.50800000000001"/>
    <n v="1867"/>
    <n v="13.068999999999999"/>
    <n v="6.9999999999999993E-3"/>
    <n v="5"/>
    <n v="0"/>
    <n v="100"/>
  </r>
  <r>
    <n v="30"/>
    <s v="Ayo Bisnis di GTA 5 Online - Vierza VTuber Indonesia"/>
    <x v="19"/>
    <s v="LiveStream"/>
    <x v="0"/>
    <x v="10"/>
    <n v="6"/>
    <n v="216"/>
    <d v="1899-12-31T12:13:38"/>
    <n v="2173.6260000000002"/>
    <n v="3787"/>
    <n v="99.976799999999997"/>
    <n v="2.64E-2"/>
    <n v="20"/>
    <n v="0"/>
    <n v="100"/>
  </r>
  <r>
    <n v="31"/>
    <s v="Ayo Bisnis di GTA 5 Online - Vierza VTuber Indonesia"/>
    <x v="19"/>
    <s v="LiveStream"/>
    <x v="0"/>
    <x v="10"/>
    <n v="0"/>
    <n v="81"/>
    <d v="1899-12-30T02:58:23"/>
    <n v="178.38"/>
    <n v="2585"/>
    <n v="16.027000000000001"/>
    <n v="6.1999999999999998E-3"/>
    <n v="12"/>
    <n v="0"/>
    <n v="100"/>
  </r>
  <r>
    <n v="32"/>
    <s v="The Crew 2 - Vierza VTuber Indonesia"/>
    <x v="19"/>
    <s v="LiveStream"/>
    <x v="0"/>
    <x v="11"/>
    <n v="0"/>
    <n v="76"/>
    <d v="1899-12-30T09:55:30"/>
    <n v="595.5"/>
    <n v="2115"/>
    <n v="35.955000000000005"/>
    <n v="1.7000000000000001E-2"/>
    <n v="12"/>
    <n v="1"/>
    <n v="92.31"/>
  </r>
  <r>
    <n v="33"/>
    <s v="The Crew 2 - Vierza VTuber Indonesia"/>
    <x v="19"/>
    <s v="LiveStream"/>
    <x v="0"/>
    <x v="11"/>
    <n v="0"/>
    <n v="40"/>
    <d v="1899-12-30T00:24:48"/>
    <n v="24.798000000000002"/>
    <n v="2193"/>
    <n v="30.921299999999999"/>
    <n v="1.41E-2"/>
    <n v="6"/>
    <n v="0"/>
    <n v="100"/>
  </r>
  <r>
    <n v="34"/>
    <s v="The Crew 2 - Vierza VTuber Indonesia"/>
    <x v="19"/>
    <s v="LiveStream"/>
    <x v="0"/>
    <x v="11"/>
    <n v="0"/>
    <n v="25"/>
    <d v="1899-12-30T00:11:50"/>
    <n v="11.826000000000002"/>
    <n v="1924"/>
    <n v="10.004799999999999"/>
    <n v="5.1999999999999998E-3"/>
    <n v="1"/>
    <n v="0"/>
    <n v="100"/>
  </r>
  <r>
    <n v="35"/>
    <s v="The Crew 2 - Vierza VTuber Indonesia"/>
    <x v="19"/>
    <s v="LiveStream"/>
    <x v="0"/>
    <x v="11"/>
    <n v="0"/>
    <n v="20"/>
    <d v="1899-12-30T00:13:34"/>
    <n v="13.565999999999999"/>
    <n v="2040"/>
    <n v="14.076000000000001"/>
    <n v="6.8999999999999999E-3"/>
    <n v="4"/>
    <n v="0"/>
    <n v="100"/>
  </r>
  <r>
    <n v="36"/>
    <s v="The Crew 2 - Vierza VTuber Indonesia"/>
    <x v="19"/>
    <s v="LiveStream"/>
    <x v="0"/>
    <x v="11"/>
    <n v="0"/>
    <n v="15"/>
    <d v="1899-12-30T00:08:30"/>
    <n v="8.5019999999999989"/>
    <n v="1984"/>
    <n v="8.9280000000000008"/>
    <n v="4.5000000000000005E-3"/>
    <n v="2"/>
    <n v="0"/>
    <n v="100"/>
  </r>
  <r>
    <n v="37"/>
    <s v="Far Cry 3 - Vierza VTuber Indonesia"/>
    <x v="20"/>
    <s v="LiveStream"/>
    <x v="0"/>
    <x v="14"/>
    <n v="8"/>
    <n v="431"/>
    <d v="1899-12-31T14:45:28"/>
    <n v="2325.462"/>
    <n v="4547"/>
    <n v="226.89529999999999"/>
    <n v="4.99E-2"/>
    <n v="33"/>
    <n v="1"/>
    <n v="97.06"/>
  </r>
  <r>
    <n v="38"/>
    <s v="COD Mobile - Vierza VTuber Indonesia"/>
    <x v="20"/>
    <s v="LiveStream"/>
    <x v="0"/>
    <x v="1"/>
    <n v="1"/>
    <n v="102"/>
    <d v="1899-12-30T07:50:06"/>
    <n v="470.09399999999999"/>
    <n v="2665"/>
    <n v="54.099499999999999"/>
    <n v="2.0299999999999999E-2"/>
    <n v="14"/>
    <n v="2"/>
    <n v="87.5"/>
  </r>
  <r>
    <n v="39"/>
    <s v="GTA 5 Online - Vierza VTuber Indonesia"/>
    <x v="21"/>
    <s v="LiveStream"/>
    <x v="0"/>
    <x v="10"/>
    <n v="7"/>
    <n v="258"/>
    <d v="1899-12-31T12:07:58"/>
    <n v="2167.962"/>
    <n v="4063"/>
    <n v="140.98609999999999"/>
    <n v="3.4700000000000002E-2"/>
    <n v="25"/>
    <n v="1"/>
    <n v="96.15"/>
  </r>
  <r>
    <n v="40"/>
    <s v="GTA 5 Online - Vierza VTuber Indonesia"/>
    <x v="22"/>
    <s v="LiveStream"/>
    <x v="0"/>
    <x v="10"/>
    <n v="2"/>
    <n v="243"/>
    <d v="1899-12-30T22:01:00"/>
    <n v="1321.008"/>
    <n v="4510"/>
    <n v="138.90800000000002"/>
    <n v="3.0800000000000001E-2"/>
    <n v="21"/>
    <n v="2"/>
    <n v="91.3"/>
  </r>
  <r>
    <n v="41"/>
    <s v="Nyanyi - Vierza VTuber Indonesia"/>
    <x v="22"/>
    <s v="LiveStream"/>
    <x v="1"/>
    <x v="8"/>
    <n v="2"/>
    <n v="141"/>
    <d v="1899-12-30T12:49:29"/>
    <n v="769.48199999999997"/>
    <n v="3263"/>
    <n v="91.037700000000001"/>
    <n v="2.7900000000000001E-2"/>
    <n v="16"/>
    <n v="1"/>
    <n v="94.12"/>
  </r>
  <r>
    <n v="42"/>
    <s v="GTA 5 Online - Vierza VTuber Indonesia"/>
    <x v="23"/>
    <s v="LiveStream"/>
    <x v="0"/>
    <x v="10"/>
    <n v="9"/>
    <n v="406"/>
    <d v="1899-12-31T22:29:15"/>
    <n v="2789.25"/>
    <n v="5343"/>
    <n v="278.90459999999996"/>
    <n v="5.2199999999999996E-2"/>
    <n v="34"/>
    <n v="0"/>
    <n v="100"/>
  </r>
  <r>
    <n v="43"/>
    <s v="Far Cry 3 Part 2 - Vierza VTuber Indonesia"/>
    <x v="23"/>
    <s v="LiveStream"/>
    <x v="0"/>
    <x v="14"/>
    <n v="2"/>
    <n v="117"/>
    <d v="1899-12-30T08:58:30"/>
    <n v="538.5"/>
    <n v="2929"/>
    <n v="77.032700000000006"/>
    <n v="2.63E-2"/>
    <n v="12"/>
    <n v="3"/>
    <n v="80"/>
  </r>
  <r>
    <n v="44"/>
    <s v="GTA 5 Online - Vierza VTuber Indonesia"/>
    <x v="24"/>
    <s v="LiveStream"/>
    <x v="0"/>
    <x v="10"/>
    <n v="3"/>
    <n v="232"/>
    <d v="1899-12-31T09:00:49"/>
    <n v="1980.8159999999998"/>
    <n v="4014"/>
    <n v="134.87039999999999"/>
    <n v="3.3599999999999998E-2"/>
    <n v="25"/>
    <n v="1"/>
    <n v="96.15"/>
  </r>
  <r>
    <n v="45"/>
    <s v="Orange 7 - Shigatsu wa Kimi no Uso (Short Version) - Vierza VTuber Indonesia"/>
    <x v="24"/>
    <s v="LiveStream"/>
    <x v="1"/>
    <x v="8"/>
    <n v="1"/>
    <n v="215"/>
    <d v="1899-12-30T03:28:47"/>
    <n v="208.78800000000004"/>
    <n v="3981"/>
    <n v="144.9084"/>
    <n v="3.6400000000000002E-2"/>
    <n v="35"/>
    <n v="2"/>
    <n v="94.59"/>
  </r>
  <r>
    <n v="46"/>
    <s v="GTA 5 Online - Vierza VTuber Indonesia"/>
    <x v="25"/>
    <s v="LiveStream"/>
    <x v="0"/>
    <x v="10"/>
    <n v="4"/>
    <n v="292"/>
    <d v="1899-12-31T06:29:52"/>
    <n v="1829.8739999999998"/>
    <n v="4240"/>
    <n v="159"/>
    <n v="3.7499999999999999E-2"/>
    <n v="26"/>
    <n v="1"/>
    <n v="96.3"/>
  </r>
  <r>
    <n v="47"/>
    <s v="Assassins Creed Odyssey - Vierza VTuber Indonesia (Part 1)"/>
    <x v="25"/>
    <s v="LiveStream"/>
    <x v="0"/>
    <x v="15"/>
    <n v="1"/>
    <n v="161"/>
    <d v="1899-12-30T13:05:38"/>
    <n v="785.64"/>
    <n v="3904"/>
    <n v="105.0176"/>
    <n v="2.69E-2"/>
    <n v="14"/>
    <n v="1"/>
    <n v="93.33"/>
  </r>
  <r>
    <n v="48"/>
    <s v="Conquerors Blade - Vierza Vtuber Indonesia"/>
    <x v="25"/>
    <s v="LiveStream"/>
    <x v="0"/>
    <x v="16"/>
    <n v="3"/>
    <n v="155"/>
    <d v="1899-12-30T10:44:20"/>
    <n v="644.33399999999995"/>
    <n v="3637"/>
    <n v="97.835300000000004"/>
    <n v="2.69E-2"/>
    <n v="16"/>
    <n v="1"/>
    <n v="94.12"/>
  </r>
  <r>
    <n v="49"/>
    <s v="GTA 5 Online - Vierza VTuber Indonesia"/>
    <x v="25"/>
    <s v="LiveStream"/>
    <x v="0"/>
    <x v="10"/>
    <n v="0"/>
    <n v="110"/>
    <d v="1899-12-30T15:16:42"/>
    <n v="916.69800000000009"/>
    <n v="3135"/>
    <n v="68.970000000000013"/>
    <n v="2.2000000000000002E-2"/>
    <n v="11"/>
    <n v="1"/>
    <n v="91.67"/>
  </r>
  <r>
    <n v="50"/>
    <s v="Assassins Creed Odyssey - Vierza VTuber Indonesia (Part 2)"/>
    <x v="26"/>
    <s v="LiveStream"/>
    <x v="0"/>
    <x v="15"/>
    <n v="0"/>
    <n v="178"/>
    <d v="1899-12-30T19:30:24"/>
    <n v="1170.396"/>
    <n v="3968"/>
    <n v="107.92960000000001"/>
    <n v="2.7200000000000002E-2"/>
    <n v="20"/>
    <n v="1"/>
    <n v="95.24"/>
  </r>
  <r>
    <n v="51"/>
    <s v="GTA 5 Online - Vierza VTuber Indonesia"/>
    <x v="26"/>
    <s v="LiveStream"/>
    <x v="0"/>
    <x v="10"/>
    <n v="0"/>
    <n v="130"/>
    <d v="1899-12-30T13:27:33"/>
    <n v="807.54599999999994"/>
    <n v="3223"/>
    <n v="78.963499999999996"/>
    <n v="2.4500000000000001E-2"/>
    <n v="12"/>
    <n v="2"/>
    <n v="85.71"/>
  </r>
  <r>
    <n v="52"/>
    <s v="GTA 5 Online - Vierza VTuber Indonesia"/>
    <x v="27"/>
    <s v="LiveStream"/>
    <x v="0"/>
    <x v="10"/>
    <n v="2"/>
    <n v="319"/>
    <d v="1899-12-31T17:26:22"/>
    <n v="2486.364"/>
    <n v="4393"/>
    <n v="167.8126"/>
    <n v="3.8199999999999998E-2"/>
    <n v="30"/>
    <n v="0"/>
    <n v="100"/>
  </r>
  <r>
    <n v="53"/>
    <s v="GTA 5 Online - Vierza VTuber Indonesia"/>
    <x v="27"/>
    <s v="LiveStream"/>
    <x v="0"/>
    <x v="10"/>
    <n v="11"/>
    <n v="258"/>
    <d v="1899-12-31T12:44:28"/>
    <n v="2204.4660000000003"/>
    <n v="4332"/>
    <n v="152.9196"/>
    <n v="3.5299999999999998E-2"/>
    <n v="32"/>
    <n v="3"/>
    <n v="91.43"/>
  </r>
  <r>
    <n v="54"/>
    <s v="GTA 5 Online - Vierza VTuber Indonesia"/>
    <x v="28"/>
    <s v="LiveStream"/>
    <x v="0"/>
    <x v="10"/>
    <n v="3"/>
    <n v="275"/>
    <d v="1899-12-31T09:23:13"/>
    <n v="2003.22"/>
    <n v="4542"/>
    <n v="168.96240000000003"/>
    <n v="3.7200000000000004E-2"/>
    <n v="35"/>
    <n v="3"/>
    <n v="92.11"/>
  </r>
  <r>
    <n v="55"/>
    <s v="Assassins Creed Odyssey - Vierza VTuber Indonesia (Part 3)"/>
    <x v="28"/>
    <s v="LiveStream"/>
    <x v="0"/>
    <x v="15"/>
    <n v="0"/>
    <n v="133"/>
    <d v="1899-12-30T17:45:36"/>
    <n v="1065.6000000000001"/>
    <n v="3269"/>
    <n v="84.013299999999987"/>
    <n v="2.5699999999999997E-2"/>
    <n v="21"/>
    <n v="4"/>
    <n v="84"/>
  </r>
  <r>
    <n v="56"/>
    <s v="GTA 5 Online - Vierza VTuber Indonesia"/>
    <x v="29"/>
    <s v="LiveStream"/>
    <x v="0"/>
    <x v="10"/>
    <n v="2"/>
    <n v="210"/>
    <d v="1899-12-30T23:23:58"/>
    <n v="1403.97"/>
    <n v="4841"/>
    <n v="118.12039999999999"/>
    <n v="2.4399999999999998E-2"/>
    <n v="24"/>
    <n v="1"/>
    <n v="96"/>
  </r>
  <r>
    <n v="57"/>
    <s v="The Crew 2 - Moto Vlog ala Vierza VTuber Indonesia"/>
    <x v="29"/>
    <s v="LiveStream"/>
    <x v="0"/>
    <x v="11"/>
    <n v="1"/>
    <n v="182"/>
    <d v="1899-12-30T23:23:03"/>
    <n v="1403.046"/>
    <n v="3789"/>
    <n v="115.94340000000001"/>
    <n v="3.0600000000000002E-2"/>
    <n v="24"/>
    <n v="1"/>
    <n v="96"/>
  </r>
  <r>
    <n v="58"/>
    <s v="Conquerors Blade - Vierza Vtuber Indonesia"/>
    <x v="29"/>
    <s v="LiveStream"/>
    <x v="0"/>
    <x v="16"/>
    <n v="3"/>
    <n v="159"/>
    <d v="1899-12-30T09:26:33"/>
    <n v="566.54399999999998"/>
    <n v="3340"/>
    <n v="101.87"/>
    <n v="3.0499999999999999E-2"/>
    <n v="10"/>
    <n v="0"/>
    <n v="100"/>
  </r>
  <r>
    <n v="59"/>
    <s v="Dead Frontier 2 - Vierza Vtuber Indonesia"/>
    <x v="29"/>
    <s v="LiveStream"/>
    <x v="0"/>
    <x v="17"/>
    <n v="0"/>
    <n v="80"/>
    <d v="1899-12-30T03:30:51"/>
    <n v="210.858"/>
    <n v="2824"/>
    <n v="64.951999999999998"/>
    <n v="2.3E-2"/>
    <n v="7"/>
    <n v="0"/>
    <n v="100"/>
  </r>
  <r>
    <n v="60"/>
    <s v="Assassins Creed Odyssey - Vierza VTuber Indonesia (Part 4)"/>
    <x v="30"/>
    <s v="LiveStream"/>
    <x v="0"/>
    <x v="15"/>
    <n v="1"/>
    <n v="214"/>
    <d v="1899-12-30T20:16:53"/>
    <n v="1216.8780000000002"/>
    <n v="3938"/>
    <n v="94.905799999999999"/>
    <n v="2.41E-2"/>
    <n v="15"/>
    <n v="2"/>
    <n v="88.24"/>
  </r>
  <r>
    <n v="61"/>
    <s v="GTA 5 Online - Vierza VTuber Indonesia"/>
    <x v="30"/>
    <s v="LiveStream"/>
    <x v="0"/>
    <x v="10"/>
    <n v="4"/>
    <n v="198"/>
    <d v="1899-12-30T21:30:13"/>
    <n v="1290.21"/>
    <n v="4146"/>
    <n v="128.11139999999997"/>
    <n v="3.0899999999999997E-2"/>
    <n v="14"/>
    <n v="0"/>
    <n v="100"/>
  </r>
  <r>
    <n v="62"/>
    <s v="GTA 5 Online - Vierza VTuber Indonesia"/>
    <x v="31"/>
    <s v="LiveStream"/>
    <x v="0"/>
    <x v="10"/>
    <n v="2"/>
    <n v="257"/>
    <d v="1899-12-31T01:15:41"/>
    <n v="1515.6780000000001"/>
    <n v="4294"/>
    <n v="139.12560000000002"/>
    <n v="3.2400000000000005E-2"/>
    <n v="15"/>
    <n v="1"/>
    <n v="93.75"/>
  </r>
  <r>
    <n v="63"/>
    <s v="Honkai Impact 3 - Vierza VTuber Indonesia"/>
    <x v="31"/>
    <s v="LiveStream"/>
    <x v="0"/>
    <x v="18"/>
    <n v="1"/>
    <n v="194"/>
    <d v="1899-12-30T14:33:48"/>
    <n v="873.79200000000003"/>
    <n v="4226"/>
    <n v="131.006"/>
    <n v="3.1E-2"/>
    <n v="18"/>
    <n v="0"/>
    <n v="100"/>
  </r>
  <r>
    <n v="64"/>
    <s v="GTA 5 Story - Vierza VTuber Indonesia (Part 1)"/>
    <x v="31"/>
    <s v="LiveStream"/>
    <x v="0"/>
    <x v="10"/>
    <n v="0"/>
    <n v="156"/>
    <d v="1899-12-30T14:34:25"/>
    <n v="874.41600000000005"/>
    <n v="3545"/>
    <n v="91.106499999999997"/>
    <n v="2.5699999999999997E-2"/>
    <n v="17"/>
    <n v="2"/>
    <n v="89.47"/>
  </r>
  <r>
    <n v="65"/>
    <s v="Honkai Impact 3 - Vierza VTuber Indonesia"/>
    <x v="32"/>
    <s v="LiveStream"/>
    <x v="0"/>
    <x v="18"/>
    <n v="2"/>
    <n v="187"/>
    <d v="1899-12-30T14:01:51"/>
    <n v="841.85400000000004"/>
    <n v="4216"/>
    <n v="126.05840000000001"/>
    <n v="2.9900000000000003E-2"/>
    <n v="20"/>
    <n v="0"/>
    <n v="100"/>
  </r>
  <r>
    <n v="66"/>
    <s v="Sherlock Holmes : Crimes and Punishments - Vierza VTuber Indonesia (Part 2)"/>
    <x v="32"/>
    <s v="LiveStream"/>
    <x v="0"/>
    <x v="19"/>
    <n v="0"/>
    <n v="150"/>
    <d v="1899-12-30T21:09:28"/>
    <n v="1269.4740000000002"/>
    <n v="3273"/>
    <n v="72.006"/>
    <n v="2.2000000000000002E-2"/>
    <n v="16"/>
    <n v="1"/>
    <n v="94.12"/>
  </r>
  <r>
    <n v="67"/>
    <s v="Sherlock Holmes : Crimes and Punishments - Vierza VTuber Indonesia (Part 1)"/>
    <x v="32"/>
    <s v="LiveStream"/>
    <x v="0"/>
    <x v="19"/>
    <n v="1"/>
    <n v="102"/>
    <d v="1899-12-30T13:58:28"/>
    <n v="838.47000000000014"/>
    <n v="3086"/>
    <n v="57.091000000000008"/>
    <n v="1.8500000000000003E-2"/>
    <n v="10"/>
    <n v="1"/>
    <n v="90.91"/>
  </r>
  <r>
    <n v="68"/>
    <s v="GTA 5 Story - Vierza VTuber Indonesia (Part 2)"/>
    <x v="33"/>
    <s v="LiveStream"/>
    <x v="0"/>
    <x v="10"/>
    <n v="3"/>
    <n v="233"/>
    <d v="1899-12-31T10:29:28"/>
    <n v="2069.4660000000003"/>
    <n v="4149"/>
    <n v="146.87460000000002"/>
    <n v="3.5400000000000001E-2"/>
    <n v="24"/>
    <n v="0"/>
    <n v="100"/>
  </r>
  <r>
    <n v="69"/>
    <s v="The Witcher 3 - Vierza VTuber Indonesia (Part 1)"/>
    <x v="33"/>
    <s v="LiveStream"/>
    <x v="0"/>
    <x v="20"/>
    <n v="1"/>
    <n v="162"/>
    <d v="1899-12-30T17:24:18"/>
    <n v="1044.306"/>
    <n v="4313"/>
    <n v="101.7868"/>
    <n v="2.3599999999999999E-2"/>
    <n v="15"/>
    <n v="1"/>
    <n v="93.75"/>
  </r>
  <r>
    <n v="70"/>
    <s v="The Witcher 3 - Vierza VTuber Indonesia (Part 2)"/>
    <x v="33"/>
    <s v="LiveStream"/>
    <x v="0"/>
    <x v="20"/>
    <n v="3"/>
    <n v="95"/>
    <d v="1899-12-30T16:19:03"/>
    <n v="979.04999999999984"/>
    <n v="3200"/>
    <n v="53.12"/>
    <n v="1.66E-2"/>
    <n v="20"/>
    <n v="1"/>
    <n v="95.24"/>
  </r>
  <r>
    <n v="71"/>
    <s v="Naruto Shipudden Utimate Ninja Storm 4 - Vierza VTuber Indonesia (Part 1)"/>
    <x v="33"/>
    <s v="LiveStream"/>
    <x v="0"/>
    <x v="9"/>
    <n v="3"/>
    <n v="66"/>
    <d v="1899-12-30T05:57:35"/>
    <n v="357.58199999999999"/>
    <n v="3114"/>
    <n v="100.89360000000002"/>
    <n v="3.2400000000000005E-2"/>
    <n v="4"/>
    <n v="0"/>
    <n v="100"/>
  </r>
  <r>
    <n v="72"/>
    <s v="Call of Duty Mobile - Vierza VTuber Indonesia"/>
    <x v="34"/>
    <s v="LiveStream"/>
    <x v="0"/>
    <x v="1"/>
    <n v="0"/>
    <n v="148"/>
    <d v="1899-12-30T10:47:57"/>
    <n v="647.95800000000008"/>
    <n v="3766"/>
    <n v="106.95439999999999"/>
    <n v="2.8399999999999998E-2"/>
    <n v="31"/>
    <n v="1"/>
    <n v="96.88"/>
  </r>
  <r>
    <n v="73"/>
    <s v="GTA 5 Story - Vierza VTuber Indonesia (Part 3)"/>
    <x v="34"/>
    <s v="LiveStream"/>
    <x v="0"/>
    <x v="10"/>
    <n v="1"/>
    <n v="133"/>
    <d v="1899-12-30T12:09:28"/>
    <n v="729.47399999999993"/>
    <n v="3697"/>
    <n v="86.879500000000007"/>
    <n v="2.35E-2"/>
    <n v="22"/>
    <n v="1"/>
    <n v="95.65"/>
  </r>
  <r>
    <n v="74"/>
    <s v="The Witcher 3 - Vierza VTuber Indonesia (Part 3)"/>
    <x v="35"/>
    <s v="LiveStream"/>
    <x v="0"/>
    <x v="20"/>
    <n v="1"/>
    <n v="132"/>
    <d v="1899-12-31T02:27:30"/>
    <n v="1587.4980000000003"/>
    <n v="3122"/>
    <n v="72.118200000000002"/>
    <n v="2.3099999999999999E-2"/>
    <n v="17"/>
    <n v="2"/>
    <n v="89.47"/>
  </r>
  <r>
    <n v="75"/>
    <s v="The Witcher 3 - Vierza VTuber Indonesia (Part 4)"/>
    <x v="35"/>
    <s v="LiveStream"/>
    <x v="0"/>
    <x v="20"/>
    <n v="0"/>
    <n v="125"/>
    <d v="1899-12-30T15:46:38"/>
    <n v="946.62600000000009"/>
    <n v="2897"/>
    <n v="57.94"/>
    <n v="0.02"/>
    <n v="17"/>
    <n v="2"/>
    <n v="89.47"/>
  </r>
  <r>
    <n v="76"/>
    <s v="The Witcher 3 - Vierza VTuber Indonesia (Part 5)"/>
    <x v="35"/>
    <s v="LiveStream"/>
    <x v="0"/>
    <x v="20"/>
    <n v="0"/>
    <n v="91"/>
    <d v="1899-12-30T13:01:50"/>
    <n v="781.83000000000015"/>
    <n v="3330"/>
    <n v="46.952999999999996"/>
    <n v="1.41E-2"/>
    <n v="9"/>
    <n v="0"/>
    <n v="100"/>
  </r>
  <r>
    <n v="77"/>
    <s v="GTA 5 Story - Vierza VTuber Indonesia (Part 6)"/>
    <x v="36"/>
    <s v="LiveStream"/>
    <x v="0"/>
    <x v="10"/>
    <n v="1"/>
    <n v="161"/>
    <d v="1899-12-31T03:18:22"/>
    <n v="1638.3600000000001"/>
    <n v="4049"/>
    <n v="97.176000000000002"/>
    <n v="2.4E-2"/>
    <n v="28"/>
    <n v="0"/>
    <n v="100"/>
  </r>
  <r>
    <n v="78"/>
    <s v="Call of Duty Mobile - Vierza VTuber Indonesia"/>
    <x v="36"/>
    <s v="LiveStream"/>
    <x v="0"/>
    <x v="1"/>
    <n v="2"/>
    <n v="129"/>
    <d v="1899-12-30T14:13:23"/>
    <n v="853.37999999999988"/>
    <n v="3163"/>
    <n v="80.023899999999998"/>
    <n v="2.53E-2"/>
    <n v="16"/>
    <n v="1"/>
    <n v="94.12"/>
  </r>
  <r>
    <n v="79"/>
    <s v="GTA 5 Story - Vierza VTuber Indonesia (Part 4)"/>
    <x v="36"/>
    <s v="LiveStream"/>
    <x v="0"/>
    <x v="10"/>
    <n v="0"/>
    <n v="112"/>
    <d v="1899-12-30T03:37:58"/>
    <n v="217.96799999999996"/>
    <n v="2798"/>
    <n v="64.074200000000005"/>
    <n v="2.29E-2"/>
    <n v="13"/>
    <n v="0"/>
    <n v="100"/>
  </r>
  <r>
    <n v="80"/>
    <s v="Sherlock Holmes : Crimes and Punishments - Vierza VTuber Indonesia (Part 3)"/>
    <x v="37"/>
    <s v="LiveStream"/>
    <x v="0"/>
    <x v="19"/>
    <n v="-2"/>
    <n v="214"/>
    <d v="1899-12-31T02:51:52"/>
    <n v="1611.864"/>
    <n v="3632"/>
    <n v="111.8656"/>
    <n v="3.0800000000000001E-2"/>
    <n v="21"/>
    <n v="1"/>
    <n v="95.45"/>
  </r>
  <r>
    <n v="81"/>
    <s v="Honkai Impact 3 - Vierza VTuber Indonesia"/>
    <x v="37"/>
    <s v="LiveStream"/>
    <x v="0"/>
    <x v="18"/>
    <n v="4"/>
    <n v="169"/>
    <d v="1899-12-30T11:06:00"/>
    <n v="665.99400000000003"/>
    <n v="4266"/>
    <n v="116.0352"/>
    <n v="2.7200000000000002E-2"/>
    <n v="20"/>
    <n v="0"/>
    <n v="100"/>
  </r>
  <r>
    <n v="82"/>
    <s v="Call of Duty Mobile - Vierza VTuber Indonesia"/>
    <x v="37"/>
    <s v="LiveStream"/>
    <x v="0"/>
    <x v="1"/>
    <n v="1"/>
    <n v="160"/>
    <d v="1899-12-30T20:57:58"/>
    <n v="1257.96"/>
    <n v="3478"/>
    <n v="84.167599999999993"/>
    <n v="2.4199999999999999E-2"/>
    <n v="28"/>
    <n v="1"/>
    <n v="96.55"/>
  </r>
  <r>
    <n v="83"/>
    <s v="GTA 5 Story - Vierza VTuber Indonesia (Part 5)"/>
    <x v="37"/>
    <s v="LiveStream"/>
    <x v="0"/>
    <x v="10"/>
    <n v="0"/>
    <n v="81"/>
    <d v="1899-12-30T04:52:54"/>
    <n v="292.89599999999996"/>
    <n v="2975"/>
    <n v="63.962499999999991"/>
    <n v="2.1499999999999998E-2"/>
    <n v="8"/>
    <n v="0"/>
    <n v="100"/>
  </r>
  <r>
    <n v="84"/>
    <s v="Call of Duty Mobile - Vierza VTuber Indonesia"/>
    <x v="38"/>
    <s v="LiveStream"/>
    <x v="0"/>
    <x v="1"/>
    <n v="2"/>
    <n v="245"/>
    <d v="1899-12-31T03:44:00"/>
    <n v="1663.9920000000002"/>
    <n v="4175"/>
    <n v="156.14500000000001"/>
    <n v="3.7400000000000003E-2"/>
    <n v="27"/>
    <n v="1"/>
    <n v="96.43"/>
  </r>
  <r>
    <n v="85"/>
    <s v="DreadOut 2 - Vierza VTuber Indonesia"/>
    <x v="38"/>
    <s v="LiveStream"/>
    <x v="0"/>
    <x v="21"/>
    <n v="3"/>
    <n v="211"/>
    <d v="1899-12-30T14:55:41"/>
    <n v="895.68"/>
    <n v="5312"/>
    <n v="131.73759999999999"/>
    <n v="2.4799999999999999E-2"/>
    <n v="19"/>
    <n v="0"/>
    <n v="100"/>
  </r>
  <r>
    <n v="86"/>
    <s v="Naruto Shipudden Utimate Ninja Storm 4 - Vierza VTuber Indonesia (Part 2)"/>
    <x v="38"/>
    <s v="LiveStream"/>
    <x v="0"/>
    <x v="9"/>
    <n v="2"/>
    <n v="187"/>
    <d v="1899-12-30T18:13:16"/>
    <n v="1093.2660000000001"/>
    <n v="3403"/>
    <n v="127.95279999999998"/>
    <n v="3.7599999999999995E-2"/>
    <n v="24"/>
    <n v="0"/>
    <n v="100"/>
  </r>
  <r>
    <n v="87"/>
    <s v="Ngobrol Santai dan Mari Bernyanyi"/>
    <x v="39"/>
    <s v="LiveStream"/>
    <x v="1"/>
    <x v="8"/>
    <n v="6"/>
    <n v="283"/>
    <d v="1899-12-30T12:45:32"/>
    <n v="765.54"/>
    <n v="3748"/>
    <n v="169.03480000000002"/>
    <n v="4.5100000000000001E-2"/>
    <n v="35"/>
    <n v="2"/>
    <n v="94.59"/>
  </r>
  <r>
    <n v="88"/>
    <s v="GTA 5 Story - Vierza VTuber Indonesia (Part 7)"/>
    <x v="39"/>
    <s v="LiveStream"/>
    <x v="0"/>
    <x v="10"/>
    <n v="2"/>
    <n v="224"/>
    <d v="1899-12-30T20:53:59"/>
    <n v="1253.9759999999999"/>
    <n v="3907"/>
    <n v="119.1635"/>
    <n v="3.0499999999999999E-2"/>
    <n v="38"/>
    <n v="2"/>
    <n v="95"/>
  </r>
  <r>
    <n v="89"/>
    <s v="The Witcher 3 - Vierza VTuber Indonesia (Part 6)"/>
    <x v="39"/>
    <s v="LiveStream"/>
    <x v="0"/>
    <x v="20"/>
    <n v="4"/>
    <n v="170"/>
    <d v="1899-12-30T21:28:57"/>
    <n v="1288.944"/>
    <n v="4022"/>
    <n v="113.82260000000001"/>
    <n v="2.8300000000000002E-2"/>
    <n v="26"/>
    <n v="2"/>
    <n v="92.86"/>
  </r>
  <r>
    <n v="90"/>
    <s v="Call of Duty Mobile - Vierza VTuber Indonesia"/>
    <x v="39"/>
    <s v="LiveStream"/>
    <x v="0"/>
    <x v="1"/>
    <n v="1"/>
    <n v="140"/>
    <d v="1899-12-30T15:40:49"/>
    <n v="940.82400000000018"/>
    <n v="3558"/>
    <n v="102.1146"/>
    <n v="2.87E-2"/>
    <n v="12"/>
    <n v="1"/>
    <n v="92.31"/>
  </r>
  <r>
    <n v="91"/>
    <s v="The Witcher 3 - Vierza VTuber Indonesia (Part 7)"/>
    <x v="40"/>
    <s v="LiveStream"/>
    <x v="0"/>
    <x v="20"/>
    <n v="2"/>
    <n v="363"/>
    <d v="1900-01-01T03:40:22"/>
    <n v="3100.3620000000001"/>
    <n v="5076"/>
    <n v="218.7756"/>
    <n v="4.3099999999999999E-2"/>
    <n v="42"/>
    <n v="0"/>
    <n v="100"/>
  </r>
  <r>
    <n v="92"/>
    <s v="The Witcher 3 - Vierza VTuber Indonesia (Part 8)"/>
    <x v="41"/>
    <s v="LiveStream"/>
    <x v="0"/>
    <x v="20"/>
    <n v="2"/>
    <n v="278"/>
    <d v="1899-12-30T23:46:50"/>
    <n v="1426.83"/>
    <n v="4848"/>
    <n v="192.9504"/>
    <n v="3.9800000000000002E-2"/>
    <n v="39"/>
    <n v="1"/>
    <n v="97.5"/>
  </r>
  <r>
    <n v="93"/>
    <s v="Call of Duty Mobile - Vierza VTuber Indonesia"/>
    <x v="41"/>
    <s v="LiveStream"/>
    <x v="0"/>
    <x v="1"/>
    <n v="6"/>
    <n v="192"/>
    <d v="1899-12-30T21:26:43"/>
    <n v="1286.7180000000001"/>
    <n v="3876"/>
    <n v="122.86919999999999"/>
    <n v="3.1699999999999999E-2"/>
    <n v="33"/>
    <n v="0"/>
    <n v="100"/>
  </r>
  <r>
    <n v="94"/>
    <s v="The Crew 2 - Moto Vlog ala Vierza VTuber Indonesia"/>
    <x v="42"/>
    <s v="LiveStream"/>
    <x v="0"/>
    <x v="11"/>
    <n v="1"/>
    <n v="98"/>
    <d v="1899-12-30T04:24:17"/>
    <n v="264.28800000000001"/>
    <n v="3180"/>
    <n v="62.01"/>
    <n v="1.95E-2"/>
    <n v="14"/>
    <n v="0"/>
    <n v="100"/>
  </r>
  <r>
    <n v="95"/>
    <s v="Call of Duty Mobile - Vierza VTuber Indonesia"/>
    <x v="43"/>
    <s v="LiveStream"/>
    <x v="0"/>
    <x v="1"/>
    <n v="2"/>
    <n v="144"/>
    <d v="1899-12-30T12:01:12"/>
    <n v="721.19399999999996"/>
    <n v="3337"/>
    <n v="90.099000000000004"/>
    <n v="2.7000000000000003E-2"/>
    <n v="17"/>
    <n v="2"/>
    <n v="89.47"/>
  </r>
  <r>
    <n v="96"/>
    <s v="The Crew 2 - Moto Vlog ala Vierza VTuber Indonesia"/>
    <x v="43"/>
    <s v="LiveStream"/>
    <x v="0"/>
    <x v="11"/>
    <n v="1"/>
    <n v="135"/>
    <d v="1899-12-30T13:55:29"/>
    <n v="835.48200000000008"/>
    <n v="3212"/>
    <n v="80.942400000000006"/>
    <n v="2.52E-2"/>
    <n v="21"/>
    <n v="2"/>
    <n v="91.3"/>
  </r>
  <r>
    <n v="97"/>
    <s v="Manual Samuel - Vierza VTuber Indonesia (Part 1)"/>
    <x v="43"/>
    <s v="LiveStream"/>
    <x v="0"/>
    <x v="22"/>
    <n v="0"/>
    <n v="129"/>
    <d v="1899-12-30T15:56:57"/>
    <n v="956.95799999999997"/>
    <n v="3576"/>
    <n v="97.982399999999998"/>
    <n v="2.7400000000000001E-2"/>
    <n v="14"/>
    <n v="1"/>
    <n v="93.33"/>
  </r>
  <r>
    <n v="98"/>
    <s v="Call of Duty Mobile - Vierza VTuber Indonesia"/>
    <x v="44"/>
    <s v="LiveStream"/>
    <x v="0"/>
    <x v="1"/>
    <n v="6"/>
    <n v="243"/>
    <d v="1899-12-31T04:53:38"/>
    <n v="1733.634"/>
    <n v="4558"/>
    <n v="176.85040000000001"/>
    <n v="3.8800000000000001E-2"/>
    <n v="30"/>
    <n v="0"/>
    <n v="100"/>
  </r>
  <r>
    <n v="99"/>
    <s v="The Crew 2 - Moto Vlog ala Vierza VTuber Indonesia"/>
    <x v="44"/>
    <s v="LiveStream"/>
    <x v="0"/>
    <x v="11"/>
    <n v="2"/>
    <n v="154"/>
    <d v="1899-12-30T07:34:45"/>
    <n v="454.75200000000001"/>
    <n v="3476"/>
    <n v="98.023200000000003"/>
    <n v="2.8199999999999999E-2"/>
    <n v="12"/>
    <n v="0"/>
    <n v="100"/>
  </r>
  <r>
    <n v="100"/>
    <s v="CODM ke Ban jadi maen The Crew 2 aja  - Vierza VTuber Indonesia"/>
    <x v="45"/>
    <s v="LiveStream"/>
    <x v="0"/>
    <x v="11"/>
    <n v="3"/>
    <n v="287"/>
    <d v="1899-12-31T20:32:36"/>
    <n v="2672.6039999999998"/>
    <n v="5163"/>
    <n v="207.03629999999998"/>
    <n v="4.0099999999999997E-2"/>
    <n v="30"/>
    <n v="1"/>
    <n v="96.77"/>
  </r>
  <r>
    <n v="101"/>
    <s v="The Witcher 3 - Vierza VTuber Indonesia (Part 9)"/>
    <x v="45"/>
    <s v="LiveStream"/>
    <x v="0"/>
    <x v="20"/>
    <n v="4"/>
    <n v="251"/>
    <d v="1899-12-30T22:23:37"/>
    <n v="1343.6219999999998"/>
    <n v="4575"/>
    <n v="150.97499999999999"/>
    <n v="3.3000000000000002E-2"/>
    <n v="23"/>
    <n v="1"/>
    <n v="95.83"/>
  </r>
  <r>
    <n v="102"/>
    <s v="DreadOut 2 - Vierza VTuber Indonesia (Part 2)"/>
    <x v="46"/>
    <s v="LiveStream"/>
    <x v="0"/>
    <x v="21"/>
    <n v="6"/>
    <n v="319"/>
    <d v="1899-12-31T18:20:33"/>
    <n v="2540.5439999999999"/>
    <n v="6055"/>
    <n v="242.80549999999997"/>
    <n v="4.0099999999999997E-2"/>
    <n v="28"/>
    <n v="0"/>
    <n v="100"/>
  </r>
  <r>
    <n v="103"/>
    <s v="Call of Duty Mobile - Vierza VTuber Indonesia"/>
    <x v="47"/>
    <s v="LiveStream"/>
    <x v="0"/>
    <x v="1"/>
    <n v="6"/>
    <n v="288"/>
    <d v="1899-12-31T17:37:51"/>
    <n v="2497.848"/>
    <n v="4392"/>
    <n v="181.8288"/>
    <n v="4.1399999999999999E-2"/>
    <n v="27"/>
    <n v="0"/>
    <n v="100"/>
  </r>
  <r>
    <n v="104"/>
    <s v="DreadOut 2 - Vierza VTuber Indonesia (Part 3)"/>
    <x v="47"/>
    <s v="LiveStream"/>
    <x v="0"/>
    <x v="21"/>
    <n v="1"/>
    <n v="227"/>
    <d v="1899-12-31T06:02:40"/>
    <n v="1802.67"/>
    <n v="3848"/>
    <n v="156.9984"/>
    <n v="4.0800000000000003E-2"/>
    <n v="34"/>
    <n v="1"/>
    <n v="97.14"/>
  </r>
  <r>
    <n v="105"/>
    <s v="Far Cry 5 - Vierza VTuber Indonesia (Part 1)"/>
    <x v="48"/>
    <s v="LiveStream"/>
    <x v="0"/>
    <x v="14"/>
    <n v="2"/>
    <n v="389"/>
    <d v="1900-01-01T01:39:05"/>
    <n v="2979.09"/>
    <n v="5326"/>
    <n v="265.76740000000001"/>
    <n v="4.99E-2"/>
    <n v="36"/>
    <n v="0"/>
    <n v="100"/>
  </r>
  <r>
    <n v="106"/>
    <s v="DreadOut 2 - Vierza VTuber Indonesia (Part 4) ( Ending)"/>
    <x v="48"/>
    <s v="LiveStream"/>
    <x v="0"/>
    <x v="21"/>
    <n v="0"/>
    <n v="107"/>
    <d v="1899-12-30T04:33:24"/>
    <n v="273.39600000000002"/>
    <n v="3636"/>
    <n v="65.084400000000002"/>
    <n v="1.7899999999999999E-2"/>
    <n v="14"/>
    <n v="0"/>
    <n v="100"/>
  </r>
  <r>
    <n v="107"/>
    <s v="Far Cry 5 - Vierza VTuber Indonesia (Part 2)"/>
    <x v="49"/>
    <s v="LiveStream"/>
    <x v="0"/>
    <x v="14"/>
    <n v="1"/>
    <n v="140"/>
    <d v="1899-12-30T20:14:51"/>
    <n v="1214.8440000000001"/>
    <n v="3646"/>
    <n v="80.941200000000009"/>
    <n v="2.2200000000000001E-2"/>
    <n v="23"/>
    <n v="0"/>
    <n v="100"/>
  </r>
  <r>
    <n v="108"/>
    <s v="The Witcher 3 - Vierza VTuber Indonesia (Part 9)"/>
    <x v="49"/>
    <s v="LiveStream"/>
    <x v="0"/>
    <x v="20"/>
    <n v="1"/>
    <n v="108"/>
    <d v="1899-12-30T08:36:03"/>
    <n v="516.048"/>
    <n v="3368"/>
    <n v="75.106400000000008"/>
    <n v="2.23E-2"/>
    <n v="25"/>
    <n v="0"/>
    <n v="100"/>
  </r>
  <r>
    <n v="109"/>
    <s v="Sherlock Holmes : Crimes and Punishments - Vierza VTuber Indonesia (Part 4)"/>
    <x v="49"/>
    <s v="LiveStream"/>
    <x v="0"/>
    <x v="19"/>
    <n v="0"/>
    <n v="69"/>
    <d v="1899-12-30T09:29:40"/>
    <n v="569.66399999999999"/>
    <n v="3098"/>
    <n v="30.98"/>
    <n v="0.01"/>
    <n v="13"/>
    <n v="0"/>
    <n v="100"/>
  </r>
  <r>
    <n v="110"/>
    <s v="Far Cry 5 - Vierza VTuber Indonesia (Part 3)"/>
    <x v="50"/>
    <s v="LiveStream"/>
    <x v="0"/>
    <x v="14"/>
    <n v="3"/>
    <n v="167"/>
    <d v="1899-12-31T00:20:51"/>
    <n v="1460.85"/>
    <n v="4362"/>
    <n v="118.2102"/>
    <n v="2.7099999999999999E-2"/>
    <n v="30"/>
    <n v="0"/>
    <n v="100"/>
  </r>
  <r>
    <n v="111"/>
    <s v="Sherlock Holmes : Crimes and Punishments - Vierza VTuber Indonesia (Part 5)"/>
    <x v="50"/>
    <s v="LiveStream"/>
    <x v="0"/>
    <x v="19"/>
    <n v="0"/>
    <n v="152"/>
    <d v="1899-12-31T04:20:16"/>
    <n v="1700.2620000000004"/>
    <n v="3333"/>
    <n v="88.991099999999989"/>
    <n v="2.6699999999999998E-2"/>
    <n v="16"/>
    <n v="0"/>
    <n v="100"/>
  </r>
  <r>
    <n v="112"/>
    <s v="Naruto Shipudden Utimate Ninja Storm 4 - Vierza VTuber Indonesia (Part 3)"/>
    <x v="51"/>
    <s v="LiveStream"/>
    <x v="0"/>
    <x v="9"/>
    <n v="1"/>
    <n v="171"/>
    <d v="1899-12-30T19:58:31"/>
    <n v="1198.5120000000002"/>
    <n v="3562"/>
    <n v="118.9708"/>
    <n v="3.3399999999999999E-2"/>
    <n v="28"/>
    <n v="0"/>
    <n v="100"/>
  </r>
  <r>
    <n v="113"/>
    <s v="Sherlock Holmes : Crimes and Punishments - Vierza VTuber Indonesia (Part 6) (Ending)"/>
    <x v="51"/>
    <s v="LiveStream"/>
    <x v="0"/>
    <x v="19"/>
    <n v="0"/>
    <n v="110"/>
    <d v="1899-12-30T18:02:36"/>
    <n v="1082.5919999999999"/>
    <n v="3149"/>
    <n v="79.039899999999989"/>
    <n v="2.5099999999999997E-2"/>
    <n v="24"/>
    <n v="0"/>
    <n v="100"/>
  </r>
  <r>
    <n v="114"/>
    <s v="Manual Samuel - Vierza VTuber Indonesia (Part 2) (Ending)"/>
    <x v="51"/>
    <s v="LiveStream"/>
    <x v="0"/>
    <x v="22"/>
    <n v="1"/>
    <n v="84"/>
    <d v="1899-12-30T04:57:56"/>
    <n v="297.93600000000004"/>
    <n v="2792"/>
    <n v="53.885599999999997"/>
    <n v="1.9299999999999998E-2"/>
    <n v="16"/>
    <n v="0"/>
    <n v="100"/>
  </r>
  <r>
    <n v="115"/>
    <s v="Naruto Shipudden Utimate Ninja Storm 4 - Vierza VTuber Indonesia (Part 4) (Ending)"/>
    <x v="52"/>
    <s v="LiveStream"/>
    <x v="0"/>
    <x v="9"/>
    <n v="0"/>
    <n v="229"/>
    <d v="1899-12-31T08:11:32"/>
    <n v="1931.5319999999999"/>
    <n v="4304"/>
    <n v="154.08320000000001"/>
    <n v="3.5799999999999998E-2"/>
    <n v="26"/>
    <n v="0"/>
    <n v="100"/>
  </r>
  <r>
    <n v="116"/>
    <s v="Attack on Titan - Wings of Freedom - Vierza VTuber Indonesia (Part 1)"/>
    <x v="53"/>
    <s v="LiveStream"/>
    <x v="0"/>
    <x v="23"/>
    <n v="1"/>
    <n v="141"/>
    <d v="1899-12-30T18:07:40"/>
    <n v="1087.6680000000001"/>
    <n v="3742"/>
    <n v="98.040400000000005"/>
    <n v="2.6200000000000001E-2"/>
    <n v="20"/>
    <n v="0"/>
    <n v="100"/>
  </r>
  <r>
    <n v="117"/>
    <s v="Far Cry 5 - Vierza VTuber Indonesia (Part 4)"/>
    <x v="54"/>
    <s v="LiveStream"/>
    <x v="0"/>
    <x v="14"/>
    <n v="18"/>
    <n v="239"/>
    <d v="1899-12-30T18:51:22"/>
    <n v="1131.3600000000001"/>
    <n v="4206"/>
    <n v="130.8066"/>
    <n v="3.1099999999999999E-2"/>
    <n v="42"/>
    <n v="0"/>
    <n v="100"/>
  </r>
  <r>
    <n v="118"/>
    <s v="Attack on Titan - Wings of Freedom - Vierza VTuber Indonesia (Part 2)"/>
    <x v="54"/>
    <s v="LiveStream"/>
    <x v="0"/>
    <x v="23"/>
    <n v="0"/>
    <n v="183"/>
    <d v="1899-12-31T02:48:27"/>
    <n v="1608.4560000000001"/>
    <n v="4560"/>
    <n v="124.03200000000001"/>
    <n v="2.7200000000000002E-2"/>
    <n v="23"/>
    <n v="1"/>
    <n v="95.83"/>
  </r>
  <r>
    <n v="119"/>
    <s v="Attack on Titan 2 - Vierza VTuber Indonesia (Part 1)"/>
    <x v="55"/>
    <s v="LiveStream"/>
    <x v="0"/>
    <x v="23"/>
    <n v="2"/>
    <n v="148"/>
    <d v="1899-12-30T11:12:22"/>
    <n v="672.36599999999999"/>
    <n v="4467"/>
    <n v="95.147099999999995"/>
    <n v="2.1299999999999999E-2"/>
    <n v="21"/>
    <n v="0"/>
    <n v="100"/>
  </r>
  <r>
    <n v="120"/>
    <s v="Attack on Titan - Wings of Freedom - Vierza VTuber Indonesia (Part 3)"/>
    <x v="55"/>
    <s v="LiveStream"/>
    <x v="0"/>
    <x v="23"/>
    <n v="0"/>
    <n v="146"/>
    <d v="1899-12-30T20:49:16"/>
    <n v="1249.2720000000002"/>
    <n v="3886"/>
    <n v="81.994599999999991"/>
    <n v="2.1099999999999997E-2"/>
    <n v="21"/>
    <n v="0"/>
    <n v="100"/>
  </r>
  <r>
    <n v="121"/>
    <s v="Attack on Titan 2 - Vierza VTuber Indonesia (Part 2)"/>
    <x v="56"/>
    <s v="LiveStream"/>
    <x v="0"/>
    <x v="23"/>
    <n v="26"/>
    <n v="570"/>
    <d v="1900-01-02T07:29:40"/>
    <n v="4769.67"/>
    <n v="6826"/>
    <n v="359.73019999999997"/>
    <n v="5.2699999999999997E-2"/>
    <n v="84"/>
    <n v="0"/>
    <n v="100"/>
  </r>
  <r>
    <n v="122"/>
    <s v="Far Cry 5 - Vierza VTuber Indonesia (Part 5)"/>
    <x v="56"/>
    <s v="LiveStream"/>
    <x v="0"/>
    <x v="14"/>
    <n v="42"/>
    <n v="395"/>
    <d v="1899-12-31T01:21:20"/>
    <n v="1521.3360000000002"/>
    <n v="4767"/>
    <n v="191.15669999999997"/>
    <n v="4.0099999999999997E-2"/>
    <n v="70"/>
    <n v="0"/>
    <n v="100"/>
  </r>
  <r>
    <n v="123"/>
    <s v="Attack on Titan 2 - Vierza VTuber Indonesia (Part 3)"/>
    <x v="57"/>
    <s v="LiveStream"/>
    <x v="0"/>
    <x v="23"/>
    <n v="12"/>
    <n v="466"/>
    <d v="1900-01-01T14:51:40"/>
    <n v="3771.66"/>
    <n v="5853"/>
    <n v="299.08830000000006"/>
    <n v="5.1100000000000007E-2"/>
    <n v="88"/>
    <n v="0"/>
    <n v="100"/>
  </r>
  <r>
    <n v="124"/>
    <s v="Sherlock Holmes : The Devils Daughter - Vierza VTuber Indonesia (Part 1)"/>
    <x v="57"/>
    <s v="LiveStream"/>
    <x v="0"/>
    <x v="19"/>
    <n v="5"/>
    <n v="335"/>
    <d v="1899-12-31T22:24:58"/>
    <n v="2784.96"/>
    <n v="4690"/>
    <n v="226.05799999999999"/>
    <n v="4.82E-2"/>
    <n v="61"/>
    <n v="0"/>
    <n v="100"/>
  </r>
  <r>
    <n v="125"/>
    <s v="Attack on Titan 2 - Vierza VTuber Indonesia (Part 4)"/>
    <x v="58"/>
    <s v="LiveStream"/>
    <x v="0"/>
    <x v="23"/>
    <n v="5"/>
    <n v="374"/>
    <d v="1899-12-31T17:25:30"/>
    <n v="2485.5059999999999"/>
    <n v="4409"/>
    <n v="254.84020000000001"/>
    <n v="5.7800000000000004E-2"/>
    <n v="68"/>
    <n v="0"/>
    <n v="100"/>
  </r>
  <r>
    <n v="126"/>
    <s v="Sherlock Holmes : The Devils Daughter - Vierza VTuber Indonesia (Part 2)"/>
    <x v="58"/>
    <s v="LiveStream"/>
    <x v="0"/>
    <x v="19"/>
    <n v="5"/>
    <n v="355"/>
    <d v="1900-01-01T01:43:34"/>
    <n v="2983.5720000000001"/>
    <n v="5401"/>
    <n v="232.24299999999999"/>
    <n v="4.2999999999999997E-2"/>
    <n v="70"/>
    <n v="0"/>
    <n v="100"/>
  </r>
  <r>
    <n v="127"/>
    <s v="Sherlock Holmes : The Devils Daughter - Vierza VTuber Indonesia (Part 3)"/>
    <x v="59"/>
    <s v="LiveStream"/>
    <x v="0"/>
    <x v="19"/>
    <n v="1"/>
    <n v="256"/>
    <d v="1899-12-31T20:06:09"/>
    <n v="2646.1440000000002"/>
    <n v="4108"/>
    <n v="152.81760000000003"/>
    <n v="3.7200000000000004E-2"/>
    <n v="49"/>
    <n v="0"/>
    <n v="100"/>
  </r>
  <r>
    <n v="128"/>
    <s v="Attack on Titan 2 - Vierza VTuber Indonesia (Part 5)"/>
    <x v="59"/>
    <s v="LiveStream"/>
    <x v="0"/>
    <x v="23"/>
    <n v="0"/>
    <n v="179"/>
    <d v="1899-12-30T18:10:28"/>
    <n v="1090.4699999999998"/>
    <n v="3925"/>
    <n v="111.07750000000001"/>
    <n v="2.8300000000000002E-2"/>
    <n v="45"/>
    <n v="0"/>
    <n v="100"/>
  </r>
  <r>
    <n v="129"/>
    <s v="ngabubrit maen gta 5 online"/>
    <x v="60"/>
    <s v="LiveStream"/>
    <x v="0"/>
    <x v="10"/>
    <n v="4"/>
    <n v="291"/>
    <d v="1899-12-30T22:45:59"/>
    <n v="1365.9780000000001"/>
    <n v="3638"/>
    <n v="161.89100000000002"/>
    <n v="4.4500000000000005E-2"/>
    <n v="51"/>
    <n v="0"/>
    <n v="100"/>
  </r>
  <r>
    <n v="130"/>
    <s v="Attack on Titan 2 - Vierza VTuber Indonesia (Part 6)"/>
    <x v="60"/>
    <s v="LiveStream"/>
    <x v="0"/>
    <x v="23"/>
    <n v="4"/>
    <n v="235"/>
    <d v="1899-12-31T16:51:45"/>
    <n v="2451.7440000000001"/>
    <n v="4178"/>
    <n v="160.85300000000001"/>
    <n v="3.85E-2"/>
    <n v="54"/>
    <n v="1"/>
    <n v="98.18"/>
  </r>
  <r>
    <n v="131"/>
    <s v="Sherlock Holmes : The Devils Daughter - Vierza VTuber Indonesia (Part 4)"/>
    <x v="61"/>
    <s v="LiveStream"/>
    <x v="0"/>
    <x v="19"/>
    <n v="31"/>
    <n v="435"/>
    <d v="1899-12-31T19:26:18"/>
    <n v="2606.3040000000001"/>
    <n v="5187"/>
    <n v="207.99869999999999"/>
    <n v="4.0099999999999997E-2"/>
    <n v="84"/>
    <n v="1"/>
    <n v="98.82"/>
  </r>
  <r>
    <n v="132"/>
    <s v="ini judulnya gta 5 online guys"/>
    <x v="61"/>
    <s v="LiveStream"/>
    <x v="0"/>
    <x v="10"/>
    <n v="1"/>
    <n v="302"/>
    <d v="1899-12-31T02:24:34"/>
    <n v="1584.5700000000002"/>
    <n v="3745"/>
    <n v="177.88749999999999"/>
    <n v="4.7500000000000001E-2"/>
    <n v="45"/>
    <n v="0"/>
    <n v="100"/>
  </r>
  <r>
    <n v="133"/>
    <s v="Attack on Titan 2 - Vierza VTuber Indonesia (Part 7)"/>
    <x v="61"/>
    <s v="LiveStream"/>
    <x v="0"/>
    <x v="23"/>
    <n v="3"/>
    <n v="195"/>
    <d v="1899-12-31T13:45:49"/>
    <n v="2265.8220000000001"/>
    <n v="3950"/>
    <n v="118.10500000000002"/>
    <n v="2.9900000000000003E-2"/>
    <n v="45"/>
    <n v="1"/>
    <n v="97.83"/>
  </r>
  <r>
    <n v="134"/>
    <s v="Yeay 1K mari ngobrol dan bernyanyi"/>
    <x v="62"/>
    <s v="LiveStream"/>
    <x v="1"/>
    <x v="8"/>
    <n v="51"/>
    <n v="1670"/>
    <d v="1900-01-04T08:25:54"/>
    <n v="7705.9080000000004"/>
    <n v="9293"/>
    <n v="630.06539999999995"/>
    <n v="6.7799999999999999E-2"/>
    <n v="186"/>
    <n v="1"/>
    <n v="99.47"/>
  </r>
  <r>
    <n v="135"/>
    <s v="game ini gratis di epic store, ayo buruan claim !!!"/>
    <x v="62"/>
    <s v="LiveStream"/>
    <x v="0"/>
    <x v="10"/>
    <n v="7"/>
    <n v="418"/>
    <d v="1899-12-30T22:51:19"/>
    <n v="1371.3240000000001"/>
    <n v="3849"/>
    <n v="254.03400000000002"/>
    <n v="6.6000000000000003E-2"/>
    <n v="63"/>
    <n v="0"/>
    <n v="100"/>
  </r>
  <r>
    <n v="136"/>
    <s v="gaskeun lah  !!!"/>
    <x v="63"/>
    <s v="LiveStream"/>
    <x v="0"/>
    <x v="24"/>
    <n v="0"/>
    <n v="291"/>
    <d v="1899-12-30T19:06:47"/>
    <n v="1146.78"/>
    <n v="3448"/>
    <n v="203.08719999999997"/>
    <n v="5.8899999999999994E-2"/>
    <n v="39"/>
    <n v="0"/>
    <n v="100"/>
  </r>
  <r>
    <n v="137"/>
    <s v="Attack on Titan 2 - Vierza VTuber Indonesia (Part 8)"/>
    <x v="63"/>
    <s v="LiveStream"/>
    <x v="0"/>
    <x v="23"/>
    <n v="1"/>
    <n v="259"/>
    <d v="1899-12-31T10:11:01"/>
    <n v="2051.0219999999999"/>
    <n v="4046"/>
    <n v="154.15260000000001"/>
    <n v="3.8100000000000002E-2"/>
    <n v="39"/>
    <n v="0"/>
    <n v="100"/>
  </r>
  <r>
    <n v="138"/>
    <s v="Sherlock Holmes : The Devils Daughter - Vierza VTuber Indonesia (Part 5) (Ending)"/>
    <x v="63"/>
    <s v="LiveStream"/>
    <x v="0"/>
    <x v="19"/>
    <n v="4"/>
    <n v="258"/>
    <d v="1899-12-31T11:47:39"/>
    <n v="2147.6579999999999"/>
    <n v="4108"/>
    <n v="168.0172"/>
    <n v="4.0899999999999999E-2"/>
    <n v="30"/>
    <n v="1"/>
    <n v="96.77"/>
  </r>
  <r>
    <n v="139"/>
    <s v="Gas dan Tabrak di Game Wreckfest"/>
    <x v="64"/>
    <s v="LiveStream"/>
    <x v="0"/>
    <x v="25"/>
    <n v="1"/>
    <n v="296"/>
    <d v="1899-12-31T03:46:01"/>
    <n v="1666.02"/>
    <n v="3662"/>
    <n v="186.02959999999999"/>
    <n v="5.0799999999999998E-2"/>
    <n v="39"/>
    <n v="1"/>
    <n v="97.5"/>
  </r>
  <r>
    <n v="140"/>
    <s v="Attack on Titan 2 - Vierza VTuber Indonesia (Part 9)"/>
    <x v="64"/>
    <s v="LiveStream"/>
    <x v="0"/>
    <x v="23"/>
    <n v="1"/>
    <n v="212"/>
    <d v="1899-12-30T23:03:51"/>
    <n v="1383.8579999999999"/>
    <n v="3851"/>
    <n v="132.08930000000001"/>
    <n v="3.4300000000000004E-2"/>
    <n v="39"/>
    <n v="0"/>
    <n v="100"/>
  </r>
  <r>
    <n v="141"/>
    <s v="Shadow of The Tomb Raider - Vierza Vtuber Live Stream Indonesia (Part 1)"/>
    <x v="65"/>
    <s v="LiveStream"/>
    <x v="0"/>
    <x v="26"/>
    <n v="5"/>
    <n v="294"/>
    <d v="1900-01-01T06:45:18"/>
    <n v="3285.3"/>
    <n v="4710"/>
    <n v="204.88499999999999"/>
    <n v="4.3499999999999997E-2"/>
    <n v="43"/>
    <n v="0"/>
    <n v="100"/>
  </r>
  <r>
    <n v="142"/>
    <s v="Attack on Titan 2 - Vierza VTuber Indonesia (Part 10)"/>
    <x v="65"/>
    <s v="LiveStream"/>
    <x v="0"/>
    <x v="23"/>
    <n v="2"/>
    <n v="271"/>
    <d v="1899-12-31T09:28:58"/>
    <n v="2008.9740000000002"/>
    <n v="4146"/>
    <n v="176.20500000000001"/>
    <n v="4.2500000000000003E-2"/>
    <n v="44"/>
    <n v="0"/>
    <n v="100"/>
  </r>
  <r>
    <n v="143"/>
    <s v="Wreckfest Indonesia - Vierza Vtuber Live Stream"/>
    <x v="65"/>
    <s v="LiveStream"/>
    <x v="0"/>
    <x v="25"/>
    <n v="3"/>
    <n v="212"/>
    <d v="1899-12-30T17:48:14"/>
    <n v="1068.2339999999999"/>
    <n v="4641"/>
    <n v="127.16340000000001"/>
    <n v="2.7400000000000001E-2"/>
    <n v="37"/>
    <n v="0"/>
    <n v="100"/>
  </r>
  <r>
    <n v="144"/>
    <s v="ayo mabar bep !!!"/>
    <x v="66"/>
    <s v="LiveStream"/>
    <x v="0"/>
    <x v="10"/>
    <n v="0"/>
    <n v="298"/>
    <d v="1899-12-31T03:00:41"/>
    <n v="1620.6900000000003"/>
    <n v="3492"/>
    <n v="194.15519999999998"/>
    <n v="5.5599999999999997E-2"/>
    <n v="58"/>
    <n v="0"/>
    <n v="100"/>
  </r>
  <r>
    <n v="145"/>
    <s v="Shadow of The Tomb Raider - Vierza Vtuber Live Stream Indonesia (Part 2)"/>
    <x v="66"/>
    <s v="LiveStream"/>
    <x v="0"/>
    <x v="26"/>
    <n v="0"/>
    <n v="184"/>
    <d v="1899-12-30T17:19:39"/>
    <n v="1039.6559999999999"/>
    <n v="3928"/>
    <n v="95.843199999999996"/>
    <n v="2.4399999999999998E-2"/>
    <n v="22"/>
    <n v="0"/>
    <n v="100"/>
  </r>
  <r>
    <n v="146"/>
    <s v="Attack on Titan 2 - Vierza VTuber Indonesia (Part 11)"/>
    <x v="66"/>
    <s v="LiveStream"/>
    <x v="0"/>
    <x v="23"/>
    <n v="0"/>
    <n v="170"/>
    <d v="1899-12-30T19:21:06"/>
    <n v="1161.1079999999999"/>
    <n v="3494"/>
    <n v="116.0008"/>
    <n v="3.32E-2"/>
    <n v="25"/>
    <n v="0"/>
    <n v="100"/>
  </r>
  <r>
    <n v="147"/>
    <s v="sini yang punya game nya ayo mabar !!!"/>
    <x v="67"/>
    <s v="LiveStream"/>
    <x v="0"/>
    <x v="10"/>
    <n v="3"/>
    <n v="539"/>
    <d v="1900-01-01T03:12:05"/>
    <n v="3072.0780000000004"/>
    <n v="5360"/>
    <n v="328.03200000000004"/>
    <n v="6.1200000000000004E-2"/>
    <n v="62"/>
    <n v="0"/>
    <n v="100"/>
  </r>
  <r>
    <n v="148"/>
    <s v="Shadow of The Tomb Raider - Vierza Vtuber Live Stream Indonesia (Part 3)"/>
    <x v="67"/>
    <s v="LiveStream"/>
    <x v="0"/>
    <x v="26"/>
    <n v="3"/>
    <n v="301"/>
    <d v="1899-12-31T23:43:09"/>
    <n v="2863.1579999999999"/>
    <n v="4953"/>
    <n v="174.84089999999998"/>
    <n v="3.5299999999999998E-2"/>
    <n v="46"/>
    <n v="1"/>
    <n v="97.87"/>
  </r>
  <r>
    <n v="149"/>
    <s v="Attack on Titan 2 - Vierza VTuber Indonesia (Part 12) (Ending)"/>
    <x v="67"/>
    <s v="LiveStream"/>
    <x v="0"/>
    <x v="23"/>
    <n v="0"/>
    <n v="138"/>
    <d v="1899-12-30T15:06:56"/>
    <n v="906.93600000000004"/>
    <n v="3389"/>
    <n v="97.942100000000011"/>
    <n v="2.8900000000000002E-2"/>
    <n v="28"/>
    <n v="0"/>
    <n v="100"/>
  </r>
  <r>
    <n v="150"/>
    <s v="Ngabuburit Asyik Bersama Vierza Vtuber Live Stream Indonesia"/>
    <x v="68"/>
    <s v="LiveStream"/>
    <x v="0"/>
    <x v="10"/>
    <n v="3"/>
    <n v="280"/>
    <d v="1899-12-31T03:01:44"/>
    <n v="1621.7280000000001"/>
    <n v="4394"/>
    <n v="209.15439999999998"/>
    <n v="4.7599999999999996E-2"/>
    <n v="31"/>
    <n v="0"/>
    <n v="100"/>
  </r>
  <r>
    <n v="151"/>
    <s v="Shadow of The Tomb Raider - Vierza Vtuber Live Stream Indonesia (Part 4)"/>
    <x v="68"/>
    <s v="LiveStream"/>
    <x v="0"/>
    <x v="26"/>
    <n v="2"/>
    <n v="178"/>
    <d v="1899-12-30T18:09:25"/>
    <n v="1089.414"/>
    <n v="4267"/>
    <n v="133.98380000000003"/>
    <n v="3.1400000000000004E-2"/>
    <n v="33"/>
    <n v="0"/>
    <n v="100"/>
  </r>
  <r>
    <n v="152"/>
    <s v="gak bisa tidur ieu teh euy - Vierza Vtuber Live Stream Indonesia"/>
    <x v="69"/>
    <s v="LiveStream"/>
    <x v="1"/>
    <x v="8"/>
    <n v="20"/>
    <n v="935"/>
    <d v="1900-01-02T16:54:44"/>
    <n v="5334.732"/>
    <n v="7328"/>
    <n v="534.94399999999996"/>
    <n v="7.2999999999999995E-2"/>
    <n v="126"/>
    <n v="0"/>
    <n v="100"/>
  </r>
  <r>
    <n v="153"/>
    <s v="Ngabuburit Maen GTA Online Aja Yuk - Vierza Vtuber Live Stream Indonesia"/>
    <x v="69"/>
    <s v="LiveStream"/>
    <x v="0"/>
    <x v="10"/>
    <n v="2"/>
    <n v="249"/>
    <d v="1899-12-31T01:00:27"/>
    <n v="1500.45"/>
    <n v="4961"/>
    <n v="156.76760000000002"/>
    <n v="3.1600000000000003E-2"/>
    <n v="37"/>
    <n v="0"/>
    <n v="100"/>
  </r>
  <r>
    <n v="154"/>
    <s v="Ngabuburit Maen GTA Online Aja Yuk - Vierza Vtuber Live Stream Indonesia"/>
    <x v="69"/>
    <s v="LiveStream"/>
    <x v="0"/>
    <x v="10"/>
    <n v="3"/>
    <n v="194"/>
    <d v="1899-12-30T10:33:00"/>
    <n v="633.00600000000009"/>
    <n v="3973"/>
    <n v="139.05500000000001"/>
    <n v="3.5000000000000003E-2"/>
    <n v="26"/>
    <n v="2"/>
    <n v="92.86"/>
  </r>
  <r>
    <n v="155"/>
    <s v="Shadow of The Tomb Raider - Vierza Vtuber Live Stream Indonesia (Part 5)"/>
    <x v="70"/>
    <s v="LiveStream"/>
    <x v="0"/>
    <x v="26"/>
    <n v="1"/>
    <n v="270"/>
    <d v="1899-12-31T16:43:11"/>
    <n v="2443.1759999999999"/>
    <n v="4623"/>
    <n v="170.12639999999999"/>
    <n v="3.6799999999999999E-2"/>
    <n v="41"/>
    <n v="0"/>
    <n v="100"/>
  </r>
  <r>
    <n v="156"/>
    <s v="aku temenin kalian yaaah"/>
    <x v="71"/>
    <s v="LiveStream"/>
    <x v="1"/>
    <x v="8"/>
    <n v="5"/>
    <n v="363"/>
    <d v="1899-12-30T11:49:15"/>
    <n v="709.24200000000008"/>
    <n v="3360"/>
    <n v="218.06399999999999"/>
    <n v="6.4899999999999999E-2"/>
    <n v="63"/>
    <n v="0"/>
    <n v="100"/>
  </r>
  <r>
    <n v="157"/>
    <s v="aku temenin kalian yaaah"/>
    <x v="71"/>
    <s v="LiveStream"/>
    <x v="1"/>
    <x v="8"/>
    <n v="6"/>
    <n v="355"/>
    <d v="1899-12-31T09:11:43"/>
    <n v="1991.712"/>
    <n v="3654"/>
    <n v="204.98940000000002"/>
    <n v="5.6100000000000004E-2"/>
    <n v="69"/>
    <n v="1"/>
    <n v="98.57"/>
  </r>
  <r>
    <n v="158"/>
    <s v="selamat tidur yaaah : )"/>
    <x v="72"/>
    <s v="LiveStream"/>
    <x v="1"/>
    <x v="8"/>
    <n v="2"/>
    <n v="568"/>
    <d v="1900-01-01T17:59:09"/>
    <n v="3959.154"/>
    <n v="4818"/>
    <n v="351.23220000000003"/>
    <n v="7.2900000000000006E-2"/>
    <n v="81"/>
    <n v="0"/>
    <n v="100"/>
  </r>
  <r>
    <n v="159"/>
    <s v="stay at home aja sambil maen gta 5 online - Vierza Vtuber Live Stream Indonesia"/>
    <x v="72"/>
    <s v="LiveStream"/>
    <x v="0"/>
    <x v="10"/>
    <n v="4"/>
    <n v="529"/>
    <d v="1900-01-01T05:32:37"/>
    <n v="3212.6220000000003"/>
    <n v="6049"/>
    <n v="333.29989999999998"/>
    <n v="5.5099999999999996E-2"/>
    <n v="64"/>
    <n v="0"/>
    <n v="100"/>
  </r>
  <r>
    <n v="160"/>
    <s v="Far Cry 5 - Vierza VTuber Indonesia (Part 5)"/>
    <x v="73"/>
    <s v="LiveStream"/>
    <x v="0"/>
    <x v="14"/>
    <n v="3"/>
    <n v="330"/>
    <d v="1899-12-31T01:32:56"/>
    <n v="1532.934"/>
    <n v="4039"/>
    <n v="239.1088"/>
    <n v="5.9200000000000003E-2"/>
    <n v="53"/>
    <n v="1"/>
    <n v="98.15"/>
  </r>
  <r>
    <n v="161"/>
    <s v="ayo maen bareng gta 5 online - Vierza Vtuber Live Stream Indonesia"/>
    <x v="74"/>
    <s v="LiveStream"/>
    <x v="0"/>
    <x v="10"/>
    <n v="12"/>
    <n v="696"/>
    <d v="1900-01-01T04:23:04"/>
    <n v="3143.07"/>
    <n v="7506"/>
    <n v="479.63339999999999"/>
    <n v="6.3899999999999998E-2"/>
    <n v="76"/>
    <n v="1"/>
    <n v="98.7"/>
  </r>
  <r>
    <n v="162"/>
    <s v="Far Cry 5 - Vierza VTuber Indonesia (Part 6)"/>
    <x v="74"/>
    <s v="LiveStream"/>
    <x v="0"/>
    <x v="14"/>
    <n v="1"/>
    <n v="195"/>
    <d v="1899-12-30T12:57:15"/>
    <n v="777.25199999999995"/>
    <n v="3651"/>
    <n v="127.05479999999999"/>
    <n v="3.4799999999999998E-2"/>
    <n v="34"/>
    <n v="0"/>
    <n v="100"/>
  </r>
  <r>
    <n v="163"/>
    <s v="The Beast Inside - Vierza Vtuber Live Streaming Indonesia (Part 1)"/>
    <x v="74"/>
    <s v="LiveStream"/>
    <x v="0"/>
    <x v="27"/>
    <n v="0"/>
    <n v="177"/>
    <d v="1899-12-30T14:08:57"/>
    <n v="848.95799999999986"/>
    <n v="3436"/>
    <n v="107.89040000000001"/>
    <n v="3.1400000000000004E-2"/>
    <n v="30"/>
    <n v="0"/>
    <n v="100"/>
  </r>
  <r>
    <n v="164"/>
    <s v="Come Here Beb , The Lady Rocker Will Rock You !!!"/>
    <x v="75"/>
    <s v="LiveStream"/>
    <x v="1"/>
    <x v="8"/>
    <n v="3"/>
    <n v="618"/>
    <d v="1900-01-02T11:12:32"/>
    <n v="4992.54"/>
    <n v="4866"/>
    <n v="342.07980000000003"/>
    <n v="7.0300000000000001E-2"/>
    <n v="90"/>
    <n v="3"/>
    <n v="96.77"/>
  </r>
  <r>
    <n v="165"/>
    <s v="The Beast Inside - Vierza Vtuber Live Streaming Indonesia (Part 2)"/>
    <x v="75"/>
    <s v="LiveStream"/>
    <x v="0"/>
    <x v="27"/>
    <n v="-1"/>
    <n v="234"/>
    <d v="1899-12-31T10:56:02"/>
    <n v="2096.0340000000001"/>
    <n v="5092"/>
    <n v="165.99919999999997"/>
    <n v="3.2599999999999997E-2"/>
    <n v="43"/>
    <n v="1"/>
    <n v="97.73"/>
  </r>
  <r>
    <n v="166"/>
    <s v="The Beast Inside - Vierza Vtuber Live Streaming Indonesia (Part 3)"/>
    <x v="76"/>
    <s v="LiveStream"/>
    <x v="0"/>
    <x v="27"/>
    <n v="1"/>
    <n v="266"/>
    <d v="1899-12-30T15:21:40"/>
    <n v="921.67200000000003"/>
    <n v="3791"/>
    <n v="166.04579999999999"/>
    <n v="4.3799999999999999E-2"/>
    <n v="37"/>
    <n v="1"/>
    <n v="97.37"/>
  </r>
  <r>
    <n v="167"/>
    <s v="The Beast Inside - Vierza Vtuber Live Streaming Indonesia (Part 4)"/>
    <x v="77"/>
    <s v="LiveStream"/>
    <x v="0"/>
    <x v="27"/>
    <n v="2"/>
    <n v="197"/>
    <d v="1899-12-30T20:30:14"/>
    <n v="1230.2340000000002"/>
    <n v="3666"/>
    <n v="123.1776"/>
    <n v="3.3599999999999998E-2"/>
    <n v="28"/>
    <n v="1"/>
    <n v="96.55"/>
  </r>
  <r>
    <n v="168"/>
    <s v="Tes Jaringan Aja, kalo kapan2 live stream game ini seru gak yah ??"/>
    <x v="77"/>
    <s v="LiveStream"/>
    <x v="0"/>
    <x v="28"/>
    <n v="0"/>
    <n v="145"/>
    <d v="1899-12-30T06:44:47"/>
    <n v="404.78999999999996"/>
    <n v="2414"/>
    <n v="63.005399999999995"/>
    <n v="2.6099999999999998E-2"/>
    <n v="25"/>
    <n v="0"/>
    <n v="100"/>
  </r>
  <r>
    <n v="169"/>
    <s v="Dragon Raja - Vtuber Indonesia Live"/>
    <x v="78"/>
    <s v="LiveStream"/>
    <x v="0"/>
    <x v="29"/>
    <n v="7"/>
    <n v="611"/>
    <d v="1900-01-01T14:41:29"/>
    <n v="3761.4900000000002"/>
    <n v="5641"/>
    <n v="442.81850000000003"/>
    <n v="7.85E-2"/>
    <n v="76"/>
    <n v="0"/>
    <n v="100"/>
  </r>
  <r>
    <n v="170"/>
    <s v="The Beast Inside - Vierza Vtuber Live Streaming Indonesia (Part 5)"/>
    <x v="79"/>
    <s v="LiveStream"/>
    <x v="0"/>
    <x v="27"/>
    <n v="0"/>
    <n v="147"/>
    <d v="1899-12-30T16:20:51"/>
    <n v="980.85"/>
    <n v="3324"/>
    <n v="75.122399999999999"/>
    <n v="2.2599999999999999E-2"/>
    <n v="26"/>
    <n v="0"/>
    <n v="100"/>
  </r>
  <r>
    <n v="171"/>
    <s v="The Beast Inside - Vierza Vtuber Live Streaming Indonesia (Part 6)"/>
    <x v="79"/>
    <s v="LiveStream"/>
    <x v="0"/>
    <x v="27"/>
    <n v="-1"/>
    <n v="147"/>
    <d v="1899-12-30T20:12:03"/>
    <n v="1212.048"/>
    <n v="3523"/>
    <n v="113.08829999999999"/>
    <n v="3.2099999999999997E-2"/>
    <n v="22"/>
    <n v="0"/>
    <n v="100"/>
  </r>
  <r>
    <n v="172"/>
    <s v="Sambil Sarapan Maen Game Dragon Raja Ah"/>
    <x v="79"/>
    <s v="LiveStream"/>
    <x v="0"/>
    <x v="29"/>
    <n v="0"/>
    <n v="126"/>
    <d v="1899-12-30T01:36:25"/>
    <n v="96.419999999999987"/>
    <n v="2394"/>
    <n v="54.104399999999998"/>
    <n v="2.2599999999999999E-2"/>
    <n v="30"/>
    <n v="0"/>
    <n v="100"/>
  </r>
  <r>
    <n v="173"/>
    <s v="maen game santai ah - Dragon Raja"/>
    <x v="80"/>
    <s v="LiveStream"/>
    <x v="0"/>
    <x v="29"/>
    <n v="2"/>
    <n v="361"/>
    <d v="1900-01-01T09:53:46"/>
    <n v="3473.7659999999996"/>
    <n v="4001"/>
    <n v="210.8527"/>
    <n v="5.2699999999999997E-2"/>
    <n v="53"/>
    <n v="0"/>
    <n v="100"/>
  </r>
  <r>
    <n v="174"/>
    <s v="The Beast Inside - Vierza Vtuber Live Streaming Indonesia (Part 7)"/>
    <x v="80"/>
    <s v="LiveStream"/>
    <x v="0"/>
    <x v="27"/>
    <n v="1"/>
    <n v="182"/>
    <d v="1899-12-31T04:06:22"/>
    <n v="1686.366"/>
    <n v="3930"/>
    <n v="119.86499999999999"/>
    <n v="3.0499999999999999E-2"/>
    <n v="29"/>
    <n v="1"/>
    <n v="96.67"/>
  </r>
  <r>
    <n v="175"/>
    <s v="Sini Nge Date Sama Aku Aja di GTA 5 - Vierza Vtuber Live Stream Indonesia"/>
    <x v="81"/>
    <s v="LiveStream"/>
    <x v="0"/>
    <x v="10"/>
    <n v="3"/>
    <n v="344"/>
    <d v="1899-12-31T18:28:15"/>
    <n v="2548.2539999999999"/>
    <n v="5096"/>
    <n v="261.93439999999998"/>
    <n v="5.1399999999999994E-2"/>
    <n v="39"/>
    <n v="1"/>
    <n v="97.5"/>
  </r>
  <r>
    <n v="176"/>
    <s v="Mari Kalahkan Kazuya di Tekken 7 !!!"/>
    <x v="81"/>
    <s v="LiveStream"/>
    <x v="0"/>
    <x v="30"/>
    <n v="-1"/>
    <n v="207"/>
    <d v="1899-12-30T17:40:13"/>
    <n v="1060.2240000000002"/>
    <n v="3225"/>
    <n v="108.03750000000001"/>
    <n v="3.3500000000000002E-2"/>
    <n v="39"/>
    <n v="1"/>
    <n v="97.5"/>
  </r>
  <r>
    <n v="177"/>
    <s v="The Beast Inside - Vierza Vtuber Live Streaming Indonesia (Part 8)"/>
    <x v="81"/>
    <s v="LiveStream"/>
    <x v="0"/>
    <x v="27"/>
    <n v="0"/>
    <n v="130"/>
    <d v="1899-12-30T08:38:15"/>
    <n v="518.25"/>
    <n v="3155"/>
    <n v="69.094499999999996"/>
    <n v="2.1899999999999999E-2"/>
    <n v="22"/>
    <n v="0"/>
    <n v="100"/>
  </r>
  <r>
    <n v="178"/>
    <s v="maaf kepencet live"/>
    <x v="82"/>
    <s v="LiveStream"/>
    <x v="1"/>
    <x v="8"/>
    <n v="1"/>
    <n v="516"/>
    <d v="1900-01-01T09:31:47"/>
    <n v="3451.7819999999997"/>
    <n v="4374"/>
    <n v="336.798"/>
    <n v="7.6999999999999999E-2"/>
    <n v="74"/>
    <n v="0"/>
    <n v="100"/>
  </r>
  <r>
    <n v="179"/>
    <s v="The Beast Inside - Vierza Vtuber Live Streaming Indonesia (Part 9) (Ending)"/>
    <x v="82"/>
    <s v="LiveStream"/>
    <x v="0"/>
    <x v="27"/>
    <n v="0"/>
    <n v="256"/>
    <d v="1899-12-31T00:36:37"/>
    <n v="1476.6119999999996"/>
    <n v="6188"/>
    <n v="150.9872"/>
    <n v="2.4399999999999998E-2"/>
    <n v="33"/>
    <n v="0"/>
    <n v="100"/>
  </r>
  <r>
    <n v="180"/>
    <s v="Maen Pacify Bersama Orang Pro - Vierza Vtuber Live Streaming Indonesia"/>
    <x v="82"/>
    <s v="LiveStream"/>
    <x v="0"/>
    <x v="31"/>
    <n v="2"/>
    <n v="241"/>
    <d v="1899-12-30T11:51:10"/>
    <n v="711.17399999999998"/>
    <n v="4346"/>
    <n v="165.148"/>
    <n v="3.7999999999999999E-2"/>
    <n v="33"/>
    <n v="0"/>
    <n v="100"/>
  </r>
  <r>
    <n v="181"/>
    <s v="ngobrol yuk sambil belajar jadi orang sabar : )"/>
    <x v="83"/>
    <s v="LiveStream"/>
    <x v="1"/>
    <x v="8"/>
    <n v="5"/>
    <n v="434"/>
    <d v="1900-01-01T07:53:43"/>
    <n v="3353.712"/>
    <n v="4104"/>
    <n v="267.99119999999999"/>
    <n v="6.5299999999999997E-2"/>
    <n v="55"/>
    <n v="0"/>
    <n v="100"/>
  </r>
  <r>
    <n v="182"/>
    <s v="GTA 5 Online - Vierza Vtuber Live Stream Indonesia"/>
    <x v="84"/>
    <s v="LiveStream"/>
    <x v="0"/>
    <x v="10"/>
    <n v="3"/>
    <n v="259"/>
    <d v="1899-12-31T07:02:56"/>
    <n v="1862.9279999999999"/>
    <n v="4972"/>
    <n v="195.89679999999998"/>
    <n v="3.9399999999999998E-2"/>
    <n v="32"/>
    <n v="0"/>
    <n v="100"/>
  </r>
  <r>
    <n v="183"/>
    <s v="kalo pagi enak nya maen game apa yah?"/>
    <x v="84"/>
    <s v="LiveStream"/>
    <x v="0"/>
    <x v="25"/>
    <n v="0"/>
    <n v="226"/>
    <d v="1899-12-30T15:44:46"/>
    <n v="944.76599999999985"/>
    <n v="3345"/>
    <n v="142.16250000000002"/>
    <n v="4.2500000000000003E-2"/>
    <n v="40"/>
    <n v="0"/>
    <n v="100"/>
  </r>
  <r>
    <n v="184"/>
    <s v="Wreckfest - Vierza Vtuber Live Stream Indonesia"/>
    <x v="84"/>
    <s v="LiveStream"/>
    <x v="0"/>
    <x v="25"/>
    <n v="-1"/>
    <n v="180"/>
    <d v="1899-12-30T14:27:49"/>
    <n v="867.82200000000012"/>
    <n v="3891"/>
    <n v="122.95560000000002"/>
    <n v="3.1600000000000003E-2"/>
    <n v="27"/>
    <n v="0"/>
    <n v="100"/>
  </r>
  <r>
    <n v="185"/>
    <s v="Maneater【 Part 1 】 - V for Vierza Live Stream【 VTuber Indonesia 】"/>
    <x v="85"/>
    <s v="LiveStream"/>
    <x v="0"/>
    <x v="32"/>
    <n v="4"/>
    <n v="404"/>
    <d v="1900-01-01T01:10:53"/>
    <n v="2950.8780000000002"/>
    <n v="5748"/>
    <n v="256.93559999999997"/>
    <n v="4.4699999999999997E-2"/>
    <n v="59"/>
    <n v="2"/>
    <n v="96.72"/>
  </r>
  <r>
    <n v="186"/>
    <s v="Dying Light - Vierza Vtuber Live Stream Indonesia (Part 1)"/>
    <x v="86"/>
    <s v="LiveStream"/>
    <x v="0"/>
    <x v="33"/>
    <n v="1"/>
    <n v="224"/>
    <d v="1899-12-30T19:37:11"/>
    <n v="1177.1880000000001"/>
    <n v="4498"/>
    <n v="144.8356"/>
    <n v="3.2199999999999999E-2"/>
    <n v="37"/>
    <n v="0"/>
    <n v="100"/>
  </r>
  <r>
    <n v="187"/>
    <s v="Dying Light - Vierza Vtuber Live Stream Indonesia (Part 2)"/>
    <x v="87"/>
    <s v="LiveStream"/>
    <x v="0"/>
    <x v="33"/>
    <n v="1"/>
    <n v="226"/>
    <d v="1899-12-30T16:15:40"/>
    <n v="975.65999999999985"/>
    <n v="4858"/>
    <n v="158.85659999999999"/>
    <n v="3.27E-2"/>
    <n v="38"/>
    <n v="0"/>
    <n v="100"/>
  </r>
  <r>
    <n v="188"/>
    <s v="GTA 5 Online - Vierza Vtuber Live Stream Indonesia"/>
    <x v="87"/>
    <s v="LiveStream"/>
    <x v="0"/>
    <x v="10"/>
    <n v="3"/>
    <n v="225"/>
    <d v="1899-12-30T20:32:59"/>
    <n v="1232.9880000000001"/>
    <n v="5140"/>
    <n v="140.83600000000001"/>
    <n v="2.7400000000000001E-2"/>
    <n v="36"/>
    <n v="1"/>
    <n v="97.3"/>
  </r>
  <r>
    <n v="189"/>
    <s v="malem mingguan bersama Vie"/>
    <x v="88"/>
    <s v="LiveStream"/>
    <x v="1"/>
    <x v="8"/>
    <n v="0"/>
    <n v="529"/>
    <d v="1900-01-02T19:11:56"/>
    <n v="5471.94"/>
    <n v="5474"/>
    <n v="320.22899999999998"/>
    <n v="5.8499999999999996E-2"/>
    <n v="67"/>
    <n v="0"/>
    <n v="100"/>
  </r>
  <r>
    <n v="190"/>
    <s v="Maneater【 Part 2 】 - V for Vierza Live Stream【 VTuber Indonesia 】"/>
    <x v="88"/>
    <s v="LiveStream"/>
    <x v="0"/>
    <x v="32"/>
    <n v="4"/>
    <n v="406"/>
    <d v="1900-01-01T22:10:44"/>
    <n v="4210.74"/>
    <n v="5112"/>
    <n v="239.24159999999998"/>
    <n v="4.6799999999999994E-2"/>
    <n v="37"/>
    <n v="1"/>
    <n v="97.37"/>
  </r>
  <r>
    <n v="191"/>
    <s v="Maneater【 Part 3】 - V for Vierza Live Stream【 VTuber Indonesia 】"/>
    <x v="89"/>
    <s v="LiveStream"/>
    <x v="0"/>
    <x v="32"/>
    <n v="1"/>
    <n v="280"/>
    <d v="1900-01-01T02:07:56"/>
    <n v="3007.9320000000002"/>
    <n v="5034"/>
    <n v="181.22400000000002"/>
    <n v="3.6000000000000004E-2"/>
    <n v="36"/>
    <n v="1"/>
    <n v="97.3"/>
  </r>
  <r>
    <n v="192"/>
    <s v="Dying Light (Part 3) - V for Vierza Live Stream VTuber Indonesia"/>
    <x v="89"/>
    <s v="LiveStream"/>
    <x v="0"/>
    <x v="33"/>
    <n v="2"/>
    <n v="231"/>
    <d v="1899-12-31T13:44:09"/>
    <n v="2264.1479999999997"/>
    <n v="3939"/>
    <n v="168.19529999999997"/>
    <n v="4.2699999999999995E-2"/>
    <n v="43"/>
    <n v="0"/>
    <n v="100"/>
  </r>
  <r>
    <n v="193"/>
    <s v="Dying Light (Part 4) - V for Vierza Live Stream VTuber Indonesia"/>
    <x v="90"/>
    <s v="LiveStream"/>
    <x v="0"/>
    <x v="33"/>
    <n v="18"/>
    <n v="549"/>
    <d v="1899-12-31T10:36:01"/>
    <n v="2076.0239999999999"/>
    <n v="16688"/>
    <n v="320.40959999999995"/>
    <n v="1.9199999999999998E-2"/>
    <n v="65"/>
    <n v="1"/>
    <n v="98.48"/>
  </r>
  <r>
    <n v="194"/>
    <s v="Maneater【 Part 4 】 - V for Vierza Live Stream【 VTuber Indonesia 】"/>
    <x v="90"/>
    <s v="LiveStream"/>
    <x v="0"/>
    <x v="32"/>
    <n v="0"/>
    <n v="247"/>
    <d v="1899-12-30T18:38:47"/>
    <n v="1118.7840000000001"/>
    <n v="6606"/>
    <n v="140.70779999999999"/>
    <n v="2.1299999999999999E-2"/>
    <n v="35"/>
    <n v="0"/>
    <n v="100"/>
  </r>
  <r>
    <n v="195"/>
    <s v="GTA 5 Online  - V for Vierza Live Stream VTuber Indonesia"/>
    <x v="90"/>
    <s v="LiveStream"/>
    <x v="0"/>
    <x v="10"/>
    <n v="1"/>
    <n v="188"/>
    <d v="1899-12-30T08:49:12"/>
    <n v="529.19400000000007"/>
    <n v="4169"/>
    <n v="112.1461"/>
    <n v="2.69E-2"/>
    <n v="26"/>
    <n v="0"/>
    <n v="100"/>
  </r>
  <r>
    <n v="196"/>
    <s v="GTA 5 Online  - V for Vierza Live Stream VTuber Indonesia"/>
    <x v="91"/>
    <s v="LiveStream"/>
    <x v="0"/>
    <x v="10"/>
    <n v="3"/>
    <n v="381"/>
    <d v="1900-01-01T15:50:24"/>
    <n v="3830.4059999999999"/>
    <n v="6095"/>
    <n v="240.7525"/>
    <n v="3.95E-2"/>
    <n v="49"/>
    <n v="0"/>
    <n v="100"/>
  </r>
  <r>
    <n v="197"/>
    <s v="Dying Light (Part 5) - V for Vierza Live Stream VTuber Indonesia"/>
    <x v="92"/>
    <s v="LiveStream"/>
    <x v="0"/>
    <x v="33"/>
    <n v="4"/>
    <n v="203"/>
    <d v="1899-12-30T23:17:00"/>
    <n v="1396.992"/>
    <n v="6026"/>
    <n v="116.90440000000001"/>
    <n v="1.9400000000000001E-2"/>
    <n v="32"/>
    <n v="0"/>
    <n v="100"/>
  </r>
  <r>
    <n v="198"/>
    <s v="Maneater【 Part 5 】 - V for Vierza Live Stream【 VTuber Indonesia 】"/>
    <x v="92"/>
    <s v="LiveStream"/>
    <x v="0"/>
    <x v="32"/>
    <n v="0"/>
    <n v="185"/>
    <d v="1899-12-31T02:00:31"/>
    <n v="1560.5220000000004"/>
    <n v="4005"/>
    <n v="110.93849999999999"/>
    <n v="2.7699999999999999E-2"/>
    <n v="32"/>
    <n v="0"/>
    <n v="100"/>
  </r>
  <r>
    <n v="199"/>
    <s v="Maneater【 Part 6 】 - V for Vierza Live Stream【 VTuber Indonesia 】"/>
    <x v="93"/>
    <s v="LiveStream"/>
    <x v="0"/>
    <x v="32"/>
    <n v="0"/>
    <n v="232"/>
    <d v="1899-12-31T18:01:11"/>
    <n v="2521.1879999999996"/>
    <n v="4434"/>
    <n v="144.10500000000002"/>
    <n v="3.2500000000000001E-2"/>
    <n v="43"/>
    <n v="0"/>
    <n v="100"/>
  </r>
  <r>
    <n v="200"/>
    <s v="Pacify update baru ayo kita coba mainkan  - V for Vierza Live Stream【 VTuber Indonesia 】"/>
    <x v="94"/>
    <s v="LiveStream"/>
    <x v="0"/>
    <x v="31"/>
    <n v="10"/>
    <n v="414"/>
    <d v="1899-12-31T03:05:52"/>
    <n v="1625.874"/>
    <n v="10103"/>
    <n v="269.75009999999997"/>
    <n v="2.6699999999999998E-2"/>
    <n v="61"/>
    <n v="0"/>
    <n v="100"/>
  </r>
  <r>
    <n v="201"/>
    <s v="Far Cry 5【 Part 7 】  - V for Vierza Live Stream【 VTuber Indonesia 】"/>
    <x v="94"/>
    <s v="LiveStream"/>
    <x v="0"/>
    <x v="14"/>
    <n v="3"/>
    <n v="292"/>
    <d v="1899-12-31T11:23:05"/>
    <n v="2123.076"/>
    <n v="4625"/>
    <n v="187.77499999999998"/>
    <n v="4.0599999999999997E-2"/>
    <n v="44"/>
    <n v="0"/>
    <n v="100"/>
  </r>
  <r>
    <n v="202"/>
    <s v="Vtuber Noob Maen Minecraft Hardcore - V for Vierza Live Stream【 VTuber Indonesia 】"/>
    <x v="95"/>
    <s v="LiveStream"/>
    <x v="0"/>
    <x v="28"/>
    <n v="4"/>
    <n v="334"/>
    <d v="1899-12-31T22:25:27"/>
    <n v="2785.4460000000004"/>
    <n v="5849"/>
    <n v="218.1677"/>
    <n v="3.73E-2"/>
    <n v="56"/>
    <n v="2"/>
    <n v="96.55"/>
  </r>
  <r>
    <n v="203"/>
    <s v="Minecraft - V for Vierza Live Stream【 VTuber Indonesia 】"/>
    <x v="95"/>
    <s v="LiveStream"/>
    <x v="0"/>
    <x v="28"/>
    <n v="5"/>
    <n v="296"/>
    <d v="1899-12-31T17:40:25"/>
    <n v="2500.4219999999996"/>
    <n v="4884"/>
    <n v="186.0804"/>
    <n v="3.8100000000000002E-2"/>
    <n v="52"/>
    <n v="2"/>
    <n v="96.3"/>
  </r>
  <r>
    <n v="204"/>
    <s v="Tekken 7 Side Story 【 Part  】  - V for Vierza Live Stream【 VTuber Indonesia 】"/>
    <x v="96"/>
    <s v="LiveStream"/>
    <x v="0"/>
    <x v="30"/>
    <n v="0"/>
    <n v="264"/>
    <d v="1899-12-30T20:07:14"/>
    <n v="1207.23"/>
    <n v="5153"/>
    <n v="169.01839999999999"/>
    <n v="3.2799999999999996E-2"/>
    <n v="42"/>
    <n v="0"/>
    <n v="100"/>
  </r>
  <r>
    <n v="205"/>
    <s v="Bikin Rumah di Minecraft - V for Vierza Live Stream【 VTuber Indonesia 】"/>
    <x v="96"/>
    <s v="LiveStream"/>
    <x v="0"/>
    <x v="28"/>
    <n v="4"/>
    <n v="199"/>
    <d v="1899-12-30T18:20:29"/>
    <n v="1100.4780000000001"/>
    <n v="4067"/>
    <n v="113.06259999999999"/>
    <n v="2.7799999999999998E-2"/>
    <n v="35"/>
    <n v="0"/>
    <n v="100"/>
  </r>
  <r>
    <n v="206"/>
    <s v="Minecraft - berpetualang meskipun noob  - V for Vierza Live Stream【 VTuber Indonesia 】"/>
    <x v="97"/>
    <s v="LiveStream"/>
    <x v="0"/>
    <x v="28"/>
    <n v="6"/>
    <n v="390"/>
    <d v="1899-12-31T14:56:34"/>
    <n v="2336.5679999999998"/>
    <n v="6123"/>
    <n v="287.78100000000001"/>
    <n v="4.7E-2"/>
    <n v="46"/>
    <n v="2"/>
    <n v="95.83"/>
  </r>
  <r>
    <n v="207"/>
    <s v="Tekken 7 Side Story 【 Part 2 】  - V for Vierza Live Stream【 VTuber Indonesia 】"/>
    <x v="97"/>
    <s v="LiveStream"/>
    <x v="0"/>
    <x v="30"/>
    <n v="1"/>
    <n v="178"/>
    <d v="1899-12-30T20:03:27"/>
    <n v="1203.4560000000001"/>
    <n v="4316"/>
    <n v="110.92119999999998"/>
    <n v="2.5699999999999997E-2"/>
    <n v="33"/>
    <n v="1"/>
    <n v="97.06"/>
  </r>
  <r>
    <n v="208"/>
    <s v="Minecraft ala Vtuber Noob - V for Vierza Live Stream【 VTuber Indonesia 】"/>
    <x v="98"/>
    <s v="LiveStream"/>
    <x v="0"/>
    <x v="28"/>
    <n v="7"/>
    <n v="354"/>
    <d v="1899-12-31T21:33:33"/>
    <n v="2733.558"/>
    <n v="6880"/>
    <n v="244.23999999999998"/>
    <n v="3.5499999999999997E-2"/>
    <n v="47"/>
    <n v="5"/>
    <n v="90.38"/>
  </r>
  <r>
    <n v="209"/>
    <s v="Mabar CODM - V for Vierza Live Stream【 VTuber Indonesia 】"/>
    <x v="99"/>
    <s v="LiveStream"/>
    <x v="0"/>
    <x v="1"/>
    <n v="3"/>
    <n v="393"/>
    <d v="1899-12-31T06:28:06"/>
    <n v="1828.104"/>
    <n v="5382"/>
    <n v="262.10340000000002"/>
    <n v="4.87E-2"/>
    <n v="47"/>
    <n v="1"/>
    <n v="97.92"/>
  </r>
  <r>
    <n v="210"/>
    <s v="ABZU - V for Vierza Live Stream【 VTuber Indonesia 】"/>
    <x v="100"/>
    <s v="LiveStream"/>
    <x v="0"/>
    <x v="34"/>
    <n v="0"/>
    <n v="189"/>
    <d v="1899-12-31T02:46:48"/>
    <n v="1606.806"/>
    <n v="3393"/>
    <n v="109.93320000000001"/>
    <n v="3.2400000000000005E-2"/>
    <n v="27"/>
    <n v="0"/>
    <n v="100"/>
  </r>
  <r>
    <n v="211"/>
    <s v="Bertarung Sampai Matahari Tenggelam di Tekken 7 - V for Vierza Live Stream【 VTuber Indonesia 】"/>
    <x v="100"/>
    <s v="LiveStream"/>
    <x v="0"/>
    <x v="30"/>
    <n v="2"/>
    <n v="144"/>
    <d v="1899-12-30T09:11:40"/>
    <n v="551.66999999999996"/>
    <n v="2841"/>
    <n v="88.070999999999998"/>
    <n v="3.1E-2"/>
    <n v="27"/>
    <n v="0"/>
    <n v="100"/>
  </r>
  <r>
    <n v="212"/>
    <s v="Assassins Creed Odyssey 【 Part 5】- V for Vierza Live Stream【 VTuber Indonesia 】"/>
    <x v="101"/>
    <s v="LiveStream"/>
    <x v="0"/>
    <x v="15"/>
    <n v="1"/>
    <n v="254"/>
    <d v="1899-12-31T13:58:52"/>
    <n v="2278.8720000000003"/>
    <n v="4039"/>
    <n v="161.15610000000001"/>
    <n v="3.9900000000000005E-2"/>
    <n v="40"/>
    <n v="0"/>
    <n v="100"/>
  </r>
  <r>
    <n v="213"/>
    <s v="Human Fall Flat - V for Vierza Live Stream【 VTuber Indonesia 】"/>
    <x v="102"/>
    <s v="LiveStream"/>
    <x v="0"/>
    <x v="35"/>
    <n v="3"/>
    <n v="394"/>
    <d v="1900-01-01T03:58:44"/>
    <n v="3118.7340000000004"/>
    <n v="5244"/>
    <n v="253.80959999999999"/>
    <n v="4.8399999999999999E-2"/>
    <n v="56"/>
    <n v="0"/>
    <n v="100"/>
  </r>
  <r>
    <n v="214"/>
    <s v="Assassins Creed Odyssey 【 Part 6】- V for Vierza Live Stream【 VTuber Indonesia 】"/>
    <x v="102"/>
    <s v="LiveStream"/>
    <x v="0"/>
    <x v="15"/>
    <n v="0"/>
    <n v="135"/>
    <d v="1899-12-30T11:20:23"/>
    <n v="680.38800000000003"/>
    <n v="3891"/>
    <n v="89.882099999999994"/>
    <n v="2.3099999999999999E-2"/>
    <n v="27"/>
    <n v="0"/>
    <n v="100"/>
  </r>
  <r>
    <n v="215"/>
    <s v="Kita Cobain PUBG Yuk - V for Vierza Live Stream【 VTuber Indonesia 】"/>
    <x v="103"/>
    <s v="LiveStream"/>
    <x v="0"/>
    <x v="0"/>
    <n v="2"/>
    <n v="234"/>
    <d v="1899-12-31T04:46:54"/>
    <n v="1726.902"/>
    <n v="3749"/>
    <n v="140.96239999999997"/>
    <n v="3.7599999999999995E-2"/>
    <n v="44"/>
    <n v="1"/>
    <n v="97.78"/>
  </r>
  <r>
    <n v="216"/>
    <s v="Game Letoy, Mabar Yuk - V for Vierza Live Stream【 VTuber Indonesia 】"/>
    <x v="104"/>
    <s v="LiveStream"/>
    <x v="0"/>
    <x v="35"/>
    <n v="3"/>
    <n v="212"/>
    <d v="1899-12-30T23:15:04"/>
    <n v="1395.0600000000002"/>
    <n v="4153"/>
    <n v="154.0763"/>
    <n v="3.7100000000000001E-2"/>
    <n v="42"/>
    <n v="0"/>
    <n v="100"/>
  </r>
  <r>
    <n v="217"/>
    <s v="Ngegas yang bener gini nih - Ride 3 - V for Vierza Live Stream【 VTuber Indonesia 】"/>
    <x v="104"/>
    <s v="LiveStream"/>
    <x v="0"/>
    <x v="5"/>
    <n v="1"/>
    <n v="171"/>
    <d v="1899-12-31T00:03:29"/>
    <n v="1443.48"/>
    <n v="2684"/>
    <n v="101.992"/>
    <n v="3.7999999999999999E-2"/>
    <n v="28"/>
    <n v="1"/>
    <n v="96.55"/>
  </r>
  <r>
    <n v="218"/>
    <s v="Assassins Creed Odyssey 【 Part 7】- V for Vierza Live Stream【 VTuber Indonesia 】"/>
    <x v="104"/>
    <s v="LiveStream"/>
    <x v="0"/>
    <x v="15"/>
    <n v="-1"/>
    <n v="153"/>
    <d v="1899-12-30T17:56:14"/>
    <n v="1076.2260000000001"/>
    <n v="3134"/>
    <n v="82.110799999999998"/>
    <n v="2.6200000000000001E-2"/>
    <n v="22"/>
    <n v="1"/>
    <n v="95.65"/>
  </r>
  <r>
    <n v="219"/>
    <s v="Dying Light 【 Part 6】- V for Vierza Live Stream【 VTuber Indonesia 】"/>
    <x v="105"/>
    <s v="LiveStream"/>
    <x v="0"/>
    <x v="33"/>
    <n v="2"/>
    <n v="237"/>
    <d v="1899-12-30T16:27:39"/>
    <n v="987.64799999999991"/>
    <n v="4988"/>
    <n v="139.1652"/>
    <n v="2.7900000000000001E-2"/>
    <n v="33"/>
    <n v="0"/>
    <n v="100"/>
  </r>
  <r>
    <n v="220"/>
    <s v="Dying Light 【 Part 7】- V for Vierza Live Stream【 VTuber Indonesia 】"/>
    <x v="106"/>
    <s v="LiveStream"/>
    <x v="0"/>
    <x v="33"/>
    <n v="10"/>
    <n v="375"/>
    <d v="1899-12-31T08:49:07"/>
    <n v="1969.1220000000003"/>
    <n v="9740"/>
    <n v="216.22800000000001"/>
    <n v="2.2200000000000001E-2"/>
    <n v="38"/>
    <n v="0"/>
    <n v="100"/>
  </r>
  <r>
    <n v="221"/>
    <s v="Project Winter 【 Gameplay】- V for Vierza Live Stream【 VTuber Indonesia 】"/>
    <x v="107"/>
    <s v="LiveStream"/>
    <x v="0"/>
    <x v="36"/>
    <n v="0"/>
    <n v="230"/>
    <d v="1899-12-30T21:09:14"/>
    <n v="1269.24"/>
    <n v="3653"/>
    <n v="138.08340000000001"/>
    <n v="3.78E-2"/>
    <n v="45"/>
    <n v="0"/>
    <n v="100"/>
  </r>
  <r>
    <n v="222"/>
    <s v="Sarapan PUBG 【 Gameplay】- V for Vierza Live Stream【 VTuber Indonesia 】"/>
    <x v="108"/>
    <s v="LiveStream"/>
    <x v="0"/>
    <x v="0"/>
    <n v="0"/>
    <n v="213"/>
    <d v="1899-12-30T11:18:55"/>
    <n v="678.92399999999998"/>
    <n v="3597"/>
    <n v="120.85919999999999"/>
    <n v="3.3599999999999998E-2"/>
    <n v="32"/>
    <n v="0"/>
    <n v="100"/>
  </r>
  <r>
    <n v="223"/>
    <s v="Human Fall Flat 【 Gameplay】- V for Vierza Live Stream【 VTuber Indonesia 】"/>
    <x v="108"/>
    <s v="LiveStream"/>
    <x v="0"/>
    <x v="35"/>
    <n v="1"/>
    <n v="177"/>
    <d v="1899-12-30T20:07:48"/>
    <n v="1207.7939999999999"/>
    <n v="3471"/>
    <n v="99.964799999999997"/>
    <n v="2.8799999999999999E-2"/>
    <n v="27"/>
    <n v="1"/>
    <n v="96.43"/>
  </r>
  <r>
    <n v="224"/>
    <s v="Assassins Creed Odyssey 【 Part 8】- V for Vierza Live Stream【 VTuber Indonesia 】"/>
    <x v="109"/>
    <s v="LiveStream"/>
    <x v="0"/>
    <x v="15"/>
    <n v="0"/>
    <n v="170"/>
    <d v="1899-12-30T13:49:28"/>
    <n v="829.46400000000006"/>
    <n v="4284"/>
    <n v="96.818399999999997"/>
    <n v="2.2599999999999999E-2"/>
    <n v="35"/>
    <n v="0"/>
    <n v="100"/>
  </r>
  <r>
    <n v="225"/>
    <s v="Assassins Creed Odyssey 【 Part 11】- V for Vierza Live Stream【 VTuber Indonesia 】"/>
    <x v="109"/>
    <s v="LiveStream"/>
    <x v="0"/>
    <x v="15"/>
    <n v="2"/>
    <n v="150"/>
    <d v="1899-12-30T22:54:15"/>
    <n v="1374.258"/>
    <n v="4112"/>
    <n v="111.02400000000002"/>
    <n v="2.7000000000000003E-2"/>
    <n v="27"/>
    <n v="1"/>
    <n v="96.43"/>
  </r>
  <r>
    <n v="226"/>
    <s v="Assassins Creed Odyssey 【 Part 9】- V for Vierza Live Stream【 VTuber Indonesia 】"/>
    <x v="109"/>
    <s v="LiveStream"/>
    <x v="0"/>
    <x v="15"/>
    <n v="0"/>
    <n v="103"/>
    <d v="1899-12-30T11:32:11"/>
    <n v="692.19"/>
    <n v="3094"/>
    <n v="57.857800000000005"/>
    <n v="1.8700000000000001E-2"/>
    <n v="23"/>
    <n v="0"/>
    <n v="100"/>
  </r>
  <r>
    <n v="227"/>
    <s v="Assassins Creed Odyssey 【 Part 10】- V for Vierza Live Stream【 VTuber Indonesia 】"/>
    <x v="109"/>
    <s v="LiveStream"/>
    <x v="0"/>
    <x v="15"/>
    <n v="0"/>
    <n v="80"/>
    <d v="1899-12-30T05:43:37"/>
    <n v="343.61399999999998"/>
    <n v="2797"/>
    <n v="43.073799999999999"/>
    <n v="1.54E-2"/>
    <n v="19"/>
    <n v="0"/>
    <n v="100"/>
  </r>
  <r>
    <n v="228"/>
    <s v="Call of Duty Mobile 【 Gameplay】- V for Vierza Live Stream【 VTuber Indonesia 】"/>
    <x v="110"/>
    <s v="LiveStream"/>
    <x v="0"/>
    <x v="1"/>
    <n v="0"/>
    <n v="271"/>
    <d v="1899-12-31T02:51:58"/>
    <n v="1611.9659999999999"/>
    <n v="4777"/>
    <n v="173.8828"/>
    <n v="3.6400000000000002E-2"/>
    <n v="35"/>
    <n v="1"/>
    <n v="97.22"/>
  </r>
  <r>
    <n v="229"/>
    <s v="Assassins Creed Odyssey 【 Part 12】- V for Vierza Live Stream【 VTuber Indonesia 】"/>
    <x v="111"/>
    <s v="LiveStream"/>
    <x v="0"/>
    <x v="15"/>
    <n v="4"/>
    <n v="234"/>
    <d v="1899-12-30T19:29:19"/>
    <n v="1169.31"/>
    <n v="5457"/>
    <n v="136.97069999999999"/>
    <n v="2.5099999999999997E-2"/>
    <n v="39"/>
    <n v="0"/>
    <n v="100"/>
  </r>
  <r>
    <n v="230"/>
    <s v="PUBG PC Tembak Pas Ke Hati 【 Gameplay】- V for Vierza Live Stream【 VTuber Indonesia 】"/>
    <x v="112"/>
    <s v="LiveStream"/>
    <x v="0"/>
    <x v="0"/>
    <n v="1"/>
    <n v="234"/>
    <d v="1899-12-31T01:57:13"/>
    <n v="1557.222"/>
    <n v="2763"/>
    <n v="127.9269"/>
    <n v="4.6300000000000001E-2"/>
    <n v="31"/>
    <n v="0"/>
    <n v="100"/>
  </r>
  <r>
    <n v="231"/>
    <s v="Gas Koplo Ride 3 【 Gameplay】- V for Vierza Live Stream【 VTuber Indonesia 】"/>
    <x v="112"/>
    <s v="LiveStream"/>
    <x v="0"/>
    <x v="5"/>
    <n v="2"/>
    <n v="164"/>
    <d v="1899-12-30T15:22:49"/>
    <n v="922.81799999999998"/>
    <n v="3501"/>
    <n v="107.8308"/>
    <n v="3.0800000000000001E-2"/>
    <n v="25"/>
    <n v="1"/>
    <n v="96.15"/>
  </r>
  <r>
    <n v="232"/>
    <s v="Assassins Creed Odyssey 【 Part 13】- V for Vierza Live Stream【 VTuber Indonesia 】"/>
    <x v="113"/>
    <s v="LiveStream"/>
    <x v="0"/>
    <x v="15"/>
    <n v="0"/>
    <n v="250"/>
    <d v="1899-12-31T06:06:32"/>
    <n v="1806.5400000000004"/>
    <n v="4704"/>
    <n v="129.8304"/>
    <n v="2.76E-2"/>
    <n v="37"/>
    <n v="1"/>
    <n v="97.37"/>
  </r>
  <r>
    <n v="233"/>
    <s v="Assassins Creed Odyssey 【 Part 14】- V for Vierza Live Stream【 VTuber Indonesia 】"/>
    <x v="113"/>
    <s v="LiveStream"/>
    <x v="0"/>
    <x v="15"/>
    <n v="0"/>
    <n v="219"/>
    <d v="1899-12-31T02:26:44"/>
    <n v="1586.7359999999999"/>
    <n v="3671"/>
    <n v="139.86510000000001"/>
    <n v="3.8100000000000002E-2"/>
    <n v="36"/>
    <n v="1"/>
    <n v="97.3"/>
  </r>
  <r>
    <n v="234"/>
    <s v="Assassins Creed Odyssey 【 Part 17】- V for Vierza Live Stream【 VTuber Indonesia 】"/>
    <x v="114"/>
    <s v="LiveStream"/>
    <x v="0"/>
    <x v="15"/>
    <n v="1"/>
    <n v="261"/>
    <d v="1899-12-31T12:44:49"/>
    <n v="2204.8139999999999"/>
    <n v="4957"/>
    <n v="175.97349999999997"/>
    <n v="3.5499999999999997E-2"/>
    <n v="35"/>
    <n v="0"/>
    <n v="100"/>
  </r>
  <r>
    <n v="235"/>
    <s v="Assassins Creed Odyssey 【 Part 15】- V for Vierza Live Stream【 VTuber Indonesia 】"/>
    <x v="114"/>
    <s v="LiveStream"/>
    <x v="0"/>
    <x v="15"/>
    <n v="1"/>
    <n v="148"/>
    <d v="1899-12-30T15:11:21"/>
    <n v="911.35799999999995"/>
    <n v="3086"/>
    <n v="91.037000000000006"/>
    <n v="2.9500000000000002E-2"/>
    <n v="27"/>
    <n v="1"/>
    <n v="96.43"/>
  </r>
  <r>
    <n v="236"/>
    <s v="Assassins Creed Odyssey 【 Part 16】- V for Vierza Live Stream【 VTuber Indonesia 】"/>
    <x v="114"/>
    <s v="LiveStream"/>
    <x v="0"/>
    <x v="15"/>
    <n v="1"/>
    <n v="132"/>
    <d v="1899-12-30T16:09:56"/>
    <n v="969.93599999999992"/>
    <n v="4026"/>
    <n v="74.883600000000001"/>
    <n v="1.8600000000000002E-2"/>
    <n v="26"/>
    <n v="0"/>
    <n v="100"/>
  </r>
  <r>
    <n v="237"/>
    <s v="Assassins Creed Odyssey 【 Part 18】- V for Vierza Live Stream【 VTuber Indonesia 】"/>
    <x v="115"/>
    <s v="LiveStream"/>
    <x v="0"/>
    <x v="15"/>
    <n v="10"/>
    <n v="347"/>
    <d v="1899-12-31T22:40:51"/>
    <n v="2800.8420000000001"/>
    <n v="10643"/>
    <n v="185.18819999999999"/>
    <n v="1.7399999999999999E-2"/>
    <n v="39"/>
    <n v="2"/>
    <n v="95.12"/>
  </r>
  <r>
    <n v="238"/>
    <s v="Assassins Creed Odyssey 【 Part 19】- V for Vierza Live Stream【 VTuber Indonesia 】"/>
    <x v="115"/>
    <s v="LiveStream"/>
    <x v="0"/>
    <x v="15"/>
    <n v="0"/>
    <n v="259"/>
    <d v="1899-12-31T14:47:36"/>
    <n v="2327.598"/>
    <n v="6814"/>
    <n v="168.30580000000003"/>
    <n v="2.4700000000000003E-2"/>
    <n v="49"/>
    <n v="1"/>
    <n v="98"/>
  </r>
  <r>
    <n v="239"/>
    <s v="Assassins Creed Odyssey 【 Part 20】- V for Vierza Live Stream【 VTuber Indonesia 】"/>
    <x v="116"/>
    <s v="LiveStream"/>
    <x v="0"/>
    <x v="15"/>
    <n v="3"/>
    <n v="312"/>
    <d v="1900-01-01T07:17:34"/>
    <n v="3317.5620000000004"/>
    <n v="4619"/>
    <n v="173.21250000000001"/>
    <n v="3.7499999999999999E-2"/>
    <n v="53"/>
    <n v="0"/>
    <n v="100"/>
  </r>
  <r>
    <n v="240"/>
    <s v="Bangun Tidur , live stream lagi【 GTA 5 Online】- V for Vierza Live Stream【 VTuber Indonesia 】"/>
    <x v="117"/>
    <s v="LiveStream"/>
    <x v="0"/>
    <x v="10"/>
    <n v="3"/>
    <n v="290"/>
    <d v="1899-12-30T23:56:39"/>
    <n v="1436.6579999999999"/>
    <n v="3641"/>
    <n v="206.0806"/>
    <n v="5.6600000000000004E-2"/>
    <n v="44"/>
    <n v="0"/>
    <n v="100"/>
  </r>
  <r>
    <n v="241"/>
    <s v="MotoVlog bonus koplo 【 Ride 3】- V for Vierza Live Stream【 VTuber Indonesia 】"/>
    <x v="117"/>
    <s v="LiveStream"/>
    <x v="0"/>
    <x v="5"/>
    <n v="0"/>
    <n v="149"/>
    <d v="1899-12-30T08:59:54"/>
    <n v="539.89200000000005"/>
    <n v="3318"/>
    <n v="89.9178"/>
    <n v="2.7099999999999999E-2"/>
    <n v="31"/>
    <n v="0"/>
    <n v="100"/>
  </r>
  <r>
    <n v="242"/>
    <s v="Assassins Creed Odyssey 【 Part 21】- V for Vierza Live Stream【 VTuber Indonesia 】"/>
    <x v="118"/>
    <s v="LiveStream"/>
    <x v="0"/>
    <x v="15"/>
    <n v="0"/>
    <n v="124"/>
    <d v="1899-12-30T08:38:39"/>
    <n v="518.64599999999996"/>
    <n v="3009"/>
    <n v="56.870100000000001"/>
    <n v="1.89E-2"/>
    <n v="23"/>
    <n v="0"/>
    <n v="100"/>
  </r>
  <r>
    <n v="243"/>
    <s v="MotoVlog sambil nyanyi 【 Ride 3】- V for Vierza Live Stream【 VTuber Indonesia 】"/>
    <x v="119"/>
    <s v="LiveStream"/>
    <x v="1"/>
    <x v="37"/>
    <n v="0"/>
    <n v="246"/>
    <d v="1899-12-30T17:56:02"/>
    <n v="1076.028"/>
    <n v="6045"/>
    <n v="169.26"/>
    <n v="2.7999999999999997E-2"/>
    <n v="43"/>
    <n v="2"/>
    <n v="95.56"/>
  </r>
  <r>
    <n v="244"/>
    <s v="Assassins Creed Odyssey 【 Part 24】- V for Vierza Live Stream【 VTuber Indonesia 】"/>
    <x v="119"/>
    <s v="LiveStream"/>
    <x v="0"/>
    <x v="15"/>
    <n v="2"/>
    <n v="208"/>
    <d v="1899-12-31T12:17:35"/>
    <n v="2177.58"/>
    <n v="3182"/>
    <n v="118.0522"/>
    <n v="3.7100000000000001E-2"/>
    <n v="36"/>
    <n v="1"/>
    <n v="97.3"/>
  </r>
  <r>
    <n v="245"/>
    <s v="Assassins Creed Odyssey 【 Part 22】- V for Vierza Live Stream【 VTuber Indonesia 】"/>
    <x v="119"/>
    <s v="LiveStream"/>
    <x v="0"/>
    <x v="15"/>
    <n v="1"/>
    <n v="117"/>
    <d v="1899-12-30T09:42:00"/>
    <n v="582.00600000000009"/>
    <n v="3100"/>
    <n v="61.069999999999993"/>
    <n v="1.9699999999999999E-2"/>
    <n v="29"/>
    <n v="0"/>
    <n v="100"/>
  </r>
  <r>
    <n v="246"/>
    <s v="Assassins Creed Odyssey 【 Part 23】- V for Vierza Live Stream【 VTuber Indonesia 】"/>
    <x v="119"/>
    <s v="LiveStream"/>
    <x v="0"/>
    <x v="15"/>
    <n v="1"/>
    <n v="98"/>
    <d v="1899-12-30T09:43:24"/>
    <n v="583.404"/>
    <n v="3557"/>
    <n v="77.898299999999992"/>
    <n v="2.1899999999999999E-2"/>
    <n v="24"/>
    <n v="0"/>
    <n v="100"/>
  </r>
  <r>
    <n v="247"/>
    <s v="Assassins Creed Odyssey 【 Part 26】- V for Vierza Live Stream【 VTuber Indonesia 】"/>
    <x v="120"/>
    <s v="LiveStream"/>
    <x v="0"/>
    <x v="15"/>
    <n v="0"/>
    <n v="135"/>
    <d v="1899-12-30T12:32:59"/>
    <n v="752.976"/>
    <n v="3258"/>
    <n v="89.9208"/>
    <n v="2.76E-2"/>
    <n v="32"/>
    <n v="0"/>
    <n v="100"/>
  </r>
  <r>
    <n v="248"/>
    <s v="Assassins Creed Odyssey 【 Part 25】- V for Vierza Live Stream【 VTuber Indonesia 】"/>
    <x v="120"/>
    <s v="LiveStream"/>
    <x v="0"/>
    <x v="15"/>
    <n v="0"/>
    <n v="47"/>
    <d v="1899-12-30T02:42:13"/>
    <n v="162.21599999999998"/>
    <n v="2219"/>
    <n v="23.0776"/>
    <n v="1.04E-2"/>
    <n v="14"/>
    <n v="0"/>
    <n v="100"/>
  </r>
  <r>
    <n v="249"/>
    <s v="Assassins Creed Odyssey 【 Part 29】- V for Vierza Live Stream【 VTuber Indonesia 】"/>
    <x v="121"/>
    <s v="LiveStream"/>
    <x v="0"/>
    <x v="15"/>
    <n v="3"/>
    <n v="264"/>
    <d v="1899-12-31T17:37:15"/>
    <n v="2497.2539999999999"/>
    <n v="4719"/>
    <n v="150.0642"/>
    <n v="3.1800000000000002E-2"/>
    <n v="36"/>
    <n v="0"/>
    <n v="100"/>
  </r>
  <r>
    <n v="250"/>
    <s v="Assassins Creed Odyssey 【 Part 27】- V for Vierza Live Stream【 VTuber Indonesia 】"/>
    <x v="121"/>
    <s v="LiveStream"/>
    <x v="0"/>
    <x v="15"/>
    <n v="4"/>
    <n v="251"/>
    <d v="1899-12-31T03:02:16"/>
    <n v="1622.2680000000003"/>
    <n v="6990"/>
    <n v="130.71300000000002"/>
    <n v="1.8700000000000001E-2"/>
    <n v="37"/>
    <n v="0"/>
    <n v="100"/>
  </r>
  <r>
    <n v="251"/>
    <s v="Assassins Creed Odyssey 【 Part 28】- V for Vierza Live Stream【 VTuber Indonesia 】"/>
    <x v="121"/>
    <s v="LiveStream"/>
    <x v="0"/>
    <x v="15"/>
    <n v="1"/>
    <n v="166"/>
    <d v="1899-12-30T16:17:40"/>
    <n v="977.67"/>
    <n v="3322"/>
    <n v="105.97179999999999"/>
    <n v="3.1899999999999998E-2"/>
    <n v="31"/>
    <n v="0"/>
    <n v="100"/>
  </r>
  <r>
    <n v="252"/>
    <s v="Assassins Creed Odyssey 【 Part 31】- V for Vierza Live Stream【 VTuber Indonesia 】"/>
    <x v="122"/>
    <s v="LiveStream"/>
    <x v="0"/>
    <x v="15"/>
    <n v="2"/>
    <n v="225"/>
    <d v="1899-12-31T06:27:24"/>
    <n v="1827.3960000000002"/>
    <n v="3532"/>
    <n v="121.14760000000001"/>
    <n v="3.4300000000000004E-2"/>
    <n v="38"/>
    <n v="0"/>
    <n v="100"/>
  </r>
  <r>
    <n v="253"/>
    <s v="Assassins Creed Odyssey 【 Part 30】- V for Vierza Live Stream【 VTuber Indonesia 】"/>
    <x v="122"/>
    <s v="LiveStream"/>
    <x v="0"/>
    <x v="15"/>
    <n v="0"/>
    <n v="116"/>
    <d v="1899-12-30T11:51:12"/>
    <n v="711.20400000000006"/>
    <n v="3114"/>
    <n v="66.950999999999993"/>
    <n v="2.1499999999999998E-2"/>
    <n v="26"/>
    <n v="0"/>
    <n v="100"/>
  </r>
  <r>
    <n v="254"/>
    <s v="Doki Doki Literatur Club! 【 Part 1】- V for Vierza Live Stream【 VTuber Indonesia 】"/>
    <x v="123"/>
    <s v="LiveStream"/>
    <x v="0"/>
    <x v="38"/>
    <n v="-1"/>
    <n v="262"/>
    <d v="1899-12-31T06:06:14"/>
    <n v="1806.24"/>
    <n v="3627"/>
    <n v="147.98160000000001"/>
    <n v="4.0800000000000003E-2"/>
    <n v="49"/>
    <n v="0"/>
    <n v="100"/>
  </r>
  <r>
    <n v="255"/>
    <s v="Doki Doki Literatur Club! 【 Part 2】- V for Vierza Live Stream【 VTuber Indonesia 】"/>
    <x v="124"/>
    <s v="LiveStream"/>
    <x v="0"/>
    <x v="38"/>
    <n v="0"/>
    <n v="249"/>
    <d v="1899-12-30T23:11:56"/>
    <n v="1391.94"/>
    <n v="3679"/>
    <n v="168.13030000000001"/>
    <n v="4.5700000000000005E-2"/>
    <n v="43"/>
    <n v="1"/>
    <n v="97.73"/>
  </r>
  <r>
    <n v="256"/>
    <s v="Doki Doki Literatur Club! 【 Part 3】- V for Vierza Live Stream【 VTuber Indonesia 】"/>
    <x v="125"/>
    <s v="LiveStream"/>
    <x v="0"/>
    <x v="38"/>
    <n v="3"/>
    <n v="294"/>
    <d v="1899-12-31T13:29:19"/>
    <n v="2249.3220000000001"/>
    <n v="3289"/>
    <n v="180.89500000000001"/>
    <n v="5.5E-2"/>
    <n v="46"/>
    <n v="0"/>
    <n v="100"/>
  </r>
  <r>
    <n v="257"/>
    <s v="Balapan Sambil Sarapan Pagi【 The Crew 2】- V for Vierza Live Stream【 VTuber Indonesia 】"/>
    <x v="125"/>
    <s v="LiveStream"/>
    <x v="0"/>
    <x v="11"/>
    <n v="1"/>
    <n v="205"/>
    <d v="1899-12-30T18:58:37"/>
    <n v="1138.6200000000001"/>
    <n v="2811"/>
    <n v="129.0249"/>
    <n v="4.5899999999999996E-2"/>
    <n v="45"/>
    <n v="1"/>
    <n v="97.83"/>
  </r>
  <r>
    <n v="258"/>
    <s v="Assassins Creed Odyssey 【 Part 32】- V for Vierza Live Stream【 VTuber Indonesia 】"/>
    <x v="126"/>
    <s v="LiveStream"/>
    <x v="0"/>
    <x v="15"/>
    <n v="1"/>
    <n v="104"/>
    <d v="1899-12-30T05:29:21"/>
    <n v="329.346"/>
    <n v="3074"/>
    <n v="51.028399999999998"/>
    <n v="1.66E-2"/>
    <n v="32"/>
    <n v="0"/>
    <n v="100"/>
  </r>
  <r>
    <n v="259"/>
    <s v="Assassins Creed Odyssey 【 Part 35】- V for Vierza Live Stream【 VTuber Indonesia 】"/>
    <x v="127"/>
    <s v="LiveStream"/>
    <x v="0"/>
    <x v="15"/>
    <n v="2"/>
    <n v="209"/>
    <d v="1899-12-30T23:40:17"/>
    <n v="1420.278"/>
    <n v="3792"/>
    <n v="128.928"/>
    <n v="3.4000000000000002E-2"/>
    <n v="36"/>
    <n v="0"/>
    <n v="100"/>
  </r>
  <r>
    <n v="260"/>
    <s v="Assassins Creed Odyssey 【 Part 33】- V for Vierza Live Stream【 VTuber Indonesia 】"/>
    <x v="127"/>
    <s v="LiveStream"/>
    <x v="0"/>
    <x v="15"/>
    <n v="0"/>
    <n v="116"/>
    <d v="1899-12-30T16:05:18"/>
    <n v="965.298"/>
    <n v="3235"/>
    <n v="58.877000000000002"/>
    <n v="1.8200000000000001E-2"/>
    <n v="22"/>
    <n v="0"/>
    <n v="100"/>
  </r>
  <r>
    <n v="261"/>
    <s v="Assassins Creed Odyssey 【 Part 34】- V for Vierza Live Stream【 VTuber Indonesia 】"/>
    <x v="127"/>
    <s v="LiveStream"/>
    <x v="0"/>
    <x v="15"/>
    <n v="0"/>
    <n v="78"/>
    <d v="1899-12-30T07:36:49"/>
    <n v="456.81"/>
    <n v="3045"/>
    <n v="39.889499999999998"/>
    <n v="1.3100000000000001E-2"/>
    <n v="18"/>
    <n v="1"/>
    <n v="94.74"/>
  </r>
  <r>
    <n v="262"/>
    <s v="Assassins Creed Odyssey 【 Part 38】- V for Vierza Live Stream【 VTuber Indonesia 】"/>
    <x v="128"/>
    <s v="LiveStream"/>
    <x v="0"/>
    <x v="15"/>
    <n v="2"/>
    <n v="151"/>
    <d v="1899-12-30T18:54:39"/>
    <n v="1134.654"/>
    <n v="4100"/>
    <n v="86.92"/>
    <n v="2.12E-2"/>
    <n v="29"/>
    <n v="0"/>
    <n v="100"/>
  </r>
  <r>
    <n v="263"/>
    <s v="Assassins Creed Odyssey 【 Part 37】- V for Vierza Live Stream【 VTuber Indonesia 】"/>
    <x v="128"/>
    <s v="LiveStream"/>
    <x v="0"/>
    <x v="15"/>
    <n v="1"/>
    <n v="135"/>
    <d v="1899-12-30T16:56:35"/>
    <n v="1016.58"/>
    <n v="3761"/>
    <n v="89.135700000000014"/>
    <n v="2.3700000000000002E-2"/>
    <n v="29"/>
    <n v="0"/>
    <n v="100"/>
  </r>
  <r>
    <n v="264"/>
    <s v="Assassins Creed Odyssey 【 Part 36】- V for Vierza Live Stream【 VTuber Indonesia 】"/>
    <x v="128"/>
    <s v="LiveStream"/>
    <x v="0"/>
    <x v="15"/>
    <n v="1"/>
    <n v="120"/>
    <d v="1899-12-30T14:54:05"/>
    <n v="894.08400000000006"/>
    <n v="3827"/>
    <n v="89.1691"/>
    <n v="2.3300000000000001E-2"/>
    <n v="30"/>
    <n v="0"/>
    <n v="100"/>
  </r>
  <r>
    <n v="265"/>
    <s v="Assassins Creed Odyssey 【 Part 40】- V for Vierza Live Stream【 VTuber Indonesia 】"/>
    <x v="129"/>
    <s v="LiveStream"/>
    <x v="0"/>
    <x v="15"/>
    <n v="27"/>
    <n v="516"/>
    <d v="1899-12-31T19:10:35"/>
    <n v="2590.5899999999997"/>
    <n v="8665"/>
    <n v="411.58749999999998"/>
    <n v="4.7500000000000001E-2"/>
    <n v="70"/>
    <n v="0"/>
    <n v="100"/>
  </r>
  <r>
    <n v="266"/>
    <s v="Assassins Creed Odyssey 【 Part 39】- V for Vierza Live Stream【 VTuber Indonesia 】"/>
    <x v="129"/>
    <s v="LiveStream"/>
    <x v="0"/>
    <x v="15"/>
    <n v="20"/>
    <n v="344"/>
    <d v="1899-12-31T08:00:05"/>
    <n v="1920.078"/>
    <n v="7621"/>
    <n v="220.24690000000001"/>
    <n v="2.8900000000000002E-2"/>
    <n v="54"/>
    <n v="0"/>
    <n v="100"/>
  </r>
  <r>
    <n v="267"/>
    <s v="Assassins Creed Odyssey 【 Part 42】- V for Vierza Live Stream【 VTuber Indonesia 】"/>
    <x v="130"/>
    <s v="LiveStream"/>
    <x v="0"/>
    <x v="15"/>
    <n v="6"/>
    <n v="375"/>
    <d v="1900-01-01T06:25:51"/>
    <n v="3265.8420000000001"/>
    <n v="6109"/>
    <n v="259.02159999999998"/>
    <n v="4.24E-2"/>
    <n v="50"/>
    <n v="1"/>
    <n v="98.04"/>
  </r>
  <r>
    <n v="268"/>
    <s v="Guns N Roses - Sweet Child O Mine 【 Vierza Vtuber Cover Music】"/>
    <x v="130"/>
    <s v="Video"/>
    <x v="1"/>
    <x v="37"/>
    <n v="1"/>
    <n v="220"/>
    <d v="1899-12-30T06:06:11"/>
    <n v="366.18599999999998"/>
    <n v="3313"/>
    <n v="164.98740000000001"/>
    <n v="4.9800000000000004E-2"/>
    <n v="73"/>
    <n v="0"/>
    <n v="100"/>
  </r>
  <r>
    <n v="269"/>
    <s v="Assassins Creed Odyssey 【 Part 41】- V for Vierza Live Stream【 VTuber Indonesia 】"/>
    <x v="130"/>
    <s v="LiveStream"/>
    <x v="0"/>
    <x v="15"/>
    <n v="2"/>
    <n v="124"/>
    <d v="1899-12-30T05:42:12"/>
    <n v="342.19200000000001"/>
    <n v="3174"/>
    <n v="60.940799999999996"/>
    <n v="1.9199999999999998E-2"/>
    <n v="21"/>
    <n v="0"/>
    <n v="100"/>
  </r>
  <r>
    <n v="270"/>
    <s v="Assassins Creed Odyssey 【 Part 43】- V for Vierza Live Stream【 VTuber Indonesia 】"/>
    <x v="131"/>
    <s v="LiveStream"/>
    <x v="0"/>
    <x v="15"/>
    <n v="3"/>
    <n v="298"/>
    <d v="1899-12-31T09:10:50"/>
    <n v="1990.8300000000002"/>
    <n v="4685"/>
    <n v="183.18350000000001"/>
    <n v="3.9100000000000003E-2"/>
    <n v="35"/>
    <n v="0"/>
    <n v="100"/>
  </r>
  <r>
    <n v="271"/>
    <s v="I tried to make a black and white picture  -  Vierza Vtuber"/>
    <x v="131"/>
    <s v="LiveStream"/>
    <x v="1"/>
    <x v="8"/>
    <n v="1"/>
    <n v="190"/>
    <d v="1899-12-30T11:04:20"/>
    <n v="664.33799999999997"/>
    <n v="2286"/>
    <n v="109.04219999999998"/>
    <n v="4.7699999999999992E-2"/>
    <n v="41"/>
    <n v="0"/>
    <n v="100"/>
  </r>
  <r>
    <n v="272"/>
    <s v="Itsuka Kotori Monochrome Style  -  Vierza Vtuber"/>
    <x v="132"/>
    <s v="LiveStream"/>
    <x v="1"/>
    <x v="8"/>
    <n v="7"/>
    <n v="389"/>
    <d v="1899-12-31T01:46:24"/>
    <n v="1546.404"/>
    <n v="7366"/>
    <n v="243.81459999999998"/>
    <n v="3.3099999999999997E-2"/>
    <n v="64"/>
    <n v="2"/>
    <n v="96.97"/>
  </r>
  <r>
    <n v="273"/>
    <s v="Assassins Creed Odyssey 【 Part 44】- V for Vierza Live Stream【 VTuber Indonesia 】"/>
    <x v="132"/>
    <s v="LiveStream"/>
    <x v="0"/>
    <x v="15"/>
    <n v="4"/>
    <n v="168"/>
    <d v="1899-12-31T05:09:57"/>
    <n v="1749.942"/>
    <n v="3572"/>
    <n v="105.0168"/>
    <n v="2.9399999999999999E-2"/>
    <n v="38"/>
    <n v="0"/>
    <n v="100"/>
  </r>
  <r>
    <n v="274"/>
    <s v="Vtuber Indonesia ,Ara ara vs amooy ?"/>
    <x v="133"/>
    <s v="Video"/>
    <x v="2"/>
    <x v="39"/>
    <n v="1"/>
    <n v="710"/>
    <d v="1899-12-30T08:20:09"/>
    <n v="500.14799999999997"/>
    <n v="6865"/>
    <n v="415.33249999999998"/>
    <n v="6.0499999999999998E-2"/>
    <n v="101"/>
    <n v="1"/>
    <n v="99.02"/>
  </r>
  <r>
    <n v="275"/>
    <s v="Fiersa Besari ft Tantri - Waktu yang Salah 【 Vierza Vtuber Cover Music】"/>
    <x v="133"/>
    <s v="Video"/>
    <x v="1"/>
    <x v="37"/>
    <n v="1"/>
    <n v="305"/>
    <d v="1899-12-30T05:37:21"/>
    <n v="337.34999999999997"/>
    <n v="3415"/>
    <n v="98.010499999999993"/>
    <n v="2.87E-2"/>
    <n v="54"/>
    <n v="0"/>
    <n v="100"/>
  </r>
  <r>
    <n v="276"/>
    <s v="Assassins Creed Odyssey 【 Part 47】- V for Vierza Live Stream【 VTuber Indonesia 】"/>
    <x v="133"/>
    <s v="LiveStream"/>
    <x v="0"/>
    <x v="15"/>
    <n v="4"/>
    <n v="233"/>
    <d v="1899-12-31T04:54:20"/>
    <n v="1734.3359999999998"/>
    <n v="3809"/>
    <n v="171.0241"/>
    <n v="4.4900000000000002E-2"/>
    <n v="44"/>
    <n v="0"/>
    <n v="100"/>
  </r>
  <r>
    <n v="277"/>
    <s v="Assassins Creed Odyssey 【 Part 45】- V for Vierza Live Stream【 VTuber Indonesia 】"/>
    <x v="133"/>
    <s v="LiveStream"/>
    <x v="0"/>
    <x v="15"/>
    <n v="3"/>
    <n v="120"/>
    <d v="1899-12-30T09:08:37"/>
    <n v="548.61599999999999"/>
    <n v="2886"/>
    <n v="81.962399999999988"/>
    <n v="2.8399999999999998E-2"/>
    <n v="28"/>
    <n v="1"/>
    <n v="96.55"/>
  </r>
  <r>
    <n v="278"/>
    <s v="Assassins Creed Odyssey 【 Part 46】- V for Vierza Live Stream【 VTuber Indonesia 】"/>
    <x v="133"/>
    <s v="LiveStream"/>
    <x v="0"/>
    <x v="15"/>
    <n v="1"/>
    <n v="89"/>
    <d v="1899-12-30T07:03:42"/>
    <n v="423.702"/>
    <n v="2944"/>
    <n v="68.006399999999999"/>
    <n v="2.3099999999999999E-2"/>
    <n v="21"/>
    <n v="0"/>
    <n v="100"/>
  </r>
  <r>
    <n v="279"/>
    <s v="dipaksa nyanyi sama loli ranger - V for Vierza Live Stream【 VTuber Indonesia 】"/>
    <x v="134"/>
    <s v="LiveStream"/>
    <x v="1"/>
    <x v="8"/>
    <n v="8"/>
    <n v="459"/>
    <d v="1900-01-01T09:53:16"/>
    <n v="3473.268"/>
    <n v="5124"/>
    <n v="313.07640000000004"/>
    <n v="6.1100000000000002E-2"/>
    <n v="78"/>
    <n v="3"/>
    <n v="96.3"/>
  </r>
  <r>
    <n v="280"/>
    <s v="Live Drawing Monochrome Style  - P4G Marie -  Vierza Vtuber"/>
    <x v="134"/>
    <s v="LiveStream"/>
    <x v="1"/>
    <x v="8"/>
    <n v="4"/>
    <n v="174"/>
    <d v="1899-12-30T12:43:01"/>
    <n v="763.0139999999999"/>
    <n v="2441"/>
    <n v="106.91579999999999"/>
    <n v="4.3799999999999999E-2"/>
    <n v="34"/>
    <n v="0"/>
    <n v="100"/>
  </r>
  <r>
    <n v="281"/>
    <s v="Izumi You - Dame! 【 Vierza Vtuber Cover Music】"/>
    <x v="134"/>
    <s v="Video"/>
    <x v="1"/>
    <x v="37"/>
    <n v="0"/>
    <n v="168"/>
    <d v="1899-12-30T02:53:12"/>
    <n v="173.196"/>
    <n v="2632"/>
    <n v="102.91120000000001"/>
    <n v="3.9100000000000003E-2"/>
    <n v="41"/>
    <n v="0"/>
    <n v="100"/>
  </r>
  <r>
    <n v="282"/>
    <s v="Nike Ardilla - Bintang Kehidupan 【 Vierza Vtuber Cover Music】"/>
    <x v="134"/>
    <s v="Video"/>
    <x v="1"/>
    <x v="37"/>
    <n v="0"/>
    <n v="112"/>
    <d v="1899-12-30T02:22:12"/>
    <n v="142.19399999999999"/>
    <n v="2564"/>
    <n v="59.997599999999991"/>
    <n v="2.3399999999999997E-2"/>
    <n v="27"/>
    <n v="0"/>
    <n v="100"/>
  </r>
  <r>
    <n v="283"/>
    <s v="Assassins Creed Odyssey 【 Part 49】- V for Vierza Live Stream【 VTuber Indonesia 】"/>
    <x v="135"/>
    <s v="LiveStream"/>
    <x v="0"/>
    <x v="15"/>
    <n v="-1"/>
    <n v="166"/>
    <d v="1899-12-30T22:27:56"/>
    <n v="1347.9359999999999"/>
    <n v="3180"/>
    <n v="89.994000000000014"/>
    <n v="2.8300000000000002E-2"/>
    <n v="28"/>
    <n v="0"/>
    <n v="100"/>
  </r>
  <r>
    <n v="284"/>
    <s v="Assassins Creed Odyssey 【 Part 48】- V for Vierza Live Stream【 VTuber Indonesia 】"/>
    <x v="135"/>
    <s v="LiveStream"/>
    <x v="0"/>
    <x v="15"/>
    <n v="4"/>
    <n v="164"/>
    <d v="1899-12-30T15:38:14"/>
    <n v="938.23799999999994"/>
    <n v="3164"/>
    <n v="94.92"/>
    <n v="0.03"/>
    <n v="35"/>
    <n v="0"/>
    <n v="100"/>
  </r>
  <r>
    <n v="285"/>
    <s v="Horizon Zero Dawn 【 Part 0】- V for Vierza Live Stream【 VTuber Indonesia 】"/>
    <x v="135"/>
    <s v="LiveStream"/>
    <x v="1"/>
    <x v="8"/>
    <n v="2"/>
    <n v="120"/>
    <d v="1899-12-30T04:46:39"/>
    <n v="286.65599999999995"/>
    <n v="3062"/>
    <n v="63.077199999999998"/>
    <n v="2.06E-2"/>
    <n v="31"/>
    <n v="0"/>
    <n v="100"/>
  </r>
  <r>
    <n v="286"/>
    <s v="Kekey - Bukan Boneka【 Vierza Vtuber Cover Live Music】"/>
    <x v="136"/>
    <s v="Video"/>
    <x v="1"/>
    <x v="37"/>
    <n v="2"/>
    <n v="223"/>
    <d v="1899-12-30T04:35:27"/>
    <n v="275.44799999999998"/>
    <n v="3493"/>
    <n v="142.1651"/>
    <n v="4.07E-2"/>
    <n v="43"/>
    <n v="6"/>
    <n v="87.76"/>
  </r>
  <r>
    <n v="287"/>
    <s v="tes stream"/>
    <x v="136"/>
    <s v="LiveStream"/>
    <x v="1"/>
    <x v="8"/>
    <n v="1"/>
    <n v="154"/>
    <d v="1899-12-30T17:16:31"/>
    <n v="1036.5240000000001"/>
    <n v="2245"/>
    <n v="112.02549999999999"/>
    <n v="4.99E-2"/>
    <n v="27"/>
    <n v="3"/>
    <n v="90"/>
  </r>
  <r>
    <n v="288"/>
    <s v="tes upload video ultra wide"/>
    <x v="136"/>
    <s v="Video"/>
    <x v="2"/>
    <x v="40"/>
    <n v="0"/>
    <n v="121"/>
    <d v="1899-12-30T01:22:31"/>
    <n v="82.518000000000001"/>
    <n v="1764"/>
    <n v="46.040399999999998"/>
    <n v="2.6099999999999998E-2"/>
    <n v="36"/>
    <n v="0"/>
    <n v="100"/>
  </r>
  <r>
    <n v="289"/>
    <s v="Assassins Creed Odyssey 【 Part 50】- V for Vierza Live Stream【 VTuber Indonesia 】"/>
    <x v="137"/>
    <s v="LiveStream"/>
    <x v="0"/>
    <x v="15"/>
    <n v="4"/>
    <n v="347"/>
    <d v="1900-01-01T08:37:52"/>
    <n v="3397.8719999999994"/>
    <n v="5383"/>
    <n v="205.09230000000002"/>
    <n v="3.8100000000000002E-2"/>
    <n v="50"/>
    <n v="2"/>
    <n v="96.15"/>
  </r>
  <r>
    <n v="290"/>
    <s v="Assassins Creed Odyssey 【 Part 51】- V for Vierza Live Stream【 VTuber Indonesia 】"/>
    <x v="138"/>
    <s v="LiveStream"/>
    <x v="0"/>
    <x v="15"/>
    <n v="0"/>
    <n v="161"/>
    <d v="1899-12-30T15:45:05"/>
    <n v="945.09000000000015"/>
    <n v="3025"/>
    <n v="91.96"/>
    <n v="3.04E-2"/>
    <n v="33"/>
    <n v="0"/>
    <n v="100"/>
  </r>
  <r>
    <n v="291"/>
    <s v="Assassins Creed Odyssey 【 Part 54】- V for Vierza Live Stream【 VTuber Indonesia 】"/>
    <x v="139"/>
    <s v="LiveStream"/>
    <x v="0"/>
    <x v="15"/>
    <n v="1"/>
    <n v="272"/>
    <d v="1900-01-01T01:16:11"/>
    <n v="2956.1760000000004"/>
    <n v="3739"/>
    <n v="167.8811"/>
    <n v="4.4900000000000002E-2"/>
    <n v="46"/>
    <n v="2"/>
    <n v="95.83"/>
  </r>
  <r>
    <n v="292"/>
    <s v="Assassins Creed Odyssey 【 Part 52】- V for Vierza Live Stream【 VTuber Indonesia 】"/>
    <x v="139"/>
    <s v="LiveStream"/>
    <x v="0"/>
    <x v="15"/>
    <n v="5"/>
    <n v="230"/>
    <d v="1899-12-30T21:01:30"/>
    <n v="1261.5"/>
    <n v="4497"/>
    <n v="138.95729999999998"/>
    <n v="3.0899999999999997E-2"/>
    <n v="54"/>
    <n v="0"/>
    <n v="100"/>
  </r>
  <r>
    <n v="293"/>
    <s v="Assassins Creed Odyssey 【 Part 53】- V for Vierza Live Stream【 VTuber Indonesia 】"/>
    <x v="139"/>
    <s v="LiveStream"/>
    <x v="0"/>
    <x v="15"/>
    <n v="1"/>
    <n v="182"/>
    <d v="1899-12-30T22:58:41"/>
    <n v="1378.6860000000001"/>
    <n v="3709"/>
    <n v="116.8335"/>
    <n v="3.15E-2"/>
    <n v="36"/>
    <n v="0"/>
    <n v="100"/>
  </r>
  <r>
    <n v="294"/>
    <s v="Half Life 2 【 Part 1】- V for Vierza Live Stream on Twitch【 VTuber Indonesia 】"/>
    <x v="140"/>
    <s v="Video"/>
    <x v="0"/>
    <x v="41"/>
    <n v="0"/>
    <n v="78"/>
    <d v="1899-12-30T04:19:12"/>
    <n v="259.20000000000005"/>
    <n v="1855"/>
    <n v="40.068000000000005"/>
    <n v="2.1600000000000001E-2"/>
    <n v="21"/>
    <n v="0"/>
    <n v="100"/>
  </r>
  <r>
    <n v="295"/>
    <s v="GTAmoooy titik"/>
    <x v="141"/>
    <s v="LiveStream"/>
    <x v="0"/>
    <x v="10"/>
    <n v="1"/>
    <n v="256"/>
    <d v="1899-12-31T02:41:20"/>
    <n v="1601.3340000000001"/>
    <n v="2367"/>
    <n v="155.0385"/>
    <n v="6.5500000000000003E-2"/>
    <n v="44"/>
    <n v="1"/>
    <n v="97.78"/>
  </r>
  <r>
    <n v="296"/>
    <s v="Assassins Creed Odyssey 【 Part 55】- V for Vierza Live Stream【 VTuber Indonesia 】"/>
    <x v="141"/>
    <s v="LiveStream"/>
    <x v="0"/>
    <x v="15"/>
    <n v="1"/>
    <n v="186"/>
    <d v="1899-12-30T12:24:33"/>
    <n v="744.54599999999994"/>
    <n v="5358"/>
    <n v="98.051400000000001"/>
    <n v="1.83E-2"/>
    <n v="36"/>
    <n v="0"/>
    <n v="100"/>
  </r>
  <r>
    <n v="297"/>
    <s v="Human Fall Flat 【VTUBER】My Name is Vie  : )"/>
    <x v="141"/>
    <s v="Video"/>
    <x v="0"/>
    <x v="35"/>
    <n v="0"/>
    <n v="73"/>
    <d v="1899-12-30T00:58:42"/>
    <n v="58.692"/>
    <n v="1998"/>
    <n v="31.968"/>
    <n v="1.6E-2"/>
    <n v="20"/>
    <n v="0"/>
    <n v="100"/>
  </r>
  <r>
    <n v="298"/>
    <s v="Horizon Zero Dawn - Ultra Hard【 Part 1】- V for Vierza Live Stream【 VTuber Indonesia 】"/>
    <x v="142"/>
    <s v="LiveStream"/>
    <x v="0"/>
    <x v="42"/>
    <n v="3"/>
    <n v="218"/>
    <d v="1899-12-31T02:11:29"/>
    <n v="1571.4779999999998"/>
    <n v="2839"/>
    <n v="135.9881"/>
    <n v="4.7899999999999998E-2"/>
    <n v="48"/>
    <n v="0"/>
    <n v="100"/>
  </r>
  <r>
    <n v="299"/>
    <s v="Resident Evil 7 Biohazard 【 Part 2】- V for Vierza Live Stream【 VTuber Indonesia 】"/>
    <x v="143"/>
    <s v="LiveStream"/>
    <x v="0"/>
    <x v="43"/>
    <n v="1"/>
    <n v="173"/>
    <d v="1899-12-30T13:43:44"/>
    <n v="823.73399999999992"/>
    <n v="2664"/>
    <n v="99.899999999999991"/>
    <n v="3.7499999999999999E-2"/>
    <n v="31"/>
    <n v="0"/>
    <n v="100"/>
  </r>
  <r>
    <n v="300"/>
    <s v="Horizon Zero Dawn - Ultra Hard【 Part 2】- V for Vierza Live Stream【 VTuber Indonesia 】"/>
    <x v="143"/>
    <s v="LiveStream"/>
    <x v="0"/>
    <x v="42"/>
    <n v="1"/>
    <n v="128"/>
    <d v="1899-12-30T17:47:11"/>
    <n v="1067.1780000000001"/>
    <n v="2277"/>
    <n v="86.070599999999999"/>
    <n v="3.78E-2"/>
    <n v="31"/>
    <n v="0"/>
    <n v="100"/>
  </r>
  <r>
    <n v="301"/>
    <s v="Resident Evil 7 Biohazard 【 Part 3】- V for Vierza Live Stream【 VTuber Indonesia 】"/>
    <x v="144"/>
    <s v="LiveStream"/>
    <x v="0"/>
    <x v="43"/>
    <n v="1"/>
    <n v="183"/>
    <d v="1899-12-30T23:11:53"/>
    <n v="1391.88"/>
    <n v="3167"/>
    <n v="129.84699999999998"/>
    <n v="4.0999999999999995E-2"/>
    <n v="33"/>
    <n v="1"/>
    <n v="97.06"/>
  </r>
  <r>
    <n v="302"/>
    <s v="Horizon Zero Dawn - Ultra Hard【 Part 3】- V for Vierza Live Stream【 VTuber Indonesia 】"/>
    <x v="144"/>
    <s v="LiveStream"/>
    <x v="0"/>
    <x v="42"/>
    <n v="0"/>
    <n v="149"/>
    <d v="1899-12-30T12:27:25"/>
    <n v="747.4140000000001"/>
    <n v="2401"/>
    <n v="86.916200000000003"/>
    <n v="3.6200000000000003E-2"/>
    <n v="29"/>
    <n v="1"/>
    <n v="96.67"/>
  </r>
  <r>
    <n v="303"/>
    <s v="Valorant ? cobain ah - V for Vierza Live Stream【 VTuber Indonesia 】"/>
    <x v="144"/>
    <s v="LiveStream"/>
    <x v="0"/>
    <x v="44"/>
    <n v="0"/>
    <n v="119"/>
    <d v="1899-12-30T07:21:33"/>
    <n v="441.55200000000008"/>
    <n v="2716"/>
    <n v="92.887200000000007"/>
    <n v="3.4200000000000001E-2"/>
    <n v="27"/>
    <n v="0"/>
    <n v="100"/>
  </r>
  <r>
    <n v="304"/>
    <s v="Valorant - V for Vierza Live Stream【 VTuber Indonesia 】"/>
    <x v="145"/>
    <s v="LiveStream"/>
    <x v="0"/>
    <x v="44"/>
    <n v="2"/>
    <n v="161"/>
    <d v="1899-12-30T12:11:09"/>
    <n v="731.154"/>
    <n v="3502"/>
    <n v="120.11860000000001"/>
    <n v="3.4300000000000004E-2"/>
    <n v="30"/>
    <n v="1"/>
    <n v="96.77"/>
  </r>
  <r>
    <n v="305"/>
    <s v="Horizon Zero Dawn - Ultra Hard【 Part 4】- V for Vierza Live Stream【 VTuber Indonesia 】"/>
    <x v="145"/>
    <s v="LiveStream"/>
    <x v="0"/>
    <x v="42"/>
    <n v="0"/>
    <n v="150"/>
    <d v="1899-12-30T14:43:21"/>
    <n v="883.34400000000005"/>
    <n v="2930"/>
    <n v="116.90700000000001"/>
    <n v="3.9900000000000005E-2"/>
    <n v="27"/>
    <n v="0"/>
    <n v="100"/>
  </r>
  <r>
    <n v="306"/>
    <s v="fall guys- V for Vierza Live Stream【 VTuber Indonesia 】"/>
    <x v="146"/>
    <s v="LiveStream"/>
    <x v="0"/>
    <x v="45"/>
    <n v="2"/>
    <n v="154"/>
    <d v="1899-12-30T05:18:46"/>
    <n v="318.76800000000003"/>
    <n v="3345"/>
    <n v="84.962999999999994"/>
    <n v="2.5399999999999999E-2"/>
    <n v="31"/>
    <n v="1"/>
    <n v="96.88"/>
  </r>
  <r>
    <n v="307"/>
    <s v="Yakuza 0 【Part 1】V for Vierza Live Stream【 VTuber Indonesia 】"/>
    <x v="147"/>
    <s v="LiveStream"/>
    <x v="0"/>
    <x v="46"/>
    <n v="2"/>
    <n v="156"/>
    <d v="1899-12-30T10:14:18"/>
    <n v="614.30399999999997"/>
    <n v="2848"/>
    <n v="80.028800000000004"/>
    <n v="2.81E-2"/>
    <n v="30"/>
    <n v="0"/>
    <n v="100"/>
  </r>
  <r>
    <n v="308"/>
    <s v="Yakuza 0 【Part 2】V for Vierza Live Stream【 VTuber Indonesia 】"/>
    <x v="147"/>
    <s v="LiveStream"/>
    <x v="0"/>
    <x v="46"/>
    <n v="1"/>
    <n v="76"/>
    <d v="1899-12-30T05:13:24"/>
    <n v="313.39800000000002"/>
    <n v="2590"/>
    <n v="58.016000000000005"/>
    <n v="2.2400000000000003E-2"/>
    <n v="25"/>
    <n v="0"/>
    <n v="100"/>
  </r>
  <r>
    <n v="309"/>
    <s v="Yakuza 0 【Part 2】V for Vierza Live Stream【 VTuber Indonesia 】"/>
    <x v="147"/>
    <s v="LiveStream"/>
    <x v="0"/>
    <x v="46"/>
    <n v="0"/>
    <n v="56"/>
    <d v="1899-12-30T00:32:03"/>
    <n v="32.052"/>
    <n v="1766"/>
    <n v="19.9558"/>
    <n v="1.1299999999999999E-2"/>
    <n v="11"/>
    <n v="0"/>
    <n v="100"/>
  </r>
  <r>
    <n v="310"/>
    <s v="Yakuza 0 【Part 3】V for Vierza Live Stream【 VTuber Indonesia 】"/>
    <x v="148"/>
    <s v="LiveStream"/>
    <x v="0"/>
    <x v="46"/>
    <n v="0"/>
    <n v="112"/>
    <d v="1899-12-30T06:05:01"/>
    <n v="365.01"/>
    <n v="2413"/>
    <n v="55.981599999999993"/>
    <n v="2.3199999999999998E-2"/>
    <n v="33"/>
    <n v="0"/>
    <n v="100"/>
  </r>
  <r>
    <n v="311"/>
    <s v="V for Vierza Live Stream"/>
    <x v="149"/>
    <s v="LiveStream"/>
    <x v="0"/>
    <x v="47"/>
    <n v="1"/>
    <n v="208"/>
    <d v="1899-12-30T11:54:48"/>
    <n v="714.80399999999997"/>
    <n v="7881"/>
    <n v="137.91750000000002"/>
    <n v="1.7500000000000002E-2"/>
    <n v="45"/>
    <n v="0"/>
    <n v="100"/>
  </r>
  <r>
    <n v="312"/>
    <s v="V for Vierza Feat Suzune Corryn Live Stream【 VTuber Indonesia 】"/>
    <x v="150"/>
    <s v="LiveStream"/>
    <x v="1"/>
    <x v="8"/>
    <n v="8"/>
    <n v="472"/>
    <d v="1900-01-01T01:25:48"/>
    <n v="2965.7940000000003"/>
    <n v="4983"/>
    <n v="296.98680000000002"/>
    <n v="5.96E-2"/>
    <n v="84"/>
    <n v="0"/>
    <n v="100"/>
  </r>
  <r>
    <n v="313"/>
    <s v="Gwent - The Witcher Card GameV for - Vierza Live Stream【 VTuber Indonesia 】"/>
    <x v="151"/>
    <s v="LiveStream"/>
    <x v="0"/>
    <x v="47"/>
    <n v="12"/>
    <n v="181"/>
    <d v="1899-12-30T14:26:06"/>
    <n v="866.09400000000005"/>
    <n v="3584"/>
    <n v="112.17920000000001"/>
    <n v="3.1300000000000001E-2"/>
    <n v="47"/>
    <n v="0"/>
    <n v="100"/>
  </r>
  <r>
    <n v="314"/>
    <s v="Yakuza 0 【Part 5】V for Vierza Live Stream【 VTuber Indonesia 】"/>
    <x v="152"/>
    <s v="LiveStream"/>
    <x v="0"/>
    <x v="46"/>
    <n v="1"/>
    <n v="201"/>
    <d v="1899-12-31T13:00:35"/>
    <n v="2220.5820000000003"/>
    <n v="3764"/>
    <n v="137.00960000000001"/>
    <n v="3.6400000000000002E-2"/>
    <n v="48"/>
    <n v="0"/>
    <n v="100"/>
  </r>
  <r>
    <n v="315"/>
    <s v="Aka Manto 【Part 1】V for Vierza Live Stream【 VTuber Indonesia 】Thanks for Game @Rapli"/>
    <x v="152"/>
    <s v="LiveStream"/>
    <x v="0"/>
    <x v="48"/>
    <n v="1"/>
    <n v="151"/>
    <d v="1899-12-30T06:16:12"/>
    <n v="376.20600000000002"/>
    <n v="2520"/>
    <n v="88.955999999999989"/>
    <n v="3.5299999999999998E-2"/>
    <n v="41"/>
    <n v="0"/>
    <n v="100"/>
  </r>
  <r>
    <n v="316"/>
    <s v="Yakuza 0 【Part 4】V for Vierza Live Stream【 VTuber Indonesia 】"/>
    <x v="152"/>
    <s v="LiveStream"/>
    <x v="0"/>
    <x v="46"/>
    <n v="0"/>
    <n v="109"/>
    <d v="1899-12-30T13:26:30"/>
    <n v="806.50800000000004"/>
    <n v="2491"/>
    <n v="60.033099999999997"/>
    <n v="2.41E-2"/>
    <n v="38"/>
    <n v="0"/>
    <n v="100"/>
  </r>
  <r>
    <n v="317"/>
    <s v="fall guys- V for Vierza Live Stream【 VTuber Indonesia 】"/>
    <x v="152"/>
    <s v="LiveStream"/>
    <x v="0"/>
    <x v="45"/>
    <n v="0"/>
    <n v="85"/>
    <d v="1899-12-30T01:32:57"/>
    <n v="92.945999999999998"/>
    <n v="1955"/>
    <n v="49.070499999999996"/>
    <n v="2.5099999999999997E-2"/>
    <n v="25"/>
    <n v="0"/>
    <n v="100"/>
  </r>
  <r>
    <n v="318"/>
    <s v="Yakuza 0 【Part 6】V for Vierza Live Stream【 VTuber Indonesia 】"/>
    <x v="153"/>
    <s v="LiveStream"/>
    <x v="0"/>
    <x v="46"/>
    <n v="0"/>
    <n v="139"/>
    <d v="1899-12-30T19:55:38"/>
    <n v="1195.626"/>
    <n v="2838"/>
    <n v="87.126599999999996"/>
    <n v="3.0699999999999998E-2"/>
    <n v="37"/>
    <n v="0"/>
    <n v="100"/>
  </r>
  <r>
    <n v="319"/>
    <s v="Yakuza 0 【Part 7】V for Vierza Live Stream【 VTuber Indonesia 】"/>
    <x v="154"/>
    <s v="LiveStream"/>
    <x v="0"/>
    <x v="46"/>
    <n v="2"/>
    <n v="207"/>
    <d v="1899-12-31T04:31:22"/>
    <n v="1711.3620000000001"/>
    <n v="3595"/>
    <n v="107.85"/>
    <n v="0.03"/>
    <n v="54"/>
    <n v="1"/>
    <n v="98.18"/>
  </r>
  <r>
    <n v="320"/>
    <s v="Resident Evil 7 Biohazard 【 Part 5】- V for Vierza Live Stream【 VTuber Indonesia 】"/>
    <x v="155"/>
    <s v="LiveStream"/>
    <x v="0"/>
    <x v="43"/>
    <n v="0"/>
    <n v="150"/>
    <d v="1899-12-30T18:40:35"/>
    <n v="1120.5840000000001"/>
    <n v="2400"/>
    <n v="97.92"/>
    <n v="4.0800000000000003E-2"/>
    <n v="29"/>
    <n v="1"/>
    <n v="96.67"/>
  </r>
  <r>
    <n v="321"/>
    <s v="Resident Evil 7 Biohazard 【 Part 4】- V for Vierza Live Stream【 VTuber Indonesia 】"/>
    <x v="155"/>
    <s v="LiveStream"/>
    <x v="0"/>
    <x v="43"/>
    <n v="1"/>
    <n v="75"/>
    <d v="1899-12-30T02:40:54"/>
    <n v="160.90799999999999"/>
    <n v="1857"/>
    <n v="34.911599999999993"/>
    <n v="1.8799999999999997E-2"/>
    <n v="24"/>
    <n v="0"/>
    <n v="100"/>
  </r>
  <r>
    <n v="322"/>
    <s v="Cat woman miauw :) "/>
    <x v="156"/>
    <s v="Video"/>
    <x v="2"/>
    <x v="39"/>
    <n v="0"/>
    <n v="156"/>
    <d v="1899-12-30T00:25:33"/>
    <n v="25.553999999999998"/>
    <n v="1876"/>
    <n v="76.915999999999997"/>
    <n v="4.0999999999999995E-2"/>
    <n v="37"/>
    <n v="0"/>
    <n v="100"/>
  </r>
  <r>
    <n v="323"/>
    <s v="GTA 5 Online - V for Vierza Live Stream【 VTuber Indonesia 】"/>
    <x v="156"/>
    <s v="LiveStream"/>
    <x v="0"/>
    <x v="10"/>
    <n v="-1"/>
    <n v="47"/>
    <d v="1899-12-30T00:49:20"/>
    <n v="49.338000000000001"/>
    <n v="2239"/>
    <n v="23.061700000000002"/>
    <n v="1.03E-2"/>
    <n v="17"/>
    <n v="0"/>
    <n v="100"/>
  </r>
  <r>
    <n v="324"/>
    <s v="NFS Heat 【 Part 1 】 V for Vierza Live Stream【 VTuber Indonesia 】"/>
    <x v="157"/>
    <s v="LiveStream"/>
    <x v="0"/>
    <x v="49"/>
    <n v="9"/>
    <n v="292"/>
    <d v="1899-12-31T04:23:50"/>
    <n v="1703.8259999999996"/>
    <n v="3907"/>
    <n v="176.9871"/>
    <n v="4.53E-2"/>
    <n v="51"/>
    <n v="0"/>
    <n v="100"/>
  </r>
  <r>
    <n v="325"/>
    <s v="NFS Heat 【 Part 2 】 V for Vierza Live Stream【 VTuber Indonesia 】"/>
    <x v="158"/>
    <s v="LiveStream"/>
    <x v="0"/>
    <x v="49"/>
    <n v="4"/>
    <n v="233"/>
    <d v="1899-12-31T01:05:24"/>
    <n v="1505.4059999999999"/>
    <n v="3903"/>
    <n v="135.0438"/>
    <n v="3.4599999999999999E-2"/>
    <n v="46"/>
    <n v="0"/>
    <n v="100"/>
  </r>
  <r>
    <n v="326"/>
    <s v="ini bukan Live Stream, cuma lagi nunggu mang baso tahu lewat, ada yang mau beliin?"/>
    <x v="159"/>
    <s v="LiveStream"/>
    <x v="0"/>
    <x v="50"/>
    <n v="2"/>
    <n v="360"/>
    <d v="1899-12-31T23:59:23"/>
    <n v="2879.3820000000001"/>
    <n v="2958"/>
    <n v="230.13240000000002"/>
    <n v="7.7800000000000008E-2"/>
    <n v="76"/>
    <n v="0"/>
    <n v="100"/>
  </r>
  <r>
    <n v="327"/>
    <s v="Resident Evil 7 Biohazard 【 Part 6】- V for Vierza Live Stream【 VTuber Indonesia 】"/>
    <x v="160"/>
    <s v="LiveStream"/>
    <x v="0"/>
    <x v="43"/>
    <n v="1"/>
    <n v="194"/>
    <d v="1899-12-30T19:35:26"/>
    <n v="1175.4359999999999"/>
    <n v="3431"/>
    <n v="111.16440000000001"/>
    <n v="3.2400000000000005E-2"/>
    <n v="33"/>
    <n v="0"/>
    <n v="100"/>
  </r>
  <r>
    <n v="328"/>
    <s v="Left 4 Dead 2 , mabar time"/>
    <x v="161"/>
    <s v="LiveStream"/>
    <x v="0"/>
    <x v="51"/>
    <n v="1"/>
    <n v="196"/>
    <d v="1899-12-30T18:18:07"/>
    <n v="1098.1199999999999"/>
    <n v="2398"/>
    <n v="110.06819999999999"/>
    <n v="4.5899999999999996E-2"/>
    <n v="36"/>
    <n v="0"/>
    <n v="100"/>
  </r>
  <r>
    <n v="329"/>
    <s v="nge gass ah , kumaha vie we atuh"/>
    <x v="162"/>
    <s v="LiveStream"/>
    <x v="1"/>
    <x v="8"/>
    <n v="2"/>
    <n v="363"/>
    <d v="1899-12-31T07:14:11"/>
    <n v="1874.184"/>
    <n v="3660"/>
    <n v="240.828"/>
    <n v="6.5799999999999997E-2"/>
    <n v="75"/>
    <n v="0"/>
    <n v="100"/>
  </r>
  <r>
    <n v="330"/>
    <s v="Yakuza 0 【Part 8】V for Vierza Live Stream【 VTuber Indonesia 】"/>
    <x v="163"/>
    <s v="LiveStream"/>
    <x v="0"/>
    <x v="46"/>
    <n v="0"/>
    <n v="152"/>
    <d v="1899-12-30T13:27:41"/>
    <n v="807.68999999999994"/>
    <n v="2408"/>
    <n v="76.092800000000011"/>
    <n v="3.1600000000000003E-2"/>
    <n v="34"/>
    <n v="0"/>
    <n v="100"/>
  </r>
  <r>
    <n v="331"/>
    <s v="Chika Dance by Vie"/>
    <x v="164"/>
    <s v="Video"/>
    <x v="1"/>
    <x v="52"/>
    <n v="-1"/>
    <n v="325"/>
    <d v="1899-12-30T04:07:43"/>
    <n v="247.72200000000001"/>
    <n v="2650"/>
    <n v="183.11499999999998"/>
    <n v="6.9099999999999995E-2"/>
    <n v="84"/>
    <n v="0"/>
    <n v="100"/>
  </r>
  <r>
    <n v="332"/>
    <s v="Lady Rocker Concert"/>
    <x v="165"/>
    <s v="LiveStream"/>
    <x v="1"/>
    <x v="8"/>
    <n v="-1"/>
    <n v="284"/>
    <d v="1899-12-31T12:38:52"/>
    <n v="2198.8739999999998"/>
    <n v="2525"/>
    <n v="145.94500000000002"/>
    <n v="5.7800000000000004E-2"/>
    <n v="65"/>
    <n v="1"/>
    <n v="98.48"/>
  </r>
  <r>
    <n v="333"/>
    <s v="Lady Rocker Concert"/>
    <x v="165"/>
    <s v="LiveStream"/>
    <x v="1"/>
    <x v="8"/>
    <n v="0"/>
    <n v="90"/>
    <d v="1899-12-30T01:13:42"/>
    <n v="73.697999999999993"/>
    <n v="1639"/>
    <n v="32.943899999999992"/>
    <n v="2.0099999999999996E-2"/>
    <n v="23"/>
    <n v="0"/>
    <n v="100"/>
  </r>
  <r>
    <n v="334"/>
    <s v="Lady Rocker Play One True Cuddle"/>
    <x v="166"/>
    <s v="LiveStream"/>
    <x v="0"/>
    <x v="53"/>
    <n v="1"/>
    <n v="177"/>
    <d v="1899-12-30T12:02:02"/>
    <n v="722.04000000000008"/>
    <n v="2088"/>
    <n v="95.003999999999991"/>
    <n v="4.5499999999999999E-2"/>
    <n v="32"/>
    <n v="0"/>
    <n v="100"/>
  </r>
  <r>
    <n v="335"/>
    <s v="Yakuza 0 【Part 9】V for Vierza Live Stream【 VTuber Indonesia 】"/>
    <x v="167"/>
    <s v="LiveStream"/>
    <x v="0"/>
    <x v="46"/>
    <n v="1"/>
    <n v="167"/>
    <d v="1899-12-31T02:00:52"/>
    <n v="1560.87"/>
    <n v="2770"/>
    <n v="96.95"/>
    <n v="3.5000000000000003E-2"/>
    <n v="36"/>
    <n v="0"/>
    <n v="100"/>
  </r>
  <r>
    <n v="336"/>
    <s v="Bukan Tes Jaringan - Lady Rocker atau Lady Koplo ?"/>
    <x v="168"/>
    <s v="LiveStream"/>
    <x v="1"/>
    <x v="8"/>
    <n v="4"/>
    <n v="242"/>
    <d v="1899-12-31T03:54:52"/>
    <n v="1674.8700000000003"/>
    <n v="2480"/>
    <n v="136.89599999999999"/>
    <n v="5.5199999999999999E-2"/>
    <n v="49"/>
    <n v="0"/>
    <n v="100"/>
  </r>
  <r>
    <n v="337"/>
    <s v="Tes Jaringan - Lady Rocker atau Lady Koplo ?"/>
    <x v="168"/>
    <s v="LiveStream"/>
    <x v="1"/>
    <x v="8"/>
    <n v="5"/>
    <n v="122"/>
    <d v="1899-12-30T05:36:26"/>
    <n v="336.43800000000005"/>
    <n v="1932"/>
    <n v="61.051200000000009"/>
    <n v="3.1600000000000003E-2"/>
    <n v="38"/>
    <n v="0"/>
    <n v="100"/>
  </r>
  <r>
    <n v="338"/>
    <s v="Konser Musik !!! tiket gratis bawa cemilan sendiri yah"/>
    <x v="169"/>
    <s v="LiveStream"/>
    <x v="1"/>
    <x v="8"/>
    <n v="3"/>
    <n v="377"/>
    <d v="1899-12-31T16:10:30"/>
    <n v="2410.5059999999999"/>
    <n v="3049"/>
    <n v="214.95449999999997"/>
    <n v="7.0499999999999993E-2"/>
    <n v="67"/>
    <n v="0"/>
    <n v="100"/>
  </r>
  <r>
    <n v="339"/>
    <s v="ini Bebek atau Angsa ? di beliin lagi Kak Rapli nih hehe"/>
    <x v="170"/>
    <s v="LiveStream"/>
    <x v="0"/>
    <x v="54"/>
    <n v="2"/>
    <n v="224"/>
    <d v="1899-12-31T05:27:29"/>
    <n v="1767.4860000000001"/>
    <n v="2470"/>
    <n v="128.934"/>
    <n v="5.2199999999999996E-2"/>
    <n v="51"/>
    <n v="2"/>
    <n v="96.23"/>
  </r>
  <r>
    <n v="340"/>
    <s v="Genshin Impact Grinding Time"/>
    <x v="171"/>
    <s v="LiveStream"/>
    <x v="0"/>
    <x v="55"/>
    <n v="0"/>
    <n v="285"/>
    <d v="1899-12-31T02:56:25"/>
    <n v="1616.4120000000003"/>
    <n v="2381"/>
    <n v="161.90800000000002"/>
    <n v="6.8000000000000005E-2"/>
    <n v="62"/>
    <n v="1"/>
    <n v="98.41"/>
  </r>
  <r>
    <n v="341"/>
    <s v="Genshin Impact Grinding Time"/>
    <x v="171"/>
    <s v="LiveStream"/>
    <x v="0"/>
    <x v="55"/>
    <n v="3"/>
    <n v="231"/>
    <d v="1899-12-31T02:32:34"/>
    <n v="1592.5740000000001"/>
    <n v="2057"/>
    <n v="117.04330000000002"/>
    <n v="5.6900000000000006E-2"/>
    <n v="47"/>
    <n v="1"/>
    <n v="97.92"/>
  </r>
  <r>
    <n v="342"/>
    <s v="Nyanyi gak sambil maen Genshin Impact"/>
    <x v="172"/>
    <s v="LiveStream"/>
    <x v="1"/>
    <x v="8"/>
    <n v="2"/>
    <n v="463"/>
    <d v="1899-12-31T12:45:33"/>
    <n v="2205.5459999999998"/>
    <n v="2872"/>
    <n v="244.12"/>
    <n v="8.5000000000000006E-2"/>
    <n v="89"/>
    <n v="1"/>
    <n v="98.89"/>
  </r>
  <r>
    <n v="343"/>
    <s v="Genshin Impact , level up Rank Adventure 20 Today !!"/>
    <x v="173"/>
    <s v="LiveStream"/>
    <x v="0"/>
    <x v="55"/>
    <n v="-1"/>
    <n v="239"/>
    <d v="1899-12-31T00:12:52"/>
    <n v="1452.8640000000003"/>
    <n v="2124"/>
    <n v="129.9888"/>
    <n v="6.1200000000000004E-2"/>
    <n v="51"/>
    <n v="0"/>
    <n v="100"/>
  </r>
  <r>
    <n v="344"/>
    <s v="Genshin Impact , level up Rank Adventure 25 Today !!"/>
    <x v="174"/>
    <s v="LiveStream"/>
    <x v="0"/>
    <x v="55"/>
    <n v="0"/>
    <n v="83"/>
    <d v="1899-12-30T00:11:00"/>
    <n v="10.992000000000001"/>
    <n v="1489"/>
    <n v="40.054099999999998"/>
    <n v="2.69E-2"/>
    <n v="19"/>
    <n v="0"/>
    <n v="100"/>
  </r>
  <r>
    <n v="345"/>
    <s v="Genshin Impact , sambil ngobrol tentang channel member"/>
    <x v="175"/>
    <s v="LiveStream"/>
    <x v="0"/>
    <x v="55"/>
    <n v="2"/>
    <n v="291"/>
    <d v="1899-12-31T13:20:48"/>
    <n v="2240.8019999999997"/>
    <n v="2502"/>
    <n v="162.88019999999997"/>
    <n v="6.5099999999999991E-2"/>
    <n v="39"/>
    <n v="0"/>
    <n v="100"/>
  </r>
  <r>
    <n v="346"/>
    <s v="welcome to join as a member"/>
    <x v="175"/>
    <s v="Video"/>
    <x v="2"/>
    <x v="56"/>
    <n v="0"/>
    <n v="191"/>
    <d v="1899-12-30T01:20:08"/>
    <n v="80.13"/>
    <n v="1535"/>
    <n v="52.036499999999997"/>
    <n v="3.39E-2"/>
    <n v="49"/>
    <n v="0"/>
    <n v="100"/>
  </r>
  <r>
    <n v="347"/>
    <s v="menunggu baso tahu ??"/>
    <x v="176"/>
    <s v="LiveStream"/>
    <x v="0"/>
    <x v="55"/>
    <n v="0"/>
    <n v="279"/>
    <d v="1899-12-31T08:48:22"/>
    <n v="1968.3719999999998"/>
    <n v="2303"/>
    <n v="142.0951"/>
    <n v="6.1699999999999998E-2"/>
    <n v="49"/>
    <n v="4"/>
    <n v="92.45"/>
  </r>
  <r>
    <n v="348"/>
    <s v="menunggu matahari tenggelam"/>
    <x v="176"/>
    <s v="LiveStream"/>
    <x v="1"/>
    <x v="8"/>
    <n v="-1"/>
    <n v="159"/>
    <d v="1899-12-30T07:53:11"/>
    <n v="473.17799999999994"/>
    <n v="1678"/>
    <n v="79.033799999999999"/>
    <n v="4.7100000000000003E-2"/>
    <n v="40"/>
    <n v="1"/>
    <n v="97.56"/>
  </r>
  <r>
    <n v="349"/>
    <s v="ngopi , ngobrol sama vie"/>
    <x v="177"/>
    <s v="LiveStream"/>
    <x v="1"/>
    <x v="8"/>
    <n v="3"/>
    <n v="241"/>
    <d v="1899-12-31T13:54:08"/>
    <n v="2274.1259999999997"/>
    <n v="2293"/>
    <n v="122.90480000000001"/>
    <n v="5.3600000000000002E-2"/>
    <n v="51"/>
    <n v="0"/>
    <n v="100"/>
  </r>
  <r>
    <n v="350"/>
    <s v="[VTUBER] Indonesia - V for Vierza - Maen Bareng Human Fall Flat"/>
    <x v="177"/>
    <s v="Video"/>
    <x v="0"/>
    <x v="35"/>
    <n v="1"/>
    <n v="112"/>
    <d v="1899-12-30T03:19:26"/>
    <n v="199.43399999999997"/>
    <n v="2007"/>
    <n v="47.967300000000002"/>
    <n v="2.3900000000000001E-2"/>
    <n v="21"/>
    <n v="1"/>
    <n v="95.45"/>
  </r>
  <r>
    <n v="351"/>
    <s v="Vie VTuber Play Yomawari Night Alone #1"/>
    <x v="178"/>
    <s v="LiveStream"/>
    <x v="1"/>
    <x v="8"/>
    <n v="3"/>
    <n v="319"/>
    <d v="1899-12-31T22:52:48"/>
    <n v="2812.806"/>
    <n v="2711"/>
    <n v="161.0334"/>
    <n v="5.9400000000000001E-2"/>
    <n v="56"/>
    <n v="2"/>
    <n v="96.55"/>
  </r>
  <r>
    <n v="352"/>
    <s v="Genshin Impact lagi yuk"/>
    <x v="178"/>
    <s v="LiveStream"/>
    <x v="0"/>
    <x v="55"/>
    <n v="2"/>
    <n v="288"/>
    <d v="1899-12-31T09:34:25"/>
    <n v="2014.422"/>
    <n v="2735"/>
    <n v="158.083"/>
    <n v="5.7800000000000004E-2"/>
    <n v="50"/>
    <n v="0"/>
    <n v="100"/>
  </r>
  <r>
    <n v="353"/>
    <s v="ngovie , ngobrol sama vie"/>
    <x v="179"/>
    <s v="LiveStream"/>
    <x v="1"/>
    <x v="8"/>
    <n v="33"/>
    <n v="688"/>
    <d v="1900-01-01T13:59:38"/>
    <n v="3719.634"/>
    <n v="8354"/>
    <n v="278.18820000000005"/>
    <n v="3.3300000000000003E-2"/>
    <n v="90"/>
    <n v="1"/>
    <n v="98.9"/>
  </r>
  <r>
    <n v="354"/>
    <s v="ngovie , ngobrol sama vie"/>
    <x v="180"/>
    <s v="LiveStream"/>
    <x v="1"/>
    <x v="8"/>
    <n v="2"/>
    <n v="436"/>
    <d v="1900-01-01T03:35:38"/>
    <n v="3095.64"/>
    <n v="3207"/>
    <n v="263.93610000000001"/>
    <n v="8.2299999999999998E-2"/>
    <n v="66"/>
    <n v="0"/>
    <n v="100"/>
  </r>
  <r>
    <n v="355"/>
    <s v="sini tembak aku dong"/>
    <x v="181"/>
    <s v="LiveStream"/>
    <x v="0"/>
    <x v="44"/>
    <n v="1"/>
    <n v="226"/>
    <d v="1899-12-30T20:37:16"/>
    <n v="1237.2659999999998"/>
    <n v="2418"/>
    <n v="127.91220000000001"/>
    <n v="5.2900000000000003E-2"/>
    <n v="38"/>
    <n v="0"/>
    <n v="100"/>
  </r>
  <r>
    <n v="356"/>
    <s v="Genshin Impact lagi ah"/>
    <x v="182"/>
    <s v="LiveStream"/>
    <x v="0"/>
    <x v="10"/>
    <n v="3"/>
    <n v="242"/>
    <d v="1899-12-31T04:42:59"/>
    <n v="1722.9839999999999"/>
    <n v="2353"/>
    <n v="152.00380000000001"/>
    <n v="6.4600000000000005E-2"/>
    <n v="46"/>
    <n v="0"/>
    <n v="100"/>
  </r>
  <r>
    <n v="357"/>
    <s v="Gacha Genshin Impact - gak boleh sombong"/>
    <x v="182"/>
    <s v="Video"/>
    <x v="2"/>
    <x v="39"/>
    <n v="0"/>
    <n v="197"/>
    <d v="1899-12-30T02:07:21"/>
    <n v="127.35600000000001"/>
    <n v="1702"/>
    <n v="113.0128"/>
    <n v="6.6400000000000001E-2"/>
    <n v="41"/>
    <n v="0"/>
    <n v="100"/>
  </r>
  <r>
    <n v="358"/>
    <s v="Left 4 Dead 2 - jangan tinggalin aku atuh"/>
    <x v="183"/>
    <s v="LiveStream"/>
    <x v="0"/>
    <x v="51"/>
    <n v="2"/>
    <n v="229"/>
    <d v="1899-12-31T01:32:21"/>
    <n v="1532.3459999999998"/>
    <n v="2283"/>
    <n v="136.97999999999999"/>
    <n v="0.06"/>
    <n v="40"/>
    <n v="0"/>
    <n v="100"/>
  </r>
  <r>
    <n v="359"/>
    <s v="Live GTA 5 - Vie Vtuber"/>
    <x v="184"/>
    <s v="LiveStream"/>
    <x v="0"/>
    <x v="10"/>
    <n v="0"/>
    <n v="66"/>
    <d v="1899-12-30T01:13:12"/>
    <n v="73.2"/>
    <n v="1452"/>
    <n v="36.009599999999999"/>
    <n v="2.4799999999999999E-2"/>
    <n v="12"/>
    <n v="0"/>
    <n v="100"/>
  </r>
  <r>
    <n v="360"/>
    <s v="Genshin Impact lagi ah"/>
    <x v="184"/>
    <s v="LiveStream"/>
    <x v="0"/>
    <x v="55"/>
    <n v="1"/>
    <n v="46"/>
    <d v="1899-12-30T00:05:11"/>
    <n v="5.1840000000000002"/>
    <n v="1334"/>
    <n v="30.948799999999999"/>
    <n v="2.3199999999999998E-2"/>
    <n v="10"/>
    <n v="0"/>
    <n v="100"/>
  </r>
  <r>
    <n v="361"/>
    <s v="Bisa dapet Klee di Genshin Impact Gak Hari Ini ? + Bonus Nyanyi Buat yg Donate"/>
    <x v="185"/>
    <s v="LiveStream"/>
    <x v="0"/>
    <x v="55"/>
    <n v="2"/>
    <n v="259"/>
    <d v="1899-12-31T06:19:30"/>
    <n v="1819.4939999999999"/>
    <n v="3131"/>
    <n v="190.05170000000001"/>
    <n v="6.0700000000000004E-2"/>
    <n v="37"/>
    <n v="0"/>
    <n v="100"/>
  </r>
  <r>
    <n v="362"/>
    <s v="live stream apa yah hari ini?"/>
    <x v="186"/>
    <s v="LiveStream"/>
    <x v="1"/>
    <x v="8"/>
    <n v="0"/>
    <n v="346"/>
    <d v="1899-12-31T07:35:13"/>
    <n v="1895.22"/>
    <n v="3409"/>
    <n v="224.994"/>
    <n v="6.6000000000000003E-2"/>
    <n v="66"/>
    <n v="0"/>
    <n v="100"/>
  </r>
  <r>
    <n v="363"/>
    <s v="ayo tes badge sama emote nya dong"/>
    <x v="186"/>
    <s v="LiveStream"/>
    <x v="0"/>
    <x v="55"/>
    <n v="1"/>
    <n v="176"/>
    <d v="1899-12-30T08:34:12"/>
    <n v="514.20000000000005"/>
    <n v="1918"/>
    <n v="102.03760000000001"/>
    <n v="5.3200000000000004E-2"/>
    <n v="40"/>
    <n v="0"/>
    <n v="100"/>
  </r>
  <r>
    <n v="364"/>
    <s v="gak ada judulnya"/>
    <x v="187"/>
    <s v="LiveStream"/>
    <x v="1"/>
    <x v="8"/>
    <n v="4"/>
    <n v="449"/>
    <d v="1899-12-31T16:30:05"/>
    <n v="2430.0839999999998"/>
    <n v="3699"/>
    <n v="297.02969999999999"/>
    <n v="8.0299999999999996E-2"/>
    <n v="84"/>
    <n v="0"/>
    <n v="100"/>
  </r>
  <r>
    <n v="365"/>
    <s v="I Will Rock You This Night !!!"/>
    <x v="188"/>
    <s v="LiveStream"/>
    <x v="1"/>
    <x v="8"/>
    <n v="2"/>
    <n v="363"/>
    <d v="1899-12-31T07:22:20"/>
    <n v="1882.3319999999999"/>
    <n v="3383"/>
    <n v="243.9143"/>
    <n v="7.2099999999999997E-2"/>
    <n v="68"/>
    <n v="0"/>
    <n v="100"/>
  </r>
  <r>
    <n v="366"/>
    <s v="apa ada yg tau cara cepat naik level di genshin impact ?"/>
    <x v="189"/>
    <s v="LiveStream"/>
    <x v="0"/>
    <x v="55"/>
    <n v="3"/>
    <n v="371"/>
    <d v="1900-01-01T00:27:59"/>
    <n v="2907.99"/>
    <n v="4488"/>
    <n v="259.85520000000002"/>
    <n v="5.79E-2"/>
    <n v="67"/>
    <n v="0"/>
    <n v="100"/>
  </r>
  <r>
    <n v="367"/>
    <s v="jam segini ada yg maen genshin impact ?"/>
    <x v="190"/>
    <s v="LiveStream"/>
    <x v="0"/>
    <x v="55"/>
    <n v="0"/>
    <n v="291"/>
    <d v="1899-12-31T13:20:03"/>
    <n v="2240.0459999999998"/>
    <n v="2668"/>
    <n v="181.95759999999999"/>
    <n v="6.8199999999999997E-2"/>
    <n v="45"/>
    <n v="0"/>
    <n v="100"/>
  </r>
  <r>
    <n v="368"/>
    <s v="Genshin Impact (sambil testing dan setting broadcasting)"/>
    <x v="191"/>
    <s v="LiveStream"/>
    <x v="0"/>
    <x v="55"/>
    <n v="1"/>
    <n v="256"/>
    <d v="1899-12-31T02:07:31"/>
    <n v="1567.5239999999999"/>
    <n v="3301"/>
    <n v="190.13759999999999"/>
    <n v="5.7599999999999998E-2"/>
    <n v="47"/>
    <n v="0"/>
    <n v="100"/>
  </r>
  <r>
    <n v="369"/>
    <s v="Genshin Impact (sambil testing dan setting broadcasting)"/>
    <x v="191"/>
    <s v="LiveStream"/>
    <x v="0"/>
    <x v="55"/>
    <n v="0"/>
    <n v="42"/>
    <d v="1899-12-30T00:01:48"/>
    <n v="1.8059999999999996"/>
    <n v="1107"/>
    <n v="22.029300000000003"/>
    <n v="1.9900000000000001E-2"/>
    <n v="7"/>
    <n v="0"/>
    <n v="100"/>
  </r>
  <r>
    <n v="370"/>
    <s v="Genshin Impact - Boleh sambil curhat ?"/>
    <x v="192"/>
    <s v="LiveStream"/>
    <x v="0"/>
    <x v="55"/>
    <n v="0"/>
    <n v="187"/>
    <d v="1899-12-30T15:36:19"/>
    <n v="936.31799999999998"/>
    <n v="2258"/>
    <n v="112.9"/>
    <n v="0.05"/>
    <n v="34"/>
    <n v="0"/>
    <n v="100"/>
  </r>
  <r>
    <n v="371"/>
    <s v="Belom Tidur Kan? mari kita main misi left 4 dead 2"/>
    <x v="193"/>
    <s v="LiveStream"/>
    <x v="0"/>
    <x v="51"/>
    <n v="3"/>
    <n v="256"/>
    <d v="1899-12-31T05:44:41"/>
    <n v="1784.6759999999999"/>
    <n v="2229"/>
    <n v="168.06659999999999"/>
    <n v="7.5399999999999995E-2"/>
    <n v="51"/>
    <n v="1"/>
    <n v="98.08"/>
  </r>
  <r>
    <n v="372"/>
    <s v="selamat pagi : )"/>
    <x v="194"/>
    <s v="LiveStream"/>
    <x v="0"/>
    <x v="55"/>
    <n v="1"/>
    <n v="291"/>
    <d v="1899-12-31T13:31:25"/>
    <n v="2251.41"/>
    <n v="2791"/>
    <n v="212.11599999999999"/>
    <n v="7.5999999999999998E-2"/>
    <n v="70"/>
    <n v="0"/>
    <n v="100"/>
  </r>
  <r>
    <n v="373"/>
    <s v="kalo masuk live ini wajib chat &quot;Amooy&quot;"/>
    <x v="195"/>
    <s v="LiveStream"/>
    <x v="0"/>
    <x v="57"/>
    <n v="1"/>
    <n v="310"/>
    <d v="1899-12-31T10:43:45"/>
    <n v="2083.7460000000001"/>
    <n v="2754"/>
    <n v="186.9966"/>
    <n v="6.7900000000000002E-2"/>
    <n v="49"/>
    <n v="0"/>
    <n v="100"/>
  </r>
  <r>
    <n v="374"/>
    <s v="Far Cry 5 , ini part 8 ?"/>
    <x v="195"/>
    <s v="LiveStream"/>
    <x v="0"/>
    <x v="14"/>
    <n v="1"/>
    <n v="178"/>
    <d v="1899-12-30T11:13:36"/>
    <n v="673.60199999999998"/>
    <n v="2116"/>
    <n v="107.916"/>
    <n v="5.0999999999999997E-2"/>
    <n v="39"/>
    <n v="2"/>
    <n v="95.12"/>
  </r>
  <r>
    <n v="375"/>
    <s v="Genshin Impact - Gacha Teroooooos !!!"/>
    <x v="196"/>
    <s v="LiveStream"/>
    <x v="0"/>
    <x v="55"/>
    <n v="-1"/>
    <n v="112"/>
    <d v="1899-12-30T09:47:53"/>
    <n v="587.88599999999997"/>
    <n v="1889"/>
    <n v="72.915399999999991"/>
    <n v="3.8599999999999995E-2"/>
    <n v="22"/>
    <n v="0"/>
    <n v="100"/>
  </r>
  <r>
    <n v="376"/>
    <s v="aku temenin sambil kalian sarapan yah"/>
    <x v="197"/>
    <s v="LiveStream"/>
    <x v="0"/>
    <x v="55"/>
    <n v="0"/>
    <n v="103"/>
    <d v="1899-12-30T05:45:00"/>
    <n v="344.99400000000003"/>
    <n v="1606"/>
    <n v="62.955199999999998"/>
    <n v="3.9199999999999999E-2"/>
    <n v="30"/>
    <n v="0"/>
    <n v="100"/>
  </r>
  <r>
    <n v="377"/>
    <s v="Vierza Live Stream Mobil Mobilan Sambil Pegang Gitar"/>
    <x v="198"/>
    <s v="LiveStream"/>
    <x v="0"/>
    <x v="58"/>
    <n v="1"/>
    <n v="228"/>
    <d v="1899-12-31T04:37:06"/>
    <n v="1717.0980000000004"/>
    <n v="2776"/>
    <n v="139.91040000000001"/>
    <n v="5.04E-2"/>
    <n v="46"/>
    <n v="1"/>
    <n v="97.87"/>
  </r>
  <r>
    <n v="378"/>
    <s v="tes gitar pasang senar baru"/>
    <x v="198"/>
    <s v="LiveStream"/>
    <x v="1"/>
    <x v="8"/>
    <n v="4"/>
    <n v="213"/>
    <d v="1899-12-30T15:09:00"/>
    <n v="909.00599999999997"/>
    <n v="2755"/>
    <n v="144.08650000000003"/>
    <n v="5.2300000000000006E-2"/>
    <n v="51"/>
    <n v="0"/>
    <n v="100"/>
  </r>
  <r>
    <n v="379"/>
    <s v="Malem Mingguan Bersama Vie"/>
    <x v="199"/>
    <s v="LiveStream"/>
    <x v="1"/>
    <x v="8"/>
    <n v="2"/>
    <n v="307"/>
    <d v="1899-12-31T12:56:28"/>
    <n v="2216.4720000000002"/>
    <n v="3346"/>
    <n v="211.13259999999997"/>
    <n v="6.3099999999999989E-2"/>
    <n v="58"/>
    <n v="0"/>
    <n v="100"/>
  </r>
  <r>
    <n v="380"/>
    <s v="Ngobrol Sama Vie sambil Nge Gass? Tariiik Maaaang"/>
    <x v="200"/>
    <s v="LiveStream"/>
    <x v="0"/>
    <x v="5"/>
    <n v="0"/>
    <n v="116"/>
    <d v="1899-12-30T09:27:58"/>
    <n v="567.95999999999992"/>
    <n v="1734"/>
    <n v="63.9846"/>
    <n v="3.6900000000000002E-2"/>
    <n v="31"/>
    <n v="0"/>
    <n v="100"/>
  </r>
  <r>
    <n v="381"/>
    <s v="Genshin Impact di Pagi Hari"/>
    <x v="201"/>
    <s v="LiveStream"/>
    <x v="0"/>
    <x v="55"/>
    <n v="2"/>
    <n v="194"/>
    <d v="1899-12-30T16:11:33"/>
    <n v="971.55599999999993"/>
    <n v="2334"/>
    <n v="126.03600000000002"/>
    <n v="5.4000000000000006E-2"/>
    <n v="30"/>
    <n v="0"/>
    <n v="100"/>
  </r>
  <r>
    <n v="382"/>
    <s v="Genshin Impact, sambil maen gitar"/>
    <x v="202"/>
    <s v="LiveStream"/>
    <x v="0"/>
    <x v="55"/>
    <n v="0"/>
    <n v="225"/>
    <d v="1899-12-30T22:27:07"/>
    <n v="1347.1200000000001"/>
    <n v="2719"/>
    <n v="162.05240000000001"/>
    <n v="5.96E-2"/>
    <n v="34"/>
    <n v="0"/>
    <n v="100"/>
  </r>
  <r>
    <n v="383"/>
    <s v="Yakuza 0 【Part 10】#vforvierza Live Stream【 VTuber Indonesia 】"/>
    <x v="203"/>
    <s v="LiveStream"/>
    <x v="0"/>
    <x v="46"/>
    <n v="0"/>
    <n v="219"/>
    <d v="1899-12-31T08:47:13"/>
    <n v="1967.2140000000002"/>
    <n v="3259"/>
    <n v="129.0564"/>
    <n v="3.9599999999999996E-2"/>
    <n v="35"/>
    <n v="0"/>
    <n v="100"/>
  </r>
  <r>
    <n v="384"/>
    <s v="Bangun Tidur , sini bantuin grinding : )"/>
    <x v="204"/>
    <s v="LiveStream"/>
    <x v="0"/>
    <x v="55"/>
    <n v="9"/>
    <n v="389"/>
    <d v="1899-12-31T20:14:59"/>
    <n v="2654.9760000000001"/>
    <n v="2695"/>
    <n v="199.96899999999999"/>
    <n v="7.4200000000000002E-2"/>
    <n v="57"/>
    <n v="1"/>
    <n v="98.28"/>
  </r>
  <r>
    <n v="385"/>
    <s v="#vforvierza Yomawari Night Alone #2"/>
    <x v="205"/>
    <s v="LiveStream"/>
    <x v="0"/>
    <x v="59"/>
    <n v="1"/>
    <n v="203"/>
    <d v="1899-12-30T22:20:35"/>
    <n v="1340.58"/>
    <n v="2663"/>
    <n v="140.87270000000001"/>
    <n v="5.2900000000000003E-2"/>
    <n v="40"/>
    <n v="0"/>
    <n v="100"/>
  </r>
  <r>
    <n v="386"/>
    <s v="Genshin Impact Grinding Tanpa Gacha , Bonus Nyanyi"/>
    <x v="205"/>
    <s v="LiveStream"/>
    <x v="0"/>
    <x v="55"/>
    <n v="2"/>
    <n v="171"/>
    <d v="1899-12-30T13:49:23"/>
    <n v="829.38599999999985"/>
    <n v="1942"/>
    <n v="118.0736"/>
    <n v="6.08E-2"/>
    <n v="26"/>
    <n v="0"/>
    <n v="100"/>
  </r>
  <r>
    <n v="387"/>
    <s v="#vforvierza Yomawari Night Alone #3"/>
    <x v="206"/>
    <s v="LiveStream"/>
    <x v="0"/>
    <x v="59"/>
    <n v="0"/>
    <n v="98"/>
    <d v="1899-12-30T09:22:22"/>
    <n v="562.37400000000002"/>
    <n v="1959"/>
    <n v="58.965899999999998"/>
    <n v="3.0099999999999998E-2"/>
    <n v="38"/>
    <n v="0"/>
    <n v="100"/>
  </r>
  <r>
    <n v="388"/>
    <s v="#vforvierza Yomawari Night Alone #4"/>
    <x v="207"/>
    <s v="LiveStream"/>
    <x v="0"/>
    <x v="59"/>
    <n v="0"/>
    <n v="171"/>
    <d v="1899-12-30T19:53:21"/>
    <n v="1193.346"/>
    <n v="2004"/>
    <n v="113.0256"/>
    <n v="5.6399999999999999E-2"/>
    <n v="35"/>
    <n v="0"/>
    <n v="100"/>
  </r>
  <r>
    <n v="389"/>
    <s v="【 #VforVierza VTuber  】The Convenience Store #1"/>
    <x v="208"/>
    <s v="LiveStream"/>
    <x v="0"/>
    <x v="60"/>
    <n v="0"/>
    <n v="149"/>
    <d v="1899-12-30T12:23:18"/>
    <n v="743.298"/>
    <n v="1989"/>
    <n v="93.085199999999986"/>
    <n v="4.6799999999999994E-2"/>
    <n v="39"/>
    <n v="0"/>
    <n v="100"/>
  </r>
  <r>
    <n v="390"/>
    <s v="Genshin Impact - santai aja sambil ngobrol desu~"/>
    <x v="209"/>
    <s v="LiveStream"/>
    <x v="0"/>
    <x v="55"/>
    <n v="1"/>
    <n v="180"/>
    <d v="1899-12-30T18:36:07"/>
    <n v="1116.114"/>
    <n v="2197"/>
    <n v="121.9335"/>
    <n v="5.5500000000000001E-2"/>
    <n v="32"/>
    <n v="0"/>
    <n v="100"/>
  </r>
  <r>
    <n v="391"/>
    <s v="Genshin Impact - apakah benar pull ke 90X dapet bintang 5?"/>
    <x v="210"/>
    <s v="LiveStream"/>
    <x v="0"/>
    <x v="55"/>
    <n v="0"/>
    <n v="206"/>
    <d v="1899-12-31T06:50:23"/>
    <n v="1850.3819999999998"/>
    <n v="2562"/>
    <n v="133.99260000000001"/>
    <n v="5.2300000000000006E-2"/>
    <n v="41"/>
    <n v="0"/>
    <n v="100"/>
  </r>
  <r>
    <n v="392"/>
    <s v="【 #VforVierza VTuber  】The Convenience Store #2"/>
    <x v="210"/>
    <s v="LiveStream"/>
    <x v="0"/>
    <x v="60"/>
    <n v="0"/>
    <n v="163"/>
    <d v="1899-12-30T17:22:37"/>
    <n v="1042.6199999999999"/>
    <n v="2355"/>
    <n v="116.10149999999999"/>
    <n v="4.9299999999999997E-2"/>
    <n v="36"/>
    <n v="0"/>
    <n v="100"/>
  </r>
  <r>
    <n v="393"/>
    <s v="Genshin Impact Game Open World Terbaik Akhir Tahun ini?"/>
    <x v="211"/>
    <s v="LiveStream"/>
    <x v="0"/>
    <x v="55"/>
    <n v="-1"/>
    <n v="223"/>
    <d v="1899-12-30T22:40:35"/>
    <n v="1360.5900000000001"/>
    <n v="2582"/>
    <n v="160.084"/>
    <n v="6.2E-2"/>
    <n v="42"/>
    <n v="0"/>
    <n v="100"/>
  </r>
  <r>
    <n v="394"/>
    <s v="Bukan Begadang, ini baru bangun tidur, ngobrol sini lah"/>
    <x v="212"/>
    <s v="LiveStream"/>
    <x v="0"/>
    <x v="55"/>
    <n v="0"/>
    <n v="266"/>
    <d v="1899-12-31T11:30:23"/>
    <n v="2130.3900000000003"/>
    <n v="1597"/>
    <n v="159.06120000000001"/>
    <n v="9.9600000000000008E-2"/>
    <n v="58"/>
    <n v="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1:D52"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329">
      <pivotArea outline="0" collapsedLevelsAreSubtotals="1" fieldPosition="0"/>
    </format>
    <format dxfId="328">
      <pivotArea dataOnly="0" labelOnly="1" outline="0" axis="axisValues" fieldPosition="0"/>
    </format>
    <format dxfId="327">
      <pivotArea type="all" dataOnly="0" outline="0" fieldPosition="0"/>
    </format>
    <format dxfId="326">
      <pivotArea field="17" type="button" dataOnly="0" labelOnly="1" outline="0" axis="axisRow" fieldPosition="0"/>
    </format>
    <format dxfId="325">
      <pivotArea dataOnly="0" labelOnly="1" fieldPosition="0">
        <references count="1">
          <reference field="17" count="0"/>
        </references>
      </pivotArea>
    </format>
    <format dxfId="324">
      <pivotArea type="all" dataOnly="0" outline="0" fieldPosition="0"/>
    </format>
    <format dxfId="323">
      <pivotArea field="17" type="button" dataOnly="0" labelOnly="1" outline="0" axis="axisRow" fieldPosition="0"/>
    </format>
    <format dxfId="322">
      <pivotArea dataOnly="0" labelOnly="1" fieldPosition="0">
        <references count="1">
          <reference field="17" count="0"/>
        </references>
      </pivotArea>
    </format>
    <format dxfId="321">
      <pivotArea type="all" dataOnly="0" outline="0" fieldPosition="0"/>
    </format>
    <format dxfId="320">
      <pivotArea field="17" type="button" dataOnly="0" labelOnly="1" outline="0" axis="axisRow" fieldPosition="0"/>
    </format>
    <format dxfId="319">
      <pivotArea dataOnly="0" labelOnly="1" fieldPosition="0">
        <references count="1">
          <reference field="17" count="0"/>
        </references>
      </pivotArea>
    </format>
    <format dxfId="318">
      <pivotArea type="all" dataOnly="0" outline="0" fieldPosition="0"/>
    </format>
    <format dxfId="317">
      <pivotArea field="17" type="button" dataOnly="0" labelOnly="1" outline="0" axis="axisRow" fieldPosition="0"/>
    </format>
    <format dxfId="316">
      <pivotArea dataOnly="0" labelOnly="1" fieldPosition="0">
        <references count="1">
          <reference field="17" count="0"/>
        </references>
      </pivotArea>
    </format>
    <format dxfId="315">
      <pivotArea type="all" dataOnly="0" outline="0" fieldPosition="0"/>
    </format>
    <format dxfId="314">
      <pivotArea field="17" type="button" dataOnly="0" labelOnly="1" outline="0" axis="axisRow" fieldPosition="0"/>
    </format>
    <format dxfId="313">
      <pivotArea dataOnly="0" labelOnly="1" fieldPosition="0">
        <references count="1">
          <reference field="17" count="0"/>
        </references>
      </pivotArea>
    </format>
    <format dxfId="312">
      <pivotArea type="all" dataOnly="0" outline="0" fieldPosition="0"/>
    </format>
    <format dxfId="311">
      <pivotArea field="17" type="button" dataOnly="0" labelOnly="1" outline="0" axis="axisRow" fieldPosition="0"/>
    </format>
    <format dxfId="310">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44:D45"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161">
      <pivotArea outline="0" collapsedLevelsAreSubtotals="1" fieldPosition="0"/>
    </format>
    <format dxfId="160">
      <pivotArea dataOnly="0" labelOnly="1" outline="0" axis="axisValues" fieldPosition="0"/>
    </format>
    <format dxfId="159">
      <pivotArea type="all" dataOnly="0" outline="0" fieldPosition="0"/>
    </format>
    <format dxfId="158">
      <pivotArea field="17" type="button" dataOnly="0" labelOnly="1" outline="0" axis="axisRow" fieldPosition="0"/>
    </format>
    <format dxfId="157">
      <pivotArea dataOnly="0" labelOnly="1" fieldPosition="0">
        <references count="1">
          <reference field="17" count="0"/>
        </references>
      </pivotArea>
    </format>
    <format dxfId="156">
      <pivotArea type="all" dataOnly="0" outline="0" fieldPosition="0"/>
    </format>
    <format dxfId="155">
      <pivotArea field="17" type="button" dataOnly="0" labelOnly="1" outline="0" axis="axisRow" fieldPosition="0"/>
    </format>
    <format dxfId="154">
      <pivotArea dataOnly="0" labelOnly="1" fieldPosition="0">
        <references count="1">
          <reference field="17" count="0"/>
        </references>
      </pivotArea>
    </format>
    <format dxfId="153">
      <pivotArea type="all" dataOnly="0" outline="0" fieldPosition="0"/>
    </format>
    <format dxfId="152">
      <pivotArea field="17" type="button" dataOnly="0" labelOnly="1" outline="0" axis="axisRow" fieldPosition="0"/>
    </format>
    <format dxfId="151">
      <pivotArea dataOnly="0" labelOnly="1" fieldPosition="0">
        <references count="1">
          <reference field="17" count="0"/>
        </references>
      </pivotArea>
    </format>
    <format dxfId="150">
      <pivotArea type="all" dataOnly="0" outline="0" fieldPosition="0"/>
    </format>
    <format dxfId="149">
      <pivotArea field="17" type="button" dataOnly="0" labelOnly="1" outline="0" axis="axisRow" fieldPosition="0"/>
    </format>
    <format dxfId="148">
      <pivotArea dataOnly="0" labelOnly="1" fieldPosition="0">
        <references count="1">
          <reference field="17" count="0"/>
        </references>
      </pivotArea>
    </format>
    <format dxfId="147">
      <pivotArea type="all" dataOnly="0" outline="0" fieldPosition="0"/>
    </format>
    <format dxfId="146">
      <pivotArea field="17" type="button" dataOnly="0" labelOnly="1" outline="0" axis="axisRow" fieldPosition="0"/>
    </format>
    <format dxfId="145">
      <pivotArea dataOnly="0" labelOnly="1" fieldPosition="0">
        <references count="1">
          <reference field="17" count="0"/>
        </references>
      </pivotArea>
    </format>
    <format dxfId="144">
      <pivotArea type="all" dataOnly="0" outline="0" fieldPosition="0"/>
    </format>
    <format dxfId="143">
      <pivotArea field="17" type="button" dataOnly="0" labelOnly="1" outline="0" axis="axisRow" fieldPosition="0"/>
    </format>
    <format dxfId="142">
      <pivotArea dataOnly="0" labelOnly="1" fieldPosition="0">
        <references count="1">
          <reference field="17" count="0"/>
        </references>
      </pivotArea>
    </format>
    <format dxfId="141">
      <pivotArea type="all" dataOnly="0" outline="0" fieldPosition="0"/>
    </format>
    <format dxfId="140">
      <pivotArea field="17" type="button" dataOnly="0" labelOnly="1" outline="0" axis="axisRow" fieldPosition="0"/>
    </format>
    <format dxfId="139">
      <pivotArea dataOnly="0" labelOnly="1" fieldPosition="0">
        <references count="1">
          <reference field="17" count="0"/>
        </references>
      </pivotArea>
    </format>
    <format dxfId="138">
      <pivotArea type="all" dataOnly="0" outline="0" fieldPosition="0"/>
    </format>
    <format dxfId="137">
      <pivotArea field="17" type="button" dataOnly="0" labelOnly="1" outline="0" axis="axisRow" fieldPosition="0"/>
    </format>
    <format dxfId="136">
      <pivotArea dataOnly="0" labelOnly="1" fieldPosition="0">
        <references count="1">
          <reference field="17" count="0"/>
        </references>
      </pivotArea>
    </format>
    <format dxfId="135">
      <pivotArea type="all" dataOnly="0" outline="0" fieldPosition="0"/>
    </format>
    <format dxfId="134">
      <pivotArea field="17" type="button" dataOnly="0" labelOnly="1" outline="0" axis="axisRow" fieldPosition="0"/>
    </format>
    <format dxfId="133">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61:D62"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8">
    <format dxfId="169">
      <pivotArea outline="0" collapsedLevelsAreSubtotals="1" fieldPosition="0"/>
    </format>
    <format dxfId="168">
      <pivotArea dataOnly="0" labelOnly="1" outline="0" axis="axisValues" fieldPosition="0"/>
    </format>
    <format dxfId="167">
      <pivotArea type="all" dataOnly="0" outline="0" fieldPosition="0"/>
    </format>
    <format dxfId="166">
      <pivotArea field="17" type="button" dataOnly="0" labelOnly="1" outline="0" axis="axisRow" fieldPosition="0"/>
    </format>
    <format dxfId="165">
      <pivotArea dataOnly="0" labelOnly="1" fieldPosition="0">
        <references count="1">
          <reference field="17" count="0"/>
        </references>
      </pivotArea>
    </format>
    <format dxfId="164">
      <pivotArea type="all" dataOnly="0" outline="0" fieldPosition="0"/>
    </format>
    <format dxfId="163">
      <pivotArea field="17" type="button" dataOnly="0" labelOnly="1" outline="0" axis="axisRow" fieldPosition="0"/>
    </format>
    <format dxfId="162">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5:B10"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9"/>
    </i>
    <i>
      <x v="20"/>
    </i>
    <i>
      <x v="62"/>
    </i>
  </rowItems>
  <colItems count="1">
    <i/>
  </colItems>
  <dataFields count="1">
    <dataField name="Sum of Views" fld="7" baseField="0" baseItem="0" numFmtId="165"/>
  </dataFields>
  <formats count="72">
    <format dxfId="241">
      <pivotArea outline="0" collapsedLevelsAreSubtotals="1" fieldPosition="0"/>
    </format>
    <format dxfId="240">
      <pivotArea dataOnly="0" labelOnly="1" outline="0" axis="axisValues" fieldPosition="0"/>
    </format>
    <format dxfId="239">
      <pivotArea dataOnly="0" labelOnly="1" outline="0" axis="axisValues" fieldPosition="0"/>
    </format>
    <format dxfId="238">
      <pivotArea outline="0" collapsedLevelsAreSubtotals="1" fieldPosition="0"/>
    </format>
    <format dxfId="237">
      <pivotArea dataOnly="0" labelOnly="1" outline="0" axis="axisValues" fieldPosition="0"/>
    </format>
    <format dxfId="236">
      <pivotArea dataOnly="0" labelOnly="1" outline="0" axis="axisValues" fieldPosition="0"/>
    </format>
    <format dxfId="235">
      <pivotArea outline="0" collapsedLevelsAreSubtotals="1" fieldPosition="0"/>
    </format>
    <format dxfId="234">
      <pivotArea dataOnly="0" labelOnly="1" outline="0" axis="axisValues" fieldPosition="0"/>
    </format>
    <format dxfId="233">
      <pivotArea dataOnly="0" labelOnly="1" outline="0" axis="axisValues" fieldPosition="0"/>
    </format>
    <format dxfId="232">
      <pivotArea outline="0" collapsedLevelsAreSubtotals="1" fieldPosition="0"/>
    </format>
    <format dxfId="231">
      <pivotArea dataOnly="0" labelOnly="1" outline="0" axis="axisValues" fieldPosition="0"/>
    </format>
    <format dxfId="230">
      <pivotArea dataOnly="0" labelOnly="1" outline="0" axis="axisValues" fieldPosition="0"/>
    </format>
    <format dxfId="229">
      <pivotArea outline="0" collapsedLevelsAreSubtotals="1" fieldPosition="0"/>
    </format>
    <format dxfId="228">
      <pivotArea dataOnly="0" labelOnly="1" outline="0" axis="axisValues" fieldPosition="0"/>
    </format>
    <format dxfId="227">
      <pivotArea dataOnly="0" labelOnly="1" outline="0" axis="axisValues" fieldPosition="0"/>
    </format>
    <format dxfId="226">
      <pivotArea outline="0" collapsedLevelsAreSubtotals="1" fieldPosition="0"/>
    </format>
    <format dxfId="225">
      <pivotArea dataOnly="0" labelOnly="1" outline="0" axis="axisValues" fieldPosition="0"/>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5" type="button" dataOnly="0" labelOnly="1" outline="0" axis="axisRow" fieldPosition="0"/>
    </format>
    <format dxfId="220">
      <pivotArea dataOnly="0" labelOnly="1" outline="0" axis="axisValues" fieldPosition="0"/>
    </format>
    <format dxfId="219">
      <pivotArea dataOnly="0" labelOnly="1" fieldPosition="0">
        <references count="1">
          <reference field="5" count="5">
            <x v="2"/>
            <x v="3"/>
            <x v="19"/>
            <x v="20"/>
            <x v="62"/>
          </reference>
        </references>
      </pivotArea>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field="5" type="button" dataOnly="0" labelOnly="1" outline="0" axis="axisRow" fieldPosition="0"/>
    </format>
    <format dxfId="214">
      <pivotArea dataOnly="0" labelOnly="1" outline="0" axis="axisValues" fieldPosition="0"/>
    </format>
    <format dxfId="213">
      <pivotArea dataOnly="0" labelOnly="1" fieldPosition="0">
        <references count="1">
          <reference field="5" count="5">
            <x v="2"/>
            <x v="3"/>
            <x v="19"/>
            <x v="20"/>
            <x v="62"/>
          </reference>
        </references>
      </pivotArea>
    </format>
    <format dxfId="212">
      <pivotArea dataOnly="0" labelOnly="1" outline="0" axis="axisValues" fieldPosition="0"/>
    </format>
    <format dxfId="211">
      <pivotArea type="all" dataOnly="0" outline="0" fieldPosition="0"/>
    </format>
    <format dxfId="210">
      <pivotArea outline="0" collapsedLevelsAreSubtotals="1" fieldPosition="0"/>
    </format>
    <format dxfId="209">
      <pivotArea field="5" type="button" dataOnly="0" labelOnly="1" outline="0" axis="axisRow" fieldPosition="0"/>
    </format>
    <format dxfId="208">
      <pivotArea dataOnly="0" labelOnly="1" outline="0" axis="axisValues" fieldPosition="0"/>
    </format>
    <format dxfId="207">
      <pivotArea dataOnly="0" labelOnly="1" fieldPosition="0">
        <references count="1">
          <reference field="5" count="5">
            <x v="2"/>
            <x v="3"/>
            <x v="16"/>
            <x v="19"/>
            <x v="20"/>
          </reference>
        </references>
      </pivotArea>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5" type="button" dataOnly="0" labelOnly="1" outline="0" axis="axisRow" fieldPosition="0"/>
    </format>
    <format dxfId="202">
      <pivotArea dataOnly="0" labelOnly="1" outline="0" axis="axisValues" fieldPosition="0"/>
    </format>
    <format dxfId="201">
      <pivotArea dataOnly="0" labelOnly="1" fieldPosition="0">
        <references count="1">
          <reference field="5" count="5">
            <x v="2"/>
            <x v="3"/>
            <x v="16"/>
            <x v="19"/>
            <x v="20"/>
          </reference>
        </references>
      </pivotArea>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field="5" type="button" dataOnly="0" labelOnly="1" outline="0" axis="axisRow" fieldPosition="0"/>
    </format>
    <format dxfId="196">
      <pivotArea dataOnly="0" labelOnly="1" outline="0" axis="axisValues" fieldPosition="0"/>
    </format>
    <format dxfId="195">
      <pivotArea dataOnly="0" labelOnly="1" fieldPosition="0">
        <references count="1">
          <reference field="5" count="5">
            <x v="2"/>
            <x v="3"/>
            <x v="16"/>
            <x v="19"/>
            <x v="20"/>
          </reference>
        </references>
      </pivotArea>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field="5" type="button" dataOnly="0" labelOnly="1" outline="0" axis="axisRow" fieldPosition="0"/>
    </format>
    <format dxfId="190">
      <pivotArea dataOnly="0" labelOnly="1" outline="0" axis="axisValues" fieldPosition="0"/>
    </format>
    <format dxfId="189">
      <pivotArea dataOnly="0" labelOnly="1" fieldPosition="0">
        <references count="1">
          <reference field="5" count="5">
            <x v="2"/>
            <x v="3"/>
            <x v="16"/>
            <x v="19"/>
            <x v="20"/>
          </reference>
        </references>
      </pivotArea>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5" type="button" dataOnly="0" labelOnly="1" outline="0" axis="axisRow" fieldPosition="0"/>
    </format>
    <format dxfId="184">
      <pivotArea dataOnly="0" labelOnly="1" outline="0" axis="axisValues" fieldPosition="0"/>
    </format>
    <format dxfId="183">
      <pivotArea dataOnly="0" labelOnly="1" fieldPosition="0">
        <references count="1">
          <reference field="5" count="5">
            <x v="2"/>
            <x v="3"/>
            <x v="16"/>
            <x v="19"/>
            <x v="20"/>
          </reference>
        </references>
      </pivotArea>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5" type="button" dataOnly="0" labelOnly="1" outline="0" axis="axisRow" fieldPosition="0"/>
    </format>
    <format dxfId="178">
      <pivotArea dataOnly="0" labelOnly="1" outline="0" axis="axisValues" fieldPosition="0"/>
    </format>
    <format dxfId="177">
      <pivotArea dataOnly="0" labelOnly="1" fieldPosition="0">
        <references count="1">
          <reference field="5" count="5">
            <x v="2"/>
            <x v="3"/>
            <x v="16"/>
            <x v="19"/>
            <x v="20"/>
          </reference>
        </references>
      </pivotArea>
    </format>
    <format dxfId="176">
      <pivotArea dataOnly="0" labelOnly="1" outline="0" axis="axisValues" fieldPosition="0"/>
    </format>
    <format dxfId="175">
      <pivotArea type="all" dataOnly="0" outline="0" fieldPosition="0"/>
    </format>
    <format dxfId="174">
      <pivotArea outline="0" collapsedLevelsAreSubtotals="1" fieldPosition="0"/>
    </format>
    <format dxfId="173">
      <pivotArea field="5" type="button" dataOnly="0" labelOnly="1" outline="0" axis="axisRow" fieldPosition="0"/>
    </format>
    <format dxfId="172">
      <pivotArea dataOnly="0" labelOnly="1" outline="0" axis="axisValues" fieldPosition="0"/>
    </format>
    <format dxfId="171">
      <pivotArea dataOnly="0" labelOnly="1" fieldPosition="0">
        <references count="1">
          <reference field="5" count="5">
            <x v="2"/>
            <x v="3"/>
            <x v="16"/>
            <x v="19"/>
            <x v="20"/>
          </reference>
        </references>
      </pivotArea>
    </format>
    <format dxfId="170">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4:B49"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6"/>
    </i>
    <i>
      <x v="20"/>
    </i>
    <i>
      <x v="62"/>
    </i>
  </rowItems>
  <colItems count="1">
    <i/>
  </colItems>
  <dataFields count="1">
    <dataField name="Sum of Subscribers" fld="6" baseField="5" baseItem="36"/>
  </dataFields>
  <formats count="55">
    <format dxfId="296">
      <pivotArea outline="0" collapsedLevelsAreSubtotals="1" fieldPosition="0"/>
    </format>
    <format dxfId="295">
      <pivotArea type="all" dataOnly="0" outline="0" fieldPosition="0"/>
    </format>
    <format dxfId="294">
      <pivotArea outline="0" collapsedLevelsAreSubtotals="1" fieldPosition="0"/>
    </format>
    <format dxfId="293">
      <pivotArea field="5" type="button" dataOnly="0" labelOnly="1" outline="0" axis="axisRow" fieldPosition="0"/>
    </format>
    <format dxfId="292">
      <pivotArea dataOnly="0" labelOnly="1" outline="0" axis="axisValues" fieldPosition="0"/>
    </format>
    <format dxfId="291">
      <pivotArea dataOnly="0" labelOnly="1" fieldPosition="0">
        <references count="1">
          <reference field="5" count="5">
            <x v="11"/>
            <x v="18"/>
            <x v="40"/>
            <x v="43"/>
            <x v="62"/>
          </reference>
        </references>
      </pivotArea>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field="5" type="button" dataOnly="0" labelOnly="1" outline="0" axis="axisRow" fieldPosition="0"/>
    </format>
    <format dxfId="286">
      <pivotArea dataOnly="0" labelOnly="1" outline="0" axis="axisValues" fieldPosition="0"/>
    </format>
    <format dxfId="285">
      <pivotArea dataOnly="0" labelOnly="1" fieldPosition="0">
        <references count="1">
          <reference field="5" count="5">
            <x v="2"/>
            <x v="3"/>
            <x v="16"/>
            <x v="20"/>
            <x v="62"/>
          </reference>
        </references>
      </pivotArea>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field="5" type="button" dataOnly="0" labelOnly="1" outline="0" axis="axisRow" fieldPosition="0"/>
    </format>
    <format dxfId="280">
      <pivotArea dataOnly="0" labelOnly="1" outline="0" axis="axisValues" fieldPosition="0"/>
    </format>
    <format dxfId="279">
      <pivotArea dataOnly="0" labelOnly="1" fieldPosition="0">
        <references count="1">
          <reference field="5" count="5">
            <x v="2"/>
            <x v="3"/>
            <x v="16"/>
            <x v="20"/>
            <x v="48"/>
          </reference>
        </references>
      </pivotArea>
    </format>
    <format dxfId="278">
      <pivotArea dataOnly="0" labelOnly="1" outline="0" axis="axisValues" fieldPosition="0"/>
    </format>
    <format dxfId="277">
      <pivotArea type="all" dataOnly="0" outline="0" fieldPosition="0"/>
    </format>
    <format dxfId="276">
      <pivotArea outline="0" collapsedLevelsAreSubtotals="1" fieldPosition="0"/>
    </format>
    <format dxfId="275">
      <pivotArea field="5" type="button" dataOnly="0" labelOnly="1" outline="0" axis="axisRow" fieldPosition="0"/>
    </format>
    <format dxfId="274">
      <pivotArea dataOnly="0" labelOnly="1" outline="0" axis="axisValues" fieldPosition="0"/>
    </format>
    <format dxfId="273">
      <pivotArea dataOnly="0" labelOnly="1" fieldPosition="0">
        <references count="1">
          <reference field="5" count="5">
            <x v="2"/>
            <x v="3"/>
            <x v="16"/>
            <x v="20"/>
            <x v="48"/>
          </reference>
        </references>
      </pivotArea>
    </format>
    <format dxfId="272">
      <pivotArea dataOnly="0" labelOnly="1" outline="0" axis="axisValues" fieldPosition="0"/>
    </format>
    <format dxfId="271">
      <pivotArea type="all" dataOnly="0" outline="0" fieldPosition="0"/>
    </format>
    <format dxfId="270">
      <pivotArea outline="0" collapsedLevelsAreSubtotals="1" fieldPosition="0"/>
    </format>
    <format dxfId="269">
      <pivotArea field="5" type="button" dataOnly="0" labelOnly="1" outline="0" axis="axisRow" fieldPosition="0"/>
    </format>
    <format dxfId="268">
      <pivotArea dataOnly="0" labelOnly="1" outline="0" axis="axisValues" fieldPosition="0"/>
    </format>
    <format dxfId="267">
      <pivotArea dataOnly="0" labelOnly="1" fieldPosition="0">
        <references count="1">
          <reference field="5" count="5">
            <x v="2"/>
            <x v="3"/>
            <x v="16"/>
            <x v="20"/>
            <x v="48"/>
          </reference>
        </references>
      </pivotArea>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5" type="button" dataOnly="0" labelOnly="1" outline="0" axis="axisRow" fieldPosition="0"/>
    </format>
    <format dxfId="262">
      <pivotArea dataOnly="0" labelOnly="1" outline="0" axis="axisValues" fieldPosition="0"/>
    </format>
    <format dxfId="261">
      <pivotArea dataOnly="0" labelOnly="1" fieldPosition="0">
        <references count="1">
          <reference field="5" count="5">
            <x v="2"/>
            <x v="3"/>
            <x v="16"/>
            <x v="20"/>
            <x v="48"/>
          </reference>
        </references>
      </pivotArea>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field="5" type="button" dataOnly="0" labelOnly="1" outline="0" axis="axisRow" fieldPosition="0"/>
    </format>
    <format dxfId="256">
      <pivotArea dataOnly="0" labelOnly="1" outline="0" axis="axisValues" fieldPosition="0"/>
    </format>
    <format dxfId="255">
      <pivotArea dataOnly="0" labelOnly="1" fieldPosition="0">
        <references count="1">
          <reference field="5" count="5">
            <x v="2"/>
            <x v="3"/>
            <x v="16"/>
            <x v="20"/>
            <x v="48"/>
          </reference>
        </references>
      </pivotArea>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5" type="button" dataOnly="0" labelOnly="1" outline="0" axis="axisRow" fieldPosition="0"/>
    </format>
    <format dxfId="250">
      <pivotArea dataOnly="0" labelOnly="1" outline="0" axis="axisValues" fieldPosition="0"/>
    </format>
    <format dxfId="249">
      <pivotArea dataOnly="0" labelOnly="1" fieldPosition="0">
        <references count="1">
          <reference field="5" count="5">
            <x v="2"/>
            <x v="3"/>
            <x v="16"/>
            <x v="20"/>
            <x v="48"/>
          </reference>
        </references>
      </pivotArea>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field="5" type="button" dataOnly="0" labelOnly="1" outline="0" axis="axisRow" fieldPosition="0"/>
    </format>
    <format dxfId="244">
      <pivotArea dataOnly="0" labelOnly="1" outline="0" axis="axisValues" fieldPosition="0"/>
    </format>
    <format dxfId="243">
      <pivotArea dataOnly="0" labelOnly="1" fieldPosition="0">
        <references count="1">
          <reference field="5" count="5">
            <x v="2"/>
            <x v="3"/>
            <x v="16"/>
            <x v="20"/>
            <x v="48"/>
          </reference>
        </references>
      </pivotArea>
    </format>
    <format dxfId="242">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1:B66"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6"/>
    </i>
    <i>
      <x v="21"/>
    </i>
    <i>
      <x v="36"/>
    </i>
    <i>
      <x v="38"/>
    </i>
    <i>
      <x v="40"/>
    </i>
  </rowItems>
  <colItems count="1">
    <i/>
  </colItems>
  <dataFields count="1">
    <dataField name="Average of Subscribers" fld="6" subtotal="average" baseField="5" baseItem="3"/>
  </dataFields>
  <formats count="13">
    <format dxfId="309">
      <pivotArea outline="0" collapsedLevelsAreSubtotals="1" fieldPosition="0"/>
    </format>
    <format dxfId="308">
      <pivotArea type="all" dataOnly="0" outline="0" fieldPosition="0"/>
    </format>
    <format dxfId="307">
      <pivotArea outline="0" collapsedLevelsAreSubtotals="1" fieldPosition="0"/>
    </format>
    <format dxfId="306">
      <pivotArea field="5" type="button" dataOnly="0" labelOnly="1" outline="0" axis="axisRow" fieldPosition="0"/>
    </format>
    <format dxfId="305">
      <pivotArea dataOnly="0" labelOnly="1" outline="0" axis="axisValues" fieldPosition="0"/>
    </format>
    <format dxfId="304">
      <pivotArea dataOnly="0" labelOnly="1" fieldPosition="0">
        <references count="1">
          <reference field="5" count="5">
            <x v="11"/>
            <x v="18"/>
            <x v="40"/>
            <x v="43"/>
            <x v="62"/>
          </reference>
        </references>
      </pivotArea>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field="5" type="button" dataOnly="0" labelOnly="1" outline="0" axis="axisRow" fieldPosition="0"/>
    </format>
    <format dxfId="299">
      <pivotArea dataOnly="0" labelOnly="1" outline="0" axis="axisValues" fieldPosition="0"/>
    </format>
    <format dxfId="298">
      <pivotArea dataOnly="0" labelOnly="1" fieldPosition="0">
        <references count="1">
          <reference field="5" count="5">
            <x v="2"/>
            <x v="3"/>
            <x v="16"/>
            <x v="20"/>
            <x v="62"/>
          </reference>
        </references>
      </pivotArea>
    </format>
    <format dxfId="297">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1:B64"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dataField="1" numFmtId="10" showAll="0"/>
    <pivotField showAll="0"/>
    <pivotField showAll="0"/>
    <pivotField showAll="0"/>
    <pivotField showAll="0" defaultSubtotal="0"/>
    <pivotField axis="axisRow" showAll="0" defaultSubtotal="0">
      <items count="4">
        <item h="1" x="0"/>
        <item h="1" x="1"/>
        <item x="2"/>
        <item h="1" x="3"/>
      </items>
    </pivotField>
  </pivotFields>
  <rowFields count="2">
    <field x="17"/>
    <field x="2"/>
  </rowFields>
  <rowItems count="13">
    <i>
      <x v="2"/>
    </i>
    <i r="1">
      <x v="1"/>
    </i>
    <i r="1">
      <x v="2"/>
    </i>
    <i r="1">
      <x v="3"/>
    </i>
    <i r="1">
      <x v="4"/>
    </i>
    <i r="1">
      <x v="5"/>
    </i>
    <i r="1">
      <x v="6"/>
    </i>
    <i r="1">
      <x v="7"/>
    </i>
    <i r="1">
      <x v="8"/>
    </i>
    <i r="1">
      <x v="9"/>
    </i>
    <i r="1">
      <x v="10"/>
    </i>
    <i r="1">
      <x v="11"/>
    </i>
    <i r="1">
      <x v="12"/>
    </i>
  </rowItems>
  <colItems count="1">
    <i/>
  </colItems>
  <dataFields count="1">
    <dataField name="Average of Impressions click-through rate (%)" fld="12" subtotal="average" baseField="0" baseItem="0"/>
  </dataFields>
  <formats count="46">
    <format dxfId="375">
      <pivotArea collapsedLevelsAreSubtotals="1" fieldPosition="0">
        <references count="2">
          <reference field="2" count="1">
            <x v="10"/>
          </reference>
          <reference field="17" count="1" selected="0">
            <x v="1"/>
          </reference>
        </references>
      </pivotArea>
    </format>
    <format dxfId="374">
      <pivotArea collapsedLevelsAreSubtotals="1" fieldPosition="0">
        <references count="1">
          <reference field="17" count="1">
            <x v="2"/>
          </reference>
        </references>
      </pivotArea>
    </format>
    <format dxfId="373">
      <pivotArea collapsedLevelsAreSubtotals="1" fieldPosition="0">
        <references count="2">
          <reference field="2" count="12">
            <x v="1"/>
            <x v="2"/>
            <x v="3"/>
            <x v="4"/>
            <x v="5"/>
            <x v="6"/>
            <x v="7"/>
            <x v="8"/>
            <x v="9"/>
            <x v="10"/>
            <x v="11"/>
            <x v="12"/>
          </reference>
          <reference field="17" count="1" selected="0">
            <x v="2"/>
          </reference>
        </references>
      </pivotArea>
    </format>
    <format dxfId="372">
      <pivotArea grandRow="1" outline="0" collapsedLevelsAreSubtotals="1" fieldPosition="0"/>
    </format>
    <format dxfId="371">
      <pivotArea type="all" dataOnly="0" outline="0" fieldPosition="0"/>
    </format>
    <format dxfId="370">
      <pivotArea outline="0" collapsedLevelsAreSubtotals="1" fieldPosition="0"/>
    </format>
    <format dxfId="369">
      <pivotArea field="17" type="button" dataOnly="0" labelOnly="1" outline="0" axis="axisRow" fieldPosition="0"/>
    </format>
    <format dxfId="368">
      <pivotArea dataOnly="0" labelOnly="1" outline="0" axis="axisValues" fieldPosition="0"/>
    </format>
    <format dxfId="367">
      <pivotArea dataOnly="0" labelOnly="1" fieldPosition="0">
        <references count="1">
          <reference field="17" count="0"/>
        </references>
      </pivotArea>
    </format>
    <format dxfId="366">
      <pivotArea dataOnly="0" labelOnly="1" fieldPosition="0">
        <references count="2">
          <reference field="2" count="12">
            <x v="1"/>
            <x v="2"/>
            <x v="3"/>
            <x v="4"/>
            <x v="5"/>
            <x v="6"/>
            <x v="7"/>
            <x v="8"/>
            <x v="9"/>
            <x v="10"/>
            <x v="11"/>
            <x v="12"/>
          </reference>
          <reference field="17" count="0" selected="0"/>
        </references>
      </pivotArea>
    </format>
    <format dxfId="365">
      <pivotArea dataOnly="0" labelOnly="1" outline="0" axis="axisValues" fieldPosition="0"/>
    </format>
    <format dxfId="364">
      <pivotArea type="all" dataOnly="0" outline="0" fieldPosition="0"/>
    </format>
    <format dxfId="363">
      <pivotArea outline="0" collapsedLevelsAreSubtotals="1" fieldPosition="0"/>
    </format>
    <format dxfId="362">
      <pivotArea field="17" type="button" dataOnly="0" labelOnly="1" outline="0" axis="axisRow" fieldPosition="0"/>
    </format>
    <format dxfId="361">
      <pivotArea dataOnly="0" labelOnly="1" outline="0" axis="axisValues" fieldPosition="0"/>
    </format>
    <format dxfId="360">
      <pivotArea dataOnly="0" labelOnly="1" fieldPosition="0">
        <references count="1">
          <reference field="17" count="0"/>
        </references>
      </pivotArea>
    </format>
    <format dxfId="359">
      <pivotArea dataOnly="0" labelOnly="1" fieldPosition="0">
        <references count="2">
          <reference field="2" count="12">
            <x v="1"/>
            <x v="2"/>
            <x v="3"/>
            <x v="4"/>
            <x v="5"/>
            <x v="6"/>
            <x v="7"/>
            <x v="8"/>
            <x v="9"/>
            <x v="10"/>
            <x v="11"/>
            <x v="12"/>
          </reference>
          <reference field="17" count="0" selected="0"/>
        </references>
      </pivotArea>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field="17" type="button" dataOnly="0" labelOnly="1" outline="0" axis="axisRow" fieldPosition="0"/>
    </format>
    <format dxfId="354">
      <pivotArea dataOnly="0" labelOnly="1" outline="0" axis="axisValues" fieldPosition="0"/>
    </format>
    <format dxfId="353">
      <pivotArea dataOnly="0" labelOnly="1" fieldPosition="0">
        <references count="1">
          <reference field="17" count="0"/>
        </references>
      </pivotArea>
    </format>
    <format dxfId="352">
      <pivotArea dataOnly="0" labelOnly="1" fieldPosition="0">
        <references count="2">
          <reference field="2" count="12">
            <x v="1"/>
            <x v="2"/>
            <x v="3"/>
            <x v="4"/>
            <x v="5"/>
            <x v="6"/>
            <x v="7"/>
            <x v="8"/>
            <x v="9"/>
            <x v="10"/>
            <x v="11"/>
            <x v="12"/>
          </reference>
          <reference field="17" count="0" selected="0"/>
        </references>
      </pivotArea>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field="17" type="button" dataOnly="0" labelOnly="1" outline="0" axis="axisRow" fieldPosition="0"/>
    </format>
    <format dxfId="347">
      <pivotArea dataOnly="0" labelOnly="1" outline="0" axis="axisValues" fieldPosition="0"/>
    </format>
    <format dxfId="346">
      <pivotArea dataOnly="0" labelOnly="1" fieldPosition="0">
        <references count="1">
          <reference field="17" count="0"/>
        </references>
      </pivotArea>
    </format>
    <format dxfId="345">
      <pivotArea dataOnly="0" labelOnly="1" fieldPosition="0">
        <references count="2">
          <reference field="2" count="12">
            <x v="1"/>
            <x v="2"/>
            <x v="3"/>
            <x v="4"/>
            <x v="5"/>
            <x v="6"/>
            <x v="7"/>
            <x v="8"/>
            <x v="9"/>
            <x v="10"/>
            <x v="11"/>
            <x v="12"/>
          </reference>
          <reference field="17" count="0" selected="0"/>
        </references>
      </pivotArea>
    </format>
    <format dxfId="344">
      <pivotArea dataOnly="0" labelOnly="1" outline="0" axis="axisValues" fieldPosition="0"/>
    </format>
    <format dxfId="343">
      <pivotArea type="all" dataOnly="0" outline="0" fieldPosition="0"/>
    </format>
    <format dxfId="342">
      <pivotArea outline="0" collapsedLevelsAreSubtotals="1" fieldPosition="0"/>
    </format>
    <format dxfId="341">
      <pivotArea field="17" type="button" dataOnly="0" labelOnly="1" outline="0" axis="axisRow" fieldPosition="0"/>
    </format>
    <format dxfId="340">
      <pivotArea dataOnly="0" labelOnly="1" outline="0" axis="axisValues" fieldPosition="0"/>
    </format>
    <format dxfId="339">
      <pivotArea dataOnly="0" labelOnly="1" fieldPosition="0">
        <references count="1">
          <reference field="17" count="0"/>
        </references>
      </pivotArea>
    </format>
    <format dxfId="338">
      <pivotArea dataOnly="0" labelOnly="1" fieldPosition="0">
        <references count="2">
          <reference field="2" count="12">
            <x v="1"/>
            <x v="2"/>
            <x v="3"/>
            <x v="4"/>
            <x v="5"/>
            <x v="6"/>
            <x v="7"/>
            <x v="8"/>
            <x v="9"/>
            <x v="10"/>
            <x v="11"/>
            <x v="12"/>
          </reference>
          <reference field="17" count="0" selected="0"/>
        </references>
      </pivotArea>
    </format>
    <format dxfId="337">
      <pivotArea dataOnly="0" labelOnly="1" outline="0" axis="axisValues" fieldPosition="0"/>
    </format>
    <format dxfId="336">
      <pivotArea type="all" dataOnly="0" outline="0" fieldPosition="0"/>
    </format>
    <format dxfId="335">
      <pivotArea outline="0" collapsedLevelsAreSubtotals="1" fieldPosition="0"/>
    </format>
    <format dxfId="334">
      <pivotArea field="17" type="button" dataOnly="0" labelOnly="1" outline="0" axis="axisRow" fieldPosition="0"/>
    </format>
    <format dxfId="333">
      <pivotArea dataOnly="0" labelOnly="1" outline="0" axis="axisValues" fieldPosition="0"/>
    </format>
    <format dxfId="332">
      <pivotArea dataOnly="0" labelOnly="1" fieldPosition="0">
        <references count="1">
          <reference field="17" count="0"/>
        </references>
      </pivotArea>
    </format>
    <format dxfId="331">
      <pivotArea dataOnly="0" labelOnly="1" fieldPosition="0">
        <references count="2">
          <reference field="2" count="12">
            <x v="1"/>
            <x v="2"/>
            <x v="3"/>
            <x v="4"/>
            <x v="5"/>
            <x v="6"/>
            <x v="7"/>
            <x v="8"/>
            <x v="9"/>
            <x v="10"/>
            <x v="11"/>
            <x v="12"/>
          </reference>
          <reference field="17" count="0" selected="0"/>
        </references>
      </pivotArea>
    </format>
    <format dxfId="3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8:D29"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395">
      <pivotArea outline="0" collapsedLevelsAreSubtotals="1" fieldPosition="0"/>
    </format>
    <format dxfId="394">
      <pivotArea dataOnly="0" labelOnly="1" outline="0" axis="axisValues" fieldPosition="0"/>
    </format>
    <format dxfId="393">
      <pivotArea type="all" dataOnly="0" outline="0" fieldPosition="0"/>
    </format>
    <format dxfId="392">
      <pivotArea field="17" type="button" dataOnly="0" labelOnly="1" outline="0" axis="axisRow" fieldPosition="0"/>
    </format>
    <format dxfId="391">
      <pivotArea dataOnly="0" labelOnly="1" fieldPosition="0">
        <references count="1">
          <reference field="17" count="0"/>
        </references>
      </pivotArea>
    </format>
    <format dxfId="390">
      <pivotArea type="all" dataOnly="0" outline="0" fieldPosition="0"/>
    </format>
    <format dxfId="389">
      <pivotArea field="17" type="button" dataOnly="0" labelOnly="1" outline="0" axis="axisRow" fieldPosition="0"/>
    </format>
    <format dxfId="388">
      <pivotArea dataOnly="0" labelOnly="1" fieldPosition="0">
        <references count="1">
          <reference field="17" count="0"/>
        </references>
      </pivotArea>
    </format>
    <format dxfId="387">
      <pivotArea type="all" dataOnly="0" outline="0" fieldPosition="0"/>
    </format>
    <format dxfId="386">
      <pivotArea field="17" type="button" dataOnly="0" labelOnly="1" outline="0" axis="axisRow" fieldPosition="0"/>
    </format>
    <format dxfId="385">
      <pivotArea dataOnly="0" labelOnly="1" fieldPosition="0">
        <references count="1">
          <reference field="17" count="0"/>
        </references>
      </pivotArea>
    </format>
    <format dxfId="384">
      <pivotArea type="all" dataOnly="0" outline="0" fieldPosition="0"/>
    </format>
    <format dxfId="383">
      <pivotArea field="17" type="button" dataOnly="0" labelOnly="1" outline="0" axis="axisRow" fieldPosition="0"/>
    </format>
    <format dxfId="382">
      <pivotArea dataOnly="0" labelOnly="1" fieldPosition="0">
        <references count="1">
          <reference field="17" count="0"/>
        </references>
      </pivotArea>
    </format>
    <format dxfId="381">
      <pivotArea type="all" dataOnly="0" outline="0" fieldPosition="0"/>
    </format>
    <format dxfId="380">
      <pivotArea field="17" type="button" dataOnly="0" labelOnly="1" outline="0" axis="axisRow" fieldPosition="0"/>
    </format>
    <format dxfId="379">
      <pivotArea dataOnly="0" labelOnly="1" fieldPosition="0">
        <references count="1">
          <reference field="17" count="0"/>
        </references>
      </pivotArea>
    </format>
    <format dxfId="378">
      <pivotArea type="all" dataOnly="0" outline="0" fieldPosition="0"/>
    </format>
    <format dxfId="377">
      <pivotArea field="17" type="button" dataOnly="0" labelOnly="1" outline="0" axis="axisRow" fieldPosition="0"/>
    </format>
    <format dxfId="376">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8:B40"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2"/>
  </rowFields>
  <rowItems count="12">
    <i>
      <x v="1"/>
    </i>
    <i>
      <x v="2"/>
    </i>
    <i>
      <x v="3"/>
    </i>
    <i>
      <x v="4"/>
    </i>
    <i>
      <x v="5"/>
    </i>
    <i>
      <x v="6"/>
    </i>
    <i>
      <x v="7"/>
    </i>
    <i>
      <x v="8"/>
    </i>
    <i>
      <x v="9"/>
    </i>
    <i>
      <x v="10"/>
    </i>
    <i>
      <x v="11"/>
    </i>
    <i>
      <x v="12"/>
    </i>
  </rowItems>
  <colItems count="1">
    <i/>
  </colItems>
  <dataFields count="1">
    <dataField name="Sum of Subscribers" fld="6" baseField="0" baseItem="0"/>
  </dataFields>
  <formats count="38">
    <format dxfId="433">
      <pivotArea collapsedLevelsAreSubtotals="1" fieldPosition="0">
        <references count="1">
          <reference field="2" count="4">
            <x v="3"/>
            <x v="4"/>
            <x v="6"/>
            <x v="7"/>
          </reference>
        </references>
      </pivotArea>
    </format>
    <format dxfId="432">
      <pivotArea collapsedLevelsAreSubtotals="1" fieldPosition="0">
        <references count="1">
          <reference field="2" count="4">
            <x v="3"/>
            <x v="4"/>
            <x v="6"/>
            <x v="7"/>
          </reference>
        </references>
      </pivotArea>
    </format>
    <format dxfId="431">
      <pivotArea type="all" dataOnly="0" outline="0" fieldPosition="0"/>
    </format>
    <format dxfId="430">
      <pivotArea outline="0" collapsedLevelsAreSubtotals="1" fieldPosition="0"/>
    </format>
    <format dxfId="429">
      <pivotArea field="2" type="button" dataOnly="0" labelOnly="1" outline="0" axis="axisRow" fieldPosition="0"/>
    </format>
    <format dxfId="428">
      <pivotArea dataOnly="0" labelOnly="1" outline="0" axis="axisValues" fieldPosition="0"/>
    </format>
    <format dxfId="427">
      <pivotArea dataOnly="0" labelOnly="1" fieldPosition="0">
        <references count="1">
          <reference field="2" count="12">
            <x v="1"/>
            <x v="2"/>
            <x v="3"/>
            <x v="4"/>
            <x v="5"/>
            <x v="6"/>
            <x v="7"/>
            <x v="8"/>
            <x v="9"/>
            <x v="10"/>
            <x v="11"/>
            <x v="12"/>
          </reference>
        </references>
      </pivotArea>
    </format>
    <format dxfId="426">
      <pivotArea dataOnly="0" labelOnly="1" outline="0" axis="axisValues" fieldPosition="0"/>
    </format>
    <format dxfId="425">
      <pivotArea type="all" dataOnly="0" outline="0" fieldPosition="0"/>
    </format>
    <format dxfId="424">
      <pivotArea outline="0" collapsedLevelsAreSubtotals="1" fieldPosition="0"/>
    </format>
    <format dxfId="423">
      <pivotArea field="2" type="button" dataOnly="0" labelOnly="1" outline="0" axis="axisRow" fieldPosition="0"/>
    </format>
    <format dxfId="422">
      <pivotArea dataOnly="0" labelOnly="1" outline="0" axis="axisValues" fieldPosition="0"/>
    </format>
    <format dxfId="421">
      <pivotArea dataOnly="0" labelOnly="1" fieldPosition="0">
        <references count="1">
          <reference field="2" count="12">
            <x v="1"/>
            <x v="2"/>
            <x v="3"/>
            <x v="4"/>
            <x v="5"/>
            <x v="6"/>
            <x v="7"/>
            <x v="8"/>
            <x v="9"/>
            <x v="10"/>
            <x v="11"/>
            <x v="12"/>
          </reference>
        </references>
      </pivotArea>
    </format>
    <format dxfId="420">
      <pivotArea dataOnly="0" labelOnly="1" outline="0" axis="axisValues" fieldPosition="0"/>
    </format>
    <format dxfId="419">
      <pivotArea type="all" dataOnly="0" outline="0" fieldPosition="0"/>
    </format>
    <format dxfId="418">
      <pivotArea outline="0" collapsedLevelsAreSubtotals="1" fieldPosition="0"/>
    </format>
    <format dxfId="417">
      <pivotArea field="2" type="button" dataOnly="0" labelOnly="1" outline="0" axis="axisRow" fieldPosition="0"/>
    </format>
    <format dxfId="416">
      <pivotArea dataOnly="0" labelOnly="1" outline="0" axis="axisValues" fieldPosition="0"/>
    </format>
    <format dxfId="415">
      <pivotArea dataOnly="0" labelOnly="1" fieldPosition="0">
        <references count="1">
          <reference field="2" count="12">
            <x v="1"/>
            <x v="2"/>
            <x v="3"/>
            <x v="4"/>
            <x v="5"/>
            <x v="6"/>
            <x v="7"/>
            <x v="8"/>
            <x v="9"/>
            <x v="10"/>
            <x v="11"/>
            <x v="12"/>
          </reference>
        </references>
      </pivotArea>
    </format>
    <format dxfId="414">
      <pivotArea dataOnly="0" labelOnly="1" outline="0" axis="axisValues" fieldPosition="0"/>
    </format>
    <format dxfId="413">
      <pivotArea type="all" dataOnly="0" outline="0" fieldPosition="0"/>
    </format>
    <format dxfId="412">
      <pivotArea outline="0" collapsedLevelsAreSubtotals="1" fieldPosition="0"/>
    </format>
    <format dxfId="411">
      <pivotArea field="2" type="button" dataOnly="0" labelOnly="1" outline="0" axis="axisRow" fieldPosition="0"/>
    </format>
    <format dxfId="410">
      <pivotArea dataOnly="0" labelOnly="1" outline="0" axis="axisValues" fieldPosition="0"/>
    </format>
    <format dxfId="409">
      <pivotArea dataOnly="0" labelOnly="1" fieldPosition="0">
        <references count="1">
          <reference field="2" count="12">
            <x v="1"/>
            <x v="2"/>
            <x v="3"/>
            <x v="4"/>
            <x v="5"/>
            <x v="6"/>
            <x v="7"/>
            <x v="8"/>
            <x v="9"/>
            <x v="10"/>
            <x v="11"/>
            <x v="12"/>
          </reference>
        </references>
      </pivotArea>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field="2" type="button" dataOnly="0" labelOnly="1" outline="0" axis="axisRow" fieldPosition="0"/>
    </format>
    <format dxfId="404">
      <pivotArea dataOnly="0" labelOnly="1" outline="0" axis="axisValues" fieldPosition="0"/>
    </format>
    <format dxfId="403">
      <pivotArea dataOnly="0" labelOnly="1" fieldPosition="0">
        <references count="1">
          <reference field="2" count="12">
            <x v="1"/>
            <x v="2"/>
            <x v="3"/>
            <x v="4"/>
            <x v="5"/>
            <x v="6"/>
            <x v="7"/>
            <x v="8"/>
            <x v="9"/>
            <x v="10"/>
            <x v="11"/>
            <x v="12"/>
          </reference>
        </references>
      </pivotArea>
    </format>
    <format dxfId="402">
      <pivotArea dataOnly="0" labelOnly="1" outline="0" axis="axisValues" fieldPosition="0"/>
    </format>
    <format dxfId="401">
      <pivotArea type="all" dataOnly="0" outline="0" fieldPosition="0"/>
    </format>
    <format dxfId="400">
      <pivotArea outline="0" collapsedLevelsAreSubtotals="1" fieldPosition="0"/>
    </format>
    <format dxfId="399">
      <pivotArea field="2" type="button" dataOnly="0" labelOnly="1" outline="0" axis="axisRow" fieldPosition="0"/>
    </format>
    <format dxfId="398">
      <pivotArea dataOnly="0" labelOnly="1" outline="0" axis="axisValues" fieldPosition="0"/>
    </format>
    <format dxfId="397">
      <pivotArea dataOnly="0" labelOnly="1" fieldPosition="0">
        <references count="1">
          <reference field="2" count="12">
            <x v="1"/>
            <x v="2"/>
            <x v="3"/>
            <x v="4"/>
            <x v="5"/>
            <x v="6"/>
            <x v="7"/>
            <x v="8"/>
            <x v="9"/>
            <x v="10"/>
            <x v="11"/>
            <x v="12"/>
          </reference>
        </references>
      </pivotArea>
    </format>
    <format dxfId="3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453">
      <pivotArea outline="0" collapsedLevelsAreSubtotals="1" fieldPosition="0"/>
    </format>
    <format dxfId="452">
      <pivotArea dataOnly="0" labelOnly="1" outline="0" axis="axisValues" fieldPosition="0"/>
    </format>
    <format dxfId="451">
      <pivotArea type="all" dataOnly="0" outline="0" fieldPosition="0"/>
    </format>
    <format dxfId="450">
      <pivotArea field="17" type="button" dataOnly="0" labelOnly="1" outline="0" axis="axisRow" fieldPosition="0"/>
    </format>
    <format dxfId="449">
      <pivotArea dataOnly="0" labelOnly="1" fieldPosition="0">
        <references count="1">
          <reference field="17" count="0"/>
        </references>
      </pivotArea>
    </format>
    <format dxfId="448">
      <pivotArea type="all" dataOnly="0" outline="0" fieldPosition="0"/>
    </format>
    <format dxfId="447">
      <pivotArea field="17" type="button" dataOnly="0" labelOnly="1" outline="0" axis="axisRow" fieldPosition="0"/>
    </format>
    <format dxfId="446">
      <pivotArea dataOnly="0" labelOnly="1" fieldPosition="0">
        <references count="1">
          <reference field="17" count="0"/>
        </references>
      </pivotArea>
    </format>
    <format dxfId="445">
      <pivotArea type="all" dataOnly="0" outline="0" fieldPosition="0"/>
    </format>
    <format dxfId="444">
      <pivotArea field="17" type="button" dataOnly="0" labelOnly="1" outline="0" axis="axisRow" fieldPosition="0"/>
    </format>
    <format dxfId="443">
      <pivotArea dataOnly="0" labelOnly="1" fieldPosition="0">
        <references count="1">
          <reference field="17" count="0"/>
        </references>
      </pivotArea>
    </format>
    <format dxfId="442">
      <pivotArea type="all" dataOnly="0" outline="0" fieldPosition="0"/>
    </format>
    <format dxfId="441">
      <pivotArea field="17" type="button" dataOnly="0" labelOnly="1" outline="0" axis="axisRow" fieldPosition="0"/>
    </format>
    <format dxfId="440">
      <pivotArea dataOnly="0" labelOnly="1" fieldPosition="0">
        <references count="1">
          <reference field="17" count="0"/>
        </references>
      </pivotArea>
    </format>
    <format dxfId="439">
      <pivotArea type="all" dataOnly="0" outline="0" fieldPosition="0"/>
    </format>
    <format dxfId="438">
      <pivotArea field="17" type="button" dataOnly="0" labelOnly="1" outline="0" axis="axisRow" fieldPosition="0"/>
    </format>
    <format dxfId="437">
      <pivotArea dataOnly="0" labelOnly="1" fieldPosition="0">
        <references count="1">
          <reference field="17" count="0"/>
        </references>
      </pivotArea>
    </format>
    <format dxfId="436">
      <pivotArea type="all" dataOnly="0" outline="0" fieldPosition="0"/>
    </format>
    <format dxfId="435">
      <pivotArea field="17" type="button" dataOnly="0" labelOnly="1" outline="0" axis="axisRow" fieldPosition="0"/>
    </format>
    <format dxfId="434">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5:B17"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multipleItemSelectionAllowed="1" showAll="0">
      <items count="5">
        <item h="1" sd="0" x="0"/>
        <item h="1" x="1"/>
        <item x="2"/>
        <item h="1" sd="0" x="3"/>
        <item t="default"/>
      </items>
    </pivotField>
  </pivotFields>
  <rowFields count="1">
    <field x="2"/>
  </rowFields>
  <rowItems count="12">
    <i>
      <x v="1"/>
    </i>
    <i>
      <x v="2"/>
    </i>
    <i>
      <x v="3"/>
    </i>
    <i>
      <x v="4"/>
    </i>
    <i>
      <x v="5"/>
    </i>
    <i>
      <x v="6"/>
    </i>
    <i>
      <x v="7"/>
    </i>
    <i>
      <x v="8"/>
    </i>
    <i>
      <x v="9"/>
    </i>
    <i>
      <x v="10"/>
    </i>
    <i>
      <x v="11"/>
    </i>
    <i>
      <x v="12"/>
    </i>
  </rowItems>
  <colItems count="1">
    <i/>
  </colItems>
  <dataFields count="1">
    <dataField name="Average of Views" fld="7" subtotal="average" baseField="0" baseItem="0" numFmtId="2"/>
  </dataFields>
  <formats count="38">
    <format dxfId="491">
      <pivotArea outline="0" collapsedLevelsAreSubtotals="1" fieldPosition="0"/>
    </format>
    <format dxfId="490">
      <pivotArea dataOnly="0" labelOnly="1" outline="0" axis="axisValues" fieldPosition="0"/>
    </format>
    <format dxfId="489">
      <pivotArea type="all" dataOnly="0" outline="0" fieldPosition="0"/>
    </format>
    <format dxfId="488">
      <pivotArea outline="0" collapsedLevelsAreSubtotals="1" fieldPosition="0"/>
    </format>
    <format dxfId="487">
      <pivotArea field="2" type="button" dataOnly="0" labelOnly="1" outline="0" axis="axisRow" fieldPosition="0"/>
    </format>
    <format dxfId="486">
      <pivotArea dataOnly="0" labelOnly="1" outline="0" axis="axisValues" fieldPosition="0"/>
    </format>
    <format dxfId="485">
      <pivotArea dataOnly="0" labelOnly="1" fieldPosition="0">
        <references count="1">
          <reference field="2" count="12">
            <x v="1"/>
            <x v="2"/>
            <x v="3"/>
            <x v="4"/>
            <x v="5"/>
            <x v="6"/>
            <x v="7"/>
            <x v="8"/>
            <x v="9"/>
            <x v="10"/>
            <x v="11"/>
            <x v="12"/>
          </reference>
        </references>
      </pivotArea>
    </format>
    <format dxfId="484">
      <pivotArea dataOnly="0" labelOnly="1" outline="0" axis="axisValues" fieldPosition="0"/>
    </format>
    <format dxfId="483">
      <pivotArea type="all" dataOnly="0" outline="0" fieldPosition="0"/>
    </format>
    <format dxfId="482">
      <pivotArea outline="0" collapsedLevelsAreSubtotals="1" fieldPosition="0"/>
    </format>
    <format dxfId="481">
      <pivotArea field="2" type="button" dataOnly="0" labelOnly="1" outline="0" axis="axisRow" fieldPosition="0"/>
    </format>
    <format dxfId="480">
      <pivotArea dataOnly="0" labelOnly="1" outline="0" axis="axisValues" fieldPosition="0"/>
    </format>
    <format dxfId="479">
      <pivotArea dataOnly="0" labelOnly="1" fieldPosition="0">
        <references count="1">
          <reference field="2" count="12">
            <x v="1"/>
            <x v="2"/>
            <x v="3"/>
            <x v="4"/>
            <x v="5"/>
            <x v="6"/>
            <x v="7"/>
            <x v="8"/>
            <x v="9"/>
            <x v="10"/>
            <x v="11"/>
            <x v="12"/>
          </reference>
        </references>
      </pivotArea>
    </format>
    <format dxfId="478">
      <pivotArea dataOnly="0" labelOnly="1" outline="0" axis="axisValues" fieldPosition="0"/>
    </format>
    <format dxfId="477">
      <pivotArea type="all" dataOnly="0" outline="0" fieldPosition="0"/>
    </format>
    <format dxfId="476">
      <pivotArea outline="0" collapsedLevelsAreSubtotals="1" fieldPosition="0"/>
    </format>
    <format dxfId="475">
      <pivotArea field="2" type="button" dataOnly="0" labelOnly="1" outline="0" axis="axisRow" fieldPosition="0"/>
    </format>
    <format dxfId="474">
      <pivotArea dataOnly="0" labelOnly="1" outline="0" axis="axisValues" fieldPosition="0"/>
    </format>
    <format dxfId="473">
      <pivotArea dataOnly="0" labelOnly="1" fieldPosition="0">
        <references count="1">
          <reference field="2" count="12">
            <x v="1"/>
            <x v="2"/>
            <x v="3"/>
            <x v="4"/>
            <x v="5"/>
            <x v="6"/>
            <x v="7"/>
            <x v="8"/>
            <x v="9"/>
            <x v="10"/>
            <x v="11"/>
            <x v="12"/>
          </reference>
        </references>
      </pivotArea>
    </format>
    <format dxfId="472">
      <pivotArea dataOnly="0" labelOnly="1" outline="0" axis="axisValues" fieldPosition="0"/>
    </format>
    <format dxfId="471">
      <pivotArea type="all" dataOnly="0" outline="0" fieldPosition="0"/>
    </format>
    <format dxfId="470">
      <pivotArea outline="0" collapsedLevelsAreSubtotals="1" fieldPosition="0"/>
    </format>
    <format dxfId="469">
      <pivotArea field="2" type="button" dataOnly="0" labelOnly="1" outline="0" axis="axisRow" fieldPosition="0"/>
    </format>
    <format dxfId="468">
      <pivotArea dataOnly="0" labelOnly="1" outline="0" axis="axisValues" fieldPosition="0"/>
    </format>
    <format dxfId="467">
      <pivotArea dataOnly="0" labelOnly="1" fieldPosition="0">
        <references count="1">
          <reference field="2" count="12">
            <x v="1"/>
            <x v="2"/>
            <x v="3"/>
            <x v="4"/>
            <x v="5"/>
            <x v="6"/>
            <x v="7"/>
            <x v="8"/>
            <x v="9"/>
            <x v="10"/>
            <x v="11"/>
            <x v="12"/>
          </reference>
        </references>
      </pivotArea>
    </format>
    <format dxfId="466">
      <pivotArea dataOnly="0" labelOnly="1" outline="0" axis="axisValues" fieldPosition="0"/>
    </format>
    <format dxfId="465">
      <pivotArea type="all" dataOnly="0" outline="0" fieldPosition="0"/>
    </format>
    <format dxfId="464">
      <pivotArea outline="0" collapsedLevelsAreSubtotals="1" fieldPosition="0"/>
    </format>
    <format dxfId="463">
      <pivotArea field="2" type="button" dataOnly="0" labelOnly="1" outline="0" axis="axisRow" fieldPosition="0"/>
    </format>
    <format dxfId="462">
      <pivotArea dataOnly="0" labelOnly="1" outline="0" axis="axisValues" fieldPosition="0"/>
    </format>
    <format dxfId="461">
      <pivotArea dataOnly="0" labelOnly="1" fieldPosition="0">
        <references count="1">
          <reference field="2" count="12">
            <x v="1"/>
            <x v="2"/>
            <x v="3"/>
            <x v="4"/>
            <x v="5"/>
            <x v="6"/>
            <x v="7"/>
            <x v="8"/>
            <x v="9"/>
            <x v="10"/>
            <x v="11"/>
            <x v="12"/>
          </reference>
        </references>
      </pivotArea>
    </format>
    <format dxfId="460">
      <pivotArea dataOnly="0" labelOnly="1" outline="0" axis="axisValues" fieldPosition="0"/>
    </format>
    <format dxfId="459">
      <pivotArea type="all" dataOnly="0" outline="0" fieldPosition="0"/>
    </format>
    <format dxfId="458">
      <pivotArea outline="0" collapsedLevelsAreSubtotals="1" fieldPosition="0"/>
    </format>
    <format dxfId="457">
      <pivotArea field="2" type="button" dataOnly="0" labelOnly="1" outline="0" axis="axisRow" fieldPosition="0"/>
    </format>
    <format dxfId="456">
      <pivotArea dataOnly="0" labelOnly="1" outline="0" axis="axisValues" fieldPosition="0"/>
    </format>
    <format dxfId="455">
      <pivotArea dataOnly="0" labelOnly="1" fieldPosition="0">
        <references count="1">
          <reference field="2" count="12">
            <x v="1"/>
            <x v="2"/>
            <x v="3"/>
            <x v="4"/>
            <x v="5"/>
            <x v="6"/>
            <x v="7"/>
            <x v="8"/>
            <x v="9"/>
            <x v="10"/>
            <x v="11"/>
            <x v="12"/>
          </reference>
        </references>
      </pivotArea>
    </format>
    <format dxfId="4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48">
      <pivotArea outline="0" collapsedLevelsAreSubtotals="1" fieldPosition="0"/>
    </format>
    <format dxfId="47">
      <pivotArea dataOnly="0" labelOnly="1" outline="0" axis="axisValues" fieldPosition="0"/>
    </format>
    <format dxfId="46">
      <pivotArea type="all" dataOnly="0" outline="0" fieldPosition="0"/>
    </format>
    <format dxfId="45">
      <pivotArea field="17" type="button" dataOnly="0" labelOnly="1" outline="0" axis="axisRow" fieldPosition="0"/>
    </format>
    <format dxfId="44">
      <pivotArea dataOnly="0" labelOnly="1" fieldPosition="0">
        <references count="1">
          <reference field="17" count="0"/>
        </references>
      </pivotArea>
    </format>
    <format dxfId="43">
      <pivotArea type="all" dataOnly="0" outline="0" fieldPosition="0"/>
    </format>
    <format dxfId="42">
      <pivotArea field="17" type="button" dataOnly="0" labelOnly="1" outline="0" axis="axisRow" fieldPosition="0"/>
    </format>
    <format dxfId="41">
      <pivotArea dataOnly="0" labelOnly="1" fieldPosition="0">
        <references count="1">
          <reference field="17" count="0"/>
        </references>
      </pivotArea>
    </format>
    <format dxfId="40">
      <pivotArea type="all" dataOnly="0" outline="0" fieldPosition="0"/>
    </format>
    <format dxfId="39">
      <pivotArea field="17" type="button" dataOnly="0" labelOnly="1" outline="0" axis="axisRow" fieldPosition="0"/>
    </format>
    <format dxfId="38">
      <pivotArea dataOnly="0" labelOnly="1" fieldPosition="0">
        <references count="1">
          <reference field="17" count="0"/>
        </references>
      </pivotArea>
    </format>
    <format dxfId="37">
      <pivotArea type="all" dataOnly="0" outline="0" fieldPosition="0"/>
    </format>
    <format dxfId="36">
      <pivotArea field="17" type="button" dataOnly="0" labelOnly="1" outline="0" axis="axisRow" fieldPosition="0"/>
    </format>
    <format dxfId="35">
      <pivotArea dataOnly="0" labelOnly="1" fieldPosition="0">
        <references count="1">
          <reference field="17" count="0"/>
        </references>
      </pivotArea>
    </format>
    <format dxfId="34">
      <pivotArea type="all" dataOnly="0" outline="0" fieldPosition="0"/>
    </format>
    <format dxfId="33">
      <pivotArea field="17" type="button" dataOnly="0" labelOnly="1" outline="0" axis="axisRow" fieldPosition="0"/>
    </format>
    <format dxfId="32">
      <pivotArea dataOnly="0" labelOnly="1" fieldPosition="0">
        <references count="1">
          <reference field="17" count="0"/>
        </references>
      </pivotArea>
    </format>
    <format dxfId="31">
      <pivotArea type="all" dataOnly="0" outline="0" fieldPosition="0"/>
    </format>
    <format dxfId="30">
      <pivotArea field="17" type="button" dataOnly="0" labelOnly="1" outline="0" axis="axisRow" fieldPosition="0"/>
    </format>
    <format dxfId="29">
      <pivotArea dataOnly="0" labelOnly="1" fieldPosition="0">
        <references count="1">
          <reference field="17" count="0"/>
        </references>
      </pivotArea>
    </format>
    <format dxfId="28">
      <pivotArea type="all" dataOnly="0" outline="0" fieldPosition="0"/>
    </format>
    <format dxfId="27">
      <pivotArea field="17" type="button" dataOnly="0" labelOnly="1" outline="0" axis="axisRow" fieldPosition="0"/>
    </format>
    <format dxfId="26">
      <pivotArea dataOnly="0" labelOnly="1" fieldPosition="0">
        <references count="1">
          <reference field="17" count="0"/>
        </references>
      </pivotArea>
    </format>
    <format dxfId="25">
      <pivotArea type="all" dataOnly="0" outline="0" fieldPosition="0"/>
    </format>
    <format dxfId="24">
      <pivotArea field="17" type="button" dataOnly="0" labelOnly="1" outline="0" axis="axisRow" fieldPosition="0"/>
    </format>
    <format dxfId="23">
      <pivotArea dataOnly="0" labelOnly="1" fieldPosition="0">
        <references count="1">
          <reference field="17" count="0"/>
        </references>
      </pivotArea>
    </format>
    <format dxfId="22">
      <pivotArea type="all" dataOnly="0" outline="0" fieldPosition="0"/>
    </format>
    <format dxfId="21">
      <pivotArea field="17" type="button" dataOnly="0" labelOnly="1" outline="0" axis="axisRow" fieldPosition="0"/>
    </format>
    <format dxfId="20">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7:B32"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1"/>
    </i>
    <i>
      <x v="18"/>
    </i>
    <i>
      <x v="40"/>
    </i>
    <i>
      <x v="43"/>
    </i>
    <i>
      <x v="62"/>
    </i>
  </rowItems>
  <colItems count="1">
    <i/>
  </colItems>
  <dataFields count="1">
    <dataField name="Average of Views" fld="7" subtotal="average" baseField="5" baseItem="0" numFmtId="43"/>
  </dataFields>
  <formats count="55">
    <format dxfId="103">
      <pivotArea outline="0" collapsedLevelsAreSubtotals="1" fieldPosition="0"/>
    </format>
    <format dxfId="102">
      <pivotArea type="all" dataOnly="0" outline="0" fieldPosition="0"/>
    </format>
    <format dxfId="101">
      <pivotArea outline="0" collapsedLevelsAreSubtotals="1" fieldPosition="0"/>
    </format>
    <format dxfId="100">
      <pivotArea field="5" type="button" dataOnly="0" labelOnly="1" outline="0" axis="axisRow" fieldPosition="0"/>
    </format>
    <format dxfId="99">
      <pivotArea dataOnly="0" labelOnly="1" outline="0" axis="axisValues" fieldPosition="0"/>
    </format>
    <format dxfId="98">
      <pivotArea dataOnly="0" labelOnly="1" fieldPosition="0">
        <references count="1">
          <reference field="5" count="5">
            <x v="11"/>
            <x v="18"/>
            <x v="40"/>
            <x v="43"/>
            <x v="62"/>
          </reference>
        </references>
      </pivotArea>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5" type="button" dataOnly="0" labelOnly="1" outline="0" axis="axisRow" fieldPosition="0"/>
    </format>
    <format dxfId="93">
      <pivotArea dataOnly="0" labelOnly="1" outline="0" axis="axisValues" fieldPosition="0"/>
    </format>
    <format dxfId="92">
      <pivotArea dataOnly="0" labelOnly="1" fieldPosition="0">
        <references count="1">
          <reference field="5" count="5">
            <x v="11"/>
            <x v="18"/>
            <x v="40"/>
            <x v="43"/>
            <x v="62"/>
          </reference>
        </references>
      </pivotArea>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5" type="button" dataOnly="0" labelOnly="1" outline="0" axis="axisRow" fieldPosition="0"/>
    </format>
    <format dxfId="87">
      <pivotArea dataOnly="0" labelOnly="1" outline="0" axis="axisValues" fieldPosition="0"/>
    </format>
    <format dxfId="86">
      <pivotArea dataOnly="0" labelOnly="1" fieldPosition="0">
        <references count="1">
          <reference field="5" count="5">
            <x v="11"/>
            <x v="28"/>
            <x v="37"/>
            <x v="40"/>
            <x v="43"/>
          </reference>
        </references>
      </pivotArea>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5" type="button" dataOnly="0" labelOnly="1" outline="0" axis="axisRow" fieldPosition="0"/>
    </format>
    <format dxfId="81">
      <pivotArea dataOnly="0" labelOnly="1" outline="0" axis="axisValues" fieldPosition="0"/>
    </format>
    <format dxfId="80">
      <pivotArea dataOnly="0" labelOnly="1" fieldPosition="0">
        <references count="1">
          <reference field="5" count="5">
            <x v="11"/>
            <x v="28"/>
            <x v="37"/>
            <x v="40"/>
            <x v="43"/>
          </reference>
        </references>
      </pivotArea>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5" type="button" dataOnly="0" labelOnly="1" outline="0" axis="axisRow" fieldPosition="0"/>
    </format>
    <format dxfId="75">
      <pivotArea dataOnly="0" labelOnly="1" outline="0" axis="axisValues" fieldPosition="0"/>
    </format>
    <format dxfId="74">
      <pivotArea dataOnly="0" labelOnly="1" fieldPosition="0">
        <references count="1">
          <reference field="5" count="5">
            <x v="11"/>
            <x v="28"/>
            <x v="37"/>
            <x v="40"/>
            <x v="43"/>
          </reference>
        </references>
      </pivotArea>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5" type="button" dataOnly="0" labelOnly="1" outline="0" axis="axisRow" fieldPosition="0"/>
    </format>
    <format dxfId="69">
      <pivotArea dataOnly="0" labelOnly="1" outline="0" axis="axisValues" fieldPosition="0"/>
    </format>
    <format dxfId="68">
      <pivotArea dataOnly="0" labelOnly="1" fieldPosition="0">
        <references count="1">
          <reference field="5" count="5">
            <x v="11"/>
            <x v="28"/>
            <x v="37"/>
            <x v="40"/>
            <x v="43"/>
          </reference>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5" type="button" dataOnly="0" labelOnly="1" outline="0" axis="axisRow" fieldPosition="0"/>
    </format>
    <format dxfId="63">
      <pivotArea dataOnly="0" labelOnly="1" outline="0" axis="axisValues" fieldPosition="0"/>
    </format>
    <format dxfId="62">
      <pivotArea dataOnly="0" labelOnly="1" fieldPosition="0">
        <references count="1">
          <reference field="5" count="5">
            <x v="11"/>
            <x v="28"/>
            <x v="37"/>
            <x v="40"/>
            <x v="43"/>
          </reference>
        </references>
      </pivotArea>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5" type="button" dataOnly="0" labelOnly="1" outline="0" axis="axisRow" fieldPosition="0"/>
    </format>
    <format dxfId="57">
      <pivotArea dataOnly="0" labelOnly="1" outline="0" axis="axisValues" fieldPosition="0"/>
    </format>
    <format dxfId="56">
      <pivotArea dataOnly="0" labelOnly="1" fieldPosition="0">
        <references count="1">
          <reference field="5" count="5">
            <x v="11"/>
            <x v="28"/>
            <x v="37"/>
            <x v="40"/>
            <x v="43"/>
          </reference>
        </references>
      </pivotArea>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outline="0" axis="axisValues" fieldPosition="0"/>
    </format>
    <format dxfId="50">
      <pivotArea dataOnly="0" labelOnly="1" fieldPosition="0">
        <references count="1">
          <reference field="5" count="5">
            <x v="11"/>
            <x v="28"/>
            <x v="37"/>
            <x v="40"/>
            <x v="43"/>
          </reference>
        </references>
      </pivotArea>
    </format>
    <format dxfId="49">
      <pivotArea dataOnly="0" labelOnly="1" outline="0" axis="axisValues" fieldPosition="0"/>
    </format>
  </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7:D28"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132">
      <pivotArea outline="0" collapsedLevelsAreSubtotals="1" fieldPosition="0"/>
    </format>
    <format dxfId="131">
      <pivotArea dataOnly="0" labelOnly="1" outline="0" axis="axisValues" fieldPosition="0"/>
    </format>
    <format dxfId="130">
      <pivotArea type="all" dataOnly="0" outline="0" fieldPosition="0"/>
    </format>
    <format dxfId="129">
      <pivotArea field="17" type="button" dataOnly="0" labelOnly="1" outline="0" axis="axisRow" fieldPosition="0"/>
    </format>
    <format dxfId="128">
      <pivotArea dataOnly="0" labelOnly="1" fieldPosition="0">
        <references count="1">
          <reference field="17" count="0"/>
        </references>
      </pivotArea>
    </format>
    <format dxfId="127">
      <pivotArea type="all" dataOnly="0" outline="0" fieldPosition="0"/>
    </format>
    <format dxfId="126">
      <pivotArea field="17" type="button" dataOnly="0" labelOnly="1" outline="0" axis="axisRow" fieldPosition="0"/>
    </format>
    <format dxfId="125">
      <pivotArea dataOnly="0" labelOnly="1" fieldPosition="0">
        <references count="1">
          <reference field="17" count="0"/>
        </references>
      </pivotArea>
    </format>
    <format dxfId="124">
      <pivotArea type="all" dataOnly="0" outline="0" fieldPosition="0"/>
    </format>
    <format dxfId="123">
      <pivotArea field="17" type="button" dataOnly="0" labelOnly="1" outline="0" axis="axisRow" fieldPosition="0"/>
    </format>
    <format dxfId="122">
      <pivotArea dataOnly="0" labelOnly="1" fieldPosition="0">
        <references count="1">
          <reference field="17" count="0"/>
        </references>
      </pivotArea>
    </format>
    <format dxfId="121">
      <pivotArea type="all" dataOnly="0" outline="0" fieldPosition="0"/>
    </format>
    <format dxfId="120">
      <pivotArea field="17" type="button" dataOnly="0" labelOnly="1" outline="0" axis="axisRow" fieldPosition="0"/>
    </format>
    <format dxfId="119">
      <pivotArea dataOnly="0" labelOnly="1" fieldPosition="0">
        <references count="1">
          <reference field="17" count="0"/>
        </references>
      </pivotArea>
    </format>
    <format dxfId="118">
      <pivotArea type="all" dataOnly="0" outline="0" fieldPosition="0"/>
    </format>
    <format dxfId="117">
      <pivotArea field="17" type="button" dataOnly="0" labelOnly="1" outline="0" axis="axisRow" fieldPosition="0"/>
    </format>
    <format dxfId="116">
      <pivotArea dataOnly="0" labelOnly="1" fieldPosition="0">
        <references count="1">
          <reference field="17" count="0"/>
        </references>
      </pivotArea>
    </format>
    <format dxfId="115">
      <pivotArea type="all" dataOnly="0" outline="0" fieldPosition="0"/>
    </format>
    <format dxfId="114">
      <pivotArea field="17" type="button" dataOnly="0" labelOnly="1" outline="0" axis="axisRow" fieldPosition="0"/>
    </format>
    <format dxfId="113">
      <pivotArea dataOnly="0" labelOnly="1" fieldPosition="0">
        <references count="1">
          <reference field="17" count="0"/>
        </references>
      </pivotArea>
    </format>
    <format dxfId="112">
      <pivotArea type="all" dataOnly="0" outline="0" fieldPosition="0"/>
    </format>
    <format dxfId="111">
      <pivotArea field="17" type="button" dataOnly="0" labelOnly="1" outline="0" axis="axisRow" fieldPosition="0"/>
    </format>
    <format dxfId="110">
      <pivotArea dataOnly="0" labelOnly="1" fieldPosition="0">
        <references count="1">
          <reference field="17" count="0"/>
        </references>
      </pivotArea>
    </format>
    <format dxfId="109">
      <pivotArea type="all" dataOnly="0" outline="0" fieldPosition="0"/>
    </format>
    <format dxfId="108">
      <pivotArea field="17" type="button" dataOnly="0" labelOnly="1" outline="0" axis="axisRow" fieldPosition="0"/>
    </format>
    <format dxfId="107">
      <pivotArea dataOnly="0" labelOnly="1" fieldPosition="0">
        <references count="1">
          <reference field="17" count="0"/>
        </references>
      </pivotArea>
    </format>
    <format dxfId="106">
      <pivotArea type="all" dataOnly="0" outline="0" fieldPosition="0"/>
    </format>
    <format dxfId="105">
      <pivotArea field="17" type="button" dataOnly="0" labelOnly="1" outline="0" axis="axisRow" fieldPosition="0"/>
    </format>
    <format dxfId="104">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ent_Summary" sourceName="Content Summary">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ent1" sourceName="Content">
  <pivotTables>
    <pivotTable tabId="9" name="PivotTable2"/>
    <pivotTable tabId="9" name="PivotTable3"/>
    <pivotTable tabId="9" name="PivotTable4"/>
    <pivotTable tabId="9" name="PivotTable5"/>
    <pivotTable tabId="9" name="PivotTable6"/>
    <pivotTable tabId="9" name="PivotTable7"/>
    <pivotTable tabId="11" name="PivotTable9"/>
    <pivotTable tabId="11" name="PivotTable11"/>
    <pivotTable tabId="11" name="PivotTable14"/>
    <pivotTable tabId="11" name="PivotTable2"/>
  </pivotTables>
  <data>
    <tabular pivotCacheId="1160774363">
      <items count="63">
        <i x="34" s="1"/>
        <i x="48" s="1"/>
        <i x="15" s="1"/>
        <i x="23" s="1"/>
        <i x="1" s="1"/>
        <i x="16" s="1"/>
        <i x="60" s="1"/>
        <i x="58" s="1"/>
        <i x="52" s="1"/>
        <i x="17" s="1"/>
        <i x="38" s="1"/>
        <i x="29" s="1"/>
        <i x="21" s="1"/>
        <i x="33" s="1"/>
        <i x="45" s="1"/>
        <i x="14" s="1"/>
        <i x="8" s="1"/>
        <i x="39" s="1"/>
        <i x="55" s="1"/>
        <i x="10" s="1"/>
        <i x="47" s="1"/>
        <i x="41" s="1"/>
        <i x="18" s="1"/>
        <i x="42" s="1"/>
        <i x="35" s="1"/>
        <i x="51" s="1"/>
        <i x="32" s="1"/>
        <i x="22" s="1"/>
        <i x="56" s="1"/>
        <i x="28" s="1"/>
        <i x="7" s="1"/>
        <i x="37" s="1"/>
        <i x="9" s="1"/>
        <i x="49" s="1"/>
        <i x="57" s="1"/>
        <i x="6" s="1"/>
        <i x="31" s="1"/>
        <i x="36" s="1"/>
        <i x="0" s="1"/>
        <i x="50" s="1"/>
        <i x="24" s="1"/>
        <i x="43" s="1"/>
        <i x="5" s="1"/>
        <i x="13" s="1"/>
        <i x="19" s="1"/>
        <i x="12" s="1"/>
        <i x="30" s="1"/>
        <i x="40" s="1"/>
        <i x="27" s="1"/>
        <i x="11" s="1"/>
        <i x="20" s="1"/>
        <i x="26" s="1"/>
        <i x="53" s="1"/>
        <i x="54" s="1"/>
        <i x="44" s="1"/>
        <i x="25" s="1"/>
        <i x="46" s="1"/>
        <i x="59" s="1"/>
        <i x="62" s="1" nd="1"/>
        <i x="61" s="1" nd="1"/>
        <i x="4" s="1" nd="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customListSort="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ent Summary" cache="Slicer_Content_Summary" caption="Content Summary" columnCount="3" rowHeight="225425"/>
  <slicer name="Content 1" cache="Slicer_Content1" caption="Content" columnCount="2" rowHeight="225425"/>
  <slicer name="Years" cache="Slicer_Years" caption="Years" showCaption="0"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Years 2" cache="Slicer_Years" caption="Years" showCaption="0" rowHeight="225425"/>
  <slicer name="Years 1" cache="Slicer_Years" caption="Years" showCaption="0" rowHeight="225425"/>
  <slicer name="Years 3" cache="Slicer_Years" caption="Years" showCaption="0" rowHeight="225425"/>
</slicers>
</file>

<file path=xl/tables/table1.xml><?xml version="1.0" encoding="utf-8"?>
<table xmlns="http://schemas.openxmlformats.org/spreadsheetml/2006/main" id="1" name="Table32" displayName="Table32" ref="A3:P200" totalsRowShown="0" headerRowDxfId="19" dataDxfId="17" headerRowBorderDxfId="18" tableBorderDxfId="16" headerRowCellStyle="Comma">
  <autoFilter ref="A3:P200"/>
  <sortState ref="A4:P200">
    <sortCondition ref="A3:A200"/>
  </sortState>
  <tableColumns count="16">
    <tableColumn id="1" name="No" dataDxfId="15"/>
    <tableColumn id="2" name="Video title" dataDxfId="14"/>
    <tableColumn id="3" name="Video publish time" dataDxfId="13"/>
    <tableColumn id="4" name="Video Type" dataDxfId="12"/>
    <tableColumn id="5" name="Content Summary" dataDxfId="11"/>
    <tableColumn id="6" name="Content" dataDxfId="10"/>
    <tableColumn id="14" name="Subscribers" dataDxfId="9"/>
    <tableColumn id="10" name="Views" dataDxfId="8"/>
    <tableColumn id="11" name="Watch time (hours)" dataDxfId="7"/>
    <tableColumn id="12" name="Watch time (in Minutes)" dataDxfId="6">
      <calculatedColumnFormula>Table32[[#This Row],[Watch time (hours)]]*1440</calculatedColumnFormula>
    </tableColumn>
    <tableColumn id="15" name="Impressions" dataDxfId="5" dataCellStyle="Comma"/>
    <tableColumn id="16" name="Click Rate" dataDxfId="4" dataCellStyle="Comma">
      <calculatedColumnFormula>K4*M4</calculatedColumnFormula>
    </tableColumn>
    <tableColumn id="17" name="Impressions click-through rate (%)" dataDxfId="3"/>
    <tableColumn id="8" name="Likes" dataDxfId="2" dataCellStyle="Comma"/>
    <tableColumn id="7" name="Dislikes" dataDxfId="1"/>
    <tableColumn id="9" name="Likes (vs. dislikes) (%)"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rinterSettings" Target="../printerSettings/printerSettings6.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drawing" Target="../drawings/drawing7.xml"/><Relationship Id="rId4" Type="http://schemas.openxmlformats.org/officeDocument/2006/relationships/pivotTable" Target="../pivotTables/pivotTable10.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1"/>
  <sheetViews>
    <sheetView showGridLines="0" tabSelected="1" topLeftCell="A3" zoomScale="70" zoomScaleNormal="70" workbookViewId="0">
      <selection activeCell="E42" sqref="E42"/>
    </sheetView>
  </sheetViews>
  <sheetFormatPr defaultRowHeight="12.75"/>
  <cols>
    <col min="1" max="8" width="9.140625" style="8"/>
    <col min="9" max="9" width="15.7109375" style="8" customWidth="1"/>
    <col min="10" max="10" width="9.140625" style="8" customWidth="1"/>
    <col min="11" max="12" width="9.140625" style="8"/>
    <col min="13" max="13" width="4" style="8" customWidth="1"/>
    <col min="14" max="15" width="9.140625" style="8"/>
    <col min="16" max="16" width="24.85546875" style="8" customWidth="1"/>
    <col min="17" max="17" width="13.7109375" style="8" customWidth="1"/>
    <col min="18" max="18" width="16.28515625" style="8" customWidth="1"/>
    <col min="19" max="19" width="9.140625" style="8"/>
    <col min="20" max="20" width="9.140625" style="8" customWidth="1"/>
    <col min="21" max="21" width="9.140625" style="8"/>
    <col min="22" max="22" width="23" style="8" customWidth="1"/>
    <col min="23" max="16384" width="9.140625" style="8"/>
  </cols>
  <sheetData>
    <row r="1" spans="1:38" s="99" customFormat="1" ht="39">
      <c r="M1" s="178" t="s">
        <v>0</v>
      </c>
      <c r="N1" s="178"/>
      <c r="O1" s="178"/>
      <c r="P1" s="178"/>
      <c r="Q1" s="178"/>
      <c r="R1" s="178"/>
      <c r="S1" s="178"/>
      <c r="V1" s="104"/>
      <c r="W1" s="104"/>
      <c r="X1" s="98"/>
    </row>
    <row r="2" spans="1:38" s="99" customFormat="1" ht="37.5" customHeight="1">
      <c r="M2" s="179" t="s">
        <v>1</v>
      </c>
      <c r="N2" s="179"/>
      <c r="O2" s="179"/>
      <c r="P2" s="179"/>
      <c r="Q2" s="179"/>
      <c r="R2" s="179"/>
      <c r="S2" s="179"/>
      <c r="V2" s="100"/>
      <c r="W2" s="100"/>
      <c r="X2" s="100"/>
      <c r="Y2" s="100"/>
    </row>
    <row r="3" spans="1:38">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row>
    <row r="4" spans="1:38" ht="13.5" thickBot="1">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row>
    <row r="5" spans="1:38" ht="21.75" thickBot="1">
      <c r="A5" s="106"/>
      <c r="B5" s="106"/>
      <c r="C5" s="106"/>
      <c r="D5" s="106"/>
      <c r="E5" s="106"/>
      <c r="F5" s="106"/>
      <c r="G5" s="106"/>
      <c r="H5" s="106"/>
      <c r="I5" s="106"/>
      <c r="J5" s="106"/>
      <c r="K5" s="106"/>
      <c r="L5" s="106"/>
      <c r="M5" s="106"/>
      <c r="N5" s="180" t="s">
        <v>2</v>
      </c>
      <c r="O5" s="181"/>
      <c r="P5" s="181"/>
      <c r="Q5" s="181"/>
      <c r="R5" s="181"/>
      <c r="S5" s="181"/>
      <c r="T5" s="182"/>
      <c r="U5" s="106"/>
      <c r="V5" s="106"/>
      <c r="W5" s="106"/>
      <c r="X5" s="106"/>
      <c r="Y5" s="106"/>
      <c r="Z5" s="106"/>
      <c r="AA5" s="106"/>
      <c r="AB5" s="106"/>
      <c r="AC5" s="106"/>
      <c r="AD5" s="106"/>
      <c r="AE5" s="106"/>
      <c r="AF5" s="106"/>
      <c r="AG5" s="106"/>
      <c r="AH5" s="106"/>
      <c r="AI5" s="106"/>
      <c r="AJ5" s="106"/>
      <c r="AK5" s="106"/>
      <c r="AL5" s="106"/>
    </row>
    <row r="6" spans="1:38" ht="21">
      <c r="A6" s="106"/>
      <c r="B6" s="106"/>
      <c r="C6" s="106"/>
      <c r="D6" s="106"/>
      <c r="E6" s="106"/>
      <c r="F6" s="106"/>
      <c r="G6" s="106"/>
      <c r="H6" s="106"/>
      <c r="I6" s="106"/>
      <c r="J6" s="106"/>
      <c r="K6" s="106"/>
      <c r="L6" s="106"/>
      <c r="M6" s="106"/>
      <c r="N6" s="121"/>
      <c r="O6" s="130"/>
      <c r="P6" s="130"/>
      <c r="Q6" s="130"/>
      <c r="R6" s="130"/>
      <c r="S6" s="130"/>
      <c r="T6" s="131"/>
      <c r="U6" s="106"/>
      <c r="V6" s="106"/>
      <c r="W6" s="106"/>
      <c r="X6" s="106"/>
      <c r="Y6" s="106"/>
      <c r="Z6" s="106"/>
      <c r="AA6" s="106"/>
      <c r="AB6" s="106"/>
      <c r="AC6" s="106"/>
      <c r="AD6" s="106"/>
      <c r="AE6" s="106"/>
      <c r="AF6" s="106"/>
      <c r="AG6" s="106"/>
      <c r="AH6" s="106"/>
      <c r="AI6" s="106"/>
      <c r="AJ6" s="106"/>
      <c r="AK6" s="106"/>
      <c r="AL6" s="106"/>
    </row>
    <row r="7" spans="1:38" ht="21">
      <c r="A7" s="106"/>
      <c r="B7" s="106"/>
      <c r="C7" s="106"/>
      <c r="D7" s="106"/>
      <c r="E7" s="106"/>
      <c r="F7" s="106"/>
      <c r="G7" s="106"/>
      <c r="H7" s="106"/>
      <c r="I7" s="106"/>
      <c r="J7" s="106"/>
      <c r="K7" s="106"/>
      <c r="L7" s="106"/>
      <c r="M7" s="106"/>
      <c r="N7" s="119" t="s">
        <v>3</v>
      </c>
      <c r="O7" s="132"/>
      <c r="P7" s="107"/>
      <c r="Q7" s="107"/>
      <c r="R7" s="133" t="s">
        <v>4</v>
      </c>
      <c r="S7" s="107"/>
      <c r="T7" s="127"/>
      <c r="U7" s="106"/>
      <c r="V7" s="106"/>
      <c r="W7" s="106"/>
      <c r="X7" s="106"/>
      <c r="Y7" s="106"/>
      <c r="Z7" s="106"/>
      <c r="AA7" s="106"/>
      <c r="AB7" s="106"/>
      <c r="AC7" s="106"/>
      <c r="AD7" s="106"/>
      <c r="AE7" s="106"/>
      <c r="AF7" s="106"/>
      <c r="AG7" s="106"/>
      <c r="AH7" s="106"/>
      <c r="AI7" s="106"/>
      <c r="AJ7" s="106"/>
      <c r="AK7" s="106"/>
      <c r="AL7" s="106"/>
    </row>
    <row r="8" spans="1:38">
      <c r="A8" s="106"/>
      <c r="B8" s="106"/>
      <c r="C8" s="106"/>
      <c r="D8" s="106"/>
      <c r="E8" s="106"/>
      <c r="F8" s="106"/>
      <c r="G8" s="106"/>
      <c r="H8" s="106"/>
      <c r="I8" s="106"/>
      <c r="J8" s="106"/>
      <c r="K8" s="106"/>
      <c r="L8" s="106"/>
      <c r="M8" s="106"/>
      <c r="N8" s="134"/>
      <c r="O8" s="107"/>
      <c r="P8" s="107"/>
      <c r="Q8" s="107"/>
      <c r="R8" s="107"/>
      <c r="S8" s="107"/>
      <c r="T8" s="127"/>
      <c r="U8" s="106"/>
      <c r="V8" s="106"/>
      <c r="W8" s="106"/>
      <c r="X8" s="106"/>
      <c r="Y8" s="106"/>
      <c r="Z8" s="106"/>
      <c r="AA8" s="106"/>
      <c r="AB8" s="106"/>
      <c r="AC8" s="106"/>
      <c r="AD8" s="106"/>
      <c r="AE8" s="106"/>
      <c r="AF8" s="106"/>
      <c r="AG8" s="106"/>
      <c r="AH8" s="106"/>
      <c r="AI8" s="106"/>
      <c r="AJ8" s="106"/>
      <c r="AK8" s="106"/>
      <c r="AL8" s="106"/>
    </row>
    <row r="9" spans="1:38">
      <c r="A9" s="106"/>
      <c r="B9" s="106"/>
      <c r="C9" s="106"/>
      <c r="D9" s="106"/>
      <c r="E9" s="106"/>
      <c r="F9" s="106"/>
      <c r="G9" s="106"/>
      <c r="H9" s="106"/>
      <c r="I9" s="106"/>
      <c r="J9" s="106"/>
      <c r="K9" s="106"/>
      <c r="L9" s="106"/>
      <c r="M9" s="106"/>
      <c r="N9" s="134"/>
      <c r="O9" s="107"/>
      <c r="P9" s="107"/>
      <c r="Q9" s="107"/>
      <c r="R9" s="107"/>
      <c r="S9" s="107"/>
      <c r="T9" s="127"/>
      <c r="U9" s="106"/>
      <c r="V9" s="106"/>
      <c r="W9" s="106"/>
      <c r="X9" s="106"/>
      <c r="Y9" s="106"/>
      <c r="Z9" s="106"/>
      <c r="AA9" s="106"/>
      <c r="AB9" s="106"/>
      <c r="AC9" s="106"/>
      <c r="AD9" s="106"/>
      <c r="AE9" s="106"/>
      <c r="AF9" s="106"/>
      <c r="AG9" s="106"/>
      <c r="AH9" s="106"/>
      <c r="AI9" s="106"/>
      <c r="AJ9" s="106"/>
      <c r="AK9" s="106"/>
      <c r="AL9" s="106"/>
    </row>
    <row r="10" spans="1:38" ht="21">
      <c r="A10" s="106"/>
      <c r="B10" s="106"/>
      <c r="C10" s="106"/>
      <c r="D10" s="106"/>
      <c r="E10" s="106"/>
      <c r="F10" s="106"/>
      <c r="G10" s="106"/>
      <c r="H10" s="106"/>
      <c r="I10" s="106"/>
      <c r="J10" s="106"/>
      <c r="K10" s="106"/>
      <c r="L10" s="106"/>
      <c r="M10" s="106"/>
      <c r="N10" s="119" t="s">
        <v>5</v>
      </c>
      <c r="O10" s="132"/>
      <c r="P10" s="107"/>
      <c r="Q10" s="107"/>
      <c r="R10" s="133"/>
      <c r="S10" s="107"/>
      <c r="T10" s="127"/>
      <c r="U10" s="106"/>
      <c r="V10" s="106"/>
      <c r="W10" s="106"/>
      <c r="X10" s="106"/>
      <c r="Y10" s="106"/>
      <c r="Z10" s="106"/>
      <c r="AA10" s="106"/>
      <c r="AB10" s="106"/>
      <c r="AC10" s="106"/>
      <c r="AD10" s="106"/>
      <c r="AE10" s="106"/>
      <c r="AF10" s="106"/>
      <c r="AG10" s="106"/>
      <c r="AH10" s="106"/>
      <c r="AI10" s="106"/>
      <c r="AJ10" s="106"/>
      <c r="AK10" s="106"/>
      <c r="AL10" s="106"/>
    </row>
    <row r="11" spans="1:38">
      <c r="A11" s="106"/>
      <c r="B11" s="106"/>
      <c r="C11" s="106"/>
      <c r="D11" s="106"/>
      <c r="E11" s="106"/>
      <c r="F11" s="106"/>
      <c r="G11" s="106"/>
      <c r="H11" s="106"/>
      <c r="I11" s="106"/>
      <c r="J11" s="106"/>
      <c r="K11" s="106"/>
      <c r="L11" s="106"/>
      <c r="M11" s="106"/>
      <c r="N11" s="134"/>
      <c r="O11" s="107"/>
      <c r="P11" s="107"/>
      <c r="Q11" s="107"/>
      <c r="R11" s="107"/>
      <c r="S11" s="107"/>
      <c r="T11" s="127"/>
      <c r="U11" s="106"/>
      <c r="V11" s="106"/>
      <c r="W11" s="106"/>
      <c r="X11" s="106"/>
      <c r="Y11" s="106"/>
      <c r="Z11" s="106"/>
      <c r="AA11" s="106"/>
      <c r="AB11" s="106"/>
      <c r="AC11" s="106"/>
      <c r="AD11" s="106"/>
      <c r="AE11" s="106"/>
      <c r="AF11" s="106"/>
      <c r="AG11" s="106"/>
      <c r="AH11" s="106"/>
      <c r="AI11" s="106"/>
      <c r="AJ11" s="106"/>
      <c r="AK11" s="106"/>
      <c r="AL11" s="106"/>
    </row>
    <row r="12" spans="1:38">
      <c r="A12" s="106"/>
      <c r="B12" s="106"/>
      <c r="C12" s="106"/>
      <c r="D12" s="106"/>
      <c r="E12" s="106"/>
      <c r="F12" s="106"/>
      <c r="G12" s="106"/>
      <c r="H12" s="106"/>
      <c r="I12" s="106"/>
      <c r="J12" s="106"/>
      <c r="K12" s="106"/>
      <c r="L12" s="106"/>
      <c r="M12" s="106"/>
      <c r="N12" s="134"/>
      <c r="O12" s="107"/>
      <c r="P12" s="107"/>
      <c r="Q12" s="107"/>
      <c r="R12" s="107"/>
      <c r="S12" s="107"/>
      <c r="T12" s="127"/>
      <c r="U12" s="106"/>
      <c r="V12" s="106"/>
      <c r="W12" s="106"/>
      <c r="X12" s="106"/>
      <c r="Y12" s="106"/>
      <c r="Z12" s="106"/>
      <c r="AA12" s="106"/>
      <c r="AB12" s="106"/>
      <c r="AC12" s="106"/>
      <c r="AD12" s="106"/>
      <c r="AE12" s="106"/>
      <c r="AF12" s="106"/>
      <c r="AG12" s="106"/>
      <c r="AH12" s="106"/>
      <c r="AI12" s="106"/>
      <c r="AJ12" s="106"/>
      <c r="AK12" s="106"/>
      <c r="AL12" s="106"/>
    </row>
    <row r="13" spans="1:38" ht="21">
      <c r="A13" s="106"/>
      <c r="B13" s="106"/>
      <c r="C13" s="106"/>
      <c r="D13" s="106"/>
      <c r="E13" s="106"/>
      <c r="F13" s="106"/>
      <c r="G13" s="106"/>
      <c r="H13" s="106"/>
      <c r="I13" s="106"/>
      <c r="J13" s="106"/>
      <c r="K13" s="106"/>
      <c r="L13" s="106"/>
      <c r="M13" s="106"/>
      <c r="N13" s="119" t="s">
        <v>6</v>
      </c>
      <c r="O13" s="132"/>
      <c r="P13" s="107"/>
      <c r="Q13" s="107"/>
      <c r="R13" s="133"/>
      <c r="S13" s="107"/>
      <c r="T13" s="127"/>
      <c r="U13" s="106"/>
      <c r="V13" s="106"/>
      <c r="W13" s="106"/>
      <c r="X13" s="106"/>
      <c r="Y13" s="106"/>
      <c r="Z13" s="106"/>
      <c r="AA13" s="106"/>
      <c r="AB13" s="106"/>
      <c r="AC13" s="106"/>
      <c r="AD13" s="106"/>
      <c r="AE13" s="106"/>
      <c r="AF13" s="106"/>
      <c r="AG13" s="106"/>
      <c r="AH13" s="106"/>
      <c r="AI13" s="106"/>
      <c r="AJ13" s="106"/>
      <c r="AK13" s="106"/>
      <c r="AL13" s="106"/>
    </row>
    <row r="14" spans="1:38">
      <c r="A14" s="106"/>
      <c r="B14" s="106"/>
      <c r="C14" s="106"/>
      <c r="D14" s="106"/>
      <c r="E14" s="106"/>
      <c r="F14" s="106"/>
      <c r="G14" s="106"/>
      <c r="H14" s="106"/>
      <c r="I14" s="106"/>
      <c r="J14" s="106"/>
      <c r="K14" s="106"/>
      <c r="L14" s="106"/>
      <c r="M14" s="106"/>
      <c r="N14" s="134"/>
      <c r="O14" s="107"/>
      <c r="P14" s="107"/>
      <c r="Q14" s="107"/>
      <c r="R14" s="107"/>
      <c r="S14" s="107"/>
      <c r="T14" s="127"/>
      <c r="U14" s="106"/>
      <c r="V14" s="106"/>
      <c r="W14" s="106"/>
      <c r="X14" s="106"/>
      <c r="Y14" s="106"/>
      <c r="Z14" s="106"/>
      <c r="AA14" s="106"/>
      <c r="AB14" s="106"/>
      <c r="AC14" s="106"/>
      <c r="AD14" s="106"/>
      <c r="AE14" s="106"/>
      <c r="AF14" s="106"/>
      <c r="AG14" s="106"/>
      <c r="AH14" s="106"/>
      <c r="AI14" s="106"/>
      <c r="AJ14" s="106"/>
      <c r="AK14" s="106"/>
      <c r="AL14" s="106"/>
    </row>
    <row r="15" spans="1:38">
      <c r="A15" s="106"/>
      <c r="B15" s="106"/>
      <c r="C15" s="106"/>
      <c r="D15" s="106"/>
      <c r="E15" s="106"/>
      <c r="F15" s="106"/>
      <c r="G15" s="106"/>
      <c r="H15" s="106"/>
      <c r="I15" s="106"/>
      <c r="J15" s="106"/>
      <c r="K15" s="106"/>
      <c r="L15" s="106"/>
      <c r="M15" s="106"/>
      <c r="N15" s="134"/>
      <c r="O15" s="107"/>
      <c r="P15" s="107"/>
      <c r="Q15" s="107"/>
      <c r="R15" s="107"/>
      <c r="S15" s="107"/>
      <c r="T15" s="127"/>
      <c r="U15" s="106"/>
      <c r="V15" s="106"/>
      <c r="W15" s="106"/>
      <c r="X15" s="106"/>
      <c r="Y15" s="106"/>
      <c r="Z15" s="106"/>
      <c r="AA15" s="106"/>
      <c r="AB15" s="106"/>
      <c r="AC15" s="106"/>
      <c r="AD15" s="106"/>
      <c r="AE15" s="106"/>
      <c r="AF15" s="106"/>
      <c r="AG15" s="106"/>
      <c r="AH15" s="106"/>
      <c r="AI15" s="106"/>
      <c r="AJ15" s="106"/>
      <c r="AK15" s="106"/>
      <c r="AL15" s="106"/>
    </row>
    <row r="16" spans="1:38" ht="21">
      <c r="A16" s="106"/>
      <c r="B16" s="106"/>
      <c r="C16" s="106"/>
      <c r="D16" s="106"/>
      <c r="E16" s="106"/>
      <c r="F16" s="106"/>
      <c r="G16" s="106"/>
      <c r="H16" s="106"/>
      <c r="I16" s="106"/>
      <c r="J16" s="106"/>
      <c r="K16" s="106"/>
      <c r="L16" s="106"/>
      <c r="M16" s="106"/>
      <c r="N16" s="119" t="s">
        <v>7</v>
      </c>
      <c r="O16" s="132"/>
      <c r="P16" s="107"/>
      <c r="Q16" s="107"/>
      <c r="R16" s="133"/>
      <c r="S16" s="107"/>
      <c r="T16" s="127"/>
      <c r="U16" s="106"/>
      <c r="V16" s="106"/>
      <c r="W16" s="106"/>
      <c r="X16" s="106"/>
      <c r="Y16" s="106"/>
      <c r="Z16" s="106"/>
      <c r="AA16" s="106"/>
      <c r="AB16" s="106"/>
      <c r="AC16" s="106"/>
      <c r="AD16" s="106"/>
      <c r="AE16" s="106"/>
      <c r="AF16" s="106"/>
      <c r="AG16" s="106"/>
      <c r="AH16" s="106"/>
      <c r="AI16" s="106"/>
      <c r="AJ16" s="106"/>
      <c r="AK16" s="106"/>
      <c r="AL16" s="106"/>
    </row>
    <row r="17" spans="1:38">
      <c r="A17" s="106"/>
      <c r="B17" s="106"/>
      <c r="C17" s="106"/>
      <c r="D17" s="106"/>
      <c r="E17" s="106"/>
      <c r="F17" s="106"/>
      <c r="G17" s="106"/>
      <c r="H17" s="106"/>
      <c r="I17" s="106"/>
      <c r="J17" s="106"/>
      <c r="K17" s="106"/>
      <c r="L17" s="106"/>
      <c r="M17" s="106"/>
      <c r="N17" s="134"/>
      <c r="O17" s="107"/>
      <c r="P17" s="107"/>
      <c r="Q17" s="107"/>
      <c r="R17" s="107"/>
      <c r="S17" s="107"/>
      <c r="T17" s="127"/>
      <c r="U17" s="106"/>
      <c r="V17" s="106"/>
      <c r="W17" s="106"/>
      <c r="X17" s="106"/>
      <c r="Y17" s="106"/>
      <c r="Z17" s="106"/>
      <c r="AA17" s="106"/>
      <c r="AB17" s="106"/>
      <c r="AC17" s="106"/>
      <c r="AD17" s="106"/>
      <c r="AE17" s="106"/>
      <c r="AF17" s="106"/>
      <c r="AG17" s="106"/>
      <c r="AH17" s="106"/>
      <c r="AI17" s="106"/>
      <c r="AJ17" s="106"/>
      <c r="AK17" s="106"/>
      <c r="AL17" s="106"/>
    </row>
    <row r="18" spans="1:38">
      <c r="A18" s="106"/>
      <c r="B18" s="106"/>
      <c r="C18" s="106"/>
      <c r="D18" s="106"/>
      <c r="E18" s="106"/>
      <c r="F18" s="106"/>
      <c r="G18" s="106"/>
      <c r="H18" s="106"/>
      <c r="I18" s="106"/>
      <c r="J18" s="106"/>
      <c r="K18" s="106"/>
      <c r="L18" s="106"/>
      <c r="M18" s="106"/>
      <c r="N18" s="134"/>
      <c r="O18" s="107"/>
      <c r="P18" s="107"/>
      <c r="Q18" s="107"/>
      <c r="R18" s="107"/>
      <c r="S18" s="107"/>
      <c r="T18" s="127"/>
      <c r="U18" s="106"/>
      <c r="V18" s="106"/>
      <c r="W18" s="106"/>
      <c r="X18" s="106"/>
      <c r="Y18" s="106"/>
      <c r="Z18" s="106"/>
      <c r="AA18" s="106"/>
      <c r="AB18" s="106"/>
      <c r="AC18" s="106"/>
      <c r="AD18" s="106"/>
      <c r="AE18" s="106"/>
      <c r="AF18" s="106"/>
      <c r="AG18" s="106"/>
      <c r="AH18" s="106"/>
      <c r="AI18" s="106"/>
      <c r="AJ18" s="106"/>
      <c r="AK18" s="106"/>
      <c r="AL18" s="106"/>
    </row>
    <row r="19" spans="1:38" ht="21">
      <c r="A19" s="106"/>
      <c r="B19" s="106"/>
      <c r="C19" s="106"/>
      <c r="D19" s="106"/>
      <c r="E19" s="106"/>
      <c r="F19" s="106"/>
      <c r="G19" s="106"/>
      <c r="H19" s="106"/>
      <c r="I19" s="106"/>
      <c r="J19" s="106"/>
      <c r="K19" s="106"/>
      <c r="L19" s="106"/>
      <c r="M19" s="106"/>
      <c r="N19" s="119" t="s">
        <v>8</v>
      </c>
      <c r="O19" s="132"/>
      <c r="P19" s="107"/>
      <c r="Q19" s="107"/>
      <c r="R19" s="133"/>
      <c r="S19" s="107"/>
      <c r="T19" s="127"/>
      <c r="U19" s="106"/>
      <c r="V19" s="106"/>
      <c r="W19" s="106"/>
      <c r="X19" s="106"/>
      <c r="Y19" s="106"/>
      <c r="Z19" s="106"/>
      <c r="AA19" s="106"/>
      <c r="AB19" s="106"/>
      <c r="AC19" s="106"/>
      <c r="AD19" s="106"/>
      <c r="AE19" s="106"/>
      <c r="AF19" s="106"/>
      <c r="AG19" s="106"/>
      <c r="AH19" s="106"/>
      <c r="AI19" s="106"/>
      <c r="AJ19" s="106"/>
      <c r="AK19" s="106"/>
      <c r="AL19" s="106"/>
    </row>
    <row r="20" spans="1:38">
      <c r="A20" s="106"/>
      <c r="B20" s="106"/>
      <c r="C20" s="106"/>
      <c r="D20" s="106"/>
      <c r="E20" s="106"/>
      <c r="F20" s="106"/>
      <c r="G20" s="106"/>
      <c r="H20" s="106"/>
      <c r="I20" s="106"/>
      <c r="J20" s="106"/>
      <c r="K20" s="106"/>
      <c r="L20" s="106"/>
      <c r="M20" s="106"/>
      <c r="N20" s="134"/>
      <c r="O20" s="107"/>
      <c r="P20" s="107"/>
      <c r="Q20" s="107"/>
      <c r="R20" s="107"/>
      <c r="S20" s="107"/>
      <c r="T20" s="127"/>
      <c r="U20" s="106"/>
      <c r="V20" s="106"/>
      <c r="W20" s="106"/>
      <c r="X20" s="106"/>
      <c r="Y20" s="106"/>
      <c r="Z20" s="106"/>
      <c r="AA20" s="106"/>
      <c r="AB20" s="106"/>
      <c r="AC20" s="106"/>
      <c r="AD20" s="106"/>
      <c r="AE20" s="106"/>
      <c r="AF20" s="106"/>
      <c r="AG20" s="106"/>
      <c r="AH20" s="106"/>
      <c r="AI20" s="106"/>
      <c r="AJ20" s="106"/>
      <c r="AK20" s="106"/>
      <c r="AL20" s="106"/>
    </row>
    <row r="21" spans="1:38">
      <c r="A21" s="106"/>
      <c r="B21" s="106"/>
      <c r="C21" s="106"/>
      <c r="D21" s="106"/>
      <c r="E21" s="106"/>
      <c r="F21" s="106"/>
      <c r="G21" s="106"/>
      <c r="H21" s="106"/>
      <c r="I21" s="106"/>
      <c r="J21" s="106"/>
      <c r="K21" s="106"/>
      <c r="L21" s="106"/>
      <c r="M21" s="106"/>
      <c r="N21" s="134"/>
      <c r="O21" s="107"/>
      <c r="P21" s="107"/>
      <c r="Q21" s="107"/>
      <c r="R21" s="107"/>
      <c r="S21" s="107"/>
      <c r="T21" s="127"/>
      <c r="U21" s="106"/>
      <c r="V21" s="106"/>
      <c r="W21" s="106"/>
      <c r="X21" s="106"/>
      <c r="Y21" s="106"/>
      <c r="Z21" s="106"/>
      <c r="AA21" s="106"/>
      <c r="AB21" s="106"/>
      <c r="AC21" s="106"/>
      <c r="AD21" s="106"/>
      <c r="AE21" s="106"/>
      <c r="AF21" s="106"/>
      <c r="AG21" s="106"/>
      <c r="AH21" s="106"/>
      <c r="AI21" s="106"/>
      <c r="AJ21" s="106"/>
      <c r="AK21" s="106"/>
      <c r="AL21" s="106"/>
    </row>
    <row r="22" spans="1:38" ht="21">
      <c r="A22" s="106"/>
      <c r="B22" s="106"/>
      <c r="C22" s="106"/>
      <c r="D22" s="106"/>
      <c r="E22" s="106"/>
      <c r="F22" s="106"/>
      <c r="G22" s="106"/>
      <c r="H22" s="106"/>
      <c r="I22" s="106"/>
      <c r="J22" s="106"/>
      <c r="K22" s="106"/>
      <c r="L22" s="106"/>
      <c r="M22" s="106"/>
      <c r="N22" s="119" t="s">
        <v>9</v>
      </c>
      <c r="O22" s="132"/>
      <c r="P22" s="107"/>
      <c r="Q22" s="107"/>
      <c r="R22" s="133"/>
      <c r="S22" s="107"/>
      <c r="T22" s="127"/>
      <c r="U22" s="106"/>
      <c r="V22" s="106"/>
      <c r="W22" s="106"/>
      <c r="X22" s="106"/>
      <c r="Y22" s="106"/>
      <c r="Z22" s="106"/>
      <c r="AA22" s="106"/>
      <c r="AB22" s="106"/>
      <c r="AC22" s="106"/>
      <c r="AD22" s="106"/>
      <c r="AE22" s="106"/>
      <c r="AF22" s="106"/>
      <c r="AG22" s="106"/>
      <c r="AH22" s="106"/>
      <c r="AI22" s="106"/>
      <c r="AJ22" s="106"/>
      <c r="AK22" s="106"/>
      <c r="AL22" s="106"/>
    </row>
    <row r="23" spans="1:38">
      <c r="A23" s="106"/>
      <c r="B23" s="106"/>
      <c r="C23" s="106"/>
      <c r="D23" s="106"/>
      <c r="E23" s="106"/>
      <c r="F23" s="106"/>
      <c r="G23" s="106"/>
      <c r="H23" s="106"/>
      <c r="I23" s="106"/>
      <c r="J23" s="106"/>
      <c r="K23" s="106"/>
      <c r="L23" s="106"/>
      <c r="M23" s="106"/>
      <c r="N23" s="134"/>
      <c r="O23" s="107"/>
      <c r="P23" s="107"/>
      <c r="Q23" s="107"/>
      <c r="R23" s="107"/>
      <c r="S23" s="107"/>
      <c r="T23" s="127"/>
      <c r="U23" s="106"/>
      <c r="V23" s="106"/>
      <c r="W23" s="106"/>
      <c r="X23" s="106"/>
      <c r="Y23" s="106"/>
      <c r="Z23" s="106"/>
      <c r="AA23" s="106"/>
      <c r="AB23" s="106"/>
      <c r="AC23" s="106"/>
      <c r="AD23" s="106"/>
      <c r="AE23" s="106"/>
      <c r="AF23" s="106"/>
      <c r="AG23" s="106"/>
      <c r="AH23" s="106"/>
      <c r="AI23" s="106"/>
      <c r="AJ23" s="106"/>
      <c r="AK23" s="106"/>
      <c r="AL23" s="106"/>
    </row>
    <row r="24" spans="1:38">
      <c r="A24" s="106"/>
      <c r="B24" s="106"/>
      <c r="C24" s="106"/>
      <c r="D24" s="106"/>
      <c r="E24" s="106"/>
      <c r="F24" s="106"/>
      <c r="G24" s="106"/>
      <c r="H24" s="106"/>
      <c r="I24" s="106"/>
      <c r="J24" s="106"/>
      <c r="K24" s="106"/>
      <c r="L24" s="106"/>
      <c r="M24" s="106"/>
      <c r="N24" s="134"/>
      <c r="O24" s="107"/>
      <c r="P24" s="107"/>
      <c r="Q24" s="107"/>
      <c r="R24" s="107"/>
      <c r="S24" s="107"/>
      <c r="T24" s="127"/>
      <c r="U24" s="106"/>
      <c r="V24" s="106"/>
      <c r="W24" s="106"/>
      <c r="X24" s="106"/>
      <c r="Y24" s="106"/>
      <c r="Z24" s="106"/>
      <c r="AA24" s="106"/>
      <c r="AB24" s="106"/>
      <c r="AC24" s="106"/>
      <c r="AD24" s="106"/>
      <c r="AE24" s="106"/>
      <c r="AF24" s="106"/>
      <c r="AG24" s="106"/>
      <c r="AH24" s="106"/>
      <c r="AI24" s="106"/>
      <c r="AJ24" s="106"/>
      <c r="AK24" s="106"/>
      <c r="AL24" s="106"/>
    </row>
    <row r="25" spans="1:38" ht="21">
      <c r="A25" s="106"/>
      <c r="B25" s="106"/>
      <c r="C25" s="106"/>
      <c r="D25" s="106"/>
      <c r="E25" s="106"/>
      <c r="F25" s="106"/>
      <c r="G25" s="106"/>
      <c r="H25" s="106"/>
      <c r="I25" s="106"/>
      <c r="J25" s="106"/>
      <c r="K25" s="106"/>
      <c r="L25" s="106"/>
      <c r="M25" s="106"/>
      <c r="N25" s="119" t="s">
        <v>10</v>
      </c>
      <c r="O25" s="132"/>
      <c r="P25" s="107"/>
      <c r="Q25" s="107"/>
      <c r="R25" s="133"/>
      <c r="S25" s="107"/>
      <c r="T25" s="127"/>
      <c r="U25" s="106"/>
      <c r="V25" s="106"/>
      <c r="W25" s="106"/>
      <c r="X25" s="106"/>
      <c r="Y25" s="106"/>
      <c r="Z25" s="106"/>
      <c r="AA25" s="106"/>
      <c r="AB25" s="106"/>
      <c r="AC25" s="106"/>
      <c r="AD25" s="106"/>
      <c r="AE25" s="106"/>
      <c r="AF25" s="106"/>
      <c r="AG25" s="106"/>
      <c r="AH25" s="106"/>
      <c r="AI25" s="106"/>
      <c r="AJ25" s="106"/>
      <c r="AK25" s="106"/>
      <c r="AL25" s="106"/>
    </row>
    <row r="26" spans="1:38">
      <c r="A26" s="106"/>
      <c r="B26" s="106"/>
      <c r="C26" s="106"/>
      <c r="D26" s="106"/>
      <c r="E26" s="106"/>
      <c r="F26" s="106"/>
      <c r="G26" s="106"/>
      <c r="H26" s="106"/>
      <c r="I26" s="106"/>
      <c r="J26" s="106"/>
      <c r="K26" s="106"/>
      <c r="L26" s="106"/>
      <c r="M26" s="106"/>
      <c r="N26" s="134"/>
      <c r="O26" s="107"/>
      <c r="P26" s="107"/>
      <c r="Q26" s="107"/>
      <c r="R26" s="107"/>
      <c r="S26" s="107"/>
      <c r="T26" s="127"/>
      <c r="U26" s="106"/>
      <c r="V26" s="106"/>
      <c r="W26" s="106"/>
      <c r="X26" s="106"/>
      <c r="Y26" s="106"/>
      <c r="Z26" s="106"/>
      <c r="AA26" s="106"/>
      <c r="AB26" s="106"/>
      <c r="AC26" s="106"/>
      <c r="AD26" s="106"/>
      <c r="AE26" s="106"/>
      <c r="AF26" s="106"/>
      <c r="AG26" s="106"/>
      <c r="AH26" s="106"/>
      <c r="AI26" s="106"/>
      <c r="AJ26" s="106"/>
      <c r="AK26" s="106"/>
      <c r="AL26" s="106"/>
    </row>
    <row r="27" spans="1:38">
      <c r="A27" s="106"/>
      <c r="B27" s="106"/>
      <c r="C27" s="106"/>
      <c r="D27" s="106"/>
      <c r="E27" s="106"/>
      <c r="F27" s="106"/>
      <c r="G27" s="106"/>
      <c r="H27" s="106"/>
      <c r="I27" s="106"/>
      <c r="J27" s="106"/>
      <c r="K27" s="106"/>
      <c r="L27" s="106"/>
      <c r="M27" s="106"/>
      <c r="N27" s="134"/>
      <c r="O27" s="107"/>
      <c r="P27" s="107"/>
      <c r="Q27" s="107"/>
      <c r="R27" s="107"/>
      <c r="S27" s="107"/>
      <c r="T27" s="127"/>
      <c r="U27" s="106"/>
      <c r="V27" s="106"/>
      <c r="W27" s="106"/>
      <c r="X27" s="106"/>
      <c r="Y27" s="106"/>
      <c r="Z27" s="106"/>
      <c r="AA27" s="106"/>
      <c r="AB27" s="106"/>
      <c r="AC27" s="106"/>
      <c r="AD27" s="106"/>
      <c r="AE27" s="106"/>
      <c r="AF27" s="106"/>
      <c r="AG27" s="106"/>
      <c r="AH27" s="106"/>
      <c r="AI27" s="106"/>
      <c r="AJ27" s="106"/>
      <c r="AK27" s="106"/>
      <c r="AL27" s="106"/>
    </row>
    <row r="28" spans="1:38" ht="21">
      <c r="A28" s="106"/>
      <c r="B28" s="106"/>
      <c r="C28" s="106"/>
      <c r="D28" s="106"/>
      <c r="E28" s="106"/>
      <c r="F28" s="106"/>
      <c r="G28" s="106"/>
      <c r="H28" s="106"/>
      <c r="I28" s="106"/>
      <c r="J28" s="106"/>
      <c r="K28" s="106"/>
      <c r="L28" s="106"/>
      <c r="M28" s="106"/>
      <c r="N28" s="119" t="s">
        <v>11</v>
      </c>
      <c r="O28" s="132"/>
      <c r="P28" s="107"/>
      <c r="Q28" s="107"/>
      <c r="R28" s="133"/>
      <c r="S28" s="107"/>
      <c r="T28" s="127"/>
      <c r="U28" s="106"/>
      <c r="V28" s="106"/>
      <c r="W28" s="106"/>
      <c r="X28" s="106"/>
      <c r="Y28" s="106"/>
      <c r="Z28" s="106"/>
      <c r="AA28" s="106"/>
      <c r="AB28" s="106"/>
      <c r="AC28" s="106"/>
      <c r="AD28" s="106"/>
      <c r="AE28" s="106"/>
      <c r="AF28" s="106"/>
      <c r="AG28" s="106"/>
      <c r="AH28" s="106"/>
      <c r="AI28" s="106"/>
      <c r="AJ28" s="106"/>
      <c r="AK28" s="106"/>
      <c r="AL28" s="106"/>
    </row>
    <row r="29" spans="1:38" ht="13.5" thickBot="1">
      <c r="A29" s="106"/>
      <c r="B29" s="106"/>
      <c r="C29" s="106"/>
      <c r="D29" s="106"/>
      <c r="E29" s="106"/>
      <c r="F29" s="106"/>
      <c r="G29" s="106"/>
      <c r="H29" s="106"/>
      <c r="I29" s="106"/>
      <c r="J29" s="106"/>
      <c r="K29" s="106"/>
      <c r="L29" s="106"/>
      <c r="M29" s="106"/>
      <c r="N29" s="135"/>
      <c r="O29" s="128"/>
      <c r="P29" s="128"/>
      <c r="Q29" s="128"/>
      <c r="R29" s="128"/>
      <c r="S29" s="128"/>
      <c r="T29" s="129"/>
      <c r="U29" s="106"/>
      <c r="V29" s="106"/>
      <c r="W29" s="106"/>
      <c r="X29" s="106"/>
      <c r="Y29" s="106"/>
      <c r="Z29" s="106"/>
      <c r="AA29" s="106"/>
      <c r="AB29" s="106"/>
      <c r="AC29" s="106"/>
      <c r="AD29" s="106"/>
      <c r="AE29" s="106"/>
      <c r="AF29" s="106"/>
      <c r="AG29" s="106"/>
      <c r="AH29" s="106"/>
      <c r="AI29" s="106"/>
      <c r="AJ29" s="106"/>
      <c r="AK29" s="106"/>
      <c r="AL29" s="106"/>
    </row>
    <row r="30" spans="1:38">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row>
    <row r="31" spans="1:38" ht="13.5" thickBo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row>
    <row r="32" spans="1:38" ht="21.75" thickBot="1">
      <c r="A32" s="106"/>
      <c r="B32" s="106"/>
      <c r="C32" s="106"/>
      <c r="D32" s="106"/>
      <c r="E32" s="106"/>
      <c r="F32" s="106"/>
      <c r="G32" s="106"/>
      <c r="H32" s="106"/>
      <c r="I32" s="106"/>
      <c r="J32" s="180" t="s">
        <v>12</v>
      </c>
      <c r="K32" s="181"/>
      <c r="L32" s="181"/>
      <c r="M32" s="181"/>
      <c r="N32" s="181"/>
      <c r="O32" s="181"/>
      <c r="P32" s="181"/>
      <c r="Q32" s="181"/>
      <c r="R32" s="181"/>
      <c r="S32" s="181"/>
      <c r="T32" s="181"/>
      <c r="U32" s="181"/>
      <c r="V32" s="182"/>
      <c r="W32" s="106"/>
      <c r="X32" s="106"/>
      <c r="Y32" s="106"/>
      <c r="Z32" s="106"/>
      <c r="AA32" s="106"/>
      <c r="AB32" s="106"/>
      <c r="AC32" s="106"/>
      <c r="AD32" s="106"/>
      <c r="AE32" s="106"/>
      <c r="AF32" s="106"/>
      <c r="AG32" s="106"/>
      <c r="AH32" s="106"/>
      <c r="AI32" s="106"/>
      <c r="AJ32" s="106"/>
      <c r="AK32" s="106"/>
      <c r="AL32" s="106"/>
    </row>
    <row r="33" spans="1:38" ht="21">
      <c r="A33" s="106"/>
      <c r="B33" s="106"/>
      <c r="C33" s="106"/>
      <c r="D33" s="106"/>
      <c r="E33" s="106"/>
      <c r="F33" s="106"/>
      <c r="G33" s="106"/>
      <c r="H33" s="106"/>
      <c r="I33" s="106"/>
      <c r="J33" s="56" t="s">
        <v>13</v>
      </c>
      <c r="K33" s="11"/>
      <c r="L33" s="11"/>
      <c r="M33" s="11"/>
      <c r="N33" s="11"/>
      <c r="O33" s="11"/>
      <c r="P33" s="11"/>
      <c r="Q33" s="11"/>
      <c r="R33" s="11"/>
      <c r="S33" s="11"/>
      <c r="T33" s="11"/>
      <c r="U33" s="11"/>
      <c r="V33" s="140"/>
      <c r="W33" s="106"/>
      <c r="X33" s="106"/>
      <c r="Y33" s="106"/>
      <c r="Z33" s="106"/>
      <c r="AA33" s="106"/>
      <c r="AB33" s="106"/>
      <c r="AC33" s="106"/>
      <c r="AD33" s="106"/>
      <c r="AE33" s="106"/>
      <c r="AF33" s="106"/>
      <c r="AG33" s="106"/>
      <c r="AH33" s="106"/>
      <c r="AI33" s="106"/>
      <c r="AJ33" s="106"/>
      <c r="AK33" s="106"/>
      <c r="AL33" s="106"/>
    </row>
    <row r="34" spans="1:38" ht="21.75" thickBot="1">
      <c r="A34" s="106"/>
      <c r="B34" s="106"/>
      <c r="C34" s="106"/>
      <c r="D34" s="106"/>
      <c r="E34" s="106"/>
      <c r="F34" s="106"/>
      <c r="G34" s="106"/>
      <c r="H34" s="106"/>
      <c r="I34" s="106"/>
      <c r="J34" s="54" t="s">
        <v>14</v>
      </c>
      <c r="K34" s="141"/>
      <c r="L34" s="141"/>
      <c r="M34" s="141"/>
      <c r="N34" s="141"/>
      <c r="O34" s="141"/>
      <c r="P34" s="141"/>
      <c r="Q34" s="141"/>
      <c r="R34" s="141"/>
      <c r="S34" s="141"/>
      <c r="T34" s="141"/>
      <c r="U34" s="141"/>
      <c r="V34" s="19"/>
      <c r="W34" s="106"/>
      <c r="X34" s="106"/>
      <c r="Y34" s="106"/>
      <c r="Z34" s="106"/>
      <c r="AA34" s="106"/>
      <c r="AB34" s="106"/>
      <c r="AC34" s="106"/>
      <c r="AD34" s="106"/>
      <c r="AE34" s="106"/>
      <c r="AF34" s="106"/>
      <c r="AG34" s="106"/>
      <c r="AH34" s="106"/>
      <c r="AI34" s="106"/>
      <c r="AJ34" s="106"/>
      <c r="AK34" s="106"/>
      <c r="AL34" s="106"/>
    </row>
    <row r="35" spans="1:38">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row>
    <row r="36" spans="1:38">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row>
    <row r="37" spans="1:38">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row>
    <row r="38" spans="1:38">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row>
    <row r="39" spans="1:38">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row>
    <row r="40" spans="1:38">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row>
    <row r="41" spans="1:38">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row>
    <row r="42" spans="1:38">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row>
    <row r="43" spans="1:38">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row>
    <row r="44" spans="1:38">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row>
    <row r="45" spans="1:38">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row>
    <row r="46" spans="1:38">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row>
    <row r="47" spans="1:38">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row>
    <row r="48" spans="1:38">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row>
    <row r="49" spans="1:38">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row>
    <row r="50" spans="1:38">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row>
    <row r="51" spans="1:38">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row>
    <row r="52" spans="1:38">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row>
    <row r="53" spans="1:38">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row>
    <row r="54" spans="1:38">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row>
    <row r="55" spans="1:38">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row>
    <row r="56" spans="1:38">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row>
    <row r="57" spans="1:38">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row>
    <row r="58" spans="1:3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row>
    <row r="59" spans="1:38" ht="21">
      <c r="A59" s="106"/>
      <c r="B59" s="106"/>
      <c r="C59" s="106"/>
      <c r="D59" s="106"/>
      <c r="E59" s="106"/>
      <c r="F59" s="106"/>
      <c r="G59" s="106"/>
      <c r="H59" s="106"/>
      <c r="I59" s="106"/>
      <c r="J59" s="106"/>
      <c r="K59" s="120"/>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row>
    <row r="60" spans="1:38" ht="21">
      <c r="A60" s="106"/>
      <c r="B60" s="106"/>
      <c r="C60" s="106"/>
      <c r="D60" s="106"/>
      <c r="E60" s="106"/>
      <c r="F60" s="106"/>
      <c r="G60" s="106"/>
      <c r="H60" s="106"/>
      <c r="I60" s="106"/>
      <c r="J60" s="106"/>
      <c r="K60" s="120"/>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row>
    <row r="61" spans="1:38" ht="21">
      <c r="A61" s="106"/>
      <c r="B61" s="106"/>
      <c r="C61" s="106"/>
      <c r="D61" s="106"/>
      <c r="E61" s="106"/>
      <c r="F61" s="106"/>
      <c r="G61" s="106"/>
      <c r="H61" s="106"/>
      <c r="I61" s="106"/>
      <c r="J61" s="106"/>
      <c r="K61" s="120"/>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row>
    <row r="62" spans="1:38">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row>
    <row r="63" spans="1:38">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row>
    <row r="64" spans="1:38">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row>
    <row r="65" spans="1:38">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row>
    <row r="66" spans="1:38">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row>
    <row r="67" spans="1:38">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row>
    <row r="68" spans="1:3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row>
    <row r="69" spans="1:38">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row>
    <row r="70" spans="1:38">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row>
    <row r="71" spans="1:38">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row>
  </sheetData>
  <sheetProtection formatColumns="0" formatRows="0"/>
  <mergeCells count="4">
    <mergeCell ref="M1:S1"/>
    <mergeCell ref="M2:S2"/>
    <mergeCell ref="J32:V32"/>
    <mergeCell ref="N5:T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showGridLines="0" zoomScale="70" zoomScaleNormal="70" workbookViewId="0"/>
  </sheetViews>
  <sheetFormatPr defaultColWidth="8.85546875" defaultRowHeight="12.75"/>
  <cols>
    <col min="1" max="6" width="8.85546875" style="8"/>
    <col min="7" max="7" width="8.85546875" style="8" customWidth="1"/>
    <col min="8" max="8" width="8.85546875" style="8"/>
    <col min="9" max="9" width="11.85546875" style="8" customWidth="1"/>
    <col min="10" max="17" width="8.85546875" style="8"/>
    <col min="18" max="18" width="8.85546875" style="8" customWidth="1"/>
    <col min="19" max="24" width="8.85546875" style="8"/>
    <col min="25" max="25" width="46.42578125" style="8" customWidth="1"/>
    <col min="26" max="26" width="11.5703125" style="8" customWidth="1"/>
    <col min="27" max="27" width="37.85546875" style="8" customWidth="1"/>
    <col min="28" max="28" width="23.85546875" style="8" customWidth="1"/>
    <col min="29" max="29" width="10.5703125" style="8" customWidth="1"/>
    <col min="30" max="30" width="1.5703125" style="8" customWidth="1"/>
    <col min="31" max="31" width="10.140625" style="8" customWidth="1"/>
    <col min="32" max="32" width="33.42578125" style="8" customWidth="1"/>
    <col min="33" max="33" width="6" style="8" customWidth="1"/>
    <col min="34" max="34" width="12" style="8" customWidth="1"/>
    <col min="35" max="16384" width="8.85546875" style="8"/>
  </cols>
  <sheetData>
    <row r="1" spans="1:30" s="102" customFormat="1" ht="39">
      <c r="A1" s="101" t="s">
        <v>15</v>
      </c>
      <c r="R1" s="178" t="s">
        <v>0</v>
      </c>
      <c r="S1" s="178"/>
      <c r="T1" s="178"/>
      <c r="U1" s="178"/>
      <c r="V1" s="178"/>
      <c r="W1" s="178"/>
      <c r="X1" s="178"/>
      <c r="AB1" s="102" t="s">
        <v>2</v>
      </c>
    </row>
    <row r="2" spans="1:30" s="102" customFormat="1" ht="37.5" customHeight="1">
      <c r="R2" s="179" t="s">
        <v>16</v>
      </c>
      <c r="S2" s="179"/>
      <c r="T2" s="179"/>
      <c r="U2" s="179"/>
      <c r="V2" s="179"/>
      <c r="W2" s="179"/>
      <c r="X2" s="179"/>
      <c r="Y2" s="103"/>
      <c r="Z2" s="103"/>
      <c r="AB2" s="102" t="s">
        <v>17</v>
      </c>
    </row>
    <row r="3" spans="1:30" s="106" customFormat="1" ht="22.5" customHeight="1">
      <c r="G3" s="107"/>
      <c r="H3" s="107"/>
      <c r="AD3" s="107"/>
    </row>
    <row r="4" spans="1:30" s="106" customFormat="1"/>
    <row r="5" spans="1:30" s="106" customFormat="1">
      <c r="G5" s="107"/>
      <c r="H5" s="107"/>
    </row>
    <row r="6" spans="1:30" s="106" customFormat="1" ht="27" customHeight="1">
      <c r="G6" s="107"/>
      <c r="H6" s="107"/>
    </row>
    <row r="7" spans="1:30" s="106" customFormat="1">
      <c r="G7" s="107"/>
      <c r="H7" s="107"/>
    </row>
    <row r="8" spans="1:30" s="106" customFormat="1">
      <c r="G8" s="107"/>
      <c r="H8" s="107"/>
    </row>
    <row r="9" spans="1:30" s="106" customFormat="1">
      <c r="G9" s="107"/>
      <c r="H9" s="107"/>
    </row>
    <row r="10" spans="1:30" s="106" customFormat="1">
      <c r="G10" s="107"/>
      <c r="H10" s="107"/>
    </row>
    <row r="11" spans="1:30" s="106" customFormat="1">
      <c r="G11" s="107"/>
      <c r="H11" s="107"/>
    </row>
    <row r="12" spans="1:30" s="106" customFormat="1" ht="12.75" customHeight="1">
      <c r="G12" s="107"/>
      <c r="H12" s="107"/>
    </row>
    <row r="13" spans="1:30" s="106" customFormat="1" ht="12.75" customHeight="1">
      <c r="G13" s="107"/>
      <c r="H13" s="107"/>
    </row>
    <row r="14" spans="1:30" s="106" customFormat="1">
      <c r="G14" s="107"/>
      <c r="H14" s="107"/>
    </row>
    <row r="15" spans="1:30" s="106" customFormat="1" ht="12.75" customHeight="1">
      <c r="G15" s="107"/>
      <c r="H15" s="107"/>
    </row>
    <row r="16" spans="1:30" s="106" customFormat="1">
      <c r="G16" s="107"/>
      <c r="H16" s="107"/>
    </row>
    <row r="17" spans="7:29" s="106" customFormat="1">
      <c r="G17" s="107"/>
      <c r="H17" s="107"/>
    </row>
    <row r="18" spans="7:29" s="106" customFormat="1">
      <c r="G18" s="107"/>
      <c r="H18" s="107"/>
    </row>
    <row r="19" spans="7:29" s="106" customFormat="1">
      <c r="G19" s="107"/>
      <c r="H19" s="107"/>
    </row>
    <row r="20" spans="7:29" s="106" customFormat="1">
      <c r="G20" s="107"/>
      <c r="H20" s="107"/>
    </row>
    <row r="21" spans="7:29" s="106" customFormat="1">
      <c r="G21" s="107"/>
      <c r="H21" s="107"/>
    </row>
    <row r="22" spans="7:29" s="106" customFormat="1" ht="13.5" thickBot="1">
      <c r="G22" s="107"/>
      <c r="H22" s="107"/>
    </row>
    <row r="23" spans="7:29" s="106" customFormat="1" ht="35.25" thickBot="1">
      <c r="G23" s="107"/>
      <c r="H23" s="107"/>
      <c r="AA23" s="183" t="s">
        <v>18</v>
      </c>
      <c r="AB23" s="184"/>
    </row>
    <row r="24" spans="7:29" s="106" customFormat="1" ht="13.5" thickBot="1">
      <c r="G24" s="107"/>
      <c r="H24" s="107"/>
    </row>
    <row r="25" spans="7:29" s="106" customFormat="1" ht="27" thickBot="1">
      <c r="G25" s="107"/>
      <c r="H25" s="107"/>
      <c r="AA25" s="185" t="s">
        <v>19</v>
      </c>
      <c r="AB25" s="186"/>
    </row>
    <row r="26" spans="7:29" s="106" customFormat="1" ht="23.25">
      <c r="G26" s="107"/>
      <c r="H26" s="107"/>
      <c r="AA26" s="108" t="s">
        <v>20</v>
      </c>
      <c r="AB26" s="95">
        <v>0</v>
      </c>
    </row>
    <row r="27" spans="7:29" s="106" customFormat="1" ht="23.25">
      <c r="G27" s="107"/>
      <c r="H27" s="107"/>
      <c r="AA27" s="109" t="s">
        <v>21</v>
      </c>
      <c r="AB27" s="96">
        <v>0</v>
      </c>
      <c r="AC27" s="110"/>
    </row>
    <row r="28" spans="7:29" s="106" customFormat="1" ht="23.25">
      <c r="G28" s="107"/>
      <c r="H28" s="107"/>
      <c r="AA28" s="109" t="s">
        <v>22</v>
      </c>
      <c r="AB28" s="96">
        <v>0</v>
      </c>
      <c r="AC28" s="110"/>
    </row>
    <row r="29" spans="7:29" s="106" customFormat="1" ht="23.25">
      <c r="G29" s="107"/>
      <c r="H29" s="107"/>
      <c r="AA29" s="109" t="s">
        <v>23</v>
      </c>
      <c r="AB29" s="96">
        <v>0</v>
      </c>
      <c r="AC29" s="111"/>
    </row>
    <row r="30" spans="7:29" s="106" customFormat="1" ht="24" thickBot="1">
      <c r="G30" s="107"/>
      <c r="H30" s="107"/>
      <c r="AA30" s="112" t="s">
        <v>24</v>
      </c>
      <c r="AB30" s="97">
        <v>0</v>
      </c>
    </row>
    <row r="31" spans="7:29" s="106" customFormat="1">
      <c r="G31" s="107"/>
      <c r="H31" s="107"/>
    </row>
    <row r="32" spans="7:29" s="106" customFormat="1">
      <c r="G32" s="107"/>
      <c r="H32" s="107"/>
    </row>
    <row r="33" spans="7:27" s="106" customFormat="1">
      <c r="G33" s="107"/>
      <c r="H33" s="107"/>
    </row>
    <row r="34" spans="7:27" s="106" customFormat="1">
      <c r="G34" s="107"/>
      <c r="H34" s="107"/>
    </row>
    <row r="35" spans="7:27" s="106" customFormat="1">
      <c r="G35" s="107"/>
      <c r="H35" s="107"/>
    </row>
    <row r="36" spans="7:27" s="106" customFormat="1">
      <c r="G36" s="107"/>
      <c r="H36" s="107"/>
    </row>
    <row r="37" spans="7:27" s="106" customFormat="1" ht="15.75">
      <c r="G37" s="107"/>
      <c r="H37" s="107"/>
      <c r="AA37" s="113" t="s">
        <v>25</v>
      </c>
    </row>
    <row r="38" spans="7:27" s="106" customFormat="1" ht="15.75">
      <c r="G38" s="107"/>
      <c r="H38" s="107"/>
      <c r="AA38" s="114">
        <f>IF(AND(AB26=0,AB27=0,AB28=0,AB29=0,AB30=0),0,'Predictive Analytics Result'!$M$22+'Predictive Analytics Result'!$M$23*Dashboard!$AB$26+'Predictive Analytics Result'!$M$24*Dashboard!$AB$27+'Predictive Analytics Result'!$M$25*Dashboard!$AB$28+'Predictive Analytics Result'!$M$26*Dashboard!$AB$29+'Predictive Analytics Result'!$M$27*Dashboard!AB30)</f>
        <v>0</v>
      </c>
    </row>
    <row r="39" spans="7:27" s="106" customFormat="1">
      <c r="G39" s="107"/>
      <c r="H39" s="107"/>
    </row>
    <row r="40" spans="7:27" s="106" customFormat="1">
      <c r="G40" s="107"/>
      <c r="H40" s="107"/>
    </row>
    <row r="41" spans="7:27" s="106" customFormat="1">
      <c r="G41" s="107"/>
      <c r="H41" s="107"/>
    </row>
    <row r="42" spans="7:27" s="106" customFormat="1">
      <c r="G42" s="107"/>
      <c r="H42" s="107"/>
    </row>
    <row r="43" spans="7:27" s="106" customFormat="1">
      <c r="G43" s="107"/>
      <c r="H43" s="107"/>
    </row>
    <row r="44" spans="7:27" s="106" customFormat="1">
      <c r="G44" s="107"/>
      <c r="H44" s="107"/>
    </row>
    <row r="45" spans="7:27" s="106" customFormat="1">
      <c r="G45" s="107"/>
      <c r="H45" s="107"/>
    </row>
    <row r="46" spans="7:27" s="106" customFormat="1">
      <c r="G46" s="107"/>
      <c r="H46" s="107"/>
    </row>
    <row r="47" spans="7:27" s="106" customFormat="1">
      <c r="G47" s="107"/>
      <c r="H47" s="107"/>
    </row>
    <row r="48" spans="7:27" s="106" customFormat="1">
      <c r="G48" s="107"/>
      <c r="H48" s="107"/>
    </row>
    <row r="49" spans="7:25" s="106" customFormat="1" ht="13.5" thickBot="1"/>
    <row r="50" spans="7:25" s="106" customFormat="1" ht="32.25" thickBot="1">
      <c r="G50" s="187" t="s">
        <v>26</v>
      </c>
      <c r="H50" s="188"/>
      <c r="I50" s="188"/>
      <c r="J50" s="188"/>
      <c r="K50" s="188"/>
      <c r="L50" s="188"/>
      <c r="M50" s="188"/>
      <c r="N50" s="188"/>
      <c r="O50" s="188"/>
      <c r="P50" s="188"/>
      <c r="Q50" s="188"/>
      <c r="R50" s="188"/>
      <c r="S50" s="188"/>
      <c r="T50" s="188"/>
      <c r="U50" s="188"/>
      <c r="V50" s="188"/>
      <c r="W50" s="188"/>
      <c r="X50" s="188"/>
      <c r="Y50" s="189"/>
    </row>
    <row r="51" spans="7:25" s="106" customFormat="1">
      <c r="G51" s="107"/>
      <c r="H51" s="107"/>
    </row>
    <row r="52" spans="7:25" s="106" customFormat="1">
      <c r="G52" s="107"/>
      <c r="H52" s="107"/>
    </row>
    <row r="53" spans="7:25" s="106" customFormat="1">
      <c r="G53" s="107"/>
      <c r="H53" s="107"/>
    </row>
    <row r="54" spans="7:25" s="106" customFormat="1">
      <c r="G54" s="107"/>
      <c r="H54" s="107"/>
    </row>
    <row r="55" spans="7:25" s="106" customFormat="1">
      <c r="G55" s="107"/>
      <c r="H55" s="107"/>
    </row>
    <row r="56" spans="7:25" s="106" customFormat="1">
      <c r="G56" s="107"/>
      <c r="H56" s="107"/>
    </row>
    <row r="57" spans="7:25" s="106" customFormat="1">
      <c r="G57" s="107"/>
      <c r="H57" s="107"/>
    </row>
    <row r="58" spans="7:25" s="106" customFormat="1">
      <c r="G58" s="107"/>
      <c r="H58" s="107"/>
    </row>
    <row r="59" spans="7:25" s="106" customFormat="1">
      <c r="G59" s="107"/>
      <c r="H59" s="107"/>
    </row>
    <row r="60" spans="7:25" s="106" customFormat="1">
      <c r="G60" s="107"/>
      <c r="H60" s="107"/>
    </row>
    <row r="61" spans="7:25" s="106" customFormat="1">
      <c r="G61" s="107"/>
      <c r="H61" s="107"/>
    </row>
    <row r="62" spans="7:25" s="106" customFormat="1">
      <c r="G62" s="107"/>
      <c r="H62" s="107"/>
    </row>
    <row r="63" spans="7:25" s="106" customFormat="1">
      <c r="G63" s="107"/>
      <c r="H63" s="107"/>
    </row>
    <row r="64" spans="7:25" s="106" customFormat="1">
      <c r="G64" s="107"/>
      <c r="H64" s="107"/>
    </row>
    <row r="65" spans="7:8" s="106" customFormat="1">
      <c r="G65" s="107"/>
      <c r="H65" s="107"/>
    </row>
    <row r="66" spans="7:8" s="106" customFormat="1">
      <c r="G66" s="107"/>
      <c r="H66" s="107"/>
    </row>
    <row r="67" spans="7:8" s="106" customFormat="1">
      <c r="G67" s="107"/>
      <c r="H67" s="107"/>
    </row>
    <row r="68" spans="7:8" s="106" customFormat="1">
      <c r="G68" s="107"/>
      <c r="H68" s="107"/>
    </row>
    <row r="69" spans="7:8" s="106" customFormat="1">
      <c r="G69" s="107"/>
      <c r="H69" s="107"/>
    </row>
    <row r="70" spans="7:8" s="106" customFormat="1">
      <c r="G70" s="107"/>
      <c r="H70" s="107"/>
    </row>
    <row r="71" spans="7:8" s="106" customFormat="1">
      <c r="G71" s="107"/>
      <c r="H71" s="107"/>
    </row>
    <row r="72" spans="7:8" s="106" customFormat="1">
      <c r="G72" s="107"/>
      <c r="H72" s="107"/>
    </row>
    <row r="73" spans="7:8" s="106" customFormat="1">
      <c r="G73" s="107"/>
      <c r="H73" s="107"/>
    </row>
    <row r="74" spans="7:8" s="106" customFormat="1">
      <c r="G74" s="107"/>
      <c r="H74" s="107"/>
    </row>
    <row r="75" spans="7:8" s="106" customFormat="1">
      <c r="G75" s="107"/>
      <c r="H75" s="107"/>
    </row>
    <row r="76" spans="7:8" s="106" customFormat="1">
      <c r="G76" s="107"/>
      <c r="H76" s="107"/>
    </row>
    <row r="77" spans="7:8" s="106" customFormat="1">
      <c r="G77" s="107"/>
      <c r="H77" s="107"/>
    </row>
    <row r="78" spans="7:8" s="106" customFormat="1">
      <c r="G78" s="107"/>
      <c r="H78" s="107"/>
    </row>
    <row r="79" spans="7:8" s="106" customFormat="1">
      <c r="G79" s="107"/>
      <c r="H79" s="107"/>
    </row>
    <row r="80" spans="7:8" s="106" customFormat="1">
      <c r="G80" s="107"/>
      <c r="H80" s="107"/>
    </row>
    <row r="81" spans="7:8" s="106" customFormat="1">
      <c r="G81" s="107"/>
      <c r="H81" s="107"/>
    </row>
    <row r="82" spans="7:8" s="106" customFormat="1">
      <c r="G82" s="107"/>
      <c r="H82" s="107"/>
    </row>
    <row r="83" spans="7:8" s="106" customFormat="1">
      <c r="G83" s="107"/>
      <c r="H83" s="107"/>
    </row>
    <row r="84" spans="7:8" s="106" customFormat="1">
      <c r="G84" s="107"/>
      <c r="H84" s="107"/>
    </row>
    <row r="85" spans="7:8" s="106" customFormat="1">
      <c r="G85" s="107"/>
      <c r="H85" s="107"/>
    </row>
    <row r="86" spans="7:8" s="106" customFormat="1">
      <c r="G86" s="107"/>
      <c r="H86" s="107"/>
    </row>
    <row r="87" spans="7:8" s="106" customFormat="1"/>
    <row r="88" spans="7:8" s="106" customFormat="1"/>
    <row r="89" spans="7:8" s="106" customFormat="1"/>
    <row r="90" spans="7:8" s="106" customFormat="1"/>
    <row r="91" spans="7:8" s="106" customFormat="1"/>
    <row r="92" spans="7:8" s="106" customFormat="1"/>
    <row r="93" spans="7:8" s="106" customFormat="1"/>
    <row r="94" spans="7:8" s="106" customFormat="1"/>
    <row r="95" spans="7:8" s="106" customFormat="1"/>
    <row r="96" spans="7:8" s="106" customFormat="1"/>
    <row r="97" s="106" customFormat="1"/>
    <row r="98" s="106" customFormat="1"/>
    <row r="99" s="106" customFormat="1"/>
    <row r="100" s="106" customFormat="1"/>
    <row r="101" s="106" customFormat="1"/>
    <row r="102" s="106" customFormat="1"/>
    <row r="103" s="106" customFormat="1"/>
    <row r="104" s="106" customFormat="1"/>
    <row r="105" s="106" customFormat="1"/>
    <row r="106" s="106" customFormat="1"/>
    <row r="107" s="106" customFormat="1"/>
    <row r="108" s="106" customFormat="1"/>
    <row r="109" s="106" customFormat="1"/>
    <row r="110" s="106" customFormat="1"/>
    <row r="111" s="106" customFormat="1"/>
    <row r="112" s="106" customFormat="1"/>
    <row r="113" s="106" customFormat="1"/>
    <row r="114" s="106" customFormat="1"/>
    <row r="115" s="106" customFormat="1"/>
    <row r="116" s="106" customFormat="1"/>
    <row r="117" s="106" customFormat="1"/>
    <row r="118" s="106" customFormat="1"/>
    <row r="119" s="106" customFormat="1"/>
    <row r="120" s="106" customFormat="1"/>
    <row r="121" s="106" customFormat="1"/>
    <row r="122" s="106" customFormat="1"/>
    <row r="123" s="106" customFormat="1"/>
    <row r="124" s="106" customFormat="1"/>
    <row r="125" s="106" customFormat="1"/>
    <row r="126" s="106" customFormat="1"/>
    <row r="127" s="106" customFormat="1"/>
    <row r="128" s="106" customFormat="1"/>
    <row r="129" s="106" customFormat="1"/>
    <row r="130" s="106" customFormat="1"/>
    <row r="131" s="106" customFormat="1"/>
    <row r="132" s="106" customFormat="1"/>
    <row r="133" s="106" customFormat="1"/>
  </sheetData>
  <mergeCells count="5">
    <mergeCell ref="R1:X1"/>
    <mergeCell ref="R2:X2"/>
    <mergeCell ref="AA23:AB23"/>
    <mergeCell ref="AA25:AB25"/>
    <mergeCell ref="G50:Y5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T21"/>
  <sheetViews>
    <sheetView showGridLines="0" zoomScale="70" zoomScaleNormal="70" workbookViewId="0"/>
  </sheetViews>
  <sheetFormatPr defaultRowHeight="12.75"/>
  <cols>
    <col min="17" max="17" width="22.42578125" customWidth="1"/>
    <col min="18" max="18" width="23.5703125" customWidth="1"/>
  </cols>
  <sheetData>
    <row r="1" spans="7:20" s="102" customFormat="1" ht="39">
      <c r="L1" s="105"/>
      <c r="M1" s="105"/>
      <c r="N1" s="178" t="s">
        <v>0</v>
      </c>
      <c r="O1" s="178"/>
      <c r="P1" s="178"/>
      <c r="Q1" s="178"/>
      <c r="R1" s="178"/>
      <c r="S1" s="101"/>
    </row>
    <row r="2" spans="7:20" s="102" customFormat="1" ht="37.5" customHeight="1">
      <c r="L2" s="103"/>
      <c r="M2" s="103"/>
      <c r="N2" s="179" t="s">
        <v>17</v>
      </c>
      <c r="O2" s="179"/>
      <c r="P2" s="179"/>
      <c r="Q2" s="179"/>
      <c r="R2" s="179"/>
      <c r="S2" s="103"/>
      <c r="T2" s="103"/>
    </row>
    <row r="6" spans="7:20" ht="20.25">
      <c r="G6" s="122" t="s">
        <v>27</v>
      </c>
      <c r="H6" s="123"/>
      <c r="I6" s="123"/>
      <c r="J6" s="123"/>
      <c r="K6" s="123"/>
      <c r="L6" s="123"/>
      <c r="M6" s="123"/>
      <c r="N6" s="123"/>
      <c r="O6" s="123"/>
      <c r="P6" s="123"/>
      <c r="Q6" s="123"/>
      <c r="R6" s="123"/>
      <c r="S6" s="123"/>
    </row>
    <row r="7" spans="7:20" ht="16.5" customHeight="1">
      <c r="G7" s="123"/>
      <c r="H7" s="123"/>
      <c r="I7" s="123"/>
      <c r="J7" s="123"/>
      <c r="K7" s="123"/>
      <c r="L7" s="123"/>
      <c r="M7" s="123"/>
      <c r="N7" s="123"/>
      <c r="O7" s="123"/>
      <c r="P7" s="123"/>
      <c r="Q7" s="123"/>
      <c r="R7" s="123"/>
      <c r="S7" s="123"/>
    </row>
    <row r="8" spans="7:20" ht="20.25">
      <c r="G8" s="124" t="s">
        <v>28</v>
      </c>
      <c r="H8" s="125"/>
      <c r="I8" s="125"/>
      <c r="J8" s="125"/>
      <c r="K8" s="125"/>
      <c r="L8" s="125"/>
      <c r="M8" s="125"/>
      <c r="N8" s="125"/>
      <c r="O8" s="125"/>
      <c r="P8" s="125"/>
      <c r="Q8" s="125"/>
      <c r="R8" s="126" t="s">
        <v>29</v>
      </c>
      <c r="S8" s="123"/>
    </row>
    <row r="9" spans="7:20" ht="20.25">
      <c r="G9" s="125"/>
      <c r="H9" s="125"/>
      <c r="I9" s="125"/>
      <c r="J9" s="125"/>
      <c r="K9" s="125"/>
      <c r="L9" s="125"/>
      <c r="M9" s="125"/>
      <c r="N9" s="125"/>
      <c r="O9" s="125"/>
      <c r="P9" s="125"/>
      <c r="Q9" s="125"/>
      <c r="R9" s="125"/>
      <c r="S9" s="123"/>
    </row>
    <row r="10" spans="7:20" ht="21" customHeight="1">
      <c r="G10" s="124" t="s">
        <v>30</v>
      </c>
      <c r="H10" s="125"/>
      <c r="I10" s="125"/>
      <c r="J10" s="125"/>
      <c r="K10" s="125"/>
      <c r="L10" s="125"/>
      <c r="M10" s="125"/>
      <c r="N10" s="125"/>
      <c r="O10" s="125"/>
      <c r="P10" s="125"/>
      <c r="Q10" s="125"/>
      <c r="R10" s="125"/>
      <c r="S10" s="123"/>
    </row>
    <row r="11" spans="7:20" ht="22.5" customHeight="1">
      <c r="G11" s="126"/>
      <c r="H11" s="125"/>
      <c r="I11" s="125"/>
      <c r="J11" s="125"/>
      <c r="K11" s="125"/>
      <c r="L11" s="125"/>
      <c r="M11" s="125"/>
      <c r="N11" s="125"/>
      <c r="O11" s="125"/>
      <c r="P11" s="125"/>
      <c r="Q11" s="125"/>
      <c r="R11" s="125"/>
      <c r="S11" s="123"/>
    </row>
    <row r="12" spans="7:20" ht="20.25">
      <c r="G12" s="124" t="s">
        <v>31</v>
      </c>
      <c r="H12" s="125"/>
      <c r="I12" s="125"/>
      <c r="J12" s="125"/>
      <c r="K12" s="125"/>
      <c r="L12" s="125"/>
      <c r="M12" s="125"/>
      <c r="N12" s="125"/>
      <c r="O12" s="125"/>
      <c r="P12" s="125"/>
      <c r="Q12" s="125"/>
      <c r="R12" s="125"/>
      <c r="S12" s="123"/>
    </row>
    <row r="13" spans="7:20" ht="16.5" customHeight="1">
      <c r="G13" s="125"/>
      <c r="H13" s="125"/>
      <c r="I13" s="125"/>
      <c r="J13" s="125"/>
      <c r="K13" s="125"/>
      <c r="L13" s="125"/>
      <c r="M13" s="125"/>
      <c r="N13" s="125"/>
      <c r="O13" s="125"/>
      <c r="P13" s="125"/>
      <c r="Q13" s="125"/>
      <c r="R13" s="125"/>
      <c r="S13" s="123"/>
    </row>
    <row r="14" spans="7:20" ht="20.25">
      <c r="G14" s="124" t="s">
        <v>32</v>
      </c>
      <c r="H14" s="125"/>
      <c r="I14" s="125"/>
      <c r="J14" s="125"/>
      <c r="K14" s="125"/>
      <c r="L14" s="125"/>
      <c r="M14" s="125"/>
      <c r="N14" s="125"/>
      <c r="O14" s="125"/>
      <c r="P14" s="125"/>
      <c r="Q14" s="125"/>
      <c r="R14" s="125"/>
      <c r="S14" s="123"/>
    </row>
    <row r="15" spans="7:20" ht="20.25">
      <c r="G15" s="125"/>
      <c r="H15" s="125"/>
      <c r="I15" s="125"/>
      <c r="J15" s="125"/>
      <c r="K15" s="125"/>
      <c r="L15" s="125"/>
      <c r="M15" s="125"/>
      <c r="N15" s="125"/>
      <c r="O15" s="125"/>
      <c r="P15" s="125"/>
      <c r="Q15" s="125"/>
      <c r="R15" s="125"/>
      <c r="S15" s="123"/>
    </row>
    <row r="16" spans="7:20" ht="20.25">
      <c r="G16" s="124" t="s">
        <v>33</v>
      </c>
      <c r="H16" s="125"/>
      <c r="I16" s="125"/>
      <c r="J16" s="125"/>
      <c r="K16" s="125"/>
      <c r="L16" s="125"/>
      <c r="M16" s="125"/>
      <c r="N16" s="125"/>
      <c r="O16" s="125"/>
      <c r="P16" s="125"/>
      <c r="Q16" s="125"/>
      <c r="R16" s="125"/>
      <c r="S16" s="123"/>
    </row>
    <row r="17" spans="7:19" ht="19.5" customHeight="1">
      <c r="G17" s="123"/>
      <c r="H17" s="123"/>
      <c r="I17" s="123"/>
      <c r="J17" s="123"/>
      <c r="K17" s="123"/>
      <c r="L17" s="123"/>
      <c r="M17" s="123"/>
      <c r="N17" s="123"/>
      <c r="O17" s="123"/>
      <c r="P17" s="123"/>
      <c r="Q17" s="123"/>
      <c r="R17" s="123"/>
      <c r="S17" s="123"/>
    </row>
    <row r="18" spans="7:19" ht="20.25">
      <c r="G18" s="124" t="s">
        <v>34</v>
      </c>
      <c r="H18" s="125"/>
      <c r="I18" s="125"/>
      <c r="J18" s="125"/>
      <c r="K18" s="125"/>
      <c r="L18" s="125"/>
      <c r="M18" s="125"/>
      <c r="N18" s="125"/>
      <c r="O18" s="125"/>
      <c r="P18" s="125"/>
      <c r="Q18" s="125"/>
      <c r="R18" s="125"/>
      <c r="S18" s="123"/>
    </row>
    <row r="19" spans="7:19" ht="18" customHeight="1">
      <c r="G19" s="123"/>
      <c r="H19" s="123"/>
      <c r="I19" s="123"/>
      <c r="J19" s="123"/>
      <c r="K19" s="123"/>
      <c r="L19" s="123"/>
      <c r="M19" s="123"/>
      <c r="N19" s="123"/>
      <c r="O19" s="123"/>
      <c r="P19" s="123"/>
      <c r="Q19" s="123"/>
      <c r="R19" s="123"/>
      <c r="S19" s="123"/>
    </row>
    <row r="20" spans="7:19" ht="20.25">
      <c r="G20" s="124" t="s">
        <v>35</v>
      </c>
      <c r="H20" s="125"/>
      <c r="I20" s="125"/>
      <c r="J20" s="125"/>
      <c r="K20" s="125"/>
      <c r="L20" s="125"/>
      <c r="M20" s="125"/>
      <c r="N20" s="125"/>
      <c r="O20" s="125"/>
      <c r="P20" s="125"/>
      <c r="Q20" s="125"/>
      <c r="R20" s="125"/>
      <c r="S20" s="123"/>
    </row>
    <row r="21" spans="7:19" ht="25.5" customHeight="1">
      <c r="G21" s="123"/>
      <c r="H21" s="123"/>
      <c r="I21" s="123"/>
      <c r="J21" s="123"/>
      <c r="K21" s="123"/>
      <c r="L21" s="123"/>
      <c r="M21" s="123"/>
      <c r="N21" s="123"/>
      <c r="O21" s="123"/>
      <c r="P21" s="123"/>
      <c r="Q21" s="123"/>
      <c r="R21" s="123"/>
      <c r="S21" s="123"/>
    </row>
  </sheetData>
  <mergeCells count="2">
    <mergeCell ref="N1:R1"/>
    <mergeCell ref="N2:R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0"/>
  <sheetViews>
    <sheetView showGridLines="0" zoomScale="70" zoomScaleNormal="70" workbookViewId="0"/>
  </sheetViews>
  <sheetFormatPr defaultRowHeight="12.75"/>
  <cols>
    <col min="2" max="2" width="12.140625" bestFit="1" customWidth="1"/>
    <col min="19" max="19" width="17.85546875" customWidth="1"/>
  </cols>
  <sheetData>
    <row r="1" spans="1:36" s="102" customFormat="1" ht="39">
      <c r="M1" s="178" t="s">
        <v>0</v>
      </c>
      <c r="N1" s="178"/>
      <c r="O1" s="178"/>
      <c r="P1" s="178"/>
      <c r="Q1" s="178"/>
      <c r="R1" s="178"/>
      <c r="S1" s="178"/>
      <c r="V1" s="105"/>
      <c r="W1" s="105"/>
      <c r="X1" s="101"/>
      <c r="AD1" s="102" t="s">
        <v>17</v>
      </c>
    </row>
    <row r="2" spans="1:36" s="102" customFormat="1" ht="37.5" customHeight="1">
      <c r="M2" s="179" t="s">
        <v>36</v>
      </c>
      <c r="N2" s="179"/>
      <c r="O2" s="179"/>
      <c r="P2" s="179"/>
      <c r="Q2" s="179"/>
      <c r="R2" s="179"/>
      <c r="S2" s="179"/>
      <c r="V2" s="103"/>
      <c r="W2" s="103"/>
      <c r="X2" s="103"/>
      <c r="Y2" s="103"/>
      <c r="AD2" s="102" t="s">
        <v>2</v>
      </c>
    </row>
    <row r="3" spans="1:36">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row>
    <row r="4" spans="1:36" ht="21">
      <c r="A4" s="12"/>
      <c r="B4" s="12"/>
      <c r="C4" s="12"/>
      <c r="D4" s="79"/>
      <c r="E4" s="80" t="s">
        <v>26</v>
      </c>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12"/>
      <c r="AI4" s="12"/>
      <c r="AJ4" s="12"/>
    </row>
    <row r="5" spans="1:36" ht="21">
      <c r="A5" s="12"/>
      <c r="B5" s="12"/>
      <c r="C5" s="12"/>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12"/>
      <c r="AI5" s="12"/>
      <c r="AJ5" s="12"/>
    </row>
    <row r="6" spans="1:36" ht="21">
      <c r="A6" s="12"/>
      <c r="B6" s="12"/>
      <c r="C6" s="12"/>
      <c r="D6" s="79"/>
      <c r="E6" s="79">
        <v>1</v>
      </c>
      <c r="F6" s="80" t="s">
        <v>37</v>
      </c>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12"/>
      <c r="AI6" s="12"/>
      <c r="AJ6" s="12"/>
    </row>
    <row r="7" spans="1:36" ht="21">
      <c r="A7" s="12"/>
      <c r="B7" s="12"/>
      <c r="C7" s="12"/>
      <c r="D7" s="79"/>
      <c r="E7" s="79"/>
      <c r="F7" s="81" t="s">
        <v>38</v>
      </c>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12"/>
      <c r="AI7" s="12"/>
      <c r="AJ7" s="12"/>
    </row>
    <row r="8" spans="1:36" ht="21">
      <c r="A8" s="12"/>
      <c r="B8" s="12"/>
      <c r="C8" s="12"/>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12"/>
      <c r="AI8" s="12"/>
      <c r="AJ8" s="12"/>
    </row>
    <row r="9" spans="1:36" ht="21">
      <c r="A9" s="12"/>
      <c r="B9" s="12"/>
      <c r="C9" s="12"/>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12"/>
      <c r="AI9" s="12"/>
      <c r="AJ9" s="12"/>
    </row>
    <row r="10" spans="1:36" ht="21">
      <c r="A10" s="12"/>
      <c r="B10" s="12"/>
      <c r="C10" s="12"/>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12"/>
      <c r="AI10" s="12"/>
      <c r="AJ10" s="12"/>
    </row>
    <row r="11" spans="1:36" ht="21">
      <c r="A11" s="12"/>
      <c r="B11" s="12"/>
      <c r="C11" s="12"/>
      <c r="D11" s="79"/>
      <c r="E11" s="79">
        <v>2</v>
      </c>
      <c r="F11" s="80" t="s">
        <v>39</v>
      </c>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12"/>
      <c r="AI11" s="12"/>
      <c r="AJ11" s="12"/>
    </row>
    <row r="12" spans="1:36" ht="21">
      <c r="A12" s="12"/>
      <c r="B12" s="12"/>
      <c r="C12" s="12"/>
      <c r="D12" s="79"/>
      <c r="E12" s="79"/>
      <c r="F12" s="81" t="s">
        <v>40</v>
      </c>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12"/>
      <c r="AI12" s="12"/>
      <c r="AJ12" s="12"/>
    </row>
    <row r="13" spans="1:36" ht="21">
      <c r="A13" s="12"/>
      <c r="B13" s="12"/>
      <c r="C13" s="12"/>
      <c r="D13" s="79"/>
      <c r="E13" s="79"/>
      <c r="F13" s="81" t="s">
        <v>41</v>
      </c>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12"/>
      <c r="AI13" s="12"/>
      <c r="AJ13" s="12"/>
    </row>
    <row r="14" spans="1:36" ht="21">
      <c r="A14" s="12"/>
      <c r="B14" s="12"/>
      <c r="C14" s="12"/>
      <c r="D14" s="79"/>
      <c r="E14" s="79"/>
      <c r="F14" s="81"/>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12"/>
      <c r="AI14" s="12"/>
      <c r="AJ14" s="12"/>
    </row>
    <row r="15" spans="1:36" ht="21">
      <c r="A15" s="12"/>
      <c r="B15" s="12"/>
      <c r="C15" s="12"/>
      <c r="D15" s="79"/>
      <c r="E15" s="79"/>
      <c r="F15" s="81"/>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12"/>
      <c r="AI15" s="12"/>
      <c r="AJ15" s="12"/>
    </row>
    <row r="16" spans="1:36" ht="21">
      <c r="A16" s="12"/>
      <c r="B16" s="12"/>
      <c r="C16" s="12"/>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12"/>
      <c r="AI16" s="12"/>
      <c r="AJ16" s="12"/>
    </row>
    <row r="17" spans="1:36" ht="21">
      <c r="A17" s="12"/>
      <c r="B17" s="12"/>
      <c r="C17" s="12"/>
      <c r="D17" s="79"/>
      <c r="E17" s="79">
        <v>3</v>
      </c>
      <c r="F17" s="80" t="s">
        <v>42</v>
      </c>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12"/>
      <c r="AI17" s="12"/>
      <c r="AJ17" s="12"/>
    </row>
    <row r="18" spans="1:36" ht="21">
      <c r="A18" s="12"/>
      <c r="B18" s="12"/>
      <c r="C18" s="12"/>
      <c r="D18" s="79"/>
      <c r="E18" s="79"/>
      <c r="F18" s="81" t="s">
        <v>43</v>
      </c>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12"/>
      <c r="AI18" s="12"/>
      <c r="AJ18" s="12"/>
    </row>
    <row r="19" spans="1:36" ht="21">
      <c r="A19" s="12"/>
      <c r="B19" s="12"/>
      <c r="C19" s="12"/>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12"/>
      <c r="AI19" s="12"/>
      <c r="AJ19" s="12"/>
    </row>
    <row r="20" spans="1:36" ht="21">
      <c r="A20" s="12"/>
      <c r="B20" s="12"/>
      <c r="C20" s="12"/>
      <c r="D20" s="79"/>
      <c r="E20" s="79"/>
      <c r="F20" s="81"/>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12"/>
      <c r="AI20" s="12"/>
      <c r="AJ20" s="12"/>
    </row>
    <row r="21" spans="1:36" ht="21">
      <c r="A21" s="12"/>
      <c r="B21" s="12"/>
      <c r="C21" s="12"/>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12"/>
      <c r="AI21" s="12"/>
      <c r="AJ21" s="12"/>
    </row>
    <row r="22" spans="1:36" ht="21">
      <c r="A22" s="12"/>
      <c r="B22" s="12"/>
      <c r="C22" s="12"/>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12"/>
      <c r="AI22" s="12"/>
      <c r="AJ22" s="12"/>
    </row>
    <row r="23" spans="1:36" ht="21">
      <c r="A23" s="12"/>
      <c r="B23" s="12"/>
      <c r="C23" s="12"/>
      <c r="D23" s="79"/>
      <c r="E23" s="79"/>
      <c r="F23" s="81" t="s">
        <v>44</v>
      </c>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12"/>
      <c r="AI23" s="12"/>
      <c r="AJ23" s="12"/>
    </row>
    <row r="24" spans="1:36" ht="21">
      <c r="A24" s="12"/>
      <c r="B24" s="12"/>
      <c r="C24" s="12"/>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12"/>
      <c r="AI24" s="12"/>
      <c r="AJ24" s="12"/>
    </row>
    <row r="25" spans="1:36" ht="21">
      <c r="A25" s="12"/>
      <c r="B25" s="12"/>
      <c r="C25" s="12"/>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12"/>
      <c r="AI25" s="12"/>
      <c r="AJ25" s="12"/>
    </row>
    <row r="26" spans="1:36" ht="21">
      <c r="A26" s="12"/>
      <c r="B26" s="12"/>
      <c r="C26" s="12"/>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12"/>
      <c r="AI26" s="12"/>
      <c r="AJ26" s="12"/>
    </row>
    <row r="27" spans="1:36" ht="21">
      <c r="A27" s="12"/>
      <c r="B27" s="12"/>
      <c r="C27" s="12"/>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12"/>
      <c r="AI27" s="12"/>
      <c r="AJ27" s="12"/>
    </row>
    <row r="28" spans="1:36" ht="21">
      <c r="A28" s="12"/>
      <c r="B28" s="12"/>
      <c r="C28" s="12"/>
      <c r="D28" s="79"/>
      <c r="E28" s="79"/>
      <c r="F28" s="79"/>
      <c r="G28" s="79"/>
      <c r="H28" s="79"/>
      <c r="I28" s="79"/>
      <c r="J28" s="79"/>
      <c r="K28" s="79"/>
      <c r="L28" s="79"/>
      <c r="M28" s="79"/>
      <c r="N28" s="79"/>
      <c r="O28" s="79"/>
      <c r="P28" s="79"/>
      <c r="Q28" s="79"/>
      <c r="R28" s="79"/>
      <c r="S28" s="79"/>
      <c r="T28" s="81" t="s">
        <v>45</v>
      </c>
      <c r="U28" s="79"/>
      <c r="V28" s="79"/>
      <c r="W28" s="79"/>
      <c r="X28" s="79"/>
      <c r="Y28" s="79"/>
      <c r="Z28" s="79"/>
      <c r="AA28" s="79"/>
      <c r="AB28" s="79"/>
      <c r="AC28" s="79"/>
      <c r="AD28" s="79"/>
      <c r="AE28" s="79"/>
      <c r="AF28" s="79"/>
      <c r="AG28" s="79"/>
      <c r="AH28" s="12"/>
      <c r="AI28" s="12"/>
      <c r="AJ28" s="12"/>
    </row>
    <row r="29" spans="1:36" ht="21">
      <c r="A29" s="12"/>
      <c r="B29" s="12"/>
      <c r="C29" s="12"/>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12"/>
      <c r="AI29" s="12"/>
      <c r="AJ29" s="12"/>
    </row>
    <row r="30" spans="1:36" ht="21">
      <c r="A30" s="12"/>
      <c r="B30" s="12"/>
      <c r="C30" s="12"/>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12"/>
      <c r="AI30" s="12"/>
      <c r="AJ30" s="12"/>
    </row>
    <row r="31" spans="1:36" ht="21">
      <c r="A31" s="12"/>
      <c r="B31" s="12"/>
      <c r="C31" s="12"/>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12"/>
      <c r="AI31" s="12"/>
      <c r="AJ31" s="12"/>
    </row>
    <row r="32" spans="1:36" ht="21">
      <c r="A32" s="12"/>
      <c r="B32" s="12"/>
      <c r="C32" s="12"/>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12"/>
      <c r="AI32" s="12"/>
      <c r="AJ32" s="12"/>
    </row>
    <row r="33" spans="1:36" ht="21">
      <c r="A33" s="12"/>
      <c r="B33" s="12"/>
      <c r="C33" s="12"/>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12"/>
      <c r="AI33" s="12"/>
      <c r="AJ33" s="12"/>
    </row>
    <row r="34" spans="1:36" ht="21">
      <c r="A34" s="12"/>
      <c r="B34" s="12"/>
      <c r="C34" s="12"/>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12"/>
      <c r="AI34" s="12"/>
      <c r="AJ34" s="12"/>
    </row>
    <row r="35" spans="1:36" ht="21">
      <c r="A35" s="12"/>
      <c r="B35" s="12"/>
      <c r="C35" s="12"/>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12"/>
      <c r="AI35" s="12"/>
      <c r="AJ35" s="12"/>
    </row>
    <row r="36" spans="1:36" ht="21">
      <c r="A36" s="12"/>
      <c r="B36" s="12"/>
      <c r="C36" s="12"/>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12"/>
      <c r="AI36" s="12"/>
      <c r="AJ36" s="12"/>
    </row>
    <row r="37" spans="1:36" ht="21">
      <c r="A37" s="12"/>
      <c r="B37" s="12"/>
      <c r="C37" s="12"/>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12"/>
      <c r="AI37" s="12"/>
      <c r="AJ37" s="12"/>
    </row>
    <row r="38" spans="1:36" ht="21">
      <c r="A38" s="12"/>
      <c r="B38" s="12"/>
      <c r="C38" s="12"/>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12"/>
      <c r="AI38" s="12"/>
      <c r="AJ38" s="12"/>
    </row>
    <row r="39" spans="1:36" ht="21">
      <c r="A39" s="12"/>
      <c r="B39" s="12"/>
      <c r="C39" s="12"/>
      <c r="D39" s="79"/>
      <c r="E39" s="79"/>
      <c r="F39" s="79"/>
      <c r="G39" s="79"/>
      <c r="H39" s="79"/>
      <c r="I39" s="79"/>
      <c r="J39" s="79"/>
      <c r="K39" s="79"/>
      <c r="L39" s="79"/>
      <c r="M39" s="79"/>
      <c r="N39" s="79"/>
      <c r="O39" s="79"/>
      <c r="P39" s="79"/>
      <c r="Q39" s="79"/>
      <c r="R39" s="79"/>
      <c r="S39" s="79"/>
      <c r="T39" s="81" t="s">
        <v>46</v>
      </c>
      <c r="U39" s="79"/>
      <c r="V39" s="79"/>
      <c r="W39" s="79"/>
      <c r="X39" s="79"/>
      <c r="Y39" s="79"/>
      <c r="Z39" s="79"/>
      <c r="AA39" s="79"/>
      <c r="AB39" s="79"/>
      <c r="AC39" s="79"/>
      <c r="AD39" s="79"/>
      <c r="AE39" s="79"/>
      <c r="AF39" s="79"/>
      <c r="AG39" s="79"/>
      <c r="AH39" s="12"/>
      <c r="AI39" s="12"/>
      <c r="AJ39" s="12"/>
    </row>
    <row r="40" spans="1:36" ht="21">
      <c r="A40" s="12"/>
      <c r="B40" s="12"/>
      <c r="C40" s="12"/>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12"/>
      <c r="AI40" s="12"/>
      <c r="AJ40" s="12"/>
    </row>
    <row r="41" spans="1:36" ht="21">
      <c r="A41" s="12"/>
      <c r="B41" s="12"/>
      <c r="C41" s="12"/>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12"/>
      <c r="AI41" s="12"/>
      <c r="AJ41" s="12"/>
    </row>
    <row r="42" spans="1:36" ht="21">
      <c r="A42" s="12"/>
      <c r="B42" s="12"/>
      <c r="C42" s="12"/>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12"/>
      <c r="AI42" s="12"/>
      <c r="AJ42" s="12"/>
    </row>
    <row r="43" spans="1:36" ht="21">
      <c r="A43" s="12"/>
      <c r="B43" s="12"/>
      <c r="C43" s="12"/>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12"/>
      <c r="AI43" s="12"/>
      <c r="AJ43" s="12"/>
    </row>
    <row r="44" spans="1:36" ht="21">
      <c r="A44" s="12"/>
      <c r="B44" s="12"/>
      <c r="C44" s="12"/>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12"/>
      <c r="AI44" s="12"/>
      <c r="AJ44" s="12"/>
    </row>
    <row r="45" spans="1:36" ht="21">
      <c r="A45" s="12"/>
      <c r="B45" s="12"/>
      <c r="C45" s="12"/>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12"/>
      <c r="AI45" s="12"/>
      <c r="AJ45" s="12"/>
    </row>
    <row r="46" spans="1:36" ht="21">
      <c r="A46" s="12"/>
      <c r="B46" s="12"/>
      <c r="C46" s="12"/>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12"/>
      <c r="AI46" s="12"/>
      <c r="AJ46" s="12"/>
    </row>
    <row r="47" spans="1:36" ht="21">
      <c r="A47" s="12"/>
      <c r="B47" s="12"/>
      <c r="C47" s="12"/>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12"/>
      <c r="AI47" s="12"/>
      <c r="AJ47" s="12"/>
    </row>
    <row r="48" spans="1:36" ht="21">
      <c r="A48" s="12"/>
      <c r="B48" s="12"/>
      <c r="C48" s="12"/>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12"/>
      <c r="AI48" s="12"/>
      <c r="AJ48" s="12"/>
    </row>
    <row r="49" spans="1:36" ht="21">
      <c r="A49" s="12"/>
      <c r="B49" s="12"/>
      <c r="C49" s="12"/>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12"/>
      <c r="AI49" s="12"/>
      <c r="AJ49" s="12"/>
    </row>
    <row r="50" spans="1:36" ht="21">
      <c r="A50" s="12"/>
      <c r="B50" s="12"/>
      <c r="C50" s="12"/>
      <c r="D50" s="79"/>
      <c r="E50" s="79"/>
      <c r="F50" s="81" t="s">
        <v>47</v>
      </c>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12"/>
      <c r="AI50" s="12"/>
      <c r="AJ50" s="12"/>
    </row>
    <row r="51" spans="1:36" ht="21">
      <c r="A51" s="12"/>
      <c r="B51" s="12"/>
      <c r="C51" s="12"/>
      <c r="D51" s="79"/>
      <c r="E51" s="79"/>
      <c r="F51" s="81" t="s">
        <v>48</v>
      </c>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12"/>
      <c r="AI51" s="12"/>
      <c r="AJ51" s="12"/>
    </row>
    <row r="52" spans="1:36" ht="21">
      <c r="A52" s="12"/>
      <c r="B52" s="12"/>
      <c r="C52" s="12"/>
      <c r="D52" s="79"/>
      <c r="E52" s="79"/>
      <c r="F52" s="81" t="s">
        <v>49</v>
      </c>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12"/>
      <c r="AI52" s="12"/>
      <c r="AJ52" s="12"/>
    </row>
    <row r="53" spans="1:36" ht="21">
      <c r="A53" s="12"/>
      <c r="B53" s="12"/>
      <c r="C53" s="12"/>
      <c r="D53" s="79"/>
      <c r="E53" s="79"/>
      <c r="F53" s="81"/>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12"/>
      <c r="AI53" s="12"/>
      <c r="AJ53" s="12"/>
    </row>
    <row r="54" spans="1:36" ht="21">
      <c r="A54" s="12"/>
      <c r="B54" s="12"/>
      <c r="C54" s="12"/>
      <c r="D54" s="79"/>
      <c r="E54" s="79"/>
      <c r="F54" s="81"/>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12"/>
      <c r="AI54" s="12"/>
      <c r="AJ54" s="12"/>
    </row>
    <row r="55" spans="1:36" ht="21">
      <c r="A55" s="12"/>
      <c r="B55" s="12"/>
      <c r="C55" s="12"/>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12"/>
      <c r="AI55" s="12"/>
      <c r="AJ55" s="12"/>
    </row>
    <row r="56" spans="1:36" ht="21">
      <c r="A56" s="12"/>
      <c r="B56" s="12"/>
      <c r="C56" s="12"/>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12"/>
      <c r="AI56" s="12"/>
      <c r="AJ56" s="12"/>
    </row>
    <row r="57" spans="1:36" ht="21">
      <c r="A57" s="12"/>
      <c r="B57" s="12"/>
      <c r="C57" s="12"/>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12"/>
      <c r="AI57" s="12"/>
      <c r="AJ57" s="12"/>
    </row>
    <row r="58" spans="1:36" ht="21">
      <c r="A58" s="12"/>
      <c r="B58" s="12"/>
      <c r="C58" s="12"/>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12"/>
      <c r="AI58" s="12"/>
      <c r="AJ58" s="12"/>
    </row>
    <row r="59" spans="1:36" ht="21">
      <c r="A59" s="12"/>
      <c r="B59" s="12"/>
      <c r="C59" s="12"/>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12"/>
      <c r="AI59" s="12"/>
      <c r="AJ59" s="12"/>
    </row>
    <row r="60" spans="1:36" ht="21">
      <c r="A60" s="12"/>
      <c r="B60" s="12"/>
      <c r="C60" s="12"/>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12"/>
      <c r="AI60" s="12"/>
      <c r="AJ60" s="12"/>
    </row>
    <row r="61" spans="1:36" ht="21">
      <c r="A61" s="12"/>
      <c r="B61" s="12"/>
      <c r="C61" s="12"/>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12"/>
      <c r="AI61" s="12"/>
      <c r="AJ61" s="12"/>
    </row>
    <row r="62" spans="1:36" ht="21">
      <c r="A62" s="12"/>
      <c r="B62" s="12"/>
      <c r="C62" s="12"/>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12"/>
      <c r="AI62" s="12"/>
      <c r="AJ62" s="12"/>
    </row>
    <row r="63" spans="1:36" ht="21">
      <c r="A63" s="12"/>
      <c r="B63" s="12"/>
      <c r="C63" s="12"/>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12"/>
      <c r="AI63" s="12"/>
      <c r="AJ63" s="12"/>
    </row>
    <row r="64" spans="1:36" ht="21">
      <c r="A64" s="12"/>
      <c r="B64" s="12"/>
      <c r="C64" s="12"/>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12"/>
      <c r="AI64" s="12"/>
      <c r="AJ64" s="12"/>
    </row>
    <row r="65" spans="1:36" ht="21">
      <c r="A65" s="12"/>
      <c r="B65" s="12"/>
      <c r="C65" s="12"/>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12"/>
      <c r="AI65" s="12"/>
      <c r="AJ65" s="12"/>
    </row>
    <row r="66" spans="1:36" ht="21">
      <c r="A66" s="12"/>
      <c r="B66" s="12"/>
      <c r="C66" s="12"/>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12"/>
      <c r="AI66" s="12"/>
      <c r="AJ66" s="12"/>
    </row>
    <row r="67" spans="1:36" ht="21">
      <c r="A67" s="12"/>
      <c r="B67" s="12"/>
      <c r="C67" s="12"/>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12"/>
      <c r="AI67" s="12"/>
      <c r="AJ67" s="12"/>
    </row>
    <row r="68" spans="1:36" ht="21">
      <c r="A68" s="12"/>
      <c r="B68" s="12"/>
      <c r="C68" s="12"/>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12"/>
      <c r="AI68" s="12"/>
      <c r="AJ68" s="12"/>
    </row>
    <row r="69" spans="1:36" ht="21">
      <c r="A69" s="12"/>
      <c r="B69" s="12"/>
      <c r="C69" s="12"/>
      <c r="D69" s="79"/>
      <c r="E69" s="80" t="s">
        <v>50</v>
      </c>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12"/>
      <c r="AI69" s="12"/>
      <c r="AJ69" s="12"/>
    </row>
    <row r="70" spans="1:36" ht="21">
      <c r="A70" s="12"/>
      <c r="B70" s="12"/>
      <c r="C70" s="12"/>
      <c r="D70" s="79"/>
      <c r="E70" s="80"/>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12"/>
      <c r="AI70" s="12"/>
      <c r="AJ70" s="12"/>
    </row>
    <row r="71" spans="1:36" ht="21">
      <c r="A71" s="12"/>
      <c r="B71" s="12"/>
      <c r="C71" s="12"/>
      <c r="D71" s="79"/>
      <c r="E71" s="79">
        <v>1</v>
      </c>
      <c r="F71" s="80" t="s">
        <v>51</v>
      </c>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12"/>
      <c r="AI71" s="12"/>
      <c r="AJ71" s="12"/>
    </row>
    <row r="72" spans="1:36" ht="21">
      <c r="A72" s="12"/>
      <c r="B72" s="12"/>
      <c r="C72" s="12"/>
      <c r="D72" s="79"/>
      <c r="E72" s="79"/>
      <c r="F72" s="81" t="s">
        <v>52</v>
      </c>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12"/>
      <c r="AI72" s="12"/>
      <c r="AJ72" s="12"/>
    </row>
    <row r="73" spans="1:36" ht="21">
      <c r="A73" s="12"/>
      <c r="B73" s="12"/>
      <c r="C73" s="12"/>
      <c r="D73" s="79"/>
      <c r="E73" s="79"/>
      <c r="F73" s="81" t="s">
        <v>53</v>
      </c>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12"/>
      <c r="AI73" s="12"/>
      <c r="AJ73" s="12"/>
    </row>
    <row r="74" spans="1:36" ht="21">
      <c r="A74" s="12"/>
      <c r="B74" s="12"/>
      <c r="C74" s="12"/>
      <c r="D74" s="79"/>
      <c r="E74" s="79"/>
      <c r="F74" s="81"/>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12"/>
      <c r="AI74" s="12"/>
      <c r="AJ74" s="12"/>
    </row>
    <row r="75" spans="1:36" ht="21">
      <c r="A75" s="12"/>
      <c r="B75" s="12"/>
      <c r="C75" s="12"/>
      <c r="D75" s="79"/>
      <c r="E75" s="79"/>
      <c r="F75" s="81" t="s">
        <v>54</v>
      </c>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12"/>
      <c r="AI75" s="12"/>
      <c r="AJ75" s="12"/>
    </row>
    <row r="76" spans="1:36" ht="21">
      <c r="A76" s="12"/>
      <c r="B76" s="12"/>
      <c r="C76" s="12"/>
      <c r="D76" s="79"/>
      <c r="E76" s="79"/>
      <c r="F76" s="81" t="s">
        <v>55</v>
      </c>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12"/>
      <c r="AI76" s="12"/>
      <c r="AJ76" s="12"/>
    </row>
    <row r="77" spans="1:36" ht="21">
      <c r="A77" s="12"/>
      <c r="B77" s="12"/>
      <c r="C77" s="12"/>
      <c r="D77" s="79"/>
      <c r="E77" s="79"/>
      <c r="F77" s="81" t="s">
        <v>56</v>
      </c>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12"/>
      <c r="AI77" s="12"/>
      <c r="AJ77" s="12"/>
    </row>
    <row r="78" spans="1:36" ht="21">
      <c r="A78" s="12"/>
      <c r="B78" s="12"/>
      <c r="C78" s="12"/>
      <c r="D78" s="79"/>
      <c r="E78" s="79"/>
      <c r="F78" s="81" t="s">
        <v>57</v>
      </c>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12"/>
      <c r="AI78" s="12"/>
      <c r="AJ78" s="12"/>
    </row>
    <row r="79" spans="1:36" ht="21">
      <c r="A79" s="12"/>
      <c r="B79" s="12"/>
      <c r="C79" s="12"/>
      <c r="D79" s="79"/>
      <c r="E79" s="80"/>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12"/>
      <c r="AI79" s="12"/>
      <c r="AJ79" s="12"/>
    </row>
    <row r="80" spans="1:36" ht="21">
      <c r="A80" s="12"/>
      <c r="B80" s="12"/>
      <c r="C80" s="12"/>
      <c r="D80" s="79"/>
      <c r="E80" s="79">
        <v>2</v>
      </c>
      <c r="F80" s="80" t="s">
        <v>58</v>
      </c>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12"/>
      <c r="AI80" s="12"/>
      <c r="AJ80" s="12"/>
    </row>
    <row r="81" spans="1:36" ht="21">
      <c r="A81" s="12"/>
      <c r="B81" s="12"/>
      <c r="C81" s="12"/>
      <c r="D81" s="79"/>
      <c r="E81" s="79"/>
      <c r="F81" s="82" t="s">
        <v>59</v>
      </c>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12"/>
      <c r="AI81" s="12"/>
      <c r="AJ81" s="12"/>
    </row>
    <row r="82" spans="1:36" ht="21">
      <c r="A82" s="12"/>
      <c r="B82" s="12"/>
      <c r="C82" s="12"/>
      <c r="D82" s="79"/>
      <c r="E82" s="79"/>
      <c r="F82" s="81" t="s">
        <v>60</v>
      </c>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12"/>
      <c r="AI82" s="12"/>
      <c r="AJ82" s="12"/>
    </row>
    <row r="83" spans="1:36" ht="21">
      <c r="A83" s="12"/>
      <c r="B83" s="12"/>
      <c r="C83" s="12"/>
      <c r="D83" s="79"/>
      <c r="E83" s="79"/>
      <c r="F83" s="81" t="s">
        <v>61</v>
      </c>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12"/>
      <c r="AI83" s="12"/>
      <c r="AJ83" s="12"/>
    </row>
    <row r="84" spans="1:36" ht="21">
      <c r="A84" s="12"/>
      <c r="B84" s="12"/>
      <c r="C84" s="12"/>
      <c r="D84" s="79"/>
      <c r="E84" s="79"/>
      <c r="F84" s="81" t="s">
        <v>62</v>
      </c>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12"/>
      <c r="AI84" s="12"/>
      <c r="AJ84" s="12"/>
    </row>
    <row r="85" spans="1:36" ht="21">
      <c r="A85" s="12"/>
      <c r="B85" s="12"/>
      <c r="C85" s="12"/>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12"/>
      <c r="AI85" s="12"/>
      <c r="AJ85" s="12"/>
    </row>
    <row r="86" spans="1:36" ht="21">
      <c r="A86" s="12"/>
      <c r="B86" s="12"/>
      <c r="C86" s="12"/>
      <c r="D86" s="79"/>
      <c r="E86" s="79"/>
      <c r="F86" s="82" t="s">
        <v>63</v>
      </c>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12"/>
      <c r="AI86" s="12"/>
      <c r="AJ86" s="12"/>
    </row>
    <row r="87" spans="1:36" ht="21">
      <c r="A87" s="12"/>
      <c r="B87" s="12"/>
      <c r="C87" s="12"/>
      <c r="D87" s="79"/>
      <c r="E87" s="79"/>
      <c r="F87" s="81" t="s">
        <v>64</v>
      </c>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12"/>
      <c r="AI87" s="12"/>
      <c r="AJ87" s="12"/>
    </row>
    <row r="88" spans="1:36" ht="21">
      <c r="A88" s="12"/>
      <c r="B88" s="12"/>
      <c r="C88" s="12"/>
      <c r="D88" s="79"/>
      <c r="E88" s="79"/>
      <c r="F88" s="81" t="s">
        <v>65</v>
      </c>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12"/>
      <c r="AI88" s="12"/>
      <c r="AJ88" s="12"/>
    </row>
    <row r="89" spans="1:36" ht="21">
      <c r="A89" s="12"/>
      <c r="B89" s="12"/>
      <c r="C89" s="12"/>
      <c r="D89" s="79"/>
      <c r="E89" s="79"/>
      <c r="F89" s="81" t="s">
        <v>66</v>
      </c>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12"/>
      <c r="AI89" s="12"/>
      <c r="AJ89" s="12"/>
    </row>
    <row r="90" spans="1:36" ht="21">
      <c r="A90" s="12"/>
      <c r="B90" s="12"/>
      <c r="C90" s="12"/>
      <c r="D90" s="79"/>
      <c r="E90" s="79"/>
      <c r="F90" s="81" t="s">
        <v>67</v>
      </c>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12"/>
      <c r="AI90" s="12"/>
      <c r="AJ90" s="12"/>
    </row>
    <row r="91" spans="1:36" ht="21">
      <c r="A91" s="12"/>
      <c r="B91" s="12"/>
      <c r="C91" s="12"/>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12"/>
      <c r="AI91" s="12"/>
      <c r="AJ91" s="12"/>
    </row>
    <row r="92" spans="1:36" ht="21">
      <c r="A92" s="12"/>
      <c r="B92" s="12"/>
      <c r="C92" s="12"/>
      <c r="D92" s="79"/>
      <c r="E92" s="79">
        <v>3</v>
      </c>
      <c r="F92" s="80" t="s">
        <v>68</v>
      </c>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12"/>
      <c r="AI92" s="12"/>
      <c r="AJ92" s="12"/>
    </row>
    <row r="93" spans="1:36" ht="21">
      <c r="A93" s="12"/>
      <c r="B93" s="12"/>
      <c r="C93" s="12"/>
      <c r="D93" s="79"/>
      <c r="E93" s="79"/>
      <c r="F93" s="81" t="s">
        <v>69</v>
      </c>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12"/>
      <c r="AI93" s="12"/>
      <c r="AJ93" s="12"/>
    </row>
    <row r="94" spans="1:36" ht="21">
      <c r="A94" s="12"/>
      <c r="B94" s="12"/>
      <c r="C94" s="12"/>
      <c r="D94" s="79"/>
      <c r="E94" s="79"/>
      <c r="F94" s="81" t="s">
        <v>70</v>
      </c>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12"/>
      <c r="AI94" s="12"/>
      <c r="AJ94" s="12"/>
    </row>
    <row r="95" spans="1:36" ht="21">
      <c r="A95" s="12"/>
      <c r="B95" s="12"/>
      <c r="C95" s="12"/>
      <c r="D95" s="79"/>
      <c r="E95" s="79"/>
      <c r="F95" s="81"/>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12"/>
      <c r="AI95" s="12"/>
      <c r="AJ95" s="12"/>
    </row>
    <row r="96" spans="1:36" ht="21">
      <c r="A96" s="12"/>
      <c r="B96" s="12"/>
      <c r="C96" s="12"/>
      <c r="D96" s="79"/>
      <c r="E96" s="79"/>
      <c r="F96" s="81"/>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12"/>
      <c r="AI96" s="12"/>
      <c r="AJ96" s="12"/>
    </row>
    <row r="97" spans="1:36" ht="21">
      <c r="A97" s="12"/>
      <c r="B97" s="12"/>
      <c r="C97" s="12"/>
      <c r="D97" s="79"/>
      <c r="E97" s="79"/>
      <c r="F97" s="81"/>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12"/>
      <c r="AI97" s="12"/>
      <c r="AJ97" s="12"/>
    </row>
    <row r="98" spans="1:36" ht="21">
      <c r="A98" s="12"/>
      <c r="B98" s="12"/>
      <c r="C98" s="12"/>
      <c r="D98" s="79"/>
      <c r="E98" s="79"/>
      <c r="F98" s="81"/>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12"/>
      <c r="AI98" s="12"/>
      <c r="AJ98" s="12"/>
    </row>
    <row r="99" spans="1:36" ht="21">
      <c r="A99" s="12"/>
      <c r="B99" s="12"/>
      <c r="C99" s="12"/>
      <c r="D99" s="79"/>
      <c r="E99" s="79"/>
      <c r="F99" s="81"/>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12"/>
      <c r="AI99" s="12"/>
      <c r="AJ99" s="12"/>
    </row>
    <row r="100" spans="1:36" ht="21">
      <c r="A100" s="12"/>
      <c r="B100" s="12"/>
      <c r="C100" s="12"/>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12"/>
      <c r="AI100" s="12"/>
      <c r="AJ100" s="12"/>
    </row>
    <row r="101" spans="1:36" ht="21">
      <c r="A101" s="12"/>
      <c r="B101" s="12"/>
      <c r="C101" s="12"/>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12"/>
      <c r="AI101" s="12"/>
      <c r="AJ101" s="12"/>
    </row>
    <row r="102" spans="1:36" ht="21">
      <c r="A102" s="12"/>
      <c r="B102" s="12"/>
      <c r="C102" s="12"/>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12"/>
      <c r="AI102" s="12"/>
      <c r="AJ102" s="12"/>
    </row>
    <row r="103" spans="1:36" ht="21">
      <c r="A103" s="12"/>
      <c r="B103" s="12"/>
      <c r="C103" s="12"/>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12"/>
      <c r="AI103" s="12"/>
      <c r="AJ103" s="12"/>
    </row>
    <row r="104" spans="1:36" ht="21">
      <c r="A104" s="12"/>
      <c r="B104" s="12"/>
      <c r="C104" s="12"/>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12"/>
      <c r="AI104" s="12"/>
      <c r="AJ104" s="12"/>
    </row>
    <row r="105" spans="1:36" ht="21">
      <c r="A105" s="12"/>
      <c r="B105" s="12"/>
      <c r="C105" s="12"/>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12"/>
      <c r="AI105" s="12"/>
      <c r="AJ105" s="12"/>
    </row>
    <row r="106" spans="1:36" ht="21">
      <c r="A106" s="12"/>
      <c r="B106" s="12"/>
      <c r="C106" s="12"/>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12"/>
      <c r="AI106" s="12"/>
      <c r="AJ106" s="12"/>
    </row>
    <row r="107" spans="1:36" ht="21">
      <c r="A107" s="12"/>
      <c r="B107" s="12"/>
      <c r="C107" s="12"/>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12"/>
      <c r="AI107" s="12"/>
      <c r="AJ107" s="12"/>
    </row>
    <row r="108" spans="1:3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sheetData>
  <mergeCells count="2">
    <mergeCell ref="M1:S1"/>
    <mergeCell ref="M2:S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54"/>
  <sheetViews>
    <sheetView showGridLines="0" zoomScale="70" zoomScaleNormal="70" workbookViewId="0"/>
  </sheetViews>
  <sheetFormatPr defaultRowHeight="12.75"/>
  <cols>
    <col min="2" max="2" width="12.140625" bestFit="1" customWidth="1"/>
    <col min="19" max="19" width="17.85546875" customWidth="1"/>
  </cols>
  <sheetData>
    <row r="1" spans="1:42" s="102" customFormat="1" ht="39">
      <c r="M1" s="178" t="s">
        <v>0</v>
      </c>
      <c r="N1" s="178"/>
      <c r="O1" s="178"/>
      <c r="P1" s="178"/>
      <c r="Q1" s="178"/>
      <c r="R1" s="178"/>
      <c r="S1" s="178"/>
      <c r="V1" s="105"/>
      <c r="W1" s="105"/>
      <c r="X1" s="101"/>
      <c r="AD1" s="102" t="s">
        <v>17</v>
      </c>
    </row>
    <row r="2" spans="1:42" s="102" customFormat="1" ht="37.5" customHeight="1">
      <c r="M2" s="179" t="s">
        <v>71</v>
      </c>
      <c r="N2" s="179"/>
      <c r="O2" s="179"/>
      <c r="P2" s="179"/>
      <c r="Q2" s="179"/>
      <c r="R2" s="179"/>
      <c r="S2" s="179"/>
      <c r="V2" s="103"/>
      <c r="W2" s="103"/>
      <c r="X2" s="103"/>
      <c r="Y2" s="103"/>
      <c r="AD2" s="102" t="s">
        <v>2</v>
      </c>
    </row>
    <row r="3" spans="1:42">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6"/>
      <c r="AO3" s="106"/>
      <c r="AP3" s="106"/>
    </row>
    <row r="4" spans="1:42" ht="20.25">
      <c r="A4" s="106"/>
      <c r="B4" s="106"/>
      <c r="C4" s="106"/>
      <c r="D4" s="106"/>
      <c r="E4" s="106"/>
      <c r="F4" s="106"/>
      <c r="G4" s="106"/>
      <c r="H4" s="106"/>
      <c r="I4" s="115" t="s">
        <v>72</v>
      </c>
      <c r="J4" s="117"/>
      <c r="K4" s="117"/>
      <c r="L4" s="117"/>
      <c r="M4" s="117"/>
      <c r="N4" s="117"/>
      <c r="O4" s="117"/>
      <c r="P4" s="117"/>
      <c r="Q4" s="117"/>
      <c r="R4" s="117"/>
      <c r="S4" s="117"/>
      <c r="T4" s="117"/>
      <c r="U4" s="117"/>
      <c r="V4" s="117"/>
      <c r="W4" s="117"/>
      <c r="X4" s="117"/>
      <c r="Y4" s="117"/>
      <c r="Z4" s="117"/>
      <c r="AA4" s="117"/>
      <c r="AB4" s="117"/>
      <c r="AC4" s="117"/>
      <c r="AD4" s="106"/>
      <c r="AE4" s="106"/>
      <c r="AF4" s="106"/>
      <c r="AG4" s="106"/>
      <c r="AH4" s="106"/>
      <c r="AI4" s="106"/>
      <c r="AJ4" s="106"/>
      <c r="AK4" s="106"/>
      <c r="AL4" s="106"/>
      <c r="AM4" s="106"/>
      <c r="AN4" s="106"/>
      <c r="AO4" s="106"/>
      <c r="AP4" s="106"/>
    </row>
    <row r="5" spans="1:42" ht="20.25">
      <c r="A5" s="106"/>
      <c r="B5" s="106"/>
      <c r="C5" s="106"/>
      <c r="D5" s="106"/>
      <c r="E5" s="106"/>
      <c r="F5" s="106"/>
      <c r="G5" s="106"/>
      <c r="H5" s="106"/>
      <c r="I5" s="117"/>
      <c r="J5" s="117"/>
      <c r="K5" s="117"/>
      <c r="L5" s="117"/>
      <c r="M5" s="117"/>
      <c r="N5" s="117"/>
      <c r="O5" s="117"/>
      <c r="P5" s="117"/>
      <c r="Q5" s="117"/>
      <c r="R5" s="117"/>
      <c r="S5" s="117"/>
      <c r="T5" s="117"/>
      <c r="U5" s="117"/>
      <c r="V5" s="117"/>
      <c r="W5" s="117"/>
      <c r="X5" s="117"/>
      <c r="Y5" s="117"/>
      <c r="Z5" s="117"/>
      <c r="AA5" s="117"/>
      <c r="AB5" s="117"/>
      <c r="AC5" s="117"/>
      <c r="AD5" s="106"/>
      <c r="AE5" s="106"/>
      <c r="AF5" s="106"/>
      <c r="AG5" s="106"/>
      <c r="AH5" s="106"/>
      <c r="AI5" s="106"/>
      <c r="AJ5" s="106"/>
      <c r="AK5" s="106"/>
      <c r="AL5" s="106"/>
      <c r="AM5" s="106"/>
      <c r="AN5" s="106"/>
      <c r="AO5" s="106"/>
      <c r="AP5" s="106"/>
    </row>
    <row r="6" spans="1:42" ht="20.25">
      <c r="A6" s="106"/>
      <c r="B6" s="106"/>
      <c r="C6" s="106"/>
      <c r="D6" s="106"/>
      <c r="E6" s="106"/>
      <c r="F6" s="106"/>
      <c r="G6" s="106"/>
      <c r="H6" s="106"/>
      <c r="I6" s="116">
        <v>1</v>
      </c>
      <c r="J6" s="116" t="s">
        <v>73</v>
      </c>
      <c r="K6" s="117"/>
      <c r="L6" s="117"/>
      <c r="M6" s="117"/>
      <c r="N6" s="117"/>
      <c r="O6" s="117"/>
      <c r="P6" s="117"/>
      <c r="Q6" s="117"/>
      <c r="R6" s="117"/>
      <c r="S6" s="117"/>
      <c r="T6" s="117"/>
      <c r="U6" s="117"/>
      <c r="V6" s="117"/>
      <c r="W6" s="117"/>
      <c r="X6" s="117"/>
      <c r="Y6" s="117"/>
      <c r="Z6" s="117"/>
      <c r="AA6" s="117"/>
      <c r="AB6" s="117"/>
      <c r="AC6" s="117"/>
      <c r="AD6" s="106"/>
      <c r="AE6" s="106"/>
      <c r="AF6" s="106"/>
      <c r="AG6" s="106"/>
      <c r="AH6" s="106"/>
      <c r="AI6" s="106"/>
      <c r="AJ6" s="106"/>
      <c r="AK6" s="106"/>
      <c r="AL6" s="106"/>
      <c r="AM6" s="106"/>
      <c r="AN6" s="106"/>
      <c r="AO6" s="106"/>
      <c r="AP6" s="106"/>
    </row>
    <row r="7" spans="1:42" ht="20.25">
      <c r="A7" s="106"/>
      <c r="B7" s="106"/>
      <c r="C7" s="106"/>
      <c r="D7" s="106"/>
      <c r="E7" s="106"/>
      <c r="F7" s="106"/>
      <c r="G7" s="106"/>
      <c r="H7" s="106"/>
      <c r="I7" s="117"/>
      <c r="J7" s="118"/>
      <c r="K7" s="117"/>
      <c r="L7" s="117"/>
      <c r="M7" s="117"/>
      <c r="N7" s="117"/>
      <c r="O7" s="117"/>
      <c r="P7" s="117"/>
      <c r="Q7" s="117"/>
      <c r="R7" s="117"/>
      <c r="S7" s="117"/>
      <c r="T7" s="117"/>
      <c r="U7" s="117"/>
      <c r="V7" s="117"/>
      <c r="W7" s="117"/>
      <c r="X7" s="117"/>
      <c r="Y7" s="117"/>
      <c r="Z7" s="117"/>
      <c r="AA7" s="117"/>
      <c r="AB7" s="117"/>
      <c r="AC7" s="117"/>
      <c r="AD7" s="106"/>
      <c r="AE7" s="106"/>
      <c r="AF7" s="106"/>
      <c r="AG7" s="106"/>
      <c r="AH7" s="106"/>
      <c r="AI7" s="106"/>
      <c r="AJ7" s="106"/>
      <c r="AK7" s="106"/>
      <c r="AL7" s="106"/>
      <c r="AM7" s="106"/>
      <c r="AN7" s="106"/>
      <c r="AO7" s="106"/>
      <c r="AP7" s="106"/>
    </row>
    <row r="8" spans="1:42" ht="20.25">
      <c r="A8" s="106"/>
      <c r="B8" s="106"/>
      <c r="C8" s="106"/>
      <c r="D8" s="106"/>
      <c r="E8" s="106"/>
      <c r="F8" s="106"/>
      <c r="G8" s="106"/>
      <c r="H8" s="106"/>
      <c r="I8" s="116">
        <v>2</v>
      </c>
      <c r="J8" s="116" t="s">
        <v>74</v>
      </c>
      <c r="K8" s="117"/>
      <c r="L8" s="117"/>
      <c r="M8" s="117"/>
      <c r="N8" s="117"/>
      <c r="O8" s="117"/>
      <c r="P8" s="117"/>
      <c r="Q8" s="117"/>
      <c r="R8" s="117"/>
      <c r="S8" s="117"/>
      <c r="T8" s="117"/>
      <c r="U8" s="117"/>
      <c r="V8" s="117"/>
      <c r="W8" s="117"/>
      <c r="X8" s="117"/>
      <c r="Y8" s="117"/>
      <c r="Z8" s="117"/>
      <c r="AA8" s="117"/>
      <c r="AB8" s="117"/>
      <c r="AC8" s="117"/>
      <c r="AD8" s="106"/>
      <c r="AE8" s="106"/>
      <c r="AF8" s="106"/>
      <c r="AG8" s="106"/>
      <c r="AH8" s="106"/>
      <c r="AI8" s="106"/>
      <c r="AJ8" s="106"/>
      <c r="AK8" s="106"/>
      <c r="AL8" s="106"/>
      <c r="AM8" s="106"/>
      <c r="AN8" s="106"/>
      <c r="AO8" s="106"/>
      <c r="AP8" s="106"/>
    </row>
    <row r="9" spans="1:42" ht="20.25">
      <c r="A9" s="106"/>
      <c r="B9" s="106"/>
      <c r="C9" s="106"/>
      <c r="D9" s="106"/>
      <c r="E9" s="106"/>
      <c r="F9" s="106"/>
      <c r="G9" s="106"/>
      <c r="H9" s="106"/>
      <c r="I9" s="117"/>
      <c r="J9" s="118" t="s">
        <v>75</v>
      </c>
      <c r="K9" s="117"/>
      <c r="L9" s="117"/>
      <c r="M9" s="117"/>
      <c r="N9" s="117"/>
      <c r="O9" s="117"/>
      <c r="P9" s="117"/>
      <c r="Q9" s="117"/>
      <c r="R9" s="117"/>
      <c r="S9" s="117"/>
      <c r="T9" s="117"/>
      <c r="U9" s="117"/>
      <c r="V9" s="117"/>
      <c r="W9" s="117"/>
      <c r="X9" s="117"/>
      <c r="Y9" s="117"/>
      <c r="Z9" s="117"/>
      <c r="AA9" s="142"/>
      <c r="AB9" s="142"/>
      <c r="AC9" s="142"/>
      <c r="AD9" s="106"/>
      <c r="AE9" s="106"/>
      <c r="AF9" s="106"/>
      <c r="AG9" s="106"/>
      <c r="AH9" s="106"/>
      <c r="AI9" s="106"/>
      <c r="AJ9" s="106"/>
      <c r="AK9" s="106"/>
      <c r="AL9" s="106"/>
      <c r="AM9" s="106"/>
      <c r="AN9" s="106"/>
      <c r="AO9" s="106"/>
      <c r="AP9" s="106"/>
    </row>
    <row r="10" spans="1:42" ht="20.25">
      <c r="A10" s="106"/>
      <c r="B10" s="106"/>
      <c r="C10" s="106"/>
      <c r="D10" s="106"/>
      <c r="E10" s="106"/>
      <c r="F10" s="106"/>
      <c r="G10" s="106"/>
      <c r="H10" s="106"/>
      <c r="I10" s="117"/>
      <c r="J10" s="118" t="s">
        <v>76</v>
      </c>
      <c r="K10" s="117"/>
      <c r="L10" s="117"/>
      <c r="M10" s="117"/>
      <c r="N10" s="117"/>
      <c r="O10" s="117"/>
      <c r="P10" s="117"/>
      <c r="Q10" s="117"/>
      <c r="R10" s="117"/>
      <c r="S10" s="117"/>
      <c r="T10" s="117"/>
      <c r="U10" s="117"/>
      <c r="V10" s="117"/>
      <c r="W10" s="117"/>
      <c r="X10" s="117"/>
      <c r="Y10" s="117"/>
      <c r="Z10" s="117"/>
      <c r="AA10" s="142"/>
      <c r="AB10" s="142"/>
      <c r="AC10" s="142"/>
      <c r="AD10" s="106"/>
      <c r="AE10" s="106"/>
      <c r="AF10" s="106"/>
      <c r="AG10" s="106"/>
      <c r="AH10" s="106"/>
      <c r="AI10" s="106"/>
      <c r="AJ10" s="106"/>
      <c r="AK10" s="106"/>
      <c r="AL10" s="106"/>
      <c r="AM10" s="106"/>
      <c r="AN10" s="106"/>
      <c r="AO10" s="106"/>
      <c r="AP10" s="106"/>
    </row>
    <row r="11" spans="1:42" ht="20.25">
      <c r="A11" s="106"/>
      <c r="B11" s="106"/>
      <c r="C11" s="106"/>
      <c r="D11" s="106"/>
      <c r="E11" s="106"/>
      <c r="F11" s="106"/>
      <c r="G11" s="106"/>
      <c r="H11" s="106"/>
      <c r="I11" s="117"/>
      <c r="J11" s="118" t="s">
        <v>77</v>
      </c>
      <c r="K11" s="117"/>
      <c r="L11" s="117"/>
      <c r="M11" s="117"/>
      <c r="N11" s="117"/>
      <c r="O11" s="117"/>
      <c r="P11" s="117"/>
      <c r="Q11" s="117"/>
      <c r="R11" s="117"/>
      <c r="S11" s="117"/>
      <c r="T11" s="117"/>
      <c r="U11" s="117"/>
      <c r="V11" s="117"/>
      <c r="W11" s="117"/>
      <c r="X11" s="117"/>
      <c r="Y11" s="117"/>
      <c r="Z11" s="117"/>
      <c r="AA11" s="142"/>
      <c r="AB11" s="142"/>
      <c r="AC11" s="142"/>
      <c r="AD11" s="106"/>
      <c r="AE11" s="106"/>
      <c r="AF11" s="106"/>
      <c r="AG11" s="106"/>
      <c r="AH11" s="106"/>
      <c r="AI11" s="106"/>
      <c r="AJ11" s="106"/>
      <c r="AK11" s="106"/>
      <c r="AL11" s="106"/>
      <c r="AM11" s="106"/>
      <c r="AN11" s="106"/>
      <c r="AO11" s="106"/>
      <c r="AP11" s="106"/>
    </row>
    <row r="12" spans="1:42" ht="20.25">
      <c r="A12" s="106"/>
      <c r="B12" s="106"/>
      <c r="C12" s="106"/>
      <c r="D12" s="106"/>
      <c r="E12" s="106"/>
      <c r="F12" s="106"/>
      <c r="G12" s="106"/>
      <c r="H12" s="106"/>
      <c r="I12" s="117"/>
      <c r="J12" s="117"/>
      <c r="K12" s="117"/>
      <c r="L12" s="117"/>
      <c r="M12" s="117"/>
      <c r="N12" s="117"/>
      <c r="O12" s="117"/>
      <c r="P12" s="117"/>
      <c r="Q12" s="117"/>
      <c r="R12" s="117"/>
      <c r="S12" s="117"/>
      <c r="T12" s="117"/>
      <c r="U12" s="117"/>
      <c r="V12" s="117"/>
      <c r="W12" s="117"/>
      <c r="X12" s="117"/>
      <c r="Y12" s="117"/>
      <c r="Z12" s="117"/>
      <c r="AA12" s="142"/>
      <c r="AB12" s="142"/>
      <c r="AC12" s="142"/>
      <c r="AD12" s="106"/>
      <c r="AE12" s="106"/>
      <c r="AF12" s="106"/>
      <c r="AG12" s="106"/>
      <c r="AH12" s="106"/>
      <c r="AI12" s="106"/>
      <c r="AJ12" s="106"/>
      <c r="AK12" s="106"/>
      <c r="AL12" s="106"/>
      <c r="AM12" s="106"/>
      <c r="AN12" s="106"/>
      <c r="AO12" s="106"/>
      <c r="AP12" s="106"/>
    </row>
    <row r="13" spans="1:42" ht="20.25">
      <c r="A13" s="106"/>
      <c r="B13" s="106"/>
      <c r="C13" s="106"/>
      <c r="D13" s="106"/>
      <c r="E13" s="106"/>
      <c r="F13" s="106"/>
      <c r="G13" s="106"/>
      <c r="H13" s="106"/>
      <c r="I13" s="117"/>
      <c r="J13" s="117"/>
      <c r="K13" s="117"/>
      <c r="L13" s="117"/>
      <c r="M13" s="117"/>
      <c r="N13" s="117"/>
      <c r="O13" s="117"/>
      <c r="P13" s="117"/>
      <c r="Q13" s="117"/>
      <c r="R13" s="117"/>
      <c r="S13" s="117"/>
      <c r="T13" s="117"/>
      <c r="U13" s="117"/>
      <c r="V13" s="117"/>
      <c r="W13" s="117"/>
      <c r="X13" s="117"/>
      <c r="Y13" s="117"/>
      <c r="Z13" s="117"/>
      <c r="AA13" s="142"/>
      <c r="AB13" s="142"/>
      <c r="AC13" s="142"/>
      <c r="AD13" s="106"/>
      <c r="AE13" s="106"/>
      <c r="AF13" s="106"/>
      <c r="AG13" s="106"/>
      <c r="AH13" s="106"/>
      <c r="AI13" s="106"/>
      <c r="AJ13" s="106"/>
      <c r="AK13" s="106"/>
      <c r="AL13" s="106"/>
      <c r="AM13" s="106"/>
      <c r="AN13" s="106"/>
      <c r="AO13" s="106"/>
      <c r="AP13" s="106"/>
    </row>
    <row r="14" spans="1:42" ht="20.25">
      <c r="A14" s="106"/>
      <c r="B14" s="106"/>
      <c r="C14" s="106"/>
      <c r="D14" s="106"/>
      <c r="E14" s="106"/>
      <c r="F14" s="106"/>
      <c r="G14" s="106"/>
      <c r="H14" s="106"/>
      <c r="I14" s="117"/>
      <c r="J14" s="117"/>
      <c r="K14" s="117"/>
      <c r="L14" s="117"/>
      <c r="M14" s="117"/>
      <c r="N14" s="117"/>
      <c r="O14" s="117"/>
      <c r="P14" s="117"/>
      <c r="Q14" s="117"/>
      <c r="R14" s="117"/>
      <c r="S14" s="117"/>
      <c r="T14" s="117"/>
      <c r="U14" s="117"/>
      <c r="V14" s="117"/>
      <c r="W14" s="117"/>
      <c r="X14" s="117"/>
      <c r="Y14" s="117"/>
      <c r="Z14" s="117"/>
      <c r="AA14" s="142"/>
      <c r="AB14" s="142"/>
      <c r="AC14" s="142"/>
      <c r="AD14" s="106"/>
      <c r="AE14" s="106"/>
      <c r="AF14" s="106"/>
      <c r="AG14" s="106"/>
      <c r="AH14" s="106"/>
      <c r="AI14" s="106"/>
      <c r="AJ14" s="106"/>
      <c r="AK14" s="106"/>
      <c r="AL14" s="106"/>
      <c r="AM14" s="106"/>
      <c r="AN14" s="106"/>
      <c r="AO14" s="106"/>
      <c r="AP14" s="106"/>
    </row>
    <row r="15" spans="1:42" ht="20.25">
      <c r="A15" s="106"/>
      <c r="B15" s="106"/>
      <c r="C15" s="106"/>
      <c r="D15" s="106"/>
      <c r="E15" s="106"/>
      <c r="F15" s="106"/>
      <c r="G15" s="106"/>
      <c r="H15" s="106"/>
      <c r="I15" s="117"/>
      <c r="J15" s="117"/>
      <c r="K15" s="117"/>
      <c r="L15" s="117"/>
      <c r="M15" s="117"/>
      <c r="N15" s="117"/>
      <c r="O15" s="117"/>
      <c r="P15" s="117"/>
      <c r="Q15" s="117"/>
      <c r="R15" s="117"/>
      <c r="S15" s="117"/>
      <c r="T15" s="117"/>
      <c r="U15" s="117"/>
      <c r="V15" s="117"/>
      <c r="W15" s="117"/>
      <c r="X15" s="117"/>
      <c r="Y15" s="117"/>
      <c r="Z15" s="117"/>
      <c r="AA15" s="142"/>
      <c r="AB15" s="142"/>
      <c r="AC15" s="142"/>
      <c r="AD15" s="106"/>
      <c r="AE15" s="106"/>
      <c r="AF15" s="106"/>
      <c r="AG15" s="106"/>
      <c r="AH15" s="106"/>
      <c r="AI15" s="106"/>
      <c r="AJ15" s="106"/>
      <c r="AK15" s="106"/>
      <c r="AL15" s="106"/>
      <c r="AM15" s="106"/>
      <c r="AN15" s="106"/>
      <c r="AO15" s="106"/>
      <c r="AP15" s="106"/>
    </row>
    <row r="16" spans="1:42" ht="20.25">
      <c r="A16" s="106"/>
      <c r="B16" s="106"/>
      <c r="C16" s="106"/>
      <c r="D16" s="106"/>
      <c r="E16" s="106"/>
      <c r="F16" s="106"/>
      <c r="G16" s="106"/>
      <c r="H16" s="106"/>
      <c r="I16" s="117"/>
      <c r="J16" s="117"/>
      <c r="K16" s="117"/>
      <c r="L16" s="117"/>
      <c r="M16" s="117"/>
      <c r="N16" s="117"/>
      <c r="O16" s="117"/>
      <c r="P16" s="117"/>
      <c r="Q16" s="117"/>
      <c r="R16" s="117"/>
      <c r="S16" s="117"/>
      <c r="T16" s="117"/>
      <c r="U16" s="117"/>
      <c r="V16" s="117"/>
      <c r="W16" s="117"/>
      <c r="X16" s="117"/>
      <c r="Y16" s="117"/>
      <c r="Z16" s="117"/>
      <c r="AA16" s="142"/>
      <c r="AB16" s="142"/>
      <c r="AC16" s="142"/>
      <c r="AD16" s="106"/>
      <c r="AE16" s="106"/>
      <c r="AF16" s="106"/>
      <c r="AG16" s="106"/>
      <c r="AH16" s="106"/>
      <c r="AI16" s="106"/>
      <c r="AJ16" s="106"/>
      <c r="AK16" s="106"/>
      <c r="AL16" s="106"/>
      <c r="AM16" s="106"/>
      <c r="AN16" s="106"/>
      <c r="AO16" s="106"/>
      <c r="AP16" s="106"/>
    </row>
    <row r="17" spans="1:44" ht="20.25">
      <c r="A17" s="106"/>
      <c r="B17" s="106"/>
      <c r="C17" s="106"/>
      <c r="D17" s="106"/>
      <c r="E17" s="106"/>
      <c r="F17" s="106"/>
      <c r="G17" s="106"/>
      <c r="H17" s="106"/>
      <c r="I17" s="117"/>
      <c r="J17" s="117"/>
      <c r="K17" s="117"/>
      <c r="L17" s="117"/>
      <c r="M17" s="117"/>
      <c r="N17" s="117"/>
      <c r="O17" s="117"/>
      <c r="P17" s="117"/>
      <c r="Q17" s="117"/>
      <c r="R17" s="117"/>
      <c r="S17" s="117"/>
      <c r="T17" s="117"/>
      <c r="U17" s="117"/>
      <c r="V17" s="117"/>
      <c r="W17" s="117"/>
      <c r="X17" s="117"/>
      <c r="Y17" s="117"/>
      <c r="Z17" s="117"/>
      <c r="AA17" s="142"/>
      <c r="AB17" s="142"/>
      <c r="AC17" s="142"/>
      <c r="AD17" s="106"/>
      <c r="AE17" s="106"/>
      <c r="AF17" s="106"/>
      <c r="AG17" s="106"/>
      <c r="AH17" s="106"/>
      <c r="AI17" s="106"/>
      <c r="AJ17" s="106"/>
      <c r="AK17" s="106"/>
      <c r="AL17" s="106"/>
      <c r="AM17" s="106"/>
      <c r="AN17" s="106"/>
      <c r="AO17" s="106"/>
      <c r="AP17" s="106"/>
    </row>
    <row r="18" spans="1:44" ht="20.25">
      <c r="A18" s="106"/>
      <c r="B18" s="106"/>
      <c r="C18" s="106"/>
      <c r="D18" s="106"/>
      <c r="E18" s="106"/>
      <c r="F18" s="106"/>
      <c r="G18" s="106"/>
      <c r="H18" s="106"/>
      <c r="I18" s="117"/>
      <c r="J18" s="117"/>
      <c r="K18" s="117"/>
      <c r="L18" s="117"/>
      <c r="M18" s="117"/>
      <c r="N18" s="117"/>
      <c r="O18" s="117"/>
      <c r="P18" s="117"/>
      <c r="Q18" s="117"/>
      <c r="R18" s="117"/>
      <c r="S18" s="117"/>
      <c r="T18" s="117"/>
      <c r="U18" s="117"/>
      <c r="V18" s="117"/>
      <c r="W18" s="117"/>
      <c r="X18" s="117"/>
      <c r="Y18" s="117"/>
      <c r="Z18" s="117"/>
      <c r="AA18" s="142"/>
      <c r="AB18" s="142"/>
      <c r="AC18" s="142"/>
      <c r="AD18" s="106"/>
      <c r="AE18" s="106"/>
      <c r="AF18" s="106"/>
      <c r="AG18" s="106"/>
      <c r="AH18" s="106"/>
      <c r="AI18" s="106"/>
      <c r="AJ18" s="106"/>
      <c r="AK18" s="106"/>
      <c r="AL18" s="106"/>
      <c r="AM18" s="106"/>
      <c r="AN18" s="106"/>
      <c r="AO18" s="106"/>
      <c r="AP18" s="106"/>
    </row>
    <row r="19" spans="1:44" ht="20.25">
      <c r="A19" s="106"/>
      <c r="B19" s="106"/>
      <c r="C19" s="106"/>
      <c r="D19" s="106"/>
      <c r="E19" s="106"/>
      <c r="F19" s="106"/>
      <c r="G19" s="106"/>
      <c r="H19" s="106"/>
      <c r="I19" s="117"/>
      <c r="J19" s="117"/>
      <c r="K19" s="117"/>
      <c r="L19" s="117"/>
      <c r="M19" s="117"/>
      <c r="N19" s="117"/>
      <c r="O19" s="117"/>
      <c r="P19" s="117"/>
      <c r="Q19" s="117"/>
      <c r="R19" s="117"/>
      <c r="S19" s="117"/>
      <c r="T19" s="117"/>
      <c r="U19" s="117"/>
      <c r="V19" s="117"/>
      <c r="W19" s="117"/>
      <c r="X19" s="117"/>
      <c r="Y19" s="117"/>
      <c r="Z19" s="117"/>
      <c r="AA19" s="142"/>
      <c r="AB19" s="142"/>
      <c r="AC19" s="142"/>
      <c r="AD19" s="106"/>
      <c r="AE19" s="106"/>
      <c r="AF19" s="106"/>
      <c r="AG19" s="106"/>
      <c r="AH19" s="106"/>
      <c r="AI19" s="106"/>
      <c r="AJ19" s="106"/>
      <c r="AK19" s="106"/>
      <c r="AL19" s="106"/>
      <c r="AM19" s="106"/>
      <c r="AN19" s="106"/>
      <c r="AO19" s="106"/>
      <c r="AP19" s="106"/>
    </row>
    <row r="20" spans="1:44" ht="20.25">
      <c r="A20" s="106"/>
      <c r="B20" s="106"/>
      <c r="C20" s="106"/>
      <c r="D20" s="106"/>
      <c r="E20" s="106"/>
      <c r="F20" s="106"/>
      <c r="G20" s="106"/>
      <c r="H20" s="106"/>
      <c r="I20" s="117"/>
      <c r="J20" s="117"/>
      <c r="K20" s="117"/>
      <c r="L20" s="117"/>
      <c r="M20" s="117"/>
      <c r="N20" s="117"/>
      <c r="O20" s="117"/>
      <c r="P20" s="117"/>
      <c r="Q20" s="117"/>
      <c r="R20" s="117"/>
      <c r="S20" s="117"/>
      <c r="T20" s="117"/>
      <c r="U20" s="117"/>
      <c r="V20" s="117"/>
      <c r="W20" s="117"/>
      <c r="X20" s="117"/>
      <c r="Y20" s="117"/>
      <c r="Z20" s="117"/>
      <c r="AA20" s="142"/>
      <c r="AB20" s="142"/>
      <c r="AC20" s="142"/>
      <c r="AD20" s="106"/>
      <c r="AE20" s="106"/>
      <c r="AF20" s="106"/>
      <c r="AG20" s="106"/>
      <c r="AH20" s="106"/>
      <c r="AI20" s="106"/>
      <c r="AJ20" s="106"/>
      <c r="AK20" s="106"/>
      <c r="AL20" s="106"/>
      <c r="AM20" s="106"/>
      <c r="AN20" s="106"/>
      <c r="AO20" s="106"/>
      <c r="AP20" s="106"/>
    </row>
    <row r="21" spans="1:44" ht="20.25">
      <c r="A21" s="106"/>
      <c r="B21" s="106"/>
      <c r="C21" s="106"/>
      <c r="D21" s="106"/>
      <c r="E21" s="106"/>
      <c r="F21" s="106"/>
      <c r="G21" s="106"/>
      <c r="H21" s="106"/>
      <c r="I21" s="117"/>
      <c r="J21" s="117"/>
      <c r="K21" s="117"/>
      <c r="L21" s="117"/>
      <c r="M21" s="117"/>
      <c r="N21" s="117"/>
      <c r="O21" s="117"/>
      <c r="P21" s="117"/>
      <c r="Q21" s="117"/>
      <c r="R21" s="117"/>
      <c r="S21" s="117"/>
      <c r="T21" s="117"/>
      <c r="U21" s="117"/>
      <c r="V21" s="117"/>
      <c r="W21" s="117"/>
      <c r="X21" s="117"/>
      <c r="Y21" s="117"/>
      <c r="Z21" s="117"/>
      <c r="AA21" s="117"/>
      <c r="AB21" s="117"/>
      <c r="AC21" s="117"/>
      <c r="AD21" s="106"/>
      <c r="AE21" s="106"/>
      <c r="AF21" s="106"/>
      <c r="AG21" s="106"/>
      <c r="AH21" s="106"/>
      <c r="AI21" s="106"/>
      <c r="AJ21" s="106"/>
      <c r="AK21" s="106"/>
      <c r="AL21" s="106"/>
      <c r="AM21" s="106"/>
      <c r="AN21" s="106"/>
      <c r="AO21" s="106"/>
      <c r="AP21" s="106"/>
    </row>
    <row r="22" spans="1:44" ht="20.25">
      <c r="A22" s="106"/>
      <c r="B22" s="106"/>
      <c r="C22" s="106"/>
      <c r="D22" s="106"/>
      <c r="E22" s="106"/>
      <c r="F22" s="106"/>
      <c r="G22" s="106"/>
      <c r="H22" s="106"/>
      <c r="I22" s="117"/>
      <c r="J22" s="117"/>
      <c r="K22" s="117"/>
      <c r="L22" s="117"/>
      <c r="M22" s="117"/>
      <c r="N22" s="117"/>
      <c r="O22" s="117"/>
      <c r="P22" s="117"/>
      <c r="Q22" s="117"/>
      <c r="R22" s="117"/>
      <c r="S22" s="117"/>
      <c r="T22" s="117"/>
      <c r="U22" s="117"/>
      <c r="V22" s="117"/>
      <c r="W22" s="117"/>
      <c r="X22" s="117"/>
      <c r="Y22" s="117"/>
      <c r="Z22" s="117"/>
      <c r="AA22" s="117"/>
      <c r="AB22" s="117"/>
      <c r="AC22" s="117"/>
      <c r="AD22" s="106"/>
      <c r="AE22" s="106"/>
      <c r="AF22" s="106"/>
      <c r="AG22" s="106"/>
      <c r="AH22" s="106"/>
      <c r="AI22" s="106"/>
      <c r="AJ22" s="106"/>
      <c r="AK22" s="106"/>
      <c r="AL22" s="106"/>
      <c r="AM22" s="106"/>
      <c r="AN22" s="106"/>
      <c r="AO22" s="106"/>
      <c r="AP22" s="106"/>
    </row>
    <row r="23" spans="1:44" ht="20.25">
      <c r="A23" s="106"/>
      <c r="B23" s="106"/>
      <c r="C23" s="106"/>
      <c r="D23" s="106"/>
      <c r="E23" s="106"/>
      <c r="F23" s="106"/>
      <c r="G23" s="106"/>
      <c r="H23" s="106"/>
      <c r="I23" s="117"/>
      <c r="J23" s="117"/>
      <c r="K23" s="117"/>
      <c r="L23" s="117"/>
      <c r="M23" s="117"/>
      <c r="N23" s="117"/>
      <c r="O23" s="117"/>
      <c r="P23" s="117"/>
      <c r="Q23" s="117"/>
      <c r="R23" s="117"/>
      <c r="S23" s="117"/>
      <c r="T23" s="117"/>
      <c r="U23" s="117"/>
      <c r="V23" s="117"/>
      <c r="W23" s="117"/>
      <c r="X23" s="117"/>
      <c r="Y23" s="117"/>
      <c r="Z23" s="117"/>
      <c r="AA23" s="117"/>
      <c r="AB23" s="117"/>
      <c r="AC23" s="117"/>
      <c r="AD23" s="106"/>
      <c r="AE23" s="106"/>
      <c r="AF23" s="106"/>
      <c r="AG23" s="106"/>
      <c r="AH23" s="106"/>
      <c r="AI23" s="106"/>
      <c r="AJ23" s="106"/>
      <c r="AK23" s="106"/>
      <c r="AL23" s="106"/>
      <c r="AM23" s="106"/>
      <c r="AN23" s="106"/>
      <c r="AO23" s="106"/>
      <c r="AP23" s="106"/>
    </row>
    <row r="24" spans="1:44" ht="20.25">
      <c r="A24" s="106"/>
      <c r="B24" s="106"/>
      <c r="C24" s="106"/>
      <c r="D24" s="106"/>
      <c r="E24" s="106"/>
      <c r="F24" s="106"/>
      <c r="G24" s="106"/>
      <c r="H24" s="106"/>
      <c r="I24" s="117"/>
      <c r="J24" s="117"/>
      <c r="K24" s="117"/>
      <c r="L24" s="117"/>
      <c r="M24" s="117"/>
      <c r="N24" s="117"/>
      <c r="O24" s="117"/>
      <c r="P24" s="117"/>
      <c r="Q24" s="117"/>
      <c r="R24" s="117"/>
      <c r="S24" s="117"/>
      <c r="T24" s="117"/>
      <c r="U24" s="117"/>
      <c r="V24" s="117"/>
      <c r="W24" s="117"/>
      <c r="X24" s="117"/>
      <c r="Y24" s="117"/>
      <c r="Z24" s="117"/>
      <c r="AA24" s="117"/>
      <c r="AB24" s="117"/>
      <c r="AC24" s="117"/>
      <c r="AD24" s="106"/>
      <c r="AE24" s="106"/>
      <c r="AF24" s="106"/>
      <c r="AG24" s="106"/>
      <c r="AH24" s="106"/>
      <c r="AI24" s="106"/>
      <c r="AJ24" s="106"/>
      <c r="AK24" s="106"/>
      <c r="AL24" s="106"/>
      <c r="AM24" s="106"/>
      <c r="AN24" s="106"/>
      <c r="AO24" s="106"/>
      <c r="AP24" s="106"/>
    </row>
    <row r="25" spans="1:44" ht="20.25">
      <c r="A25" s="106"/>
      <c r="B25" s="106"/>
      <c r="C25" s="106"/>
      <c r="D25" s="106"/>
      <c r="E25" s="106"/>
      <c r="F25" s="106"/>
      <c r="G25" s="106"/>
      <c r="H25" s="106"/>
      <c r="I25" s="117"/>
      <c r="J25" s="117"/>
      <c r="K25" s="117"/>
      <c r="L25" s="117"/>
      <c r="M25" s="117"/>
      <c r="N25" s="117"/>
      <c r="O25" s="117"/>
      <c r="P25" s="117"/>
      <c r="Q25" s="117"/>
      <c r="R25" s="117"/>
      <c r="S25" s="117"/>
      <c r="T25" s="117"/>
      <c r="U25" s="117"/>
      <c r="V25" s="117"/>
      <c r="W25" s="117"/>
      <c r="X25" s="117"/>
      <c r="Y25" s="117"/>
      <c r="Z25" s="117"/>
      <c r="AA25" s="117"/>
      <c r="AB25" s="117"/>
      <c r="AC25" s="117"/>
      <c r="AD25" s="106"/>
      <c r="AE25" s="106"/>
      <c r="AF25" s="106"/>
      <c r="AG25" s="106"/>
      <c r="AH25" s="106"/>
      <c r="AI25" s="106"/>
      <c r="AJ25" s="106"/>
      <c r="AK25" s="106"/>
      <c r="AL25" s="106"/>
      <c r="AM25" s="106"/>
      <c r="AN25" s="106"/>
      <c r="AO25" s="106"/>
      <c r="AP25" s="106"/>
    </row>
    <row r="26" spans="1:44" ht="20.25">
      <c r="A26" s="106"/>
      <c r="B26" s="106"/>
      <c r="C26" s="106"/>
      <c r="D26" s="106"/>
      <c r="E26" s="106"/>
      <c r="F26" s="106"/>
      <c r="G26" s="106"/>
      <c r="H26" s="106"/>
      <c r="I26" s="117"/>
      <c r="J26" s="117"/>
      <c r="K26" s="117"/>
      <c r="L26" s="117"/>
      <c r="M26" s="117"/>
      <c r="N26" s="117"/>
      <c r="O26" s="117"/>
      <c r="P26" s="117"/>
      <c r="Q26" s="117"/>
      <c r="R26" s="117"/>
      <c r="S26" s="117"/>
      <c r="T26" s="117"/>
      <c r="U26" s="117"/>
      <c r="V26" s="117"/>
      <c r="W26" s="117"/>
      <c r="X26" s="117"/>
      <c r="Y26" s="117"/>
      <c r="Z26" s="117"/>
      <c r="AA26" s="117"/>
      <c r="AB26" s="117"/>
      <c r="AC26" s="117"/>
      <c r="AD26" s="106"/>
      <c r="AE26" s="106"/>
      <c r="AF26" s="106"/>
      <c r="AG26" s="106"/>
      <c r="AH26" s="106"/>
      <c r="AI26" s="106"/>
      <c r="AJ26" s="106"/>
      <c r="AK26" s="106"/>
      <c r="AL26" s="106"/>
      <c r="AM26" s="106"/>
      <c r="AN26" s="106"/>
      <c r="AO26" s="106"/>
      <c r="AP26" s="106"/>
    </row>
    <row r="27" spans="1:44" ht="20.25">
      <c r="A27" s="106"/>
      <c r="B27" s="106"/>
      <c r="C27" s="106"/>
      <c r="D27" s="106"/>
      <c r="E27" s="106"/>
      <c r="F27" s="106"/>
      <c r="G27" s="106"/>
      <c r="H27" s="106"/>
      <c r="I27" s="117"/>
      <c r="J27" s="117"/>
      <c r="K27" s="117"/>
      <c r="L27" s="117"/>
      <c r="M27" s="117"/>
      <c r="N27" s="117"/>
      <c r="O27" s="117"/>
      <c r="P27" s="117"/>
      <c r="Q27" s="117"/>
      <c r="R27" s="117"/>
      <c r="S27" s="117"/>
      <c r="T27" s="117"/>
      <c r="U27" s="117"/>
      <c r="V27" s="117"/>
      <c r="W27" s="117"/>
      <c r="X27" s="117"/>
      <c r="Y27" s="117"/>
      <c r="Z27" s="117"/>
      <c r="AA27" s="117"/>
      <c r="AB27" s="117"/>
      <c r="AC27" s="117"/>
      <c r="AD27" s="106"/>
      <c r="AE27" s="106"/>
      <c r="AF27" s="106"/>
      <c r="AG27" s="106"/>
      <c r="AH27" s="106"/>
      <c r="AI27" s="106"/>
      <c r="AJ27" s="106"/>
      <c r="AK27" s="106"/>
      <c r="AL27" s="106"/>
      <c r="AM27" s="106"/>
      <c r="AN27" s="106"/>
      <c r="AO27" s="106"/>
      <c r="AP27" s="106"/>
    </row>
    <row r="28" spans="1:44">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row>
    <row r="29" spans="1:44">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row>
    <row r="30" spans="1:44">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row>
    <row r="31" spans="1:44">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row>
    <row r="32" spans="1:44">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row>
    <row r="33" spans="1:44">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row>
    <row r="34" spans="1:44">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row>
    <row r="35" spans="1:44">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row>
    <row r="36" spans="1:44">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row>
    <row r="37" spans="1:44">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row>
    <row r="38" spans="1:44">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row>
    <row r="39" spans="1:44">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row>
    <row r="40" spans="1:44">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row>
    <row r="41" spans="1:44">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row>
    <row r="42" spans="1:44">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row>
    <row r="43" spans="1:44">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row>
    <row r="44" spans="1:44">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row>
    <row r="45" spans="1:44">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row>
    <row r="46" spans="1:44">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row>
    <row r="47" spans="1:44">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row>
    <row r="48" spans="1:44">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row>
    <row r="49" spans="1:44">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row>
    <row r="50" spans="1:44">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row>
    <row r="51" spans="1:44">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row>
    <row r="52" spans="1:44">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row>
    <row r="53" spans="1:44">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row>
    <row r="54" spans="1:44">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row>
    <row r="55" spans="1:44">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row>
    <row r="56" spans="1:44">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row>
    <row r="57" spans="1:44">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row>
    <row r="58" spans="1:44">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row>
    <row r="59" spans="1:44">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row>
    <row r="60" spans="1:44">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row>
    <row r="61" spans="1:44">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row>
    <row r="62" spans="1:44">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row>
    <row r="63" spans="1:44">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row>
    <row r="64" spans="1:4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row>
    <row r="65" spans="1:44">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row>
    <row r="66" spans="1:44">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row>
    <row r="67" spans="1:44">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row>
    <row r="68" spans="1:44">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row>
    <row r="69" spans="1:44">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row>
    <row r="70" spans="1:44">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row>
    <row r="71" spans="1:44">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row>
    <row r="72" spans="1:44">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row>
    <row r="73" spans="1:44">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row>
    <row r="74" spans="1:4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row>
    <row r="75" spans="1:44">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row>
    <row r="76" spans="1:44">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row>
    <row r="77" spans="1:44">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row>
    <row r="78" spans="1:44">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row>
    <row r="79" spans="1:44">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row>
    <row r="80" spans="1:44">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6"/>
      <c r="AL80" s="106"/>
      <c r="AM80" s="106"/>
      <c r="AN80" s="106"/>
      <c r="AO80" s="106"/>
      <c r="AP80" s="106"/>
      <c r="AQ80" s="106"/>
      <c r="AR80" s="106"/>
    </row>
    <row r="81" spans="1:44">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6"/>
      <c r="AL81" s="106"/>
      <c r="AM81" s="106"/>
      <c r="AN81" s="106"/>
      <c r="AO81" s="106"/>
      <c r="AP81" s="106"/>
      <c r="AQ81" s="106"/>
      <c r="AR81" s="106"/>
    </row>
    <row r="82" spans="1:44">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06"/>
      <c r="AQ82" s="106"/>
      <c r="AR82" s="106"/>
    </row>
    <row r="83" spans="1:44">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c r="AP83" s="106"/>
      <c r="AQ83" s="106"/>
      <c r="AR83" s="106"/>
    </row>
    <row r="84" spans="1:4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row>
    <row r="85" spans="1:44">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c r="AP85" s="106"/>
      <c r="AQ85" s="106"/>
      <c r="AR85" s="106"/>
    </row>
    <row r="86" spans="1:44">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06"/>
      <c r="AQ86" s="106"/>
      <c r="AR86" s="106"/>
    </row>
    <row r="87" spans="1:44">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106"/>
      <c r="AR87" s="106"/>
    </row>
    <row r="88" spans="1:44">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row>
    <row r="89" spans="1:44">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c r="AP89" s="106"/>
      <c r="AQ89" s="106"/>
      <c r="AR89" s="106"/>
    </row>
    <row r="90" spans="1:44">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row>
    <row r="91" spans="1:44">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6"/>
      <c r="AL91" s="106"/>
      <c r="AM91" s="106"/>
      <c r="AN91" s="106"/>
      <c r="AO91" s="106"/>
      <c r="AP91" s="106"/>
      <c r="AQ91" s="106"/>
      <c r="AR91" s="106"/>
    </row>
    <row r="92" spans="1:44">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6"/>
      <c r="AL92" s="106"/>
      <c r="AM92" s="106"/>
      <c r="AN92" s="106"/>
      <c r="AO92" s="106"/>
      <c r="AP92" s="106"/>
      <c r="AQ92" s="106"/>
      <c r="AR92" s="106"/>
    </row>
    <row r="93" spans="1:44">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row>
    <row r="94" spans="1:4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06"/>
      <c r="AQ94" s="106"/>
      <c r="AR94" s="106"/>
    </row>
    <row r="95" spans="1:44">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6"/>
      <c r="AL95" s="106"/>
      <c r="AM95" s="106"/>
      <c r="AN95" s="106"/>
      <c r="AO95" s="106"/>
      <c r="AP95" s="106"/>
      <c r="AQ95" s="106"/>
      <c r="AR95" s="106"/>
    </row>
    <row r="96" spans="1:44">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c r="AO96" s="106"/>
      <c r="AP96" s="106"/>
      <c r="AQ96" s="106"/>
      <c r="AR96" s="106"/>
    </row>
    <row r="97" spans="1:44">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c r="AK97" s="106"/>
      <c r="AL97" s="106"/>
      <c r="AM97" s="106"/>
      <c r="AN97" s="106"/>
      <c r="AO97" s="106"/>
      <c r="AP97" s="106"/>
      <c r="AQ97" s="106"/>
      <c r="AR97" s="106"/>
    </row>
    <row r="98" spans="1:44">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c r="AK98" s="106"/>
      <c r="AL98" s="106"/>
      <c r="AM98" s="106"/>
      <c r="AN98" s="106"/>
      <c r="AO98" s="106"/>
      <c r="AP98" s="106"/>
      <c r="AQ98" s="106"/>
      <c r="AR98" s="106"/>
    </row>
    <row r="99" spans="1:44">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c r="AK99" s="106"/>
      <c r="AL99" s="106"/>
      <c r="AM99" s="106"/>
      <c r="AN99" s="106"/>
      <c r="AO99" s="106"/>
      <c r="AP99" s="106"/>
      <c r="AQ99" s="106"/>
      <c r="AR99" s="106"/>
    </row>
    <row r="100" spans="1:44">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6"/>
    </row>
    <row r="101" spans="1:44">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6"/>
    </row>
    <row r="102" spans="1:44">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6"/>
    </row>
    <row r="103" spans="1:44">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6"/>
    </row>
    <row r="104" spans="1:4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6"/>
    </row>
    <row r="105" spans="1:44">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6"/>
    </row>
    <row r="106" spans="1:44">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6"/>
    </row>
    <row r="107" spans="1:44">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row>
    <row r="108" spans="1:44">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row>
    <row r="109" spans="1:44">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6"/>
    </row>
    <row r="110" spans="1:44">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6"/>
    </row>
    <row r="111" spans="1:44">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6"/>
    </row>
    <row r="112" spans="1:44">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6"/>
    </row>
    <row r="113" spans="1:44">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row>
    <row r="114" spans="1:4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6"/>
    </row>
    <row r="115" spans="1:44">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6"/>
    </row>
    <row r="116" spans="1:44">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6"/>
    </row>
    <row r="117" spans="1:44">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6"/>
    </row>
    <row r="118" spans="1:44">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6"/>
    </row>
    <row r="119" spans="1:44">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6"/>
    </row>
    <row r="120" spans="1:44">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row>
    <row r="121" spans="1:44">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6"/>
    </row>
    <row r="122" spans="1:44">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6"/>
    </row>
    <row r="123" spans="1:44">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6"/>
    </row>
    <row r="124" spans="1:4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6"/>
    </row>
    <row r="125" spans="1:44">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row>
    <row r="126" spans="1:44">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c r="AP126" s="106"/>
      <c r="AQ126" s="106"/>
      <c r="AR126" s="106"/>
    </row>
    <row r="127" spans="1:44">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c r="AP127" s="106"/>
      <c r="AQ127" s="106"/>
      <c r="AR127" s="106"/>
    </row>
    <row r="128" spans="1:44">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c r="AP128" s="106"/>
      <c r="AQ128" s="106"/>
      <c r="AR128" s="106"/>
    </row>
    <row r="129" spans="1:44">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c r="AP129" s="106"/>
      <c r="AQ129" s="106"/>
      <c r="AR129" s="106"/>
    </row>
    <row r="130" spans="1:44">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c r="AP130" s="106"/>
      <c r="AQ130" s="106"/>
      <c r="AR130" s="106"/>
    </row>
    <row r="131" spans="1:44">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c r="AP131" s="106"/>
      <c r="AQ131" s="106"/>
      <c r="AR131" s="106"/>
    </row>
    <row r="132" spans="1:44">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c r="AP132" s="106"/>
      <c r="AQ132" s="106"/>
      <c r="AR132" s="106"/>
    </row>
    <row r="133" spans="1:44">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c r="AP133" s="106"/>
      <c r="AQ133" s="106"/>
      <c r="AR133" s="106"/>
    </row>
    <row r="134" spans="1:4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row>
    <row r="135" spans="1:44">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c r="AP135" s="106"/>
      <c r="AQ135" s="106"/>
      <c r="AR135" s="106"/>
    </row>
    <row r="136" spans="1:44">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c r="AK136" s="106"/>
      <c r="AL136" s="106"/>
      <c r="AM136" s="106"/>
      <c r="AN136" s="106"/>
      <c r="AO136" s="106"/>
      <c r="AP136" s="106"/>
      <c r="AQ136" s="106"/>
      <c r="AR136" s="106"/>
    </row>
    <row r="137" spans="1:44">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c r="AK137" s="106"/>
      <c r="AL137" s="106"/>
      <c r="AM137" s="106"/>
      <c r="AN137" s="106"/>
      <c r="AO137" s="106"/>
      <c r="AP137" s="106"/>
      <c r="AQ137" s="106"/>
      <c r="AR137" s="106"/>
    </row>
    <row r="138" spans="1:44">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row>
    <row r="139" spans="1:44">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c r="AP139" s="106"/>
      <c r="AQ139" s="106"/>
      <c r="AR139" s="106"/>
    </row>
    <row r="140" spans="1:44">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row>
    <row r="141" spans="1:44">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row>
    <row r="142" spans="1:44">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c r="AO142" s="106"/>
      <c r="AP142" s="106"/>
      <c r="AQ142" s="106"/>
      <c r="AR142" s="106"/>
    </row>
    <row r="143" spans="1:44">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row>
    <row r="144" spans="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c r="AK144" s="106"/>
      <c r="AL144" s="106"/>
      <c r="AM144" s="106"/>
      <c r="AN144" s="106"/>
      <c r="AO144" s="106"/>
      <c r="AP144" s="106"/>
      <c r="AQ144" s="106"/>
      <c r="AR144" s="106"/>
    </row>
    <row r="145" spans="1:44">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c r="AP145" s="106"/>
      <c r="AQ145" s="106"/>
      <c r="AR145" s="106"/>
    </row>
    <row r="146" spans="1:44">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c r="AN146" s="106"/>
      <c r="AO146" s="106"/>
      <c r="AP146" s="106"/>
      <c r="AQ146" s="106"/>
      <c r="AR146" s="106"/>
    </row>
    <row r="147" spans="1:44">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c r="AK147" s="106"/>
      <c r="AL147" s="106"/>
      <c r="AM147" s="106"/>
      <c r="AN147" s="106"/>
      <c r="AO147" s="106"/>
      <c r="AP147" s="106"/>
      <c r="AQ147" s="106"/>
      <c r="AR147" s="106"/>
    </row>
    <row r="148" spans="1:44">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c r="AK148" s="106"/>
      <c r="AL148" s="106"/>
      <c r="AM148" s="106"/>
      <c r="AN148" s="106"/>
      <c r="AO148" s="106"/>
      <c r="AP148" s="106"/>
      <c r="AQ148" s="106"/>
      <c r="AR148" s="106"/>
    </row>
    <row r="149" spans="1:44">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c r="AK149" s="106"/>
      <c r="AL149" s="106"/>
      <c r="AM149" s="106"/>
      <c r="AN149" s="106"/>
      <c r="AO149" s="106"/>
      <c r="AP149" s="106"/>
      <c r="AQ149" s="106"/>
      <c r="AR149" s="106"/>
    </row>
    <row r="150" spans="1:44">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c r="AK150" s="106"/>
      <c r="AL150" s="106"/>
      <c r="AM150" s="106"/>
      <c r="AN150" s="106"/>
      <c r="AO150" s="106"/>
      <c r="AP150" s="106"/>
      <c r="AQ150" s="106"/>
      <c r="AR150" s="106"/>
    </row>
    <row r="151" spans="1:44">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c r="AK151" s="106"/>
      <c r="AL151" s="106"/>
      <c r="AM151" s="106"/>
      <c r="AN151" s="106"/>
      <c r="AO151" s="106"/>
      <c r="AP151" s="106"/>
      <c r="AQ151" s="106"/>
      <c r="AR151" s="106"/>
    </row>
    <row r="152" spans="1:44">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c r="AK152" s="106"/>
      <c r="AL152" s="106"/>
      <c r="AM152" s="106"/>
      <c r="AN152" s="106"/>
      <c r="AO152" s="106"/>
      <c r="AP152" s="106"/>
      <c r="AQ152" s="106"/>
      <c r="AR152" s="106"/>
    </row>
    <row r="153" spans="1:44">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c r="AK153" s="106"/>
      <c r="AL153" s="106"/>
      <c r="AM153" s="106"/>
      <c r="AN153" s="106"/>
      <c r="AO153" s="106"/>
      <c r="AP153" s="106"/>
      <c r="AQ153" s="106"/>
      <c r="AR153" s="106"/>
    </row>
    <row r="154" spans="1:4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c r="AK154" s="106"/>
      <c r="AL154" s="106"/>
      <c r="AM154" s="106"/>
      <c r="AN154" s="106"/>
      <c r="AO154" s="106"/>
      <c r="AP154" s="106"/>
      <c r="AQ154" s="106"/>
      <c r="AR154" s="106"/>
    </row>
  </sheetData>
  <mergeCells count="2">
    <mergeCell ref="M1:S1"/>
    <mergeCell ref="M2:S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81"/>
  <sheetViews>
    <sheetView showGridLines="0" zoomScale="70" zoomScaleNormal="70" workbookViewId="0"/>
  </sheetViews>
  <sheetFormatPr defaultColWidth="11.42578125" defaultRowHeight="12.75"/>
  <cols>
    <col min="1" max="1" width="17.28515625" style="8" customWidth="1"/>
    <col min="2" max="2" width="54.28515625" style="27" customWidth="1"/>
    <col min="3" max="3" width="17" style="8" bestFit="1" customWidth="1"/>
    <col min="4" max="4" width="17.28515625" style="8" customWidth="1"/>
    <col min="5" max="5" width="16.42578125" style="8" customWidth="1"/>
    <col min="6" max="6" width="20.85546875" style="8" customWidth="1"/>
    <col min="7" max="7" width="19.85546875" style="8" customWidth="1"/>
    <col min="8" max="8" width="16.42578125" style="8" customWidth="1"/>
    <col min="9" max="9" width="11.42578125" style="8"/>
    <col min="10" max="10" width="40.42578125" style="8" bestFit="1" customWidth="1"/>
    <col min="11" max="11" width="11.42578125" style="8"/>
    <col min="12" max="12" width="13.85546875" style="8" customWidth="1"/>
    <col min="13" max="21" width="11.42578125" style="8"/>
    <col min="22" max="22" width="14.28515625" style="8" customWidth="1"/>
    <col min="23" max="16384" width="11.42578125" style="8"/>
  </cols>
  <sheetData>
    <row r="1" spans="1:28" s="102" customFormat="1" ht="42" customHeight="1">
      <c r="E1" s="105"/>
      <c r="F1" s="178" t="s">
        <v>0</v>
      </c>
      <c r="G1" s="178"/>
      <c r="H1" s="178"/>
      <c r="I1" s="105"/>
      <c r="J1" s="105"/>
      <c r="N1" s="102" t="s">
        <v>17</v>
      </c>
      <c r="R1" s="105"/>
      <c r="X1" s="105"/>
      <c r="AB1" s="101"/>
    </row>
    <row r="2" spans="1:28" s="102" customFormat="1" ht="42" customHeight="1">
      <c r="E2" s="101"/>
      <c r="F2" s="179" t="s">
        <v>78</v>
      </c>
      <c r="G2" s="179"/>
      <c r="H2" s="179"/>
      <c r="I2" s="103"/>
      <c r="J2" s="103"/>
      <c r="N2" s="102" t="s">
        <v>2</v>
      </c>
      <c r="R2" s="101"/>
      <c r="X2" s="101"/>
      <c r="Y2" s="101"/>
    </row>
    <row r="3" spans="1:28" ht="19.5" thickBot="1">
      <c r="A3" s="40"/>
      <c r="B3" s="40"/>
      <c r="C3" s="40"/>
      <c r="D3" s="40"/>
      <c r="E3" s="40"/>
      <c r="F3" s="40"/>
      <c r="G3" s="40"/>
      <c r="H3" s="40"/>
      <c r="I3" s="40"/>
      <c r="J3" s="40"/>
      <c r="K3" s="40"/>
    </row>
    <row r="4" spans="1:28" ht="19.5" thickBot="1">
      <c r="A4" s="40"/>
      <c r="B4" s="42"/>
      <c r="C4" s="40"/>
      <c r="D4" s="40"/>
      <c r="E4" s="40"/>
      <c r="F4" s="190" t="s">
        <v>79</v>
      </c>
      <c r="G4" s="191"/>
      <c r="H4" s="40"/>
      <c r="I4" s="190" t="s">
        <v>80</v>
      </c>
      <c r="J4" s="191"/>
      <c r="K4" s="40"/>
    </row>
    <row r="5" spans="1:28" ht="19.5" thickBot="1">
      <c r="A5" s="156" t="s">
        <v>81</v>
      </c>
      <c r="B5" s="157" t="s">
        <v>82</v>
      </c>
      <c r="C5" s="40"/>
      <c r="D5" s="156" t="s">
        <v>81</v>
      </c>
      <c r="E5" s="40"/>
      <c r="F5" s="192" t="str">
        <f>IF(ISBLANK(D7),"Average Amount of Views in Year "&amp;D6,"Choose 1 year only")</f>
        <v>Average Amount of Views in Year 2020</v>
      </c>
      <c r="G5" s="193"/>
      <c r="H5" s="40"/>
      <c r="I5" s="43" t="s">
        <v>83</v>
      </c>
      <c r="J5" s="44" t="str">
        <f>B5</f>
        <v>Average of Views</v>
      </c>
      <c r="K5" s="40"/>
    </row>
    <row r="6" spans="1:28" ht="19.5" thickBot="1">
      <c r="A6" s="158" t="s">
        <v>84</v>
      </c>
      <c r="B6" s="159">
        <v>282</v>
      </c>
      <c r="C6" s="40"/>
      <c r="D6" s="164" t="s">
        <v>85</v>
      </c>
      <c r="E6" s="40"/>
      <c r="F6" s="45" t="b">
        <f>ISBLANK(D7)</f>
        <v>1</v>
      </c>
      <c r="G6" s="46"/>
      <c r="H6" s="40"/>
      <c r="I6" s="47" t="s">
        <v>84</v>
      </c>
      <c r="J6" s="48">
        <f>GETPIVOTDATA("Views",$A$5,"Video publish time",1)*ISBLANK($D$7)</f>
        <v>282</v>
      </c>
      <c r="K6" s="40"/>
    </row>
    <row r="7" spans="1:28" ht="18.75">
      <c r="A7" s="160" t="s">
        <v>86</v>
      </c>
      <c r="B7" s="161">
        <v>149</v>
      </c>
      <c r="C7" s="40"/>
      <c r="D7" s="40"/>
      <c r="E7" s="40"/>
      <c r="F7" s="40"/>
      <c r="G7" s="40"/>
      <c r="H7" s="40"/>
      <c r="I7" s="47" t="s">
        <v>86</v>
      </c>
      <c r="J7" s="48">
        <f>GETPIVOTDATA("Views",$A$5,"Video publish time",2)*ISBLANK($D$7)</f>
        <v>149</v>
      </c>
      <c r="K7" s="40"/>
    </row>
    <row r="8" spans="1:28" ht="18.75">
      <c r="A8" s="160" t="s">
        <v>87</v>
      </c>
      <c r="B8" s="161">
        <v>94.964285714285708</v>
      </c>
      <c r="C8" s="40"/>
      <c r="D8" s="40"/>
      <c r="E8" s="40"/>
      <c r="F8" s="40"/>
      <c r="G8" s="40"/>
      <c r="H8" s="40"/>
      <c r="I8" s="47" t="s">
        <v>87</v>
      </c>
      <c r="J8" s="48">
        <f>GETPIVOTDATA("Views",$A$5,"Video publish time",3)*ISBLANK($D$7)</f>
        <v>94.964285714285708</v>
      </c>
      <c r="K8" s="40"/>
    </row>
    <row r="9" spans="1:28" ht="18.75">
      <c r="A9" s="160" t="s">
        <v>88</v>
      </c>
      <c r="B9" s="161">
        <v>191.52941176470588</v>
      </c>
      <c r="C9" s="40"/>
      <c r="D9" s="40"/>
      <c r="E9" s="40"/>
      <c r="F9" s="40"/>
      <c r="G9" s="40"/>
      <c r="H9" s="40"/>
      <c r="I9" s="47" t="s">
        <v>88</v>
      </c>
      <c r="J9" s="48">
        <f>GETPIVOTDATA("Views",$A$5,"Video publish time",4)*ISBLANK($D$7)</f>
        <v>191.52941176470588</v>
      </c>
      <c r="K9" s="40"/>
    </row>
    <row r="10" spans="1:28" ht="18.75">
      <c r="A10" s="160" t="s">
        <v>89</v>
      </c>
      <c r="B10" s="161">
        <v>310.70491803278691</v>
      </c>
      <c r="C10" s="40"/>
      <c r="D10" s="40"/>
      <c r="E10" s="40"/>
      <c r="F10" s="40"/>
      <c r="G10" s="40"/>
      <c r="H10" s="40"/>
      <c r="I10" s="47" t="s">
        <v>89</v>
      </c>
      <c r="J10" s="48">
        <f>GETPIVOTDATA("Views",$A$5,"Video publish time",5)*ISBLANK($D$7)</f>
        <v>310.70491803278691</v>
      </c>
      <c r="K10" s="40"/>
    </row>
    <row r="11" spans="1:28" ht="18.75">
      <c r="A11" s="160" t="s">
        <v>90</v>
      </c>
      <c r="B11" s="161">
        <v>279.89795918367349</v>
      </c>
      <c r="C11" s="40"/>
      <c r="D11" s="40"/>
      <c r="E11" s="40"/>
      <c r="F11" s="40"/>
      <c r="G11" s="40"/>
      <c r="H11" s="40"/>
      <c r="I11" s="47" t="s">
        <v>90</v>
      </c>
      <c r="J11" s="48">
        <f>GETPIVOTDATA("Views",$A$5,"Video publish time",6)*ISBLANK($D$7)</f>
        <v>279.89795918367349</v>
      </c>
      <c r="K11" s="40"/>
    </row>
    <row r="12" spans="1:28" ht="18.75">
      <c r="A12" s="160" t="s">
        <v>91</v>
      </c>
      <c r="B12" s="161">
        <v>193.9</v>
      </c>
      <c r="C12" s="40"/>
      <c r="D12" s="40"/>
      <c r="E12" s="40"/>
      <c r="F12" s="40"/>
      <c r="G12" s="40"/>
      <c r="H12" s="40"/>
      <c r="I12" s="47" t="s">
        <v>91</v>
      </c>
      <c r="J12" s="48">
        <f>GETPIVOTDATA("Views",$A$5,"Video publish time",7)*ISBLANK($D$7)</f>
        <v>193.9</v>
      </c>
      <c r="K12" s="40"/>
    </row>
    <row r="13" spans="1:28" ht="18.75">
      <c r="A13" s="160" t="s">
        <v>92</v>
      </c>
      <c r="B13" s="161">
        <v>205.7037037037037</v>
      </c>
      <c r="C13" s="40"/>
      <c r="D13" s="40"/>
      <c r="E13" s="40"/>
      <c r="F13" s="40"/>
      <c r="G13" s="40"/>
      <c r="H13" s="40"/>
      <c r="I13" s="47" t="s">
        <v>92</v>
      </c>
      <c r="J13" s="48">
        <f>GETPIVOTDATA("Views",$A$5,"Video publish time",8)*ISBLANK($D$7)</f>
        <v>205.7037037037037</v>
      </c>
      <c r="K13" s="40"/>
    </row>
    <row r="14" spans="1:28" ht="18.75">
      <c r="A14" s="160" t="s">
        <v>93</v>
      </c>
      <c r="B14" s="161">
        <v>211.0952380952381</v>
      </c>
      <c r="C14" s="40"/>
      <c r="D14" s="40"/>
      <c r="E14" s="40"/>
      <c r="F14" s="40"/>
      <c r="G14" s="40"/>
      <c r="H14" s="40"/>
      <c r="I14" s="47" t="s">
        <v>93</v>
      </c>
      <c r="J14" s="48">
        <f>GETPIVOTDATA("Views",$A$5,"Video publish time",9)*ISBLANK($D$7)</f>
        <v>211.0952380952381</v>
      </c>
      <c r="K14" s="40"/>
    </row>
    <row r="15" spans="1:28" ht="18.75">
      <c r="A15" s="160" t="s">
        <v>94</v>
      </c>
      <c r="B15" s="161">
        <v>265.53846153846155</v>
      </c>
      <c r="C15" s="40"/>
      <c r="D15" s="40"/>
      <c r="E15" s="40"/>
      <c r="F15" s="40"/>
      <c r="G15" s="40"/>
      <c r="H15" s="40"/>
      <c r="I15" s="47" t="s">
        <v>94</v>
      </c>
      <c r="J15" s="48">
        <f>GETPIVOTDATA("Views",$A$5,"Video publish time",10)*ISBLANK($D$7)</f>
        <v>265.53846153846155</v>
      </c>
      <c r="K15" s="40"/>
    </row>
    <row r="16" spans="1:28" ht="18.75">
      <c r="A16" s="160" t="s">
        <v>95</v>
      </c>
      <c r="B16" s="161">
        <v>211.66666666666666</v>
      </c>
      <c r="C16" s="40"/>
      <c r="D16" s="40"/>
      <c r="E16" s="40"/>
      <c r="F16" s="40"/>
      <c r="G16" s="40"/>
      <c r="H16" s="40"/>
      <c r="I16" s="47" t="s">
        <v>95</v>
      </c>
      <c r="J16" s="48">
        <f>GETPIVOTDATA("Views",$A$5,"Video publish time",11)*ISBLANK($D$7)</f>
        <v>211.66666666666666</v>
      </c>
      <c r="K16" s="40"/>
    </row>
    <row r="17" spans="1:11" ht="19.5" thickBot="1">
      <c r="A17" s="162" t="s">
        <v>96</v>
      </c>
      <c r="B17" s="163">
        <v>207.6</v>
      </c>
      <c r="C17" s="40"/>
      <c r="D17" s="40"/>
      <c r="E17" s="40"/>
      <c r="F17" s="40"/>
      <c r="G17" s="40"/>
      <c r="H17" s="40"/>
      <c r="I17" s="45" t="s">
        <v>96</v>
      </c>
      <c r="J17" s="49">
        <f>GETPIVOTDATA("Views",$A$5,"Video publish time",12)*ISBLANK($D$7)</f>
        <v>207.6</v>
      </c>
      <c r="K17" s="40"/>
    </row>
    <row r="18" spans="1:11" ht="18.75">
      <c r="A18" s="40"/>
      <c r="B18" s="40"/>
      <c r="C18" s="40"/>
      <c r="D18" s="40"/>
      <c r="E18" s="40"/>
      <c r="F18" s="40"/>
      <c r="G18" s="40"/>
      <c r="H18" s="40"/>
      <c r="I18" s="40"/>
      <c r="J18" s="40"/>
      <c r="K18" s="40"/>
    </row>
    <row r="19" spans="1:11" ht="18.75">
      <c r="A19" s="40"/>
      <c r="B19" s="40"/>
      <c r="C19" s="40"/>
      <c r="D19" s="40"/>
      <c r="E19" s="40"/>
      <c r="F19" s="40"/>
      <c r="G19" s="40"/>
      <c r="H19" s="40"/>
      <c r="I19" s="40"/>
      <c r="J19" s="40"/>
      <c r="K19" s="40"/>
    </row>
    <row r="20" spans="1:11" ht="18.75">
      <c r="A20" s="40"/>
      <c r="B20" s="40"/>
      <c r="C20" s="40"/>
      <c r="D20" s="40"/>
      <c r="E20" s="40"/>
      <c r="F20" s="40"/>
      <c r="G20" s="40"/>
      <c r="H20" s="40"/>
      <c r="I20" s="40"/>
      <c r="J20" s="40"/>
      <c r="K20" s="40"/>
    </row>
    <row r="21" spans="1:11" ht="18.75">
      <c r="A21" s="40"/>
      <c r="B21" s="40"/>
      <c r="C21" s="40"/>
      <c r="D21" s="40"/>
      <c r="E21" s="40"/>
      <c r="F21" s="40"/>
      <c r="G21" s="40"/>
      <c r="H21" s="40"/>
      <c r="I21" s="40"/>
      <c r="J21" s="40"/>
      <c r="K21" s="40"/>
    </row>
    <row r="22" spans="1:11" ht="18.75">
      <c r="A22" s="40"/>
      <c r="B22" s="42"/>
      <c r="C22" s="40"/>
      <c r="D22" s="40"/>
      <c r="E22" s="40"/>
      <c r="F22" s="40"/>
      <c r="G22" s="40"/>
      <c r="H22" s="40"/>
      <c r="I22" s="40"/>
      <c r="J22" s="40"/>
      <c r="K22" s="40"/>
    </row>
    <row r="23" spans="1:11" ht="18.75">
      <c r="A23" s="40"/>
      <c r="B23" s="42"/>
      <c r="C23" s="40"/>
      <c r="D23" s="40"/>
      <c r="E23" s="40"/>
      <c r="F23" s="40"/>
      <c r="G23" s="40"/>
      <c r="H23" s="40"/>
      <c r="I23" s="40"/>
      <c r="J23" s="40"/>
      <c r="K23" s="40"/>
    </row>
    <row r="24" spans="1:11" ht="18.75">
      <c r="A24" s="40"/>
      <c r="B24" s="42"/>
      <c r="C24" s="40"/>
      <c r="D24" s="40"/>
      <c r="E24" s="40"/>
      <c r="F24" s="40"/>
      <c r="G24" s="40"/>
      <c r="H24" s="40"/>
      <c r="I24" s="40"/>
      <c r="J24" s="40"/>
      <c r="K24" s="40"/>
    </row>
    <row r="25" spans="1:11" ht="18.75">
      <c r="A25" s="40"/>
      <c r="B25" s="42"/>
      <c r="C25" s="40"/>
      <c r="D25" s="40"/>
      <c r="E25" s="40"/>
      <c r="F25" s="40"/>
      <c r="G25" s="40"/>
      <c r="H25" s="40"/>
      <c r="I25" s="40"/>
      <c r="J25" s="40"/>
      <c r="K25" s="40"/>
    </row>
    <row r="26" spans="1:11" ht="19.5" thickBot="1">
      <c r="A26" s="40"/>
      <c r="B26" s="42"/>
      <c r="C26" s="40"/>
      <c r="D26" s="40"/>
      <c r="E26" s="40"/>
      <c r="F26" s="40"/>
      <c r="G26" s="40"/>
      <c r="H26" s="40"/>
      <c r="I26" s="40"/>
      <c r="J26" s="40"/>
      <c r="K26" s="40"/>
    </row>
    <row r="27" spans="1:11" ht="19.5" thickBot="1">
      <c r="A27" s="40"/>
      <c r="B27" s="42"/>
      <c r="C27" s="40"/>
      <c r="D27" s="40"/>
      <c r="E27" s="40"/>
      <c r="F27" s="190" t="s">
        <v>79</v>
      </c>
      <c r="G27" s="191"/>
      <c r="H27" s="40"/>
      <c r="I27" s="190" t="s">
        <v>80</v>
      </c>
      <c r="J27" s="191"/>
      <c r="K27" s="40"/>
    </row>
    <row r="28" spans="1:11" ht="19.5" thickBot="1">
      <c r="A28" s="156" t="s">
        <v>81</v>
      </c>
      <c r="B28" s="156" t="s">
        <v>97</v>
      </c>
      <c r="C28" s="40"/>
      <c r="D28" s="156" t="s">
        <v>81</v>
      </c>
      <c r="E28" s="40"/>
      <c r="F28" s="192" t="str">
        <f>IF(ISBLANK(D30),"Total Amount of Subscribers Increase in Year "&amp;D29,"Choose 1 year only")</f>
        <v>Total Amount of Subscribers Increase in Year 2020</v>
      </c>
      <c r="G28" s="193"/>
      <c r="H28" s="40"/>
      <c r="I28" s="43" t="s">
        <v>83</v>
      </c>
      <c r="J28" s="44" t="str">
        <f>B28</f>
        <v>Sum of Subscribers</v>
      </c>
      <c r="K28" s="40"/>
    </row>
    <row r="29" spans="1:11" ht="19.5" thickBot="1">
      <c r="A29" s="158" t="s">
        <v>84</v>
      </c>
      <c r="B29" s="174">
        <v>10</v>
      </c>
      <c r="C29" s="40"/>
      <c r="D29" s="164" t="s">
        <v>85</v>
      </c>
      <c r="E29" s="40"/>
      <c r="F29" s="45" t="b">
        <f>ISBLANK(D30)</f>
        <v>1</v>
      </c>
      <c r="G29" s="46"/>
      <c r="H29" s="40"/>
      <c r="I29" s="47" t="s">
        <v>84</v>
      </c>
      <c r="J29" s="48">
        <f>GETPIVOTDATA("Subscribers",$A$28,"Video publish time",1)*ISBLANK($D$30)</f>
        <v>10</v>
      </c>
      <c r="K29" s="40"/>
    </row>
    <row r="30" spans="1:11" ht="18.75">
      <c r="A30" s="160" t="s">
        <v>86</v>
      </c>
      <c r="B30" s="175">
        <v>0</v>
      </c>
      <c r="C30" s="40"/>
      <c r="D30" s="40"/>
      <c r="E30" s="40"/>
      <c r="F30" s="40"/>
      <c r="G30" s="40"/>
      <c r="H30" s="40"/>
      <c r="I30" s="47" t="s">
        <v>86</v>
      </c>
      <c r="J30" s="48">
        <f>GETPIVOTDATA("Subscribers",$A$28,"Video publish time",2)*ISBLANK($D$30)</f>
        <v>0</v>
      </c>
      <c r="K30" s="40"/>
    </row>
    <row r="31" spans="1:11" ht="18.75">
      <c r="A31" s="160" t="s">
        <v>87</v>
      </c>
      <c r="B31" s="165">
        <v>47</v>
      </c>
      <c r="C31" s="40"/>
      <c r="D31" s="40"/>
      <c r="E31" s="40"/>
      <c r="F31" s="40"/>
      <c r="G31" s="40"/>
      <c r="H31" s="40"/>
      <c r="I31" s="47" t="s">
        <v>87</v>
      </c>
      <c r="J31" s="48">
        <f>GETPIVOTDATA("Subscribers",$A$28,"Video publish time",3)*ISBLANK($D$30)</f>
        <v>47</v>
      </c>
      <c r="K31" s="40"/>
    </row>
    <row r="32" spans="1:11" ht="18.75">
      <c r="A32" s="160" t="s">
        <v>88</v>
      </c>
      <c r="B32" s="165">
        <v>156</v>
      </c>
      <c r="C32" s="40"/>
      <c r="D32" s="40"/>
      <c r="E32" s="40"/>
      <c r="F32" s="40"/>
      <c r="G32" s="40"/>
      <c r="H32" s="40"/>
      <c r="I32" s="47" t="s">
        <v>88</v>
      </c>
      <c r="J32" s="48">
        <f>GETPIVOTDATA("Subscribers",$A$28,"Video publish time",4)*ISBLANK($D$30)</f>
        <v>156</v>
      </c>
      <c r="K32" s="40"/>
    </row>
    <row r="33" spans="1:11" ht="18.75">
      <c r="A33" s="160" t="s">
        <v>89</v>
      </c>
      <c r="B33" s="175">
        <v>316</v>
      </c>
      <c r="C33" s="40"/>
      <c r="D33" s="40"/>
      <c r="E33" s="40"/>
      <c r="F33" s="40"/>
      <c r="G33" s="40"/>
      <c r="H33" s="40"/>
      <c r="I33" s="47" t="s">
        <v>89</v>
      </c>
      <c r="J33" s="48">
        <f>GETPIVOTDATA("Subscribers",$A$28,"Video publish time",5)*ISBLANK($D$30)</f>
        <v>316</v>
      </c>
      <c r="K33" s="40"/>
    </row>
    <row r="34" spans="1:11" ht="18.75">
      <c r="A34" s="160" t="s">
        <v>90</v>
      </c>
      <c r="B34" s="165">
        <v>115</v>
      </c>
      <c r="C34" s="40"/>
      <c r="D34" s="40"/>
      <c r="E34" s="40"/>
      <c r="F34" s="40"/>
      <c r="G34" s="40"/>
      <c r="H34" s="40"/>
      <c r="I34" s="47" t="s">
        <v>90</v>
      </c>
      <c r="J34" s="48">
        <f>GETPIVOTDATA("Subscribers",$A$28,"Video publish time",6)*ISBLANK($D$30)</f>
        <v>115</v>
      </c>
      <c r="K34" s="40"/>
    </row>
    <row r="35" spans="1:11" ht="18.75">
      <c r="A35" s="160" t="s">
        <v>91</v>
      </c>
      <c r="B35" s="165">
        <v>70</v>
      </c>
      <c r="C35" s="40"/>
      <c r="D35" s="40"/>
      <c r="E35" s="40"/>
      <c r="F35" s="40"/>
      <c r="G35" s="40"/>
      <c r="H35" s="40"/>
      <c r="I35" s="47" t="s">
        <v>91</v>
      </c>
      <c r="J35" s="48">
        <f>GETPIVOTDATA("Subscribers",$A$28,"Video publish time",7)*ISBLANK($D$30)</f>
        <v>70</v>
      </c>
      <c r="K35" s="40"/>
    </row>
    <row r="36" spans="1:11" ht="18.75">
      <c r="A36" s="160" t="s">
        <v>92</v>
      </c>
      <c r="B36" s="175">
        <v>150</v>
      </c>
      <c r="C36" s="40"/>
      <c r="D36" s="40"/>
      <c r="E36" s="40"/>
      <c r="F36" s="40"/>
      <c r="G36" s="40"/>
      <c r="H36" s="40"/>
      <c r="I36" s="47" t="s">
        <v>92</v>
      </c>
      <c r="J36" s="48">
        <f>GETPIVOTDATA("Subscribers",$A$28,"Video publish time",8)*ISBLANK($D$30)</f>
        <v>150</v>
      </c>
      <c r="K36" s="40"/>
    </row>
    <row r="37" spans="1:11" ht="18.75">
      <c r="A37" s="160" t="s">
        <v>93</v>
      </c>
      <c r="B37" s="175">
        <v>35</v>
      </c>
      <c r="C37" s="40"/>
      <c r="D37" s="40"/>
      <c r="E37" s="40"/>
      <c r="F37" s="40"/>
      <c r="G37" s="40"/>
      <c r="H37" s="40"/>
      <c r="I37" s="47" t="s">
        <v>93</v>
      </c>
      <c r="J37" s="48">
        <f>GETPIVOTDATA("Subscribers",$A$28,"Video publish time",9)*ISBLANK($D$30)</f>
        <v>35</v>
      </c>
      <c r="K37" s="40"/>
    </row>
    <row r="38" spans="1:11" ht="18.75">
      <c r="A38" s="160" t="s">
        <v>94</v>
      </c>
      <c r="B38" s="175">
        <v>65</v>
      </c>
      <c r="C38" s="40"/>
      <c r="D38" s="40"/>
      <c r="E38" s="40"/>
      <c r="F38" s="40"/>
      <c r="G38" s="40"/>
      <c r="H38" s="40"/>
      <c r="I38" s="47" t="s">
        <v>94</v>
      </c>
      <c r="J38" s="48">
        <f>GETPIVOTDATA("Subscribers",$A$28,"Video publish time",10)*ISBLANK($D$30)</f>
        <v>65</v>
      </c>
      <c r="K38" s="40"/>
    </row>
    <row r="39" spans="1:11" ht="18.75">
      <c r="A39" s="160" t="s">
        <v>95</v>
      </c>
      <c r="B39" s="175">
        <v>30</v>
      </c>
      <c r="C39" s="40"/>
      <c r="D39" s="40"/>
      <c r="E39" s="40"/>
      <c r="F39" s="40"/>
      <c r="G39" s="40"/>
      <c r="H39" s="40"/>
      <c r="I39" s="47" t="s">
        <v>95</v>
      </c>
      <c r="J39" s="48">
        <f>GETPIVOTDATA("Subscribers",$A$28,"Video publish time",11)*ISBLANK($D$30)</f>
        <v>30</v>
      </c>
      <c r="K39" s="40"/>
    </row>
    <row r="40" spans="1:11" ht="19.5" thickBot="1">
      <c r="A40" s="162" t="s">
        <v>96</v>
      </c>
      <c r="B40" s="176">
        <v>0</v>
      </c>
      <c r="C40" s="40"/>
      <c r="D40" s="40"/>
      <c r="E40" s="40"/>
      <c r="F40" s="40"/>
      <c r="G40" s="40"/>
      <c r="H40" s="40"/>
      <c r="I40" s="45" t="s">
        <v>96</v>
      </c>
      <c r="J40" s="49">
        <f>GETPIVOTDATA("Subscribers",$A$28,"Video publish time",12)*ISBLANK($D$30)</f>
        <v>0</v>
      </c>
      <c r="K40" s="40"/>
    </row>
    <row r="41" spans="1:11" ht="18.75">
      <c r="A41" s="40"/>
      <c r="B41" s="40"/>
      <c r="C41" s="40"/>
      <c r="D41" s="40"/>
      <c r="E41" s="40"/>
      <c r="F41" s="40"/>
      <c r="G41" s="40"/>
      <c r="H41" s="40"/>
      <c r="I41" s="40"/>
      <c r="J41" s="40"/>
      <c r="K41" s="40"/>
    </row>
    <row r="42" spans="1:11" ht="18.75">
      <c r="A42" s="40"/>
      <c r="B42" s="40"/>
      <c r="C42" s="40"/>
      <c r="D42" s="40"/>
      <c r="E42" s="40"/>
      <c r="F42" s="40"/>
      <c r="G42" s="40"/>
      <c r="H42" s="40"/>
      <c r="I42" s="40"/>
      <c r="J42" s="40"/>
      <c r="K42" s="40"/>
    </row>
    <row r="43" spans="1:11" ht="18.75">
      <c r="A43" s="40"/>
      <c r="B43" s="40"/>
      <c r="C43" s="40"/>
      <c r="D43" s="40"/>
      <c r="E43" s="40"/>
      <c r="F43" s="40"/>
      <c r="G43" s="40"/>
      <c r="H43" s="40"/>
      <c r="I43" s="40"/>
      <c r="J43" s="40"/>
      <c r="K43" s="40"/>
    </row>
    <row r="44" spans="1:11" ht="18.75">
      <c r="A44" s="40"/>
      <c r="B44" s="40"/>
      <c r="C44" s="40"/>
      <c r="D44" s="40"/>
      <c r="E44" s="40"/>
      <c r="F44" s="40"/>
      <c r="G44" s="40"/>
      <c r="H44" s="40"/>
      <c r="I44" s="40"/>
      <c r="J44" s="40"/>
      <c r="K44" s="40"/>
    </row>
    <row r="45" spans="1:11" ht="18.75">
      <c r="A45" s="40"/>
      <c r="B45" s="40"/>
      <c r="C45" s="40"/>
      <c r="D45" s="40"/>
      <c r="E45" s="40"/>
      <c r="F45" s="40"/>
      <c r="G45" s="40"/>
      <c r="H45" s="40"/>
      <c r="I45" s="40"/>
      <c r="J45" s="40"/>
      <c r="K45" s="40"/>
    </row>
    <row r="46" spans="1:11" ht="18.75">
      <c r="A46" s="40"/>
      <c r="B46" s="40"/>
      <c r="C46" s="40"/>
      <c r="D46" s="40"/>
      <c r="E46" s="40"/>
      <c r="F46" s="40"/>
      <c r="G46" s="40"/>
      <c r="H46" s="40"/>
      <c r="I46" s="40"/>
      <c r="J46" s="40"/>
      <c r="K46" s="40"/>
    </row>
    <row r="47" spans="1:11" ht="18.75">
      <c r="A47" s="40"/>
      <c r="B47" s="40"/>
      <c r="C47" s="40"/>
      <c r="D47" s="40"/>
      <c r="E47" s="40"/>
      <c r="F47" s="40"/>
      <c r="G47" s="40"/>
      <c r="H47" s="40"/>
      <c r="I47" s="40"/>
      <c r="J47" s="40"/>
      <c r="K47" s="40"/>
    </row>
    <row r="48" spans="1:11" ht="18.75">
      <c r="A48" s="40"/>
      <c r="B48" s="40"/>
      <c r="C48" s="40"/>
      <c r="D48" s="40"/>
      <c r="E48" s="40"/>
      <c r="F48" s="40"/>
      <c r="G48" s="40"/>
      <c r="H48" s="40"/>
      <c r="I48" s="40"/>
      <c r="J48" s="40"/>
      <c r="K48" s="40"/>
    </row>
    <row r="49" spans="1:11" ht="19.5" thickBot="1">
      <c r="A49" s="40"/>
      <c r="B49" s="40"/>
      <c r="C49" s="40"/>
      <c r="D49" s="40"/>
      <c r="E49" s="40"/>
      <c r="F49" s="40"/>
      <c r="G49" s="40"/>
      <c r="H49" s="40"/>
      <c r="I49" s="40"/>
      <c r="J49" s="40"/>
      <c r="K49" s="40"/>
    </row>
    <row r="50" spans="1:11" ht="19.5" thickBot="1">
      <c r="A50" s="40"/>
      <c r="B50" s="40"/>
      <c r="C50" s="40"/>
      <c r="D50" s="40"/>
      <c r="E50" s="40"/>
      <c r="F50" s="190" t="s">
        <v>79</v>
      </c>
      <c r="G50" s="191"/>
      <c r="H50" s="40"/>
      <c r="I50" s="190" t="s">
        <v>80</v>
      </c>
      <c r="J50" s="191"/>
      <c r="K50" s="40"/>
    </row>
    <row r="51" spans="1:11" ht="19.5" thickBot="1">
      <c r="A51" s="156" t="s">
        <v>81</v>
      </c>
      <c r="B51" s="156" t="s">
        <v>98</v>
      </c>
      <c r="C51" s="40"/>
      <c r="D51" s="156" t="s">
        <v>81</v>
      </c>
      <c r="E51" s="40"/>
      <c r="F51" s="192" t="str">
        <f>IF(ISBLANK(D53),"Average of Click Rate in Year "&amp;D52,"Choose 1 year only")</f>
        <v>Average of Click Rate in Year 2020</v>
      </c>
      <c r="G51" s="193"/>
      <c r="H51" s="40"/>
      <c r="I51" s="43" t="s">
        <v>83</v>
      </c>
      <c r="J51" s="44" t="str">
        <f>B51</f>
        <v>Average of Impressions click-through rate (%)</v>
      </c>
      <c r="K51" s="40"/>
    </row>
    <row r="52" spans="1:11" ht="19.5" thickBot="1">
      <c r="A52" s="164" t="s">
        <v>85</v>
      </c>
      <c r="B52" s="166"/>
      <c r="C52" s="40"/>
      <c r="D52" s="164" t="s">
        <v>85</v>
      </c>
      <c r="E52" s="40"/>
      <c r="F52" s="45" t="b">
        <f>ISBLANK(D53)</f>
        <v>1</v>
      </c>
      <c r="G52" s="46"/>
      <c r="H52" s="40"/>
      <c r="I52" s="47" t="s">
        <v>84</v>
      </c>
      <c r="J52" s="50">
        <f>GETPIVOTDATA("Impressions click-through rate (%)",$A$51,"Video publish time",1)*ISBLANK($D$53)</f>
        <v>5.1350000000000007E-2</v>
      </c>
      <c r="K52" s="40"/>
    </row>
    <row r="53" spans="1:11" ht="18.75">
      <c r="A53" s="167" t="s">
        <v>84</v>
      </c>
      <c r="B53" s="168">
        <v>5.1350000000000007E-2</v>
      </c>
      <c r="C53" s="40"/>
      <c r="D53" s="40"/>
      <c r="E53" s="40"/>
      <c r="F53" s="40"/>
      <c r="G53" s="40"/>
      <c r="H53" s="40"/>
      <c r="I53" s="47" t="s">
        <v>86</v>
      </c>
      <c r="J53" s="50">
        <f>GETPIVOTDATA("Impressions click-through rate (%)",$A$51,"Video publish time",2)*ISBLANK($D$53)</f>
        <v>5.2999999999999999E-2</v>
      </c>
      <c r="K53" s="40"/>
    </row>
    <row r="54" spans="1:11" ht="18.75">
      <c r="A54" s="169" t="s">
        <v>86</v>
      </c>
      <c r="B54" s="168">
        <v>5.2999999999999999E-2</v>
      </c>
      <c r="C54" s="40"/>
      <c r="D54" s="40"/>
      <c r="E54" s="40"/>
      <c r="F54" s="40"/>
      <c r="G54" s="40"/>
      <c r="H54" s="40"/>
      <c r="I54" s="47" t="s">
        <v>87</v>
      </c>
      <c r="J54" s="50">
        <f>GETPIVOTDATA("Impressions click-through rate (%)",$A$51,"Video publish time",3)*ISBLANK($D$53)</f>
        <v>1.6382142857142856E-2</v>
      </c>
      <c r="K54" s="40"/>
    </row>
    <row r="55" spans="1:11" ht="18.75">
      <c r="A55" s="169" t="s">
        <v>87</v>
      </c>
      <c r="B55" s="168">
        <v>1.6382142857142856E-2</v>
      </c>
      <c r="C55" s="40"/>
      <c r="D55" s="40"/>
      <c r="E55" s="40"/>
      <c r="F55" s="40"/>
      <c r="G55" s="40"/>
      <c r="H55" s="40"/>
      <c r="I55" s="47" t="s">
        <v>88</v>
      </c>
      <c r="J55" s="50">
        <f>GETPIVOTDATA("Impressions click-through rate (%)",$A$51,"Video publish time",4)*ISBLANK($D$53)</f>
        <v>2.9970588235294113E-2</v>
      </c>
      <c r="K55" s="40"/>
    </row>
    <row r="56" spans="1:11" ht="18.75">
      <c r="A56" s="169" t="s">
        <v>88</v>
      </c>
      <c r="B56" s="168">
        <v>2.9970588235294113E-2</v>
      </c>
      <c r="C56" s="40"/>
      <c r="D56" s="40"/>
      <c r="E56" s="40"/>
      <c r="F56" s="40"/>
      <c r="G56" s="40"/>
      <c r="H56" s="40"/>
      <c r="I56" s="47" t="s">
        <v>89</v>
      </c>
      <c r="J56" s="50">
        <f>GETPIVOTDATA("Impressions click-through rate (%)",$A$51,"Video publish time",5)*ISBLANK($D$53)</f>
        <v>4.0670491803278697E-2</v>
      </c>
      <c r="K56" s="40"/>
    </row>
    <row r="57" spans="1:11" ht="18.75">
      <c r="A57" s="169" t="s">
        <v>89</v>
      </c>
      <c r="B57" s="168">
        <v>4.0670491803278697E-2</v>
      </c>
      <c r="C57" s="40"/>
      <c r="D57" s="40"/>
      <c r="E57" s="40"/>
      <c r="F57" s="40"/>
      <c r="G57" s="40"/>
      <c r="H57" s="40"/>
      <c r="I57" s="47" t="s">
        <v>90</v>
      </c>
      <c r="J57" s="50">
        <f>GETPIVOTDATA("Impressions click-through rate (%)",$A$51,"Video publish time",6)*ISBLANK($D$53)</f>
        <v>3.693877551020408E-2</v>
      </c>
      <c r="K57" s="40"/>
    </row>
    <row r="58" spans="1:11" ht="18.75">
      <c r="A58" s="169" t="s">
        <v>90</v>
      </c>
      <c r="B58" s="168">
        <v>3.693877551020408E-2</v>
      </c>
      <c r="C58" s="40"/>
      <c r="D58" s="40"/>
      <c r="E58" s="40"/>
      <c r="F58" s="40"/>
      <c r="G58" s="40"/>
      <c r="H58" s="40"/>
      <c r="I58" s="47" t="s">
        <v>91</v>
      </c>
      <c r="J58" s="50">
        <f>GETPIVOTDATA("Impressions click-through rate (%)",$A$51,"Video publish time",7)*ISBLANK($D$53)</f>
        <v>2.9268000000000006E-2</v>
      </c>
      <c r="K58" s="40"/>
    </row>
    <row r="59" spans="1:11" ht="18.75">
      <c r="A59" s="169" t="s">
        <v>91</v>
      </c>
      <c r="B59" s="168">
        <v>2.9268000000000006E-2</v>
      </c>
      <c r="C59" s="40"/>
      <c r="D59" s="40"/>
      <c r="E59" s="40"/>
      <c r="F59" s="40"/>
      <c r="G59" s="40"/>
      <c r="H59" s="40"/>
      <c r="I59" s="47" t="s">
        <v>92</v>
      </c>
      <c r="J59" s="50">
        <f>GETPIVOTDATA("Impressions click-through rate (%)",$A$51,"Video publish time",8)*ISBLANK($D$53)</f>
        <v>3.4483333333333345E-2</v>
      </c>
      <c r="K59" s="40"/>
    </row>
    <row r="60" spans="1:11" ht="18.75">
      <c r="A60" s="169" t="s">
        <v>92</v>
      </c>
      <c r="B60" s="168">
        <v>3.4483333333333345E-2</v>
      </c>
      <c r="C60" s="40"/>
      <c r="D60" s="40"/>
      <c r="E60" s="40"/>
      <c r="F60" s="40"/>
      <c r="G60" s="40"/>
      <c r="H60" s="40"/>
      <c r="I60" s="47" t="s">
        <v>93</v>
      </c>
      <c r="J60" s="50">
        <f>GETPIVOTDATA("Impressions click-through rate (%)",$A$51,"Video publish time",9)*ISBLANK($D$53)</f>
        <v>4.3395238095238098E-2</v>
      </c>
      <c r="K60" s="40"/>
    </row>
    <row r="61" spans="1:11" ht="18.75">
      <c r="A61" s="169" t="s">
        <v>93</v>
      </c>
      <c r="B61" s="168">
        <v>4.3395238095238098E-2</v>
      </c>
      <c r="C61" s="40"/>
      <c r="D61" s="40"/>
      <c r="E61" s="40"/>
      <c r="F61" s="40"/>
      <c r="G61" s="40"/>
      <c r="H61" s="40"/>
      <c r="I61" s="47" t="s">
        <v>94</v>
      </c>
      <c r="J61" s="50">
        <f>GETPIVOTDATA("Impressions click-through rate (%)",$A$51,"Video publish time",10)*ISBLANK($D$53)</f>
        <v>5.5396153846153852E-2</v>
      </c>
      <c r="K61" s="40"/>
    </row>
    <row r="62" spans="1:11" ht="18.75">
      <c r="A62" s="169" t="s">
        <v>94</v>
      </c>
      <c r="B62" s="168">
        <v>5.5396153846153852E-2</v>
      </c>
      <c r="C62" s="40"/>
      <c r="D62" s="40"/>
      <c r="E62" s="40"/>
      <c r="F62" s="40"/>
      <c r="G62" s="40"/>
      <c r="H62" s="40"/>
      <c r="I62" s="47" t="s">
        <v>95</v>
      </c>
      <c r="J62" s="50">
        <f>GETPIVOTDATA("Impressions click-through rate (%)",$A$51,"Video publish time",11)*ISBLANK($D$53)</f>
        <v>5.3283333333333328E-2</v>
      </c>
      <c r="K62" s="40"/>
    </row>
    <row r="63" spans="1:11" ht="19.5" thickBot="1">
      <c r="A63" s="169" t="s">
        <v>95</v>
      </c>
      <c r="B63" s="168">
        <v>5.3283333333333328E-2</v>
      </c>
      <c r="C63" s="40"/>
      <c r="D63" s="40"/>
      <c r="E63" s="40"/>
      <c r="F63" s="40"/>
      <c r="G63" s="40"/>
      <c r="H63" s="40"/>
      <c r="I63" s="45" t="s">
        <v>96</v>
      </c>
      <c r="J63" s="51">
        <f>GETPIVOTDATA("Impressions click-through rate (%)",$A$51,"Video publish time",12)*ISBLANK($D$53)</f>
        <v>6.3740000000000005E-2</v>
      </c>
      <c r="K63" s="40"/>
    </row>
    <row r="64" spans="1:11" ht="19.5" thickBot="1">
      <c r="A64" s="170" t="s">
        <v>96</v>
      </c>
      <c r="B64" s="171">
        <v>6.3740000000000005E-2</v>
      </c>
      <c r="C64" s="40"/>
      <c r="D64" s="40"/>
      <c r="E64" s="40"/>
      <c r="F64" s="40"/>
      <c r="G64" s="40"/>
      <c r="H64" s="40"/>
      <c r="I64" s="40"/>
      <c r="J64" s="40"/>
      <c r="K64" s="40"/>
    </row>
    <row r="65" spans="1:11" ht="18.75">
      <c r="A65" s="40"/>
      <c r="B65" s="40"/>
      <c r="C65" s="40"/>
      <c r="D65" s="40"/>
      <c r="E65" s="40"/>
      <c r="F65" s="40"/>
      <c r="G65" s="40"/>
      <c r="H65" s="40"/>
      <c r="I65" s="40"/>
      <c r="J65" s="40"/>
      <c r="K65" s="40"/>
    </row>
    <row r="66" spans="1:11">
      <c r="B66" s="8"/>
    </row>
    <row r="67" spans="1:11">
      <c r="B67" s="8"/>
    </row>
    <row r="68" spans="1:11">
      <c r="B68" s="8"/>
    </row>
    <row r="81" ht="13.5" customHeight="1"/>
  </sheetData>
  <mergeCells count="11">
    <mergeCell ref="F28:G28"/>
    <mergeCell ref="F51:G51"/>
    <mergeCell ref="F27:G27"/>
    <mergeCell ref="I27:J27"/>
    <mergeCell ref="F50:G50"/>
    <mergeCell ref="I50:J50"/>
    <mergeCell ref="I4:J4"/>
    <mergeCell ref="F4:G4"/>
    <mergeCell ref="F5:G5"/>
    <mergeCell ref="F1:H1"/>
    <mergeCell ref="F2:H2"/>
  </mergeCells>
  <hyperlinks>
    <hyperlink ref="Z2:AB2" location="'Clean Data Table (Tanpa Debut)'!A1" display="Menu Utama"/>
  </hyperlinks>
  <pageMargins left="0.7" right="0.7" top="0.75" bottom="0.75"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102"/>
  <sheetViews>
    <sheetView showGridLines="0" zoomScale="70" zoomScaleNormal="70" workbookViewId="0">
      <selection activeCell="V3" sqref="V3"/>
    </sheetView>
  </sheetViews>
  <sheetFormatPr defaultColWidth="8.85546875" defaultRowHeight="12.75"/>
  <cols>
    <col min="1" max="1" width="16.85546875" style="8" customWidth="1"/>
    <col min="2" max="2" width="26.85546875" style="13" customWidth="1"/>
    <col min="3" max="3" width="8.85546875" style="8"/>
    <col min="4" max="4" width="16.85546875" style="8" customWidth="1"/>
    <col min="5" max="5" width="8.85546875" style="8"/>
    <col min="6" max="6" width="21" style="8" customWidth="1"/>
    <col min="7" max="8" width="8.85546875" style="8"/>
    <col min="9" max="9" width="23" style="8" bestFit="1" customWidth="1"/>
    <col min="10" max="10" width="28.140625" style="8" bestFit="1" customWidth="1"/>
    <col min="11" max="16384" width="8.85546875" style="8"/>
  </cols>
  <sheetData>
    <row r="1" spans="1:28" s="102" customFormat="1" ht="42" customHeight="1">
      <c r="E1" s="105"/>
      <c r="I1" s="178" t="s">
        <v>0</v>
      </c>
      <c r="J1" s="178"/>
      <c r="K1" s="178"/>
      <c r="M1" s="105"/>
      <c r="N1" s="105"/>
      <c r="O1" s="105"/>
      <c r="P1" s="105"/>
      <c r="Q1" s="105"/>
      <c r="R1" s="105"/>
      <c r="S1" s="105"/>
      <c r="T1" s="105"/>
      <c r="V1" s="102" t="s">
        <v>17</v>
      </c>
      <c r="AB1" s="101"/>
    </row>
    <row r="2" spans="1:28" s="102" customFormat="1" ht="42" customHeight="1">
      <c r="E2" s="101"/>
      <c r="I2" s="200" t="s">
        <v>99</v>
      </c>
      <c r="J2" s="200"/>
      <c r="K2" s="200"/>
      <c r="M2" s="101"/>
      <c r="N2" s="101"/>
      <c r="O2" s="101"/>
      <c r="P2" s="101"/>
      <c r="Q2" s="101"/>
      <c r="R2" s="101"/>
      <c r="S2" s="101"/>
      <c r="T2" s="101"/>
      <c r="V2" s="102" t="s">
        <v>2</v>
      </c>
    </row>
    <row r="3" spans="1:28" ht="21.75" thickBot="1">
      <c r="A3" s="9"/>
      <c r="B3" s="52"/>
      <c r="C3" s="9"/>
      <c r="D3" s="9"/>
      <c r="E3" s="9"/>
      <c r="F3" s="9"/>
      <c r="G3" s="9"/>
      <c r="H3" s="9"/>
      <c r="I3" s="9"/>
      <c r="J3" s="9"/>
      <c r="K3" s="9"/>
      <c r="L3" s="9"/>
    </row>
    <row r="4" spans="1:28" ht="21.75" thickBot="1">
      <c r="A4" s="9"/>
      <c r="B4" s="52"/>
      <c r="C4" s="9"/>
      <c r="D4" s="9"/>
      <c r="E4" s="9"/>
      <c r="F4" s="201" t="s">
        <v>79</v>
      </c>
      <c r="G4" s="202"/>
      <c r="H4" s="9"/>
      <c r="I4" s="205" t="s">
        <v>80</v>
      </c>
      <c r="J4" s="206"/>
      <c r="K4" s="9"/>
      <c r="L4" s="9"/>
    </row>
    <row r="5" spans="1:28" ht="21.75" thickBot="1">
      <c r="A5" s="83" t="s">
        <v>81</v>
      </c>
      <c r="B5" s="84" t="s">
        <v>100</v>
      </c>
      <c r="C5" s="9"/>
      <c r="D5" s="172" t="s">
        <v>81</v>
      </c>
      <c r="E5" s="9"/>
      <c r="F5" s="203" t="str">
        <f>IF(ISBLANK(D7),"Top 5 Content With The Highest Viewers Amount in Year "&amp;D6,"Choose 1 year only")</f>
        <v>Top 5 Content With The Highest Viewers Amount in Year 2020</v>
      </c>
      <c r="G5" s="204"/>
      <c r="H5" s="9"/>
      <c r="I5" s="7" t="s">
        <v>101</v>
      </c>
      <c r="J5" s="53" t="str">
        <f>B5</f>
        <v>Sum of Views</v>
      </c>
      <c r="K5" s="9"/>
      <c r="L5" s="9"/>
    </row>
    <row r="6" spans="1:28" ht="21.75" thickBot="1">
      <c r="A6" s="93" t="s">
        <v>102</v>
      </c>
      <c r="B6" s="86">
        <v>10532</v>
      </c>
      <c r="C6" s="9"/>
      <c r="D6" s="173" t="s">
        <v>85</v>
      </c>
      <c r="E6" s="9"/>
      <c r="F6" s="54" t="b">
        <f>ISBLANK(D7)</f>
        <v>1</v>
      </c>
      <c r="G6" s="55"/>
      <c r="H6" s="9"/>
      <c r="I6" s="56" t="str">
        <f>IF(ISBLANK(A6),"-",A6)</f>
        <v>Assassins Creed</v>
      </c>
      <c r="J6" s="57">
        <f>GETPIVOTDATA("Views",$A$5,"Content",I6)*ISBLANK($D$7)</f>
        <v>10532</v>
      </c>
      <c r="K6" s="9"/>
      <c r="L6" s="9"/>
    </row>
    <row r="7" spans="1:28" ht="21">
      <c r="A7" s="153" t="s">
        <v>103</v>
      </c>
      <c r="B7" s="87">
        <v>3687</v>
      </c>
      <c r="C7" s="9"/>
      <c r="D7" s="9"/>
      <c r="E7" s="9"/>
      <c r="F7" s="9"/>
      <c r="G7" s="9"/>
      <c r="H7" s="9"/>
      <c r="I7" s="56" t="str">
        <f>IF(ISBLANK(A7),"-",A7)</f>
        <v>Attack on Titan</v>
      </c>
      <c r="J7" s="57">
        <f>GETPIVOTDATA("Views",$A$5,"Content",I7)*ISBLANK($D$7)</f>
        <v>3687</v>
      </c>
      <c r="K7" s="9"/>
      <c r="L7" s="9"/>
    </row>
    <row r="8" spans="1:28" ht="21">
      <c r="A8" s="153" t="s">
        <v>104</v>
      </c>
      <c r="B8" s="87">
        <v>5684</v>
      </c>
      <c r="C8" s="9"/>
      <c r="D8" s="9"/>
      <c r="E8" s="9"/>
      <c r="F8" s="9"/>
      <c r="G8" s="9"/>
      <c r="H8" s="9"/>
      <c r="I8" s="56" t="str">
        <f>IF(ISBLANK(A8),"-",A8)</f>
        <v>Genshin Impact</v>
      </c>
      <c r="J8" s="57">
        <f>GETPIVOTDATA("Views",$A$5,"Content",I8)*ISBLANK($D$7)</f>
        <v>5684</v>
      </c>
      <c r="K8" s="9"/>
      <c r="L8" s="9"/>
    </row>
    <row r="9" spans="1:28" ht="21">
      <c r="A9" s="153" t="s">
        <v>105</v>
      </c>
      <c r="B9" s="87">
        <v>10994</v>
      </c>
      <c r="C9" s="9"/>
      <c r="D9" s="9"/>
      <c r="E9" s="9"/>
      <c r="F9" s="9"/>
      <c r="G9" s="9"/>
      <c r="H9" s="9"/>
      <c r="I9" s="56" t="str">
        <f>IF(ISBLANK(A9),"-",A9)</f>
        <v>GTA V</v>
      </c>
      <c r="J9" s="57">
        <f>IF(ISBLANK(B9),0,GETPIVOTDATA("Views",$A$5,"Content",I9)*ISBLANK($D$7))</f>
        <v>10994</v>
      </c>
      <c r="K9" s="9"/>
      <c r="L9" s="9"/>
    </row>
    <row r="10" spans="1:28" ht="21.75" thickBot="1">
      <c r="A10" s="94" t="s">
        <v>106</v>
      </c>
      <c r="B10" s="89">
        <v>14448</v>
      </c>
      <c r="C10" s="9"/>
      <c r="D10" s="9"/>
      <c r="E10" s="9"/>
      <c r="F10" s="9"/>
      <c r="G10" s="9"/>
      <c r="H10" s="9"/>
      <c r="I10" s="54" t="str">
        <f>IF(ISBLANK(A10),"-",A10)</f>
        <v>Free Talk</v>
      </c>
      <c r="J10" s="58">
        <f>IF(ISBLANK(B10),0,GETPIVOTDATA("Views",$A$5,"Content",I10)*ISBLANK($D$7))</f>
        <v>14448</v>
      </c>
      <c r="K10" s="9"/>
      <c r="L10" s="9"/>
    </row>
    <row r="11" spans="1:28" ht="21">
      <c r="A11" s="9"/>
      <c r="B11" s="9"/>
      <c r="C11" s="9"/>
      <c r="D11" s="9"/>
      <c r="E11" s="9"/>
      <c r="F11" s="9"/>
      <c r="G11" s="9"/>
      <c r="H11" s="9"/>
      <c r="I11" s="9"/>
      <c r="J11" s="9"/>
      <c r="K11" s="9"/>
      <c r="L11" s="9"/>
    </row>
    <row r="12" spans="1:28" ht="21">
      <c r="A12" s="9"/>
      <c r="B12" s="9"/>
      <c r="C12" s="9"/>
      <c r="D12" s="9"/>
      <c r="E12" s="9"/>
      <c r="F12" s="9"/>
      <c r="G12" s="9"/>
      <c r="H12" s="9"/>
      <c r="I12" s="9"/>
      <c r="J12" s="9"/>
      <c r="K12" s="9"/>
      <c r="L12" s="9"/>
    </row>
    <row r="13" spans="1:28" ht="21">
      <c r="A13" s="9"/>
      <c r="B13" s="9"/>
      <c r="C13" s="9"/>
      <c r="D13" s="9"/>
      <c r="E13" s="9"/>
      <c r="F13" s="9"/>
      <c r="G13" s="9"/>
      <c r="H13" s="9"/>
      <c r="I13" s="9"/>
      <c r="J13" s="9"/>
      <c r="K13" s="9"/>
      <c r="L13" s="9"/>
    </row>
    <row r="14" spans="1:28" ht="21">
      <c r="A14" s="9"/>
      <c r="B14" s="9"/>
      <c r="C14" s="9"/>
      <c r="D14" s="9"/>
      <c r="E14" s="9"/>
      <c r="F14" s="9"/>
      <c r="G14" s="9"/>
      <c r="H14" s="9"/>
      <c r="I14" s="9"/>
      <c r="J14" s="9"/>
      <c r="K14" s="9"/>
      <c r="L14" s="9"/>
    </row>
    <row r="15" spans="1:28" ht="21">
      <c r="A15" s="9"/>
      <c r="B15" s="9"/>
      <c r="C15" s="9"/>
      <c r="D15" s="9"/>
      <c r="E15" s="9"/>
      <c r="F15" s="9"/>
      <c r="G15" s="9"/>
      <c r="H15" s="9"/>
      <c r="I15" s="9"/>
      <c r="J15" s="9"/>
      <c r="K15" s="9"/>
      <c r="L15" s="9"/>
    </row>
    <row r="16" spans="1:28" ht="21">
      <c r="A16" s="9"/>
      <c r="B16" s="9"/>
      <c r="C16" s="9"/>
      <c r="D16" s="9"/>
      <c r="E16" s="9"/>
      <c r="F16" s="9"/>
      <c r="G16" s="9"/>
      <c r="H16" s="9"/>
      <c r="I16" s="9"/>
      <c r="J16" s="9"/>
      <c r="K16" s="9"/>
      <c r="L16" s="9"/>
    </row>
    <row r="17" spans="1:12" ht="21">
      <c r="A17" s="9"/>
      <c r="B17" s="9"/>
      <c r="C17" s="9"/>
      <c r="D17" s="9"/>
      <c r="E17" s="9"/>
      <c r="F17" s="9"/>
      <c r="G17" s="9"/>
      <c r="H17" s="9"/>
      <c r="I17" s="9"/>
      <c r="J17" s="9"/>
      <c r="K17" s="9"/>
      <c r="L17" s="9"/>
    </row>
    <row r="18" spans="1:12" ht="21">
      <c r="A18" s="9"/>
      <c r="B18" s="9"/>
      <c r="C18" s="9"/>
      <c r="D18" s="9"/>
      <c r="E18" s="9"/>
      <c r="F18" s="9"/>
      <c r="G18" s="9"/>
      <c r="H18" s="9"/>
      <c r="I18" s="9"/>
      <c r="J18" s="9"/>
      <c r="K18" s="9"/>
      <c r="L18" s="9"/>
    </row>
    <row r="19" spans="1:12" ht="21">
      <c r="A19" s="9"/>
      <c r="B19" s="9"/>
      <c r="C19" s="9"/>
      <c r="D19" s="9"/>
      <c r="E19" s="9"/>
      <c r="F19" s="9"/>
      <c r="G19" s="9"/>
      <c r="H19" s="9"/>
      <c r="I19" s="9"/>
      <c r="J19" s="9"/>
      <c r="K19" s="9"/>
      <c r="L19" s="9"/>
    </row>
    <row r="20" spans="1:12" ht="21">
      <c r="A20" s="9"/>
      <c r="B20" s="9"/>
      <c r="C20" s="9"/>
      <c r="D20" s="9"/>
      <c r="E20" s="9"/>
      <c r="F20" s="9"/>
      <c r="G20" s="9"/>
      <c r="H20" s="9"/>
      <c r="I20" s="9"/>
      <c r="J20" s="9"/>
      <c r="K20" s="9"/>
      <c r="L20" s="9"/>
    </row>
    <row r="21" spans="1:12" ht="21">
      <c r="A21" s="9"/>
      <c r="B21" s="9"/>
      <c r="C21" s="9"/>
      <c r="D21" s="9"/>
      <c r="E21" s="9"/>
      <c r="F21" s="9"/>
      <c r="G21" s="9"/>
      <c r="H21" s="9"/>
      <c r="I21" s="10"/>
      <c r="J21" s="10"/>
      <c r="K21" s="9"/>
      <c r="L21" s="9"/>
    </row>
    <row r="22" spans="1:12" ht="21">
      <c r="A22" s="9"/>
      <c r="B22" s="9"/>
      <c r="C22" s="9"/>
      <c r="D22" s="9"/>
      <c r="E22" s="9"/>
      <c r="F22" s="9"/>
      <c r="G22" s="9"/>
      <c r="H22" s="9"/>
      <c r="I22" s="9"/>
      <c r="J22" s="9"/>
      <c r="K22" s="9"/>
      <c r="L22" s="9"/>
    </row>
    <row r="23" spans="1:12" ht="21">
      <c r="A23" s="9"/>
      <c r="B23" s="9"/>
      <c r="C23" s="9"/>
      <c r="D23" s="9"/>
      <c r="E23" s="9"/>
      <c r="F23" s="9"/>
      <c r="G23" s="9"/>
      <c r="H23" s="9"/>
      <c r="I23" s="9"/>
      <c r="J23" s="9"/>
      <c r="K23" s="9"/>
      <c r="L23" s="9"/>
    </row>
    <row r="24" spans="1:12" ht="21">
      <c r="A24" s="9"/>
      <c r="B24" s="9"/>
      <c r="C24" s="9"/>
      <c r="D24" s="9"/>
      <c r="E24" s="9"/>
      <c r="F24" s="9"/>
      <c r="G24" s="9"/>
      <c r="H24" s="9"/>
      <c r="I24" s="9"/>
      <c r="J24" s="9"/>
      <c r="K24" s="9"/>
      <c r="L24" s="9"/>
    </row>
    <row r="25" spans="1:12" ht="21.75" thickBot="1">
      <c r="A25" s="9"/>
      <c r="B25" s="9"/>
      <c r="C25" s="9"/>
      <c r="D25" s="9"/>
      <c r="E25" s="9"/>
      <c r="F25" s="9"/>
      <c r="G25" s="9"/>
      <c r="H25" s="9"/>
      <c r="I25" s="9"/>
      <c r="J25" s="9"/>
      <c r="K25" s="9"/>
      <c r="L25" s="9"/>
    </row>
    <row r="26" spans="1:12" ht="21.75" thickBot="1">
      <c r="A26" s="9"/>
      <c r="B26" s="9"/>
      <c r="C26" s="9"/>
      <c r="D26" s="9"/>
      <c r="E26" s="9"/>
      <c r="F26" s="201" t="s">
        <v>79</v>
      </c>
      <c r="G26" s="202"/>
      <c r="H26" s="9"/>
      <c r="I26" s="205" t="s">
        <v>80</v>
      </c>
      <c r="J26" s="206"/>
      <c r="K26" s="9"/>
      <c r="L26" s="9"/>
    </row>
    <row r="27" spans="1:12" ht="21.75" thickBot="1">
      <c r="A27" s="83" t="s">
        <v>81</v>
      </c>
      <c r="B27" s="83" t="s">
        <v>82</v>
      </c>
      <c r="C27" s="9"/>
      <c r="D27" s="172" t="s">
        <v>81</v>
      </c>
      <c r="E27" s="9"/>
      <c r="F27" s="203" t="str">
        <f>IF(ISBLANK(D29),"Top 5 Content With The Highest Viewers Amount Averagely in Year "&amp;D28,"Choose 1 year only")</f>
        <v>Top 5 Content With The Highest Viewers Amount Averagely in Year 2020</v>
      </c>
      <c r="G27" s="204"/>
      <c r="H27" s="9"/>
      <c r="I27" s="7" t="s">
        <v>101</v>
      </c>
      <c r="J27" s="53" t="str">
        <f>B27</f>
        <v>Average of Views</v>
      </c>
      <c r="K27" s="9"/>
      <c r="L27" s="9"/>
    </row>
    <row r="28" spans="1:12" ht="21.75" thickBot="1">
      <c r="A28" s="93" t="s">
        <v>107</v>
      </c>
      <c r="B28" s="90">
        <v>366</v>
      </c>
      <c r="C28" s="9"/>
      <c r="D28" s="173" t="s">
        <v>85</v>
      </c>
      <c r="E28" s="9"/>
      <c r="F28" s="54" t="b">
        <f>ISBLANK(D29)</f>
        <v>1</v>
      </c>
      <c r="G28" s="55"/>
      <c r="H28" s="9"/>
      <c r="I28" s="56" t="str">
        <f>IF(ISBLANK(A28),"-",A28)</f>
        <v>Dragon Raja</v>
      </c>
      <c r="J28" s="57">
        <f>IF(ISBLANK(B28),0,GETPIVOTDATA("Views",$A$27,"Content",I28)*ISBLANK($D$29))</f>
        <v>366</v>
      </c>
      <c r="K28" s="9"/>
      <c r="L28" s="9"/>
    </row>
    <row r="29" spans="1:12" ht="21">
      <c r="A29" s="153" t="s">
        <v>108</v>
      </c>
      <c r="B29" s="91">
        <v>354.33333333333331</v>
      </c>
      <c r="C29" s="9"/>
      <c r="D29" s="9"/>
      <c r="E29" s="9"/>
      <c r="F29" s="9"/>
      <c r="G29" s="9"/>
      <c r="H29" s="9"/>
      <c r="I29" s="56" t="str">
        <f>IF(ISBLANK(A29),"-",A29)</f>
        <v>Funny Video</v>
      </c>
      <c r="J29" s="57">
        <f>IF(ISBLANK(B29),0,GETPIVOTDATA("Views",$A$27,"Content",I29)*ISBLANK($D$29))</f>
        <v>354.33333333333331</v>
      </c>
      <c r="K29" s="9"/>
      <c r="L29" s="9"/>
    </row>
    <row r="30" spans="1:12" ht="21">
      <c r="A30" s="153" t="s">
        <v>109</v>
      </c>
      <c r="B30" s="91">
        <v>327.5</v>
      </c>
      <c r="C30" s="9"/>
      <c r="D30" s="9"/>
      <c r="E30" s="9"/>
      <c r="F30" s="9"/>
      <c r="G30" s="9"/>
      <c r="H30" s="9"/>
      <c r="I30" s="56" t="str">
        <f>IF(ISBLANK(A30),"-",A30)</f>
        <v>Pacify</v>
      </c>
      <c r="J30" s="57">
        <f>IF(ISBLANK(B30),0,GETPIVOTDATA("Views",$A$27,"Content",I30)*ISBLANK($D$29))</f>
        <v>327.5</v>
      </c>
      <c r="K30" s="9"/>
      <c r="L30" s="9"/>
    </row>
    <row r="31" spans="1:12" ht="21">
      <c r="A31" s="153" t="s">
        <v>110</v>
      </c>
      <c r="B31" s="91">
        <v>360</v>
      </c>
      <c r="C31" s="9"/>
      <c r="D31" s="9"/>
      <c r="E31" s="9"/>
      <c r="F31" s="9"/>
      <c r="G31" s="9"/>
      <c r="H31" s="9"/>
      <c r="I31" s="56" t="str">
        <f>IF(ISBLANK(A31),"-",A31)</f>
        <v>Random</v>
      </c>
      <c r="J31" s="57">
        <f>IF(ISBLANK(B31),0,GETPIVOTDATA("Views",$A$27,"Content",I31)*ISBLANK($D$29))</f>
        <v>360</v>
      </c>
      <c r="K31" s="9"/>
      <c r="L31" s="9"/>
    </row>
    <row r="32" spans="1:12" ht="21.75" thickBot="1">
      <c r="A32" s="94" t="s">
        <v>106</v>
      </c>
      <c r="B32" s="92">
        <v>361.2</v>
      </c>
      <c r="C32" s="9"/>
      <c r="D32" s="9"/>
      <c r="E32" s="9"/>
      <c r="F32" s="9"/>
      <c r="G32" s="9"/>
      <c r="H32" s="9"/>
      <c r="I32" s="54" t="str">
        <f>IF(ISBLANK(A32),"-",A32)</f>
        <v>Free Talk</v>
      </c>
      <c r="J32" s="58">
        <f>IF(ISBLANK(B32),0,GETPIVOTDATA("Views",$A$27,"Content",I32)*ISBLANK($D$29))</f>
        <v>361.2</v>
      </c>
      <c r="K32" s="9"/>
      <c r="L32" s="9"/>
    </row>
    <row r="33" spans="1:12" ht="21">
      <c r="A33" s="9"/>
      <c r="B33" s="9"/>
      <c r="C33" s="9"/>
      <c r="D33" s="9"/>
      <c r="E33" s="9"/>
      <c r="F33" s="9"/>
      <c r="G33" s="9"/>
      <c r="H33" s="9"/>
      <c r="I33" s="9"/>
      <c r="J33" s="9"/>
      <c r="K33" s="9"/>
      <c r="L33" s="9"/>
    </row>
    <row r="34" spans="1:12" ht="21">
      <c r="A34" s="9"/>
      <c r="B34" s="9"/>
      <c r="C34" s="9"/>
      <c r="D34" s="9"/>
      <c r="E34" s="9"/>
      <c r="F34" s="9"/>
      <c r="G34" s="9"/>
      <c r="H34" s="9"/>
      <c r="I34" s="9"/>
      <c r="J34" s="9"/>
      <c r="K34" s="9"/>
      <c r="L34" s="9"/>
    </row>
    <row r="35" spans="1:12" ht="21">
      <c r="A35" s="9"/>
      <c r="B35" s="9"/>
      <c r="C35" s="9"/>
      <c r="D35" s="9"/>
      <c r="E35" s="9"/>
      <c r="F35" s="9"/>
      <c r="G35" s="9"/>
      <c r="H35" s="9"/>
      <c r="I35" s="9"/>
      <c r="J35" s="9"/>
      <c r="K35" s="9"/>
      <c r="L35" s="9"/>
    </row>
    <row r="36" spans="1:12" ht="21">
      <c r="A36" s="9"/>
      <c r="B36" s="9"/>
      <c r="C36" s="9"/>
      <c r="D36" s="9"/>
      <c r="E36" s="9"/>
      <c r="F36" s="9"/>
      <c r="G36" s="9"/>
      <c r="H36" s="9"/>
      <c r="I36" s="9"/>
      <c r="J36" s="9"/>
      <c r="K36" s="9"/>
      <c r="L36" s="9"/>
    </row>
    <row r="37" spans="1:12" ht="21">
      <c r="A37" s="9"/>
      <c r="B37" s="9"/>
      <c r="C37" s="9"/>
      <c r="D37" s="9"/>
      <c r="E37" s="9"/>
      <c r="F37" s="9"/>
      <c r="G37" s="9"/>
      <c r="H37" s="9"/>
      <c r="I37" s="9"/>
      <c r="J37" s="9"/>
      <c r="K37" s="9"/>
      <c r="L37" s="9"/>
    </row>
    <row r="38" spans="1:12" ht="21">
      <c r="A38" s="9"/>
      <c r="B38" s="9"/>
      <c r="C38" s="9"/>
      <c r="D38" s="9"/>
      <c r="E38" s="9"/>
      <c r="F38" s="9"/>
      <c r="G38" s="9"/>
      <c r="H38" s="9"/>
      <c r="I38" s="9"/>
      <c r="J38" s="9"/>
      <c r="K38" s="9"/>
      <c r="L38" s="9"/>
    </row>
    <row r="39" spans="1:12" ht="21">
      <c r="A39" s="9"/>
      <c r="B39" s="9"/>
      <c r="C39" s="9"/>
      <c r="D39" s="9"/>
      <c r="E39" s="9"/>
      <c r="F39" s="9"/>
      <c r="G39" s="9"/>
      <c r="H39" s="9"/>
      <c r="I39" s="9"/>
      <c r="J39" s="9"/>
      <c r="K39" s="9"/>
      <c r="L39" s="9"/>
    </row>
    <row r="40" spans="1:12" ht="21">
      <c r="A40" s="9"/>
      <c r="B40" s="9"/>
      <c r="C40" s="9"/>
      <c r="D40" s="9"/>
      <c r="E40" s="9"/>
      <c r="F40" s="9"/>
      <c r="G40" s="9"/>
      <c r="H40" s="9"/>
      <c r="I40" s="9"/>
      <c r="J40" s="9"/>
      <c r="K40" s="9"/>
      <c r="L40" s="9"/>
    </row>
    <row r="41" spans="1:12" ht="21">
      <c r="A41" s="9"/>
      <c r="B41" s="9"/>
      <c r="C41" s="9"/>
      <c r="D41" s="9"/>
      <c r="E41" s="9"/>
      <c r="F41" s="9"/>
      <c r="G41" s="9"/>
      <c r="H41" s="9"/>
      <c r="I41" s="9"/>
      <c r="J41" s="9"/>
      <c r="K41" s="9"/>
      <c r="L41" s="9"/>
    </row>
    <row r="42" spans="1:12" ht="21.75" thickBot="1">
      <c r="A42" s="9"/>
      <c r="B42" s="9"/>
      <c r="C42" s="9"/>
      <c r="D42" s="9"/>
      <c r="E42" s="9"/>
      <c r="F42" s="9"/>
      <c r="G42" s="9"/>
      <c r="H42" s="9"/>
      <c r="I42" s="9"/>
      <c r="J42" s="9"/>
      <c r="K42" s="9"/>
      <c r="L42" s="9"/>
    </row>
    <row r="43" spans="1:12" ht="21.75" thickBot="1">
      <c r="A43" s="9"/>
      <c r="B43" s="9"/>
      <c r="C43" s="9"/>
      <c r="D43" s="9"/>
      <c r="E43" s="9"/>
      <c r="F43" s="201" t="s">
        <v>79</v>
      </c>
      <c r="G43" s="202"/>
      <c r="H43" s="9"/>
      <c r="I43" s="205" t="s">
        <v>80</v>
      </c>
      <c r="J43" s="206"/>
      <c r="K43" s="9"/>
      <c r="L43" s="9"/>
    </row>
    <row r="44" spans="1:12" ht="21.75" thickBot="1">
      <c r="A44" s="83" t="s">
        <v>81</v>
      </c>
      <c r="B44" s="83" t="s">
        <v>97</v>
      </c>
      <c r="C44" s="9"/>
      <c r="D44" s="172" t="s">
        <v>81</v>
      </c>
      <c r="E44" s="9"/>
      <c r="F44" s="203" t="str">
        <f>IF(ISBLANK(D46),"Top 5 Content With The Highest Subscribers Gained in Year "&amp;D45,"Choose 1 year only")</f>
        <v>Top 5 Content With The Highest Subscribers Gained in Year 2020</v>
      </c>
      <c r="G44" s="204"/>
      <c r="H44" s="9"/>
      <c r="I44" s="7" t="s">
        <v>101</v>
      </c>
      <c r="J44" s="53" t="str">
        <f>B44</f>
        <v>Sum of Subscribers</v>
      </c>
      <c r="K44" s="9"/>
      <c r="L44" s="9"/>
    </row>
    <row r="45" spans="1:12" ht="21.75" thickBot="1">
      <c r="A45" s="85" t="s">
        <v>102</v>
      </c>
      <c r="B45" s="90">
        <v>130</v>
      </c>
      <c r="C45" s="9"/>
      <c r="D45" s="173" t="s">
        <v>85</v>
      </c>
      <c r="E45" s="9"/>
      <c r="F45" s="54" t="b">
        <f>ISBLANK(D46)</f>
        <v>1</v>
      </c>
      <c r="G45" s="55"/>
      <c r="H45" s="9"/>
      <c r="I45" s="56" t="str">
        <f>IF(ISBLANK(A45),"-",A45)</f>
        <v>Assassins Creed</v>
      </c>
      <c r="J45" s="57">
        <f>IF(ISBLANK(B45),0,GETPIVOTDATA("Subscribers",$A$44,"Content",I45)*ISBLANK($D$46))</f>
        <v>130</v>
      </c>
      <c r="K45" s="9"/>
      <c r="L45" s="9"/>
    </row>
    <row r="46" spans="1:12" ht="21">
      <c r="A46" s="85" t="s">
        <v>103</v>
      </c>
      <c r="B46" s="91">
        <v>57</v>
      </c>
      <c r="C46" s="9"/>
      <c r="D46" s="9"/>
      <c r="E46" s="9"/>
      <c r="F46" s="9"/>
      <c r="G46" s="9"/>
      <c r="H46" s="9"/>
      <c r="I46" s="56" t="str">
        <f>IF(ISBLANK(A46),"-",A46)</f>
        <v>Attack on Titan</v>
      </c>
      <c r="J46" s="57">
        <f>IF(ISBLANK(B46),0,GETPIVOTDATA("Subscribers",$A$44,"Content",I46)*ISBLANK($D$46))</f>
        <v>57</v>
      </c>
      <c r="K46" s="9"/>
      <c r="L46" s="9"/>
    </row>
    <row r="47" spans="1:12" ht="21">
      <c r="A47" s="85" t="s">
        <v>111</v>
      </c>
      <c r="B47" s="91">
        <v>84</v>
      </c>
      <c r="C47" s="9"/>
      <c r="D47" s="9"/>
      <c r="E47" s="9"/>
      <c r="F47" s="9"/>
      <c r="G47" s="9"/>
      <c r="H47" s="9"/>
      <c r="I47" s="56" t="str">
        <f>IF(ISBLANK(A47),"-",A47)</f>
        <v>Far Cry</v>
      </c>
      <c r="J47" s="57">
        <f>IF(ISBLANK(B47),0,GETPIVOTDATA("Subscribers",$A$44,"Content",I47)*ISBLANK($D$46))</f>
        <v>84</v>
      </c>
      <c r="K47" s="9"/>
      <c r="L47" s="9"/>
    </row>
    <row r="48" spans="1:12" ht="21.75" thickBot="1">
      <c r="A48" s="85" t="s">
        <v>105</v>
      </c>
      <c r="B48" s="91">
        <v>128</v>
      </c>
      <c r="C48" s="9"/>
      <c r="D48" s="9"/>
      <c r="E48" s="9"/>
      <c r="F48" s="9"/>
      <c r="G48" s="9"/>
      <c r="H48" s="9"/>
      <c r="I48" s="56" t="str">
        <f>IF(ISBLANK(A48),"-",A48)</f>
        <v>GTA V</v>
      </c>
      <c r="J48" s="57">
        <f>IF(ISBLANK(B48),0,GETPIVOTDATA("Subscribers",$A$44,"Content",I48)*ISBLANK($D$46))</f>
        <v>128</v>
      </c>
      <c r="K48" s="9"/>
      <c r="L48" s="9"/>
    </row>
    <row r="49" spans="1:12" ht="21.75" thickBot="1">
      <c r="A49" s="88" t="s">
        <v>106</v>
      </c>
      <c r="B49" s="92">
        <v>205</v>
      </c>
      <c r="C49" s="9"/>
      <c r="D49" s="9"/>
      <c r="E49" s="9"/>
      <c r="F49" s="9"/>
      <c r="G49" s="9"/>
      <c r="H49" s="9"/>
      <c r="I49" s="54" t="str">
        <f>IF(ISBLANK(A49),"-",A49)</f>
        <v>Free Talk</v>
      </c>
      <c r="J49" s="58">
        <f>IF(ISBLANK(B49),0,GETPIVOTDATA("Subscribers",$A$44,"Content",I49)*ISBLANK($D$46))</f>
        <v>205</v>
      </c>
      <c r="K49" s="9"/>
      <c r="L49" s="9"/>
    </row>
    <row r="50" spans="1:12" ht="21">
      <c r="A50" s="9"/>
      <c r="B50" s="9"/>
      <c r="C50" s="9"/>
      <c r="D50" s="9"/>
      <c r="E50" s="9"/>
      <c r="F50" s="9"/>
      <c r="G50" s="9"/>
      <c r="H50" s="9"/>
      <c r="I50" s="9"/>
      <c r="J50" s="9"/>
      <c r="K50" s="9"/>
      <c r="L50" s="9"/>
    </row>
    <row r="51" spans="1:12" ht="21">
      <c r="A51" s="9"/>
      <c r="B51" s="9"/>
      <c r="C51" s="9"/>
      <c r="D51" s="9"/>
      <c r="E51" s="9"/>
      <c r="F51" s="9"/>
      <c r="G51" s="9"/>
      <c r="H51" s="9"/>
      <c r="I51" s="9"/>
      <c r="J51" s="9"/>
      <c r="K51" s="9"/>
      <c r="L51" s="9"/>
    </row>
    <row r="52" spans="1:12" ht="21">
      <c r="A52" s="9"/>
      <c r="B52" s="9"/>
      <c r="C52" s="9"/>
      <c r="D52" s="9"/>
      <c r="E52" s="9"/>
      <c r="F52" s="9"/>
      <c r="G52" s="9"/>
      <c r="H52" s="9"/>
      <c r="I52" s="9"/>
      <c r="J52" s="9"/>
      <c r="K52" s="9"/>
      <c r="L52" s="9"/>
    </row>
    <row r="53" spans="1:12" ht="21">
      <c r="A53" s="9"/>
      <c r="B53" s="9"/>
      <c r="C53" s="9"/>
      <c r="D53" s="9"/>
      <c r="E53" s="9"/>
      <c r="F53" s="9"/>
      <c r="G53" s="9"/>
      <c r="H53" s="9"/>
      <c r="I53" s="9"/>
      <c r="J53" s="9"/>
      <c r="K53" s="9"/>
      <c r="L53" s="9"/>
    </row>
    <row r="54" spans="1:12" ht="21">
      <c r="A54" s="9"/>
      <c r="B54" s="9"/>
      <c r="C54" s="9"/>
      <c r="D54" s="9"/>
      <c r="E54" s="9"/>
      <c r="F54" s="9"/>
      <c r="G54" s="9"/>
      <c r="H54" s="9"/>
      <c r="I54" s="9"/>
      <c r="J54" s="9"/>
      <c r="K54" s="9"/>
      <c r="L54" s="9"/>
    </row>
    <row r="55" spans="1:12" ht="21.75" thickBot="1">
      <c r="A55" s="9"/>
      <c r="B55" s="9"/>
      <c r="C55" s="9"/>
      <c r="D55" s="9"/>
      <c r="E55" s="9"/>
      <c r="F55" s="9"/>
      <c r="G55" s="9"/>
      <c r="H55" s="9"/>
      <c r="I55" s="9"/>
      <c r="J55" s="9"/>
      <c r="K55" s="9"/>
      <c r="L55" s="9"/>
    </row>
    <row r="56" spans="1:12" ht="21.75" thickBot="1">
      <c r="A56" s="9"/>
      <c r="B56" s="9"/>
      <c r="C56" s="9"/>
      <c r="D56" s="9"/>
      <c r="E56" s="9"/>
      <c r="F56" s="9"/>
      <c r="G56" s="9"/>
      <c r="H56" s="9"/>
      <c r="I56" s="9"/>
      <c r="J56" s="9"/>
      <c r="K56" s="9"/>
      <c r="L56" s="9"/>
    </row>
    <row r="57" spans="1:12" ht="21">
      <c r="A57" s="9"/>
      <c r="B57" s="9"/>
      <c r="C57" s="9"/>
      <c r="D57" s="9"/>
      <c r="E57" s="9"/>
      <c r="F57" s="9"/>
      <c r="G57" s="9"/>
      <c r="H57" s="9"/>
      <c r="I57" s="9"/>
      <c r="J57" s="9"/>
      <c r="K57" s="9"/>
      <c r="L57" s="9"/>
    </row>
    <row r="58" spans="1:12">
      <c r="B58" s="8"/>
    </row>
    <row r="59" spans="1:12" ht="13.5" thickBot="1">
      <c r="B59" s="8"/>
    </row>
    <row r="60" spans="1:12" ht="13.5" thickBot="1">
      <c r="B60" s="8"/>
      <c r="F60" s="194" t="s">
        <v>79</v>
      </c>
      <c r="G60" s="195"/>
      <c r="I60" s="196" t="s">
        <v>80</v>
      </c>
      <c r="J60" s="197"/>
    </row>
    <row r="61" spans="1:12" ht="13.5" thickBot="1">
      <c r="A61" s="14" t="s">
        <v>81</v>
      </c>
      <c r="B61" s="14" t="s">
        <v>112</v>
      </c>
      <c r="D61" s="14" t="s">
        <v>81</v>
      </c>
      <c r="F61" s="198" t="str">
        <f>IF(ISBLANK(D63),"Top 5 Content With The Highest Subscribers Gained Averagely in Year "&amp;D62,"Choose 1 year only")</f>
        <v>Top 5 Content With The Highest Subscribers Gained Averagely in Year 2020</v>
      </c>
      <c r="G61" s="199"/>
      <c r="I61" s="15" t="s">
        <v>101</v>
      </c>
      <c r="J61" s="16" t="str">
        <f>B61</f>
        <v>Average of Subscribers</v>
      </c>
    </row>
    <row r="62" spans="1:12" ht="13.5" thickBot="1">
      <c r="A62" s="26" t="s">
        <v>111</v>
      </c>
      <c r="B62" s="23">
        <v>7.6363636363636367</v>
      </c>
      <c r="D62" s="17" t="s">
        <v>85</v>
      </c>
      <c r="F62" s="18" t="b">
        <f>ISBLANK(D63)</f>
        <v>1</v>
      </c>
      <c r="G62" s="19"/>
      <c r="I62" s="20" t="str">
        <f>IF(ISBLANK(A62),"-",A62)</f>
        <v>Far Cry</v>
      </c>
      <c r="J62" s="21">
        <f>IF(ISBLANK(B62),0,GETPIVOTDATA("Subscribers",$A$61,"Content",I62)*ISBLANK($D$63))</f>
        <v>7.6363636363636367</v>
      </c>
    </row>
    <row r="63" spans="1:12">
      <c r="A63" s="26" t="s">
        <v>113</v>
      </c>
      <c r="B63" s="24">
        <v>6.5</v>
      </c>
      <c r="I63" s="20" t="str">
        <f>IF(ISBLANK(A63),"-",A63)</f>
        <v>Gwent</v>
      </c>
      <c r="J63" s="21">
        <f>IF(ISBLANK(B63),0,GETPIVOTDATA("Subscribers",$A$61,"Content",I63)*ISBLANK($D$63))</f>
        <v>6.5</v>
      </c>
    </row>
    <row r="64" spans="1:12">
      <c r="A64" s="26" t="s">
        <v>114</v>
      </c>
      <c r="B64" s="24">
        <v>6.5</v>
      </c>
      <c r="I64" s="20" t="str">
        <f>IF(ISBLANK(A64),"-",A64)</f>
        <v>NFS</v>
      </c>
      <c r="J64" s="21">
        <f>IF(ISBLANK(B64),0,GETPIVOTDATA("Subscribers",$A$61,"Content",I64)*ISBLANK($D$63))</f>
        <v>6.5</v>
      </c>
    </row>
    <row r="65" spans="1:10" ht="13.5" thickBot="1">
      <c r="A65" s="26" t="s">
        <v>115</v>
      </c>
      <c r="B65" s="24">
        <v>6</v>
      </c>
      <c r="I65" s="20" t="str">
        <f>IF(ISBLANK(A65),"-",A65)</f>
        <v>Outlast</v>
      </c>
      <c r="J65" s="21">
        <f>IF(ISBLANK(B65),0,GETPIVOTDATA("Subscribers",$A$61,"Content",I65)*ISBLANK($D$63))</f>
        <v>6</v>
      </c>
    </row>
    <row r="66" spans="1:10" ht="13.5" thickBot="1">
      <c r="A66" s="17" t="s">
        <v>109</v>
      </c>
      <c r="B66" s="25">
        <v>6</v>
      </c>
      <c r="I66" s="18" t="str">
        <f>IF(ISBLANK(A66),"-",A66)</f>
        <v>Pacify</v>
      </c>
      <c r="J66" s="22">
        <f>IF(ISBLANK(B66),0,GETPIVOTDATA("Subscribers",$A$61,"Content",I66)*ISBLANK($D$63))</f>
        <v>6</v>
      </c>
    </row>
    <row r="67" spans="1:10">
      <c r="B67" s="8"/>
    </row>
    <row r="68" spans="1:10">
      <c r="B68" s="8"/>
    </row>
    <row r="69" spans="1:10">
      <c r="B69" s="8"/>
    </row>
    <row r="70" spans="1:10">
      <c r="B70" s="8"/>
    </row>
    <row r="71" spans="1:10">
      <c r="B71" s="8"/>
    </row>
    <row r="72" spans="1:10">
      <c r="B72" s="8"/>
    </row>
    <row r="73" spans="1:10">
      <c r="B73" s="8"/>
    </row>
    <row r="74" spans="1:10">
      <c r="B74" s="8"/>
    </row>
    <row r="75" spans="1:10">
      <c r="B75" s="8"/>
    </row>
    <row r="76" spans="1:10">
      <c r="B76" s="8"/>
    </row>
    <row r="77" spans="1:10">
      <c r="B77" s="8"/>
    </row>
    <row r="78" spans="1:10">
      <c r="B78" s="8"/>
    </row>
    <row r="79" spans="1:10" ht="13.5" thickBot="1">
      <c r="B79" s="8"/>
    </row>
    <row r="80" spans="1:10" ht="13.5" thickBot="1">
      <c r="B80" s="8"/>
    </row>
    <row r="81" spans="2:2">
      <c r="B81" s="8"/>
    </row>
    <row r="82" spans="2:2" ht="13.5" thickBot="1">
      <c r="B82" s="8"/>
    </row>
    <row r="83" spans="2:2" ht="13.5" thickBot="1">
      <c r="B83" s="8"/>
    </row>
    <row r="84" spans="2:2">
      <c r="B84" s="8"/>
    </row>
    <row r="85" spans="2:2">
      <c r="B85" s="8"/>
    </row>
    <row r="86" spans="2:2">
      <c r="B86" s="8"/>
    </row>
    <row r="87" spans="2:2">
      <c r="B87" s="8"/>
    </row>
    <row r="88" spans="2:2">
      <c r="B88" s="8"/>
    </row>
    <row r="89" spans="2:2">
      <c r="B89" s="8"/>
    </row>
    <row r="90" spans="2:2">
      <c r="B90" s="8"/>
    </row>
    <row r="91" spans="2:2">
      <c r="B91" s="8"/>
    </row>
    <row r="92" spans="2:2">
      <c r="B92" s="8"/>
    </row>
    <row r="93" spans="2:2">
      <c r="B93" s="8"/>
    </row>
    <row r="94" spans="2:2">
      <c r="B94" s="8"/>
    </row>
    <row r="95" spans="2:2">
      <c r="B95" s="8"/>
    </row>
    <row r="96" spans="2:2">
      <c r="B96" s="8"/>
    </row>
    <row r="97" spans="2:2">
      <c r="B97" s="8"/>
    </row>
    <row r="98" spans="2:2">
      <c r="B98" s="8"/>
    </row>
    <row r="99" spans="2:2">
      <c r="B99" s="8"/>
    </row>
    <row r="100" spans="2:2">
      <c r="B100" s="8"/>
    </row>
    <row r="101" spans="2:2" ht="13.5" thickBot="1">
      <c r="B101" s="8"/>
    </row>
    <row r="102" spans="2:2" ht="13.5" thickBot="1">
      <c r="B102" s="8"/>
    </row>
  </sheetData>
  <mergeCells count="14">
    <mergeCell ref="F60:G60"/>
    <mergeCell ref="I60:J60"/>
    <mergeCell ref="F61:G61"/>
    <mergeCell ref="I1:K1"/>
    <mergeCell ref="I2:K2"/>
    <mergeCell ref="F43:G43"/>
    <mergeCell ref="F44:G44"/>
    <mergeCell ref="F27:G27"/>
    <mergeCell ref="F4:G4"/>
    <mergeCell ref="F5:G5"/>
    <mergeCell ref="F26:G26"/>
    <mergeCell ref="I4:J4"/>
    <mergeCell ref="I26:J26"/>
    <mergeCell ref="I43:J43"/>
  </mergeCells>
  <pageMargins left="0.7" right="0.7" top="0.75" bottom="0.75" header="0.3" footer="0.3"/>
  <pageSetup paperSize="9"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zoomScale="70" zoomScaleNormal="70" workbookViewId="0"/>
  </sheetViews>
  <sheetFormatPr defaultRowHeight="12.75"/>
  <cols>
    <col min="1" max="1" width="21.140625" style="8" bestFit="1" customWidth="1"/>
    <col min="2" max="2" width="12" style="8" bestFit="1" customWidth="1"/>
    <col min="3" max="3" width="13.7109375" style="8" bestFit="1" customWidth="1"/>
    <col min="4" max="5" width="12" style="8" bestFit="1" customWidth="1"/>
    <col min="6" max="6" width="13.5703125" style="8" bestFit="1" customWidth="1"/>
    <col min="7" max="7" width="12" style="8" bestFit="1" customWidth="1"/>
    <col min="8" max="9" width="9.140625" style="8"/>
    <col min="10" max="10" width="33.140625" style="8" customWidth="1"/>
    <col min="11" max="11" width="14" style="8" bestFit="1" customWidth="1"/>
    <col min="12" max="12" width="18.28515625" style="8" bestFit="1" customWidth="1"/>
    <col min="13" max="13" width="16" style="8" bestFit="1" customWidth="1"/>
    <col min="14" max="14" width="19" style="8" bestFit="1" customWidth="1"/>
    <col min="15" max="15" width="15.5703125" style="8" bestFit="1" customWidth="1"/>
    <col min="16" max="16" width="12.7109375" style="8" bestFit="1" customWidth="1"/>
    <col min="17" max="17" width="15.85546875" style="8" customWidth="1"/>
    <col min="18" max="16384" width="9.140625" style="8"/>
  </cols>
  <sheetData>
    <row r="1" spans="1:28" s="102" customFormat="1" ht="42" customHeight="1">
      <c r="E1" s="105"/>
      <c r="J1" s="178" t="s">
        <v>0</v>
      </c>
      <c r="K1" s="178"/>
      <c r="L1" s="178"/>
      <c r="M1" s="178"/>
      <c r="N1" s="154"/>
      <c r="O1" s="154"/>
      <c r="R1" s="105"/>
      <c r="S1" s="105"/>
      <c r="U1" s="102" t="s">
        <v>17</v>
      </c>
      <c r="AB1" s="101"/>
    </row>
    <row r="2" spans="1:28" s="102" customFormat="1" ht="42" customHeight="1">
      <c r="E2" s="101"/>
      <c r="J2" s="179" t="s">
        <v>116</v>
      </c>
      <c r="K2" s="179"/>
      <c r="L2" s="179"/>
      <c r="M2" s="179"/>
      <c r="N2" s="155"/>
      <c r="O2" s="155"/>
      <c r="R2" s="101"/>
      <c r="S2" s="101"/>
      <c r="U2" s="102" t="s">
        <v>2</v>
      </c>
      <c r="Y2" s="101"/>
    </row>
    <row r="5" spans="1:28" ht="13.5" thickBot="1"/>
    <row r="6" spans="1:28" ht="24" thickBot="1">
      <c r="A6" s="207" t="s">
        <v>117</v>
      </c>
      <c r="B6" s="208"/>
      <c r="C6" s="208"/>
      <c r="D6" s="209"/>
      <c r="L6" s="28" t="s">
        <v>118</v>
      </c>
      <c r="M6" s="28"/>
      <c r="N6" s="28"/>
      <c r="O6" s="28"/>
      <c r="P6" s="28"/>
      <c r="Q6" s="28"/>
      <c r="R6" s="28"/>
    </row>
    <row r="7" spans="1:28" ht="24" thickBot="1">
      <c r="A7" s="143">
        <v>1</v>
      </c>
      <c r="B7" s="144" t="s">
        <v>119</v>
      </c>
      <c r="C7" s="145"/>
      <c r="D7" s="145"/>
      <c r="E7" s="145"/>
      <c r="F7" s="145"/>
      <c r="G7" s="145"/>
      <c r="H7" s="145"/>
      <c r="I7" s="145"/>
      <c r="J7" s="146"/>
      <c r="L7" s="28"/>
      <c r="M7" s="28"/>
      <c r="N7" s="28"/>
      <c r="O7" s="28"/>
      <c r="P7" s="28"/>
      <c r="Q7" s="28"/>
      <c r="R7" s="28"/>
    </row>
    <row r="8" spans="1:28" ht="20.25">
      <c r="A8" s="147"/>
      <c r="B8" s="148" t="s">
        <v>120</v>
      </c>
      <c r="C8" s="136"/>
      <c r="D8" s="136"/>
      <c r="E8" s="136"/>
      <c r="F8" s="136"/>
      <c r="G8" s="136"/>
      <c r="H8" s="136"/>
      <c r="I8" s="136"/>
      <c r="J8" s="137"/>
      <c r="L8" s="29" t="s">
        <v>121</v>
      </c>
      <c r="M8" s="29"/>
      <c r="N8" s="28"/>
      <c r="O8" s="28"/>
      <c r="P8" s="28"/>
      <c r="Q8" s="28"/>
      <c r="R8" s="28"/>
    </row>
    <row r="9" spans="1:28" ht="20.25">
      <c r="A9" s="147"/>
      <c r="B9" s="148" t="s">
        <v>122</v>
      </c>
      <c r="C9" s="136"/>
      <c r="D9" s="136"/>
      <c r="E9" s="136"/>
      <c r="F9" s="136"/>
      <c r="G9" s="136"/>
      <c r="H9" s="136"/>
      <c r="I9" s="136"/>
      <c r="J9" s="137"/>
      <c r="L9" s="30" t="s">
        <v>123</v>
      </c>
      <c r="M9" s="39">
        <v>0.98157910982057694</v>
      </c>
      <c r="N9" s="28"/>
      <c r="O9" s="28"/>
      <c r="P9" s="28"/>
      <c r="Q9" s="28"/>
      <c r="R9" s="28"/>
    </row>
    <row r="10" spans="1:28" ht="18.75">
      <c r="A10" s="147"/>
      <c r="B10" s="136"/>
      <c r="C10" s="136"/>
      <c r="D10" s="136"/>
      <c r="E10" s="136"/>
      <c r="F10" s="136"/>
      <c r="G10" s="136"/>
      <c r="H10" s="136"/>
      <c r="I10" s="136"/>
      <c r="J10" s="137"/>
      <c r="L10" s="30" t="s">
        <v>124</v>
      </c>
      <c r="M10" s="39">
        <v>0.96349754883615635</v>
      </c>
      <c r="N10" s="28"/>
      <c r="O10" s="28"/>
      <c r="P10" s="28"/>
      <c r="Q10" s="28"/>
      <c r="R10" s="28"/>
    </row>
    <row r="11" spans="1:28" ht="23.25">
      <c r="A11" s="149">
        <v>2</v>
      </c>
      <c r="B11" s="150" t="s">
        <v>125</v>
      </c>
      <c r="C11" s="136"/>
      <c r="D11" s="136"/>
      <c r="E11" s="136"/>
      <c r="F11" s="136"/>
      <c r="G11" s="136"/>
      <c r="H11" s="136"/>
      <c r="I11" s="136"/>
      <c r="J11" s="137"/>
      <c r="L11" s="30" t="s">
        <v>126</v>
      </c>
      <c r="M11" s="39">
        <v>0.96301343144671547</v>
      </c>
      <c r="N11" s="28"/>
      <c r="O11" s="28"/>
      <c r="P11" s="28"/>
      <c r="Q11" s="28"/>
      <c r="R11" s="28"/>
    </row>
    <row r="12" spans="1:28" ht="20.25">
      <c r="A12" s="147"/>
      <c r="B12" s="148" t="s">
        <v>127</v>
      </c>
      <c r="C12" s="136"/>
      <c r="D12" s="136"/>
      <c r="E12" s="136"/>
      <c r="F12" s="136"/>
      <c r="G12" s="136"/>
      <c r="H12" s="136"/>
      <c r="I12" s="136"/>
      <c r="J12" s="137"/>
      <c r="L12" s="30" t="s">
        <v>128</v>
      </c>
      <c r="M12" s="33">
        <v>20.7087729236836</v>
      </c>
      <c r="N12" s="28"/>
      <c r="O12" s="28"/>
      <c r="P12" s="28"/>
      <c r="Q12" s="28"/>
      <c r="R12" s="28"/>
    </row>
    <row r="13" spans="1:28" ht="21" thickBot="1">
      <c r="A13" s="147"/>
      <c r="B13" s="148" t="s">
        <v>129</v>
      </c>
      <c r="C13" s="136"/>
      <c r="D13" s="136"/>
      <c r="E13" s="136"/>
      <c r="F13" s="136"/>
      <c r="G13" s="136"/>
      <c r="H13" s="136"/>
      <c r="I13" s="136"/>
      <c r="J13" s="137"/>
      <c r="L13" s="31" t="s">
        <v>130</v>
      </c>
      <c r="M13" s="31">
        <v>383</v>
      </c>
      <c r="N13" s="28"/>
      <c r="O13" s="28"/>
      <c r="P13" s="28"/>
      <c r="Q13" s="28"/>
      <c r="R13" s="28"/>
    </row>
    <row r="14" spans="1:28" ht="20.25">
      <c r="A14" s="147"/>
      <c r="B14" s="148" t="s">
        <v>131</v>
      </c>
      <c r="C14" s="136"/>
      <c r="D14" s="136"/>
      <c r="E14" s="136"/>
      <c r="F14" s="136"/>
      <c r="G14" s="136"/>
      <c r="H14" s="136"/>
      <c r="I14" s="136"/>
      <c r="J14" s="137"/>
      <c r="L14" s="28"/>
      <c r="M14" s="28"/>
      <c r="N14" s="28"/>
      <c r="O14" s="28"/>
      <c r="P14" s="28"/>
      <c r="Q14" s="28"/>
      <c r="R14" s="28"/>
    </row>
    <row r="15" spans="1:28" ht="21" thickBot="1">
      <c r="A15" s="147"/>
      <c r="B15" s="148" t="s">
        <v>132</v>
      </c>
      <c r="C15" s="136"/>
      <c r="D15" s="136"/>
      <c r="E15" s="136"/>
      <c r="F15" s="136"/>
      <c r="G15" s="136"/>
      <c r="H15" s="136"/>
      <c r="I15" s="136"/>
      <c r="J15" s="137"/>
      <c r="L15" s="28" t="s">
        <v>133</v>
      </c>
      <c r="M15" s="28"/>
      <c r="N15" s="28"/>
      <c r="O15" s="28"/>
      <c r="P15" s="28"/>
      <c r="Q15" s="28"/>
      <c r="R15" s="28"/>
    </row>
    <row r="16" spans="1:28" ht="18.75">
      <c r="A16" s="147"/>
      <c r="B16" s="136"/>
      <c r="C16" s="136"/>
      <c r="D16" s="136"/>
      <c r="E16" s="136"/>
      <c r="F16" s="136"/>
      <c r="G16" s="136"/>
      <c r="H16" s="136"/>
      <c r="I16" s="136"/>
      <c r="J16" s="137"/>
      <c r="L16" s="32"/>
      <c r="M16" s="32" t="s">
        <v>134</v>
      </c>
      <c r="N16" s="32" t="s">
        <v>135</v>
      </c>
      <c r="O16" s="32" t="s">
        <v>136</v>
      </c>
      <c r="P16" s="32" t="s">
        <v>137</v>
      </c>
      <c r="Q16" s="32" t="s">
        <v>138</v>
      </c>
      <c r="R16" s="28"/>
    </row>
    <row r="17" spans="1:18" ht="23.25">
      <c r="A17" s="149">
        <v>3</v>
      </c>
      <c r="B17" s="150" t="s">
        <v>139</v>
      </c>
      <c r="C17" s="136"/>
      <c r="D17" s="136"/>
      <c r="E17" s="136"/>
      <c r="F17" s="136"/>
      <c r="G17" s="136"/>
      <c r="H17" s="136"/>
      <c r="I17" s="136"/>
      <c r="J17" s="137"/>
      <c r="L17" s="30" t="s">
        <v>140</v>
      </c>
      <c r="M17" s="30">
        <v>5</v>
      </c>
      <c r="N17" s="33">
        <v>4267550.4872699948</v>
      </c>
      <c r="O17" s="33">
        <v>853510.09745399898</v>
      </c>
      <c r="P17" s="33">
        <v>1990.214707942823</v>
      </c>
      <c r="Q17" s="41">
        <v>1.850308220276162E-268</v>
      </c>
      <c r="R17" s="28"/>
    </row>
    <row r="18" spans="1:18" ht="20.25">
      <c r="A18" s="147"/>
      <c r="B18" s="148" t="s">
        <v>141</v>
      </c>
      <c r="C18" s="136"/>
      <c r="D18" s="136"/>
      <c r="E18" s="136"/>
      <c r="F18" s="136"/>
      <c r="G18" s="136"/>
      <c r="H18" s="136"/>
      <c r="I18" s="136"/>
      <c r="J18" s="137"/>
      <c r="L18" s="30" t="s">
        <v>142</v>
      </c>
      <c r="M18" s="30">
        <v>377</v>
      </c>
      <c r="N18" s="33">
        <v>161677.68505376851</v>
      </c>
      <c r="O18" s="33">
        <v>428.853276004691</v>
      </c>
      <c r="P18" s="33"/>
      <c r="Q18" s="30"/>
      <c r="R18" s="28"/>
    </row>
    <row r="19" spans="1:18" ht="21" thickBot="1">
      <c r="A19" s="151"/>
      <c r="B19" s="152" t="s">
        <v>143</v>
      </c>
      <c r="C19" s="138"/>
      <c r="D19" s="138"/>
      <c r="E19" s="138"/>
      <c r="F19" s="138"/>
      <c r="G19" s="138"/>
      <c r="H19" s="138"/>
      <c r="I19" s="138"/>
      <c r="J19" s="139"/>
      <c r="L19" s="31" t="s">
        <v>144</v>
      </c>
      <c r="M19" s="31">
        <v>382</v>
      </c>
      <c r="N19" s="34">
        <v>4429228.1723237634</v>
      </c>
      <c r="O19" s="34"/>
      <c r="P19" s="34"/>
      <c r="Q19" s="31"/>
      <c r="R19" s="28"/>
    </row>
    <row r="20" spans="1:18" ht="19.5" thickBot="1">
      <c r="L20" s="28"/>
      <c r="M20" s="28"/>
      <c r="N20" s="28"/>
      <c r="O20" s="28"/>
      <c r="P20" s="28"/>
      <c r="Q20" s="28"/>
      <c r="R20" s="28"/>
    </row>
    <row r="21" spans="1:18" ht="18.75">
      <c r="L21" s="32"/>
      <c r="M21" s="32" t="s">
        <v>125</v>
      </c>
      <c r="N21" s="32" t="s">
        <v>128</v>
      </c>
      <c r="O21" s="32" t="s">
        <v>145</v>
      </c>
      <c r="P21" s="32" t="s">
        <v>139</v>
      </c>
      <c r="Q21" s="32" t="s">
        <v>146</v>
      </c>
      <c r="R21" s="32" t="s">
        <v>147</v>
      </c>
    </row>
    <row r="22" spans="1:18" ht="18.75">
      <c r="L22" s="30" t="s">
        <v>148</v>
      </c>
      <c r="M22" s="37">
        <v>11.832335951422817</v>
      </c>
      <c r="N22" s="33">
        <v>2.5165912059936857</v>
      </c>
      <c r="O22" s="33">
        <v>4.7017314227444311</v>
      </c>
      <c r="P22" s="35">
        <v>3.6240285772599482E-6</v>
      </c>
      <c r="Q22" s="33">
        <v>6.884022085683859</v>
      </c>
      <c r="R22" s="33">
        <v>16.780649817161773</v>
      </c>
    </row>
    <row r="23" spans="1:18" ht="18.75">
      <c r="L23" s="30" t="s">
        <v>20</v>
      </c>
      <c r="M23" s="37">
        <v>1.8801948329372111</v>
      </c>
      <c r="N23" s="33">
        <v>0.40198434681185707</v>
      </c>
      <c r="O23" s="33">
        <v>4.6772836998481662</v>
      </c>
      <c r="P23" s="35">
        <v>4.0570259152740452E-6</v>
      </c>
      <c r="Q23" s="33">
        <v>1.089782503592005</v>
      </c>
      <c r="R23" s="33">
        <v>2.6706071622824172</v>
      </c>
    </row>
    <row r="24" spans="1:18" ht="18.75">
      <c r="L24" s="30" t="s">
        <v>149</v>
      </c>
      <c r="M24" s="37">
        <v>1.6484304817597176E-2</v>
      </c>
      <c r="N24" s="33">
        <v>1.8877682365406072E-3</v>
      </c>
      <c r="O24" s="33">
        <v>8.732165579713941</v>
      </c>
      <c r="P24" s="35">
        <v>8.2332926543909447E-17</v>
      </c>
      <c r="Q24" s="33">
        <v>1.2772430708712245E-2</v>
      </c>
      <c r="R24" s="33">
        <v>2.0196178926482108E-2</v>
      </c>
    </row>
    <row r="25" spans="1:18" ht="18.75">
      <c r="L25" s="30" t="s">
        <v>22</v>
      </c>
      <c r="M25" s="37">
        <v>1.065235066560287</v>
      </c>
      <c r="N25" s="33">
        <v>3.0234187647677907E-2</v>
      </c>
      <c r="O25" s="33">
        <v>35.232799338734701</v>
      </c>
      <c r="P25" s="35">
        <v>2.5171140970465031E-121</v>
      </c>
      <c r="Q25" s="33">
        <v>1.0057862972885669</v>
      </c>
      <c r="R25" s="33">
        <v>1.124683835832007</v>
      </c>
    </row>
    <row r="26" spans="1:18" ht="18.75">
      <c r="L26" s="30" t="s">
        <v>23</v>
      </c>
      <c r="M26" s="37">
        <v>0.96840310601196566</v>
      </c>
      <c r="N26" s="33">
        <v>0.10070075139334013</v>
      </c>
      <c r="O26" s="33">
        <v>9.6166423051736167</v>
      </c>
      <c r="P26" s="35">
        <v>1.0052382342114338E-19</v>
      </c>
      <c r="Q26" s="33">
        <v>0.77039759632759031</v>
      </c>
      <c r="R26" s="33">
        <v>1.1664086156963411</v>
      </c>
    </row>
    <row r="27" spans="1:18" ht="19.5" thickBot="1">
      <c r="L27" s="31" t="s">
        <v>24</v>
      </c>
      <c r="M27" s="38">
        <v>3.1245458373604778</v>
      </c>
      <c r="N27" s="34">
        <v>1.2951255027322104</v>
      </c>
      <c r="O27" s="34">
        <v>2.4125429008763266</v>
      </c>
      <c r="P27" s="36">
        <v>1.6318316533314108E-2</v>
      </c>
      <c r="Q27" s="34">
        <v>0.57797114228144952</v>
      </c>
      <c r="R27" s="34">
        <v>5.671120532439506</v>
      </c>
    </row>
  </sheetData>
  <mergeCells count="3">
    <mergeCell ref="J1:M1"/>
    <mergeCell ref="J2:M2"/>
    <mergeCell ref="A6:D6"/>
  </mergeCells>
  <hyperlinks>
    <hyperlink ref="Z2:AB2" location="'Clean Data Table (Tanpa Debut)'!A1" display="Menu Utam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310"/>
  <sheetViews>
    <sheetView zoomScale="70" zoomScaleNormal="70" workbookViewId="0">
      <selection activeCell="E18" sqref="E18"/>
    </sheetView>
  </sheetViews>
  <sheetFormatPr defaultColWidth="9.140625" defaultRowHeight="15"/>
  <cols>
    <col min="1" max="1" width="6" style="1" customWidth="1"/>
    <col min="2" max="2" width="101" style="1" customWidth="1"/>
    <col min="3" max="3" width="31" style="1" bestFit="1" customWidth="1"/>
    <col min="4" max="4" width="28.85546875" style="5" customWidth="1"/>
    <col min="5" max="5" width="31.140625" style="5" bestFit="1" customWidth="1"/>
    <col min="6" max="6" width="40" style="5" customWidth="1"/>
    <col min="7" max="7" width="28.85546875" style="1" bestFit="1" customWidth="1"/>
    <col min="8" max="8" width="14.42578125" style="1" bestFit="1" customWidth="1"/>
    <col min="9" max="9" width="30.7109375" style="1" bestFit="1" customWidth="1"/>
    <col min="10" max="10" width="35.42578125" style="1" bestFit="1" customWidth="1"/>
    <col min="11" max="11" width="24.42578125" bestFit="1" customWidth="1"/>
    <col min="12" max="12" width="21.7109375" bestFit="1" customWidth="1"/>
    <col min="13" max="13" width="53.7109375" style="6" bestFit="1" customWidth="1"/>
    <col min="14" max="14" width="8.28515625" style="1" customWidth="1"/>
    <col min="15" max="15" width="11.28515625" style="1" customWidth="1"/>
    <col min="16" max="16" width="36.140625" bestFit="1" customWidth="1"/>
    <col min="20" max="20" width="53.7109375" bestFit="1" customWidth="1"/>
    <col min="22" max="22" width="15.7109375" style="1" bestFit="1" customWidth="1"/>
    <col min="23" max="23" width="17.42578125" style="3" customWidth="1"/>
    <col min="24" max="24" width="16.140625" style="2" customWidth="1"/>
    <col min="25" max="25" width="44.7109375" style="4" bestFit="1" customWidth="1"/>
    <col min="26" max="16384" width="9.140625" style="1"/>
  </cols>
  <sheetData>
    <row r="1" spans="1:27" s="102" customFormat="1" ht="42" customHeight="1">
      <c r="C1" s="178" t="s">
        <v>0</v>
      </c>
      <c r="D1" s="178"/>
      <c r="Q1" s="105"/>
      <c r="R1" s="105"/>
      <c r="S1" s="105"/>
      <c r="T1" s="105"/>
      <c r="U1" s="105"/>
      <c r="V1" s="105"/>
      <c r="W1" s="105"/>
      <c r="AA1" s="101"/>
    </row>
    <row r="2" spans="1:27" s="102" customFormat="1" ht="42" customHeight="1">
      <c r="C2" s="179" t="s">
        <v>150</v>
      </c>
      <c r="D2" s="179"/>
      <c r="K2" s="102" t="s">
        <v>2</v>
      </c>
      <c r="Q2" s="101"/>
      <c r="R2" s="101"/>
      <c r="S2" s="101"/>
      <c r="T2" s="101"/>
      <c r="U2" s="101"/>
      <c r="V2" s="101"/>
      <c r="W2" s="101"/>
      <c r="X2" s="101"/>
    </row>
    <row r="3" spans="1:27" ht="21.75" thickBot="1">
      <c r="A3" s="59" t="s">
        <v>151</v>
      </c>
      <c r="B3" s="60" t="s">
        <v>152</v>
      </c>
      <c r="C3" s="61" t="s">
        <v>153</v>
      </c>
      <c r="D3" s="61" t="s">
        <v>154</v>
      </c>
      <c r="E3" s="61" t="s">
        <v>155</v>
      </c>
      <c r="F3" s="61" t="s">
        <v>101</v>
      </c>
      <c r="G3" s="62" t="s">
        <v>20</v>
      </c>
      <c r="H3" s="62" t="s">
        <v>156</v>
      </c>
      <c r="I3" s="62" t="s">
        <v>157</v>
      </c>
      <c r="J3" s="62" t="s">
        <v>149</v>
      </c>
      <c r="K3" s="63" t="s">
        <v>158</v>
      </c>
      <c r="L3" s="64" t="s">
        <v>22</v>
      </c>
      <c r="M3" s="65" t="s">
        <v>159</v>
      </c>
      <c r="N3" s="62" t="s">
        <v>23</v>
      </c>
      <c r="O3" s="62" t="s">
        <v>24</v>
      </c>
      <c r="P3" s="62" t="s">
        <v>160</v>
      </c>
      <c r="Q3" s="1"/>
      <c r="R3" s="1"/>
      <c r="S3" s="1"/>
      <c r="T3" s="1"/>
      <c r="U3" s="1"/>
      <c r="W3" s="1"/>
      <c r="X3" s="1"/>
      <c r="Y3" s="1"/>
    </row>
    <row r="4" spans="1:27" ht="18.75">
      <c r="A4" s="177">
        <v>1</v>
      </c>
      <c r="B4" s="70" t="s">
        <v>161</v>
      </c>
      <c r="C4" s="71">
        <v>43739</v>
      </c>
      <c r="D4" s="72" t="s">
        <v>162</v>
      </c>
      <c r="E4" s="72" t="s">
        <v>163</v>
      </c>
      <c r="F4" s="72" t="s">
        <v>164</v>
      </c>
      <c r="G4" s="72">
        <v>6</v>
      </c>
      <c r="H4" s="72">
        <v>303</v>
      </c>
      <c r="I4" s="73">
        <v>0.30872499999999997</v>
      </c>
      <c r="J4" s="74">
        <f>Table32[[#This Row],[Watch time (hours)]]*1440</f>
        <v>444.56399999999996</v>
      </c>
      <c r="K4" s="75">
        <v>6182</v>
      </c>
      <c r="L4" s="76">
        <f t="shared" ref="L4:L35" si="0">K4*M4</f>
        <v>238.00700000000001</v>
      </c>
      <c r="M4" s="77">
        <v>3.85E-2</v>
      </c>
      <c r="N4" s="72">
        <v>35</v>
      </c>
      <c r="O4" s="72">
        <v>0</v>
      </c>
      <c r="P4" s="72">
        <v>100</v>
      </c>
      <c r="Q4" s="1"/>
      <c r="R4" s="1"/>
      <c r="S4" s="1"/>
      <c r="T4" s="1"/>
      <c r="U4" s="1"/>
      <c r="W4" s="1"/>
      <c r="X4" s="1"/>
      <c r="Y4" s="1"/>
    </row>
    <row r="5" spans="1:27" ht="18.75">
      <c r="A5" s="177">
        <v>2</v>
      </c>
      <c r="B5" s="70" t="s">
        <v>165</v>
      </c>
      <c r="C5" s="71">
        <v>43743</v>
      </c>
      <c r="D5" s="72" t="s">
        <v>162</v>
      </c>
      <c r="E5" s="72" t="s">
        <v>163</v>
      </c>
      <c r="F5" s="72" t="s">
        <v>166</v>
      </c>
      <c r="G5" s="72">
        <v>8</v>
      </c>
      <c r="H5" s="72">
        <v>288</v>
      </c>
      <c r="I5" s="73">
        <v>0.26955000000000001</v>
      </c>
      <c r="J5" s="74">
        <f>Table32[[#This Row],[Watch time (hours)]]*1440</f>
        <v>388.15200000000004</v>
      </c>
      <c r="K5" s="75">
        <v>5553</v>
      </c>
      <c r="L5" s="76">
        <f t="shared" si="0"/>
        <v>227.11769999999999</v>
      </c>
      <c r="M5" s="77">
        <v>4.0899999999999999E-2</v>
      </c>
      <c r="N5" s="72">
        <v>25</v>
      </c>
      <c r="O5" s="72">
        <v>0</v>
      </c>
      <c r="P5" s="72">
        <v>100</v>
      </c>
      <c r="Q5" s="1"/>
      <c r="R5" s="1"/>
      <c r="S5" s="1"/>
      <c r="T5" s="1"/>
      <c r="U5" s="1"/>
      <c r="W5" s="1"/>
      <c r="X5" s="1"/>
      <c r="Y5" s="1"/>
    </row>
    <row r="6" spans="1:27" ht="18.75">
      <c r="A6" s="177">
        <v>3</v>
      </c>
      <c r="B6" s="70" t="s">
        <v>167</v>
      </c>
      <c r="C6" s="71">
        <v>43745</v>
      </c>
      <c r="D6" s="72" t="s">
        <v>162</v>
      </c>
      <c r="E6" s="72" t="s">
        <v>163</v>
      </c>
      <c r="F6" s="72" t="s">
        <v>168</v>
      </c>
      <c r="G6" s="72">
        <v>8</v>
      </c>
      <c r="H6" s="72">
        <v>296</v>
      </c>
      <c r="I6" s="73">
        <v>0.34078750000000002</v>
      </c>
      <c r="J6" s="74">
        <f>Table32[[#This Row],[Watch time (hours)]]*1440</f>
        <v>490.73400000000004</v>
      </c>
      <c r="K6" s="75">
        <v>5878</v>
      </c>
      <c r="L6" s="76">
        <f t="shared" si="0"/>
        <v>231.00540000000001</v>
      </c>
      <c r="M6" s="77">
        <v>3.9300000000000002E-2</v>
      </c>
      <c r="N6" s="72">
        <v>40</v>
      </c>
      <c r="O6" s="72">
        <v>0</v>
      </c>
      <c r="P6" s="72">
        <v>100</v>
      </c>
      <c r="Q6" s="1"/>
      <c r="R6" s="1"/>
      <c r="S6" s="1"/>
      <c r="T6" s="1"/>
      <c r="U6" s="1"/>
      <c r="W6" s="1"/>
      <c r="X6" s="1"/>
      <c r="Y6" s="1"/>
    </row>
    <row r="7" spans="1:27" ht="18.75">
      <c r="A7" s="177">
        <v>6</v>
      </c>
      <c r="B7" s="70" t="s">
        <v>169</v>
      </c>
      <c r="C7" s="71">
        <v>43832</v>
      </c>
      <c r="D7" s="72" t="s">
        <v>170</v>
      </c>
      <c r="E7" s="72" t="s">
        <v>163</v>
      </c>
      <c r="F7" s="72" t="s">
        <v>171</v>
      </c>
      <c r="G7" s="72">
        <v>4</v>
      </c>
      <c r="H7" s="72">
        <v>322</v>
      </c>
      <c r="I7" s="73">
        <v>0.47556250000000005</v>
      </c>
      <c r="J7" s="74">
        <f>Table32[[#This Row],[Watch time (hours)]]*1440</f>
        <v>684.81000000000006</v>
      </c>
      <c r="K7" s="75">
        <v>3129</v>
      </c>
      <c r="L7" s="76">
        <f t="shared" si="0"/>
        <v>228.10410000000002</v>
      </c>
      <c r="M7" s="77">
        <v>7.2900000000000006E-2</v>
      </c>
      <c r="N7" s="72">
        <v>30</v>
      </c>
      <c r="O7" s="72">
        <v>0</v>
      </c>
      <c r="P7" s="72">
        <v>100</v>
      </c>
      <c r="Q7" s="1"/>
      <c r="R7" s="1"/>
      <c r="S7" s="1"/>
      <c r="T7" s="1"/>
      <c r="U7" s="1"/>
      <c r="W7" s="1"/>
      <c r="X7" s="1"/>
      <c r="Y7" s="1"/>
    </row>
    <row r="8" spans="1:27" ht="18.75">
      <c r="A8" s="177">
        <v>8</v>
      </c>
      <c r="B8" s="70" t="s">
        <v>172</v>
      </c>
      <c r="C8" s="71">
        <v>43875</v>
      </c>
      <c r="D8" s="72" t="s">
        <v>170</v>
      </c>
      <c r="E8" s="72" t="s">
        <v>163</v>
      </c>
      <c r="F8" s="72" t="s">
        <v>164</v>
      </c>
      <c r="G8" s="72">
        <v>0</v>
      </c>
      <c r="H8" s="72">
        <v>149</v>
      </c>
      <c r="I8" s="73">
        <v>0.17323750000000002</v>
      </c>
      <c r="J8" s="74">
        <f>Table32[[#This Row],[Watch time (hours)]]*1440</f>
        <v>249.46200000000002</v>
      </c>
      <c r="K8" s="75">
        <v>1962</v>
      </c>
      <c r="L8" s="76">
        <f t="shared" si="0"/>
        <v>103.98599999999999</v>
      </c>
      <c r="M8" s="77">
        <v>5.2999999999999999E-2</v>
      </c>
      <c r="N8" s="72">
        <v>22</v>
      </c>
      <c r="O8" s="72">
        <v>0</v>
      </c>
      <c r="P8" s="72">
        <v>100</v>
      </c>
      <c r="Q8" s="1"/>
      <c r="R8" s="1"/>
      <c r="S8" s="1"/>
      <c r="T8" s="1"/>
      <c r="U8" s="1"/>
      <c r="W8" s="1"/>
      <c r="X8" s="1"/>
      <c r="Y8" s="1"/>
    </row>
    <row r="9" spans="1:27" ht="18.75">
      <c r="A9" s="177">
        <v>12</v>
      </c>
      <c r="B9" s="70" t="s">
        <v>175</v>
      </c>
      <c r="C9" s="71">
        <v>43911</v>
      </c>
      <c r="D9" s="72" t="s">
        <v>170</v>
      </c>
      <c r="E9" s="72" t="s">
        <v>174</v>
      </c>
      <c r="F9" s="72" t="s">
        <v>106</v>
      </c>
      <c r="G9" s="72">
        <v>1</v>
      </c>
      <c r="H9" s="72">
        <v>111</v>
      </c>
      <c r="I9" s="73">
        <v>0.33675833333333333</v>
      </c>
      <c r="J9" s="74">
        <f>Table32[[#This Row],[Watch time (hours)]]*1440</f>
        <v>484.93200000000002</v>
      </c>
      <c r="K9" s="75">
        <v>2831</v>
      </c>
      <c r="L9" s="76">
        <f t="shared" si="0"/>
        <v>63.131300000000003</v>
      </c>
      <c r="M9" s="77">
        <v>2.23E-2</v>
      </c>
      <c r="N9" s="72">
        <v>5</v>
      </c>
      <c r="O9" s="72">
        <v>0</v>
      </c>
      <c r="P9" s="72">
        <v>100</v>
      </c>
      <c r="Q9" s="1"/>
      <c r="R9" s="1"/>
      <c r="S9" s="1"/>
      <c r="T9" s="1"/>
      <c r="U9" s="1"/>
      <c r="W9" s="1"/>
      <c r="X9" s="1"/>
      <c r="Y9" s="1"/>
    </row>
    <row r="10" spans="1:27" ht="18.75">
      <c r="A10" s="177">
        <v>14</v>
      </c>
      <c r="B10" s="70" t="s">
        <v>176</v>
      </c>
      <c r="C10" s="71">
        <v>43913</v>
      </c>
      <c r="D10" s="72" t="s">
        <v>162</v>
      </c>
      <c r="E10" s="72" t="s">
        <v>163</v>
      </c>
      <c r="F10" s="72" t="s">
        <v>177</v>
      </c>
      <c r="G10" s="72">
        <v>2</v>
      </c>
      <c r="H10" s="72">
        <v>152</v>
      </c>
      <c r="I10" s="73">
        <v>0.25886666666666663</v>
      </c>
      <c r="J10" s="74">
        <f>Table32[[#This Row],[Watch time (hours)]]*1440</f>
        <v>372.76799999999997</v>
      </c>
      <c r="K10" s="75">
        <v>3957</v>
      </c>
      <c r="L10" s="76">
        <f t="shared" si="0"/>
        <v>111.1917</v>
      </c>
      <c r="M10" s="77">
        <v>2.81E-2</v>
      </c>
      <c r="N10" s="72">
        <v>20</v>
      </c>
      <c r="O10" s="72">
        <v>0</v>
      </c>
      <c r="P10" s="72">
        <v>100</v>
      </c>
      <c r="Q10" s="1"/>
      <c r="R10" s="1"/>
      <c r="S10" s="1"/>
      <c r="T10" s="1"/>
      <c r="U10" s="1"/>
      <c r="W10" s="1"/>
      <c r="X10" s="1"/>
      <c r="Y10" s="1"/>
    </row>
    <row r="11" spans="1:27" ht="18.75">
      <c r="A11" s="177">
        <v>15</v>
      </c>
      <c r="B11" s="70" t="s">
        <v>178</v>
      </c>
      <c r="C11" s="71">
        <v>43913</v>
      </c>
      <c r="D11" s="72" t="s">
        <v>162</v>
      </c>
      <c r="E11" s="72" t="s">
        <v>163</v>
      </c>
      <c r="F11" s="72" t="s">
        <v>166</v>
      </c>
      <c r="G11" s="72">
        <v>3</v>
      </c>
      <c r="H11" s="72">
        <v>130</v>
      </c>
      <c r="I11" s="73">
        <v>0.16349583333333334</v>
      </c>
      <c r="J11" s="74">
        <f>Table32[[#This Row],[Watch time (hours)]]*1440</f>
        <v>235.434</v>
      </c>
      <c r="K11" s="75">
        <v>3469</v>
      </c>
      <c r="L11" s="76">
        <f t="shared" si="0"/>
        <v>82.909100000000009</v>
      </c>
      <c r="M11" s="77">
        <v>2.3900000000000001E-2</v>
      </c>
      <c r="N11" s="72">
        <v>14</v>
      </c>
      <c r="O11" s="72">
        <v>1</v>
      </c>
      <c r="P11" s="72">
        <v>93.33</v>
      </c>
      <c r="Q11" s="1"/>
      <c r="R11" s="1"/>
      <c r="S11" s="1"/>
      <c r="T11" s="1"/>
      <c r="U11" s="1"/>
      <c r="W11" s="1"/>
      <c r="X11" s="1"/>
      <c r="Y11" s="1"/>
    </row>
    <row r="12" spans="1:27" ht="18.75">
      <c r="A12" s="177">
        <v>16</v>
      </c>
      <c r="B12" s="70" t="s">
        <v>179</v>
      </c>
      <c r="C12" s="71">
        <v>43914</v>
      </c>
      <c r="D12" s="72" t="s">
        <v>162</v>
      </c>
      <c r="E12" s="72" t="s">
        <v>163</v>
      </c>
      <c r="F12" s="72" t="s">
        <v>166</v>
      </c>
      <c r="G12" s="72">
        <v>1</v>
      </c>
      <c r="H12" s="72">
        <v>182</v>
      </c>
      <c r="I12" s="73">
        <v>0.73287916666666664</v>
      </c>
      <c r="J12" s="74">
        <f>Table32[[#This Row],[Watch time (hours)]]*1440</f>
        <v>1055.346</v>
      </c>
      <c r="K12" s="75">
        <v>4073</v>
      </c>
      <c r="L12" s="76">
        <f t="shared" si="0"/>
        <v>122.19</v>
      </c>
      <c r="M12" s="77">
        <v>0.03</v>
      </c>
      <c r="N12" s="72">
        <v>19</v>
      </c>
      <c r="O12" s="72">
        <v>0</v>
      </c>
      <c r="P12" s="72">
        <v>100</v>
      </c>
      <c r="Q12" s="1"/>
      <c r="R12" s="1"/>
      <c r="S12" s="1"/>
      <c r="T12" s="1"/>
      <c r="U12" s="1"/>
      <c r="W12" s="1"/>
      <c r="X12" s="1"/>
      <c r="Y12" s="1"/>
    </row>
    <row r="13" spans="1:27" ht="18.75">
      <c r="A13" s="177">
        <v>17</v>
      </c>
      <c r="B13" s="70" t="s">
        <v>180</v>
      </c>
      <c r="C13" s="71">
        <v>43915</v>
      </c>
      <c r="D13" s="72" t="s">
        <v>170</v>
      </c>
      <c r="E13" s="72" t="s">
        <v>163</v>
      </c>
      <c r="F13" s="72" t="s">
        <v>105</v>
      </c>
      <c r="G13" s="72">
        <v>4</v>
      </c>
      <c r="H13" s="72">
        <v>153</v>
      </c>
      <c r="I13" s="73">
        <v>0.7359541666666668</v>
      </c>
      <c r="J13" s="74">
        <f>Table32[[#This Row],[Watch time (hours)]]*1440</f>
        <v>1059.7740000000001</v>
      </c>
      <c r="K13" s="75">
        <v>3227</v>
      </c>
      <c r="L13" s="76">
        <f t="shared" si="0"/>
        <v>64.86269999999999</v>
      </c>
      <c r="M13" s="77">
        <v>2.0099999999999996E-2</v>
      </c>
      <c r="N13" s="72">
        <v>18</v>
      </c>
      <c r="O13" s="72">
        <v>1</v>
      </c>
      <c r="P13" s="72">
        <v>94.74</v>
      </c>
      <c r="Q13" s="1"/>
      <c r="R13" s="1"/>
      <c r="S13" s="1"/>
      <c r="T13" s="1"/>
      <c r="U13" s="1"/>
      <c r="W13" s="1"/>
      <c r="X13" s="1"/>
      <c r="Y13" s="1"/>
    </row>
    <row r="14" spans="1:27" ht="18.75">
      <c r="A14" s="177">
        <v>18</v>
      </c>
      <c r="B14" s="70" t="s">
        <v>181</v>
      </c>
      <c r="C14" s="71">
        <v>43916</v>
      </c>
      <c r="D14" s="72" t="s">
        <v>170</v>
      </c>
      <c r="E14" s="72" t="s">
        <v>174</v>
      </c>
      <c r="F14" s="72" t="s">
        <v>106</v>
      </c>
      <c r="G14" s="72">
        <v>1</v>
      </c>
      <c r="H14" s="72">
        <v>65</v>
      </c>
      <c r="I14" s="73">
        <v>0.20182916666666664</v>
      </c>
      <c r="J14" s="74">
        <f>Table32[[#This Row],[Watch time (hours)]]*1440</f>
        <v>290.63399999999996</v>
      </c>
      <c r="K14" s="75">
        <v>1713</v>
      </c>
      <c r="L14" s="76">
        <f t="shared" si="0"/>
        <v>32.033100000000005</v>
      </c>
      <c r="M14" s="77">
        <v>1.8700000000000001E-2</v>
      </c>
      <c r="N14" s="72">
        <v>14</v>
      </c>
      <c r="O14" s="72">
        <v>0</v>
      </c>
      <c r="P14" s="72">
        <v>100</v>
      </c>
      <c r="Q14" s="1"/>
      <c r="R14" s="1"/>
      <c r="S14" s="1"/>
      <c r="T14" s="1"/>
      <c r="U14" s="1"/>
      <c r="W14" s="1"/>
      <c r="X14" s="1"/>
      <c r="Y14" s="1"/>
    </row>
    <row r="15" spans="1:27" ht="18.75">
      <c r="A15" s="177">
        <v>21</v>
      </c>
      <c r="B15" s="70" t="s">
        <v>184</v>
      </c>
      <c r="C15" s="71">
        <v>43917</v>
      </c>
      <c r="D15" s="72" t="s">
        <v>170</v>
      </c>
      <c r="E15" s="72" t="s">
        <v>163</v>
      </c>
      <c r="F15" s="72" t="s">
        <v>173</v>
      </c>
      <c r="G15" s="72">
        <v>2</v>
      </c>
      <c r="H15" s="72">
        <v>47</v>
      </c>
      <c r="I15" s="73">
        <v>0.20219166666666666</v>
      </c>
      <c r="J15" s="74">
        <f>Table32[[#This Row],[Watch time (hours)]]*1440</f>
        <v>291.15600000000001</v>
      </c>
      <c r="K15" s="75">
        <v>2663</v>
      </c>
      <c r="L15" s="76">
        <f t="shared" si="0"/>
        <v>30.091899999999999</v>
      </c>
      <c r="M15" s="77">
        <v>1.1299999999999999E-2</v>
      </c>
      <c r="N15" s="72">
        <v>9</v>
      </c>
      <c r="O15" s="72">
        <v>0</v>
      </c>
      <c r="P15" s="72">
        <v>100</v>
      </c>
      <c r="Q15" s="1"/>
      <c r="R15" s="1"/>
      <c r="S15" s="1"/>
      <c r="T15" s="1"/>
      <c r="U15" s="1"/>
      <c r="W15" s="1"/>
      <c r="X15" s="1"/>
      <c r="Y15" s="1"/>
    </row>
    <row r="16" spans="1:27" ht="18.75">
      <c r="A16" s="177">
        <v>28</v>
      </c>
      <c r="B16" s="70" t="s">
        <v>182</v>
      </c>
      <c r="C16" s="71">
        <v>43920</v>
      </c>
      <c r="D16" s="72" t="s">
        <v>170</v>
      </c>
      <c r="E16" s="72" t="s">
        <v>163</v>
      </c>
      <c r="F16" s="72" t="s">
        <v>183</v>
      </c>
      <c r="G16" s="72">
        <v>6</v>
      </c>
      <c r="H16" s="72">
        <v>115</v>
      </c>
      <c r="I16" s="73">
        <v>0.65432083333333335</v>
      </c>
      <c r="J16" s="74">
        <f>Table32[[#This Row],[Watch time (hours)]]*1440</f>
        <v>942.22199999999998</v>
      </c>
      <c r="K16" s="75">
        <v>2437</v>
      </c>
      <c r="L16" s="76">
        <f t="shared" si="0"/>
        <v>45.084500000000006</v>
      </c>
      <c r="M16" s="77">
        <v>1.8500000000000003E-2</v>
      </c>
      <c r="N16" s="72">
        <v>19</v>
      </c>
      <c r="O16" s="72">
        <v>1</v>
      </c>
      <c r="P16" s="72">
        <v>95</v>
      </c>
      <c r="Q16" s="1"/>
      <c r="R16" s="1"/>
      <c r="S16" s="1"/>
      <c r="T16" s="1"/>
      <c r="U16" s="1"/>
      <c r="W16" s="1"/>
      <c r="X16" s="1"/>
      <c r="Y16" s="1"/>
    </row>
    <row r="17" spans="1:25" ht="18.75">
      <c r="A17" s="177">
        <v>29</v>
      </c>
      <c r="B17" s="70" t="s">
        <v>182</v>
      </c>
      <c r="C17" s="71">
        <v>43920</v>
      </c>
      <c r="D17" s="72" t="s">
        <v>170</v>
      </c>
      <c r="E17" s="72" t="s">
        <v>163</v>
      </c>
      <c r="F17" s="72" t="s">
        <v>183</v>
      </c>
      <c r="G17" s="72">
        <v>0</v>
      </c>
      <c r="H17" s="72">
        <v>50</v>
      </c>
      <c r="I17" s="73">
        <v>5.3825000000000005E-2</v>
      </c>
      <c r="J17" s="74">
        <f>Table32[[#This Row],[Watch time (hours)]]*1440</f>
        <v>77.50800000000001</v>
      </c>
      <c r="K17" s="75">
        <v>1867</v>
      </c>
      <c r="L17" s="76">
        <f t="shared" si="0"/>
        <v>13.068999999999999</v>
      </c>
      <c r="M17" s="77">
        <v>6.9999999999999993E-3</v>
      </c>
      <c r="N17" s="72">
        <v>5</v>
      </c>
      <c r="O17" s="72">
        <v>0</v>
      </c>
      <c r="P17" s="72">
        <v>100</v>
      </c>
      <c r="Q17" s="1"/>
      <c r="R17" s="1"/>
      <c r="S17" s="1"/>
      <c r="T17" s="1"/>
      <c r="U17" s="1"/>
      <c r="W17" s="1"/>
      <c r="X17" s="1"/>
      <c r="Y17" s="1"/>
    </row>
    <row r="18" spans="1:25" ht="18.75">
      <c r="A18" s="177">
        <v>33</v>
      </c>
      <c r="B18" s="70" t="s">
        <v>182</v>
      </c>
      <c r="C18" s="71">
        <v>43921</v>
      </c>
      <c r="D18" s="72" t="s">
        <v>170</v>
      </c>
      <c r="E18" s="72" t="s">
        <v>163</v>
      </c>
      <c r="F18" s="72" t="s">
        <v>183</v>
      </c>
      <c r="G18" s="72">
        <v>0</v>
      </c>
      <c r="H18" s="72">
        <v>40</v>
      </c>
      <c r="I18" s="73">
        <v>1.7220833333333335E-2</v>
      </c>
      <c r="J18" s="74">
        <f>Table32[[#This Row],[Watch time (hours)]]*1440</f>
        <v>24.798000000000002</v>
      </c>
      <c r="K18" s="75">
        <v>2193</v>
      </c>
      <c r="L18" s="76">
        <f t="shared" si="0"/>
        <v>30.921299999999999</v>
      </c>
      <c r="M18" s="77">
        <v>1.41E-2</v>
      </c>
      <c r="N18" s="72">
        <v>6</v>
      </c>
      <c r="O18" s="72">
        <v>0</v>
      </c>
      <c r="P18" s="72">
        <v>100</v>
      </c>
      <c r="Q18" s="1"/>
      <c r="R18" s="1"/>
      <c r="S18" s="1"/>
      <c r="T18" s="1"/>
      <c r="U18" s="1"/>
      <c r="W18" s="1"/>
      <c r="X18" s="1"/>
      <c r="Y18" s="1"/>
    </row>
    <row r="19" spans="1:25" ht="18.75">
      <c r="A19" s="177">
        <v>34</v>
      </c>
      <c r="B19" s="70" t="s">
        <v>182</v>
      </c>
      <c r="C19" s="71">
        <v>43921</v>
      </c>
      <c r="D19" s="72" t="s">
        <v>170</v>
      </c>
      <c r="E19" s="72" t="s">
        <v>163</v>
      </c>
      <c r="F19" s="72" t="s">
        <v>183</v>
      </c>
      <c r="G19" s="72">
        <v>0</v>
      </c>
      <c r="H19" s="72">
        <v>25</v>
      </c>
      <c r="I19" s="73">
        <v>8.212500000000001E-3</v>
      </c>
      <c r="J19" s="74">
        <f>Table32[[#This Row],[Watch time (hours)]]*1440</f>
        <v>11.826000000000002</v>
      </c>
      <c r="K19" s="75">
        <v>1924</v>
      </c>
      <c r="L19" s="76">
        <f t="shared" si="0"/>
        <v>10.004799999999999</v>
      </c>
      <c r="M19" s="77">
        <v>5.1999999999999998E-3</v>
      </c>
      <c r="N19" s="72">
        <v>1</v>
      </c>
      <c r="O19" s="72">
        <v>0</v>
      </c>
      <c r="P19" s="72">
        <v>100</v>
      </c>
      <c r="Q19" s="1"/>
      <c r="R19" s="1"/>
      <c r="S19" s="1"/>
      <c r="T19" s="1"/>
      <c r="U19" s="1"/>
      <c r="W19" s="1"/>
      <c r="X19" s="1"/>
      <c r="Y19" s="1"/>
    </row>
    <row r="20" spans="1:25" ht="18.75">
      <c r="A20" s="177">
        <v>40</v>
      </c>
      <c r="B20" s="70" t="s">
        <v>185</v>
      </c>
      <c r="C20" s="71">
        <v>43924</v>
      </c>
      <c r="D20" s="72" t="s">
        <v>170</v>
      </c>
      <c r="E20" s="72" t="s">
        <v>163</v>
      </c>
      <c r="F20" s="72" t="s">
        <v>105</v>
      </c>
      <c r="G20" s="72">
        <v>2</v>
      </c>
      <c r="H20" s="72">
        <v>243</v>
      </c>
      <c r="I20" s="73">
        <v>0.91736666666666666</v>
      </c>
      <c r="J20" s="74">
        <f>Table32[[#This Row],[Watch time (hours)]]*1440</f>
        <v>1321.008</v>
      </c>
      <c r="K20" s="75">
        <v>4510</v>
      </c>
      <c r="L20" s="76">
        <f t="shared" si="0"/>
        <v>138.90800000000002</v>
      </c>
      <c r="M20" s="77">
        <v>3.0800000000000001E-2</v>
      </c>
      <c r="N20" s="72">
        <v>21</v>
      </c>
      <c r="O20" s="72">
        <v>2</v>
      </c>
      <c r="P20" s="72">
        <v>91.3</v>
      </c>
      <c r="Q20" s="1"/>
      <c r="R20" s="1"/>
      <c r="S20" s="1"/>
      <c r="T20" s="1"/>
      <c r="U20" s="1"/>
      <c r="W20" s="1"/>
      <c r="X20" s="1"/>
      <c r="Y20" s="1"/>
    </row>
    <row r="21" spans="1:25" ht="18.75">
      <c r="A21" s="177">
        <v>43</v>
      </c>
      <c r="B21" s="70" t="s">
        <v>186</v>
      </c>
      <c r="C21" s="71">
        <v>43925</v>
      </c>
      <c r="D21" s="72" t="s">
        <v>170</v>
      </c>
      <c r="E21" s="72" t="s">
        <v>163</v>
      </c>
      <c r="F21" s="72" t="s">
        <v>111</v>
      </c>
      <c r="G21" s="72">
        <v>2</v>
      </c>
      <c r="H21" s="72">
        <v>117</v>
      </c>
      <c r="I21" s="73">
        <v>0.37395833333333334</v>
      </c>
      <c r="J21" s="74">
        <f>Table32[[#This Row],[Watch time (hours)]]*1440</f>
        <v>538.5</v>
      </c>
      <c r="K21" s="75">
        <v>2929</v>
      </c>
      <c r="L21" s="76">
        <f t="shared" si="0"/>
        <v>77.032700000000006</v>
      </c>
      <c r="M21" s="77">
        <v>2.63E-2</v>
      </c>
      <c r="N21" s="72">
        <v>12</v>
      </c>
      <c r="O21" s="72">
        <v>3</v>
      </c>
      <c r="P21" s="72">
        <v>80</v>
      </c>
      <c r="Q21" s="1"/>
      <c r="R21" s="1"/>
      <c r="S21" s="1"/>
      <c r="T21" s="1"/>
      <c r="U21" s="1"/>
      <c r="W21" s="1"/>
      <c r="X21" s="1"/>
      <c r="Y21" s="1"/>
    </row>
    <row r="22" spans="1:25" ht="18.75">
      <c r="A22" s="177">
        <v>45</v>
      </c>
      <c r="B22" s="70" t="s">
        <v>187</v>
      </c>
      <c r="C22" s="71">
        <v>43926</v>
      </c>
      <c r="D22" s="72" t="s">
        <v>170</v>
      </c>
      <c r="E22" s="72" t="s">
        <v>174</v>
      </c>
      <c r="F22" s="72" t="s">
        <v>106</v>
      </c>
      <c r="G22" s="72">
        <v>1</v>
      </c>
      <c r="H22" s="72">
        <v>215</v>
      </c>
      <c r="I22" s="73">
        <v>0.14499166666666669</v>
      </c>
      <c r="J22" s="74">
        <f>Table32[[#This Row],[Watch time (hours)]]*1440</f>
        <v>208.78800000000004</v>
      </c>
      <c r="K22" s="75">
        <v>3981</v>
      </c>
      <c r="L22" s="76">
        <f t="shared" si="0"/>
        <v>144.9084</v>
      </c>
      <c r="M22" s="77">
        <v>3.6400000000000002E-2</v>
      </c>
      <c r="N22" s="72">
        <v>35</v>
      </c>
      <c r="O22" s="72">
        <v>2</v>
      </c>
      <c r="P22" s="72">
        <v>94.59</v>
      </c>
      <c r="Q22" s="1"/>
      <c r="R22" s="1"/>
      <c r="S22" s="1"/>
      <c r="T22" s="1"/>
      <c r="U22" s="1"/>
      <c r="W22" s="1"/>
      <c r="X22" s="1"/>
      <c r="Y22" s="1"/>
    </row>
    <row r="23" spans="1:25" ht="18.75">
      <c r="A23" s="177">
        <v>46</v>
      </c>
      <c r="B23" s="70" t="s">
        <v>185</v>
      </c>
      <c r="C23" s="71">
        <v>43927</v>
      </c>
      <c r="D23" s="72" t="s">
        <v>170</v>
      </c>
      <c r="E23" s="72" t="s">
        <v>163</v>
      </c>
      <c r="F23" s="72" t="s">
        <v>105</v>
      </c>
      <c r="G23" s="72">
        <v>4</v>
      </c>
      <c r="H23" s="72">
        <v>292</v>
      </c>
      <c r="I23" s="73">
        <v>1.2707458333333332</v>
      </c>
      <c r="J23" s="74">
        <f>Table32[[#This Row],[Watch time (hours)]]*1440</f>
        <v>1829.8739999999998</v>
      </c>
      <c r="K23" s="75">
        <v>4240</v>
      </c>
      <c r="L23" s="76">
        <f t="shared" si="0"/>
        <v>159</v>
      </c>
      <c r="M23" s="77">
        <v>3.7499999999999999E-2</v>
      </c>
      <c r="N23" s="72">
        <v>26</v>
      </c>
      <c r="O23" s="72">
        <v>1</v>
      </c>
      <c r="P23" s="72">
        <v>96.3</v>
      </c>
      <c r="Q23" s="1"/>
      <c r="R23" s="1"/>
      <c r="S23" s="1"/>
      <c r="T23" s="1"/>
      <c r="U23" s="1"/>
      <c r="W23" s="1"/>
      <c r="X23" s="1"/>
      <c r="Y23" s="1"/>
    </row>
    <row r="24" spans="1:25" ht="18.75">
      <c r="A24" s="177">
        <v>47</v>
      </c>
      <c r="B24" s="70" t="s">
        <v>188</v>
      </c>
      <c r="C24" s="71">
        <v>43927</v>
      </c>
      <c r="D24" s="72" t="s">
        <v>170</v>
      </c>
      <c r="E24" s="72" t="s">
        <v>163</v>
      </c>
      <c r="F24" s="72" t="s">
        <v>102</v>
      </c>
      <c r="G24" s="72">
        <v>1</v>
      </c>
      <c r="H24" s="72">
        <v>161</v>
      </c>
      <c r="I24" s="73">
        <v>0.54558333333333331</v>
      </c>
      <c r="J24" s="74">
        <f>Table32[[#This Row],[Watch time (hours)]]*1440</f>
        <v>785.64</v>
      </c>
      <c r="K24" s="75">
        <v>3904</v>
      </c>
      <c r="L24" s="76">
        <f t="shared" si="0"/>
        <v>105.0176</v>
      </c>
      <c r="M24" s="77">
        <v>2.69E-2</v>
      </c>
      <c r="N24" s="72">
        <v>14</v>
      </c>
      <c r="O24" s="72">
        <v>1</v>
      </c>
      <c r="P24" s="72">
        <v>93.33</v>
      </c>
      <c r="Q24" s="1"/>
      <c r="R24" s="1"/>
      <c r="S24" s="1"/>
      <c r="T24" s="1"/>
      <c r="U24" s="1"/>
      <c r="W24" s="1"/>
      <c r="X24" s="1"/>
      <c r="Y24" s="1"/>
    </row>
    <row r="25" spans="1:25" ht="18.75">
      <c r="A25" s="177">
        <v>48</v>
      </c>
      <c r="B25" s="70" t="s">
        <v>189</v>
      </c>
      <c r="C25" s="71">
        <v>43927</v>
      </c>
      <c r="D25" s="72" t="s">
        <v>170</v>
      </c>
      <c r="E25" s="72" t="s">
        <v>163</v>
      </c>
      <c r="F25" s="72" t="s">
        <v>190</v>
      </c>
      <c r="G25" s="72">
        <v>3</v>
      </c>
      <c r="H25" s="72">
        <v>155</v>
      </c>
      <c r="I25" s="73">
        <v>0.44745416666666665</v>
      </c>
      <c r="J25" s="74">
        <f>Table32[[#This Row],[Watch time (hours)]]*1440</f>
        <v>644.33399999999995</v>
      </c>
      <c r="K25" s="75">
        <v>3637</v>
      </c>
      <c r="L25" s="76">
        <f t="shared" si="0"/>
        <v>97.835300000000004</v>
      </c>
      <c r="M25" s="77">
        <v>2.69E-2</v>
      </c>
      <c r="N25" s="72">
        <v>16</v>
      </c>
      <c r="O25" s="72">
        <v>1</v>
      </c>
      <c r="P25" s="72">
        <v>94.12</v>
      </c>
      <c r="Q25" s="1"/>
      <c r="R25" s="1"/>
      <c r="S25" s="1"/>
      <c r="T25" s="1"/>
      <c r="U25" s="1"/>
      <c r="W25" s="1"/>
      <c r="X25" s="1"/>
      <c r="Y25" s="1"/>
    </row>
    <row r="26" spans="1:25" ht="18.75">
      <c r="A26" s="177">
        <v>49</v>
      </c>
      <c r="B26" s="70" t="s">
        <v>185</v>
      </c>
      <c r="C26" s="71">
        <v>43927</v>
      </c>
      <c r="D26" s="72" t="s">
        <v>170</v>
      </c>
      <c r="E26" s="72" t="s">
        <v>163</v>
      </c>
      <c r="F26" s="72" t="s">
        <v>105</v>
      </c>
      <c r="G26" s="72">
        <v>0</v>
      </c>
      <c r="H26" s="72">
        <v>110</v>
      </c>
      <c r="I26" s="73">
        <v>0.63659583333333336</v>
      </c>
      <c r="J26" s="74">
        <f>Table32[[#This Row],[Watch time (hours)]]*1440</f>
        <v>916.69800000000009</v>
      </c>
      <c r="K26" s="75">
        <v>3135</v>
      </c>
      <c r="L26" s="76">
        <f t="shared" si="0"/>
        <v>68.970000000000013</v>
      </c>
      <c r="M26" s="77">
        <v>2.2000000000000002E-2</v>
      </c>
      <c r="N26" s="72">
        <v>11</v>
      </c>
      <c r="O26" s="72">
        <v>1</v>
      </c>
      <c r="P26" s="72">
        <v>91.67</v>
      </c>
      <c r="Q26" s="1"/>
      <c r="R26" s="1"/>
      <c r="S26" s="1"/>
      <c r="T26" s="1"/>
      <c r="U26" s="1"/>
      <c r="W26" s="1"/>
      <c r="X26" s="1"/>
      <c r="Y26" s="1"/>
    </row>
    <row r="27" spans="1:25" ht="18.75">
      <c r="A27" s="177">
        <v>52</v>
      </c>
      <c r="B27" s="70" t="s">
        <v>185</v>
      </c>
      <c r="C27" s="71">
        <v>43929</v>
      </c>
      <c r="D27" s="72" t="s">
        <v>170</v>
      </c>
      <c r="E27" s="72" t="s">
        <v>163</v>
      </c>
      <c r="F27" s="72" t="s">
        <v>105</v>
      </c>
      <c r="G27" s="72">
        <v>2</v>
      </c>
      <c r="H27" s="72">
        <v>319</v>
      </c>
      <c r="I27" s="73">
        <v>1.7266416666666666</v>
      </c>
      <c r="J27" s="74">
        <f>Table32[[#This Row],[Watch time (hours)]]*1440</f>
        <v>2486.364</v>
      </c>
      <c r="K27" s="75">
        <v>4393</v>
      </c>
      <c r="L27" s="76">
        <f t="shared" si="0"/>
        <v>167.8126</v>
      </c>
      <c r="M27" s="77">
        <v>3.8199999999999998E-2</v>
      </c>
      <c r="N27" s="72">
        <v>30</v>
      </c>
      <c r="O27" s="72">
        <v>0</v>
      </c>
      <c r="P27" s="72">
        <v>100</v>
      </c>
      <c r="Q27" s="1"/>
      <c r="R27" s="1"/>
      <c r="S27" s="1"/>
      <c r="T27" s="1"/>
      <c r="U27" s="1"/>
      <c r="W27" s="1"/>
      <c r="X27" s="1"/>
      <c r="Y27" s="1"/>
    </row>
    <row r="28" spans="1:25" ht="18.75">
      <c r="A28" s="177">
        <v>54</v>
      </c>
      <c r="B28" s="70" t="s">
        <v>185</v>
      </c>
      <c r="C28" s="71">
        <v>43930</v>
      </c>
      <c r="D28" s="72" t="s">
        <v>170</v>
      </c>
      <c r="E28" s="72" t="s">
        <v>163</v>
      </c>
      <c r="F28" s="72" t="s">
        <v>105</v>
      </c>
      <c r="G28" s="72">
        <v>3</v>
      </c>
      <c r="H28" s="72">
        <v>275</v>
      </c>
      <c r="I28" s="73">
        <v>1.3911249999999999</v>
      </c>
      <c r="J28" s="74">
        <f>Table32[[#This Row],[Watch time (hours)]]*1440</f>
        <v>2003.22</v>
      </c>
      <c r="K28" s="75">
        <v>4542</v>
      </c>
      <c r="L28" s="76">
        <f t="shared" si="0"/>
        <v>168.96240000000003</v>
      </c>
      <c r="M28" s="77">
        <v>3.7200000000000004E-2</v>
      </c>
      <c r="N28" s="72">
        <v>35</v>
      </c>
      <c r="O28" s="72">
        <v>3</v>
      </c>
      <c r="P28" s="72">
        <v>92.11</v>
      </c>
      <c r="Q28" s="1"/>
      <c r="R28" s="1"/>
      <c r="S28" s="1"/>
      <c r="T28" s="1"/>
      <c r="U28" s="1"/>
      <c r="W28" s="1"/>
      <c r="X28" s="1"/>
      <c r="Y28" s="1"/>
    </row>
    <row r="29" spans="1:25" ht="18.75">
      <c r="A29" s="177">
        <v>55</v>
      </c>
      <c r="B29" s="70" t="s">
        <v>191</v>
      </c>
      <c r="C29" s="71">
        <v>43930</v>
      </c>
      <c r="D29" s="72" t="s">
        <v>170</v>
      </c>
      <c r="E29" s="72" t="s">
        <v>163</v>
      </c>
      <c r="F29" s="72" t="s">
        <v>102</v>
      </c>
      <c r="G29" s="72">
        <v>0</v>
      </c>
      <c r="H29" s="72">
        <v>133</v>
      </c>
      <c r="I29" s="73">
        <v>0.7400000000000001</v>
      </c>
      <c r="J29" s="74">
        <f>Table32[[#This Row],[Watch time (hours)]]*1440</f>
        <v>1065.6000000000001</v>
      </c>
      <c r="K29" s="75">
        <v>3269</v>
      </c>
      <c r="L29" s="76">
        <f t="shared" si="0"/>
        <v>84.013299999999987</v>
      </c>
      <c r="M29" s="77">
        <v>2.5699999999999997E-2</v>
      </c>
      <c r="N29" s="72">
        <v>21</v>
      </c>
      <c r="O29" s="72">
        <v>4</v>
      </c>
      <c r="P29" s="72">
        <v>84</v>
      </c>
      <c r="Q29" s="1"/>
      <c r="R29" s="1"/>
      <c r="S29" s="1"/>
      <c r="T29" s="1"/>
      <c r="U29" s="1"/>
      <c r="W29" s="1"/>
      <c r="X29" s="1"/>
      <c r="Y29" s="1"/>
    </row>
    <row r="30" spans="1:25" ht="18.75">
      <c r="A30" s="177">
        <v>56</v>
      </c>
      <c r="B30" s="70" t="s">
        <v>185</v>
      </c>
      <c r="C30" s="71">
        <v>43931</v>
      </c>
      <c r="D30" s="72" t="s">
        <v>170</v>
      </c>
      <c r="E30" s="72" t="s">
        <v>163</v>
      </c>
      <c r="F30" s="72" t="s">
        <v>105</v>
      </c>
      <c r="G30" s="72">
        <v>2</v>
      </c>
      <c r="H30" s="72">
        <v>210</v>
      </c>
      <c r="I30" s="73">
        <v>0.97497916666666673</v>
      </c>
      <c r="J30" s="74">
        <f>Table32[[#This Row],[Watch time (hours)]]*1440</f>
        <v>1403.97</v>
      </c>
      <c r="K30" s="75">
        <v>4841</v>
      </c>
      <c r="L30" s="76">
        <f t="shared" si="0"/>
        <v>118.12039999999999</v>
      </c>
      <c r="M30" s="77">
        <v>2.4399999999999998E-2</v>
      </c>
      <c r="N30" s="72">
        <v>24</v>
      </c>
      <c r="O30" s="72">
        <v>1</v>
      </c>
      <c r="P30" s="72">
        <v>96</v>
      </c>
      <c r="Q30" s="1"/>
      <c r="R30" s="1"/>
      <c r="S30" s="1"/>
      <c r="T30" s="1"/>
      <c r="U30" s="1"/>
      <c r="W30" s="1"/>
      <c r="X30" s="1"/>
      <c r="Y30" s="1"/>
    </row>
    <row r="31" spans="1:25" ht="18.75">
      <c r="A31" s="177">
        <v>58</v>
      </c>
      <c r="B31" s="70" t="s">
        <v>189</v>
      </c>
      <c r="C31" s="71">
        <v>43931</v>
      </c>
      <c r="D31" s="72" t="s">
        <v>170</v>
      </c>
      <c r="E31" s="72" t="s">
        <v>163</v>
      </c>
      <c r="F31" s="72" t="s">
        <v>190</v>
      </c>
      <c r="G31" s="72">
        <v>3</v>
      </c>
      <c r="H31" s="72">
        <v>159</v>
      </c>
      <c r="I31" s="73">
        <v>0.3934333333333333</v>
      </c>
      <c r="J31" s="74">
        <f>Table32[[#This Row],[Watch time (hours)]]*1440</f>
        <v>566.54399999999998</v>
      </c>
      <c r="K31" s="75">
        <v>3340</v>
      </c>
      <c r="L31" s="76">
        <f t="shared" si="0"/>
        <v>101.87</v>
      </c>
      <c r="M31" s="77">
        <v>3.0499999999999999E-2</v>
      </c>
      <c r="N31" s="72">
        <v>10</v>
      </c>
      <c r="O31" s="72">
        <v>0</v>
      </c>
      <c r="P31" s="72">
        <v>100</v>
      </c>
      <c r="Q31" s="1"/>
      <c r="R31" s="1"/>
      <c r="S31" s="1"/>
      <c r="T31" s="1"/>
      <c r="U31" s="1"/>
      <c r="W31" s="1"/>
      <c r="X31" s="1"/>
      <c r="Y31" s="1"/>
    </row>
    <row r="32" spans="1:25" ht="18.75">
      <c r="A32" s="177">
        <v>60</v>
      </c>
      <c r="B32" s="70" t="s">
        <v>193</v>
      </c>
      <c r="C32" s="71">
        <v>43932</v>
      </c>
      <c r="D32" s="72" t="s">
        <v>170</v>
      </c>
      <c r="E32" s="72" t="s">
        <v>163</v>
      </c>
      <c r="F32" s="72" t="s">
        <v>102</v>
      </c>
      <c r="G32" s="72">
        <v>1</v>
      </c>
      <c r="H32" s="72">
        <v>214</v>
      </c>
      <c r="I32" s="73">
        <v>0.84505416666666677</v>
      </c>
      <c r="J32" s="74">
        <f>Table32[[#This Row],[Watch time (hours)]]*1440</f>
        <v>1216.8780000000002</v>
      </c>
      <c r="K32" s="75">
        <v>3938</v>
      </c>
      <c r="L32" s="76">
        <f t="shared" si="0"/>
        <v>94.905799999999999</v>
      </c>
      <c r="M32" s="77">
        <v>2.41E-2</v>
      </c>
      <c r="N32" s="72">
        <v>15</v>
      </c>
      <c r="O32" s="72">
        <v>2</v>
      </c>
      <c r="P32" s="72">
        <v>88.24</v>
      </c>
      <c r="Q32" s="1"/>
      <c r="R32" s="1"/>
      <c r="S32" s="1"/>
      <c r="T32" s="1"/>
      <c r="U32" s="1"/>
      <c r="W32" s="1"/>
      <c r="X32" s="1"/>
      <c r="Y32" s="1"/>
    </row>
    <row r="33" spans="1:25" ht="18.75">
      <c r="A33" s="177">
        <v>61</v>
      </c>
      <c r="B33" s="70" t="s">
        <v>185</v>
      </c>
      <c r="C33" s="71">
        <v>43932</v>
      </c>
      <c r="D33" s="72" t="s">
        <v>170</v>
      </c>
      <c r="E33" s="72" t="s">
        <v>163</v>
      </c>
      <c r="F33" s="72" t="s">
        <v>105</v>
      </c>
      <c r="G33" s="72">
        <v>4</v>
      </c>
      <c r="H33" s="72">
        <v>198</v>
      </c>
      <c r="I33" s="73">
        <v>0.89597916666666666</v>
      </c>
      <c r="J33" s="74">
        <f>Table32[[#This Row],[Watch time (hours)]]*1440</f>
        <v>1290.21</v>
      </c>
      <c r="K33" s="75">
        <v>4146</v>
      </c>
      <c r="L33" s="76">
        <f t="shared" si="0"/>
        <v>128.11139999999997</v>
      </c>
      <c r="M33" s="77">
        <v>3.0899999999999997E-2</v>
      </c>
      <c r="N33" s="72">
        <v>14</v>
      </c>
      <c r="O33" s="72">
        <v>0</v>
      </c>
      <c r="P33" s="72">
        <v>100</v>
      </c>
      <c r="Q33" s="1"/>
      <c r="R33" s="1"/>
      <c r="S33" s="1"/>
      <c r="T33" s="1"/>
      <c r="U33" s="1"/>
      <c r="W33" s="1"/>
      <c r="X33" s="1"/>
      <c r="Y33" s="1"/>
    </row>
    <row r="34" spans="1:25" ht="18.75">
      <c r="A34" s="177">
        <v>64</v>
      </c>
      <c r="B34" s="70" t="s">
        <v>196</v>
      </c>
      <c r="C34" s="71">
        <v>43933</v>
      </c>
      <c r="D34" s="72" t="s">
        <v>170</v>
      </c>
      <c r="E34" s="72" t="s">
        <v>163</v>
      </c>
      <c r="F34" s="72" t="s">
        <v>105</v>
      </c>
      <c r="G34" s="72">
        <v>0</v>
      </c>
      <c r="H34" s="72">
        <v>156</v>
      </c>
      <c r="I34" s="73">
        <v>0.6072333333333334</v>
      </c>
      <c r="J34" s="74">
        <f>Table32[[#This Row],[Watch time (hours)]]*1440</f>
        <v>874.41600000000005</v>
      </c>
      <c r="K34" s="75">
        <v>3545</v>
      </c>
      <c r="L34" s="76">
        <f t="shared" si="0"/>
        <v>91.106499999999997</v>
      </c>
      <c r="M34" s="77">
        <v>2.5699999999999997E-2</v>
      </c>
      <c r="N34" s="72">
        <v>17</v>
      </c>
      <c r="O34" s="72">
        <v>2</v>
      </c>
      <c r="P34" s="72">
        <v>89.47</v>
      </c>
      <c r="Q34" s="1"/>
      <c r="R34" s="1"/>
      <c r="S34" s="1"/>
      <c r="T34" s="1"/>
      <c r="U34" s="1"/>
      <c r="W34" s="1"/>
      <c r="X34" s="1"/>
      <c r="Y34" s="1"/>
    </row>
    <row r="35" spans="1:25" ht="18.75">
      <c r="A35" s="177">
        <v>65</v>
      </c>
      <c r="B35" s="70" t="s">
        <v>194</v>
      </c>
      <c r="C35" s="71">
        <v>43934</v>
      </c>
      <c r="D35" s="72" t="s">
        <v>170</v>
      </c>
      <c r="E35" s="72" t="s">
        <v>163</v>
      </c>
      <c r="F35" s="72" t="s">
        <v>195</v>
      </c>
      <c r="G35" s="72">
        <v>2</v>
      </c>
      <c r="H35" s="72">
        <v>187</v>
      </c>
      <c r="I35" s="73">
        <v>0.58462083333333337</v>
      </c>
      <c r="J35" s="74">
        <f>Table32[[#This Row],[Watch time (hours)]]*1440</f>
        <v>841.85400000000004</v>
      </c>
      <c r="K35" s="75">
        <v>4216</v>
      </c>
      <c r="L35" s="76">
        <f t="shared" si="0"/>
        <v>126.05840000000001</v>
      </c>
      <c r="M35" s="77">
        <v>2.9900000000000003E-2</v>
      </c>
      <c r="N35" s="72">
        <v>20</v>
      </c>
      <c r="O35" s="72">
        <v>0</v>
      </c>
      <c r="P35" s="72">
        <v>100</v>
      </c>
      <c r="Q35" s="1"/>
      <c r="R35" s="1"/>
      <c r="S35" s="1"/>
      <c r="T35" s="1"/>
      <c r="U35" s="1"/>
      <c r="W35" s="1"/>
      <c r="X35" s="1"/>
      <c r="Y35" s="1"/>
    </row>
    <row r="36" spans="1:25" ht="18.75">
      <c r="A36" s="177">
        <v>68</v>
      </c>
      <c r="B36" s="70" t="s">
        <v>198</v>
      </c>
      <c r="C36" s="71">
        <v>43935</v>
      </c>
      <c r="D36" s="72" t="s">
        <v>170</v>
      </c>
      <c r="E36" s="72" t="s">
        <v>163</v>
      </c>
      <c r="F36" s="72" t="s">
        <v>105</v>
      </c>
      <c r="G36" s="72">
        <v>3</v>
      </c>
      <c r="H36" s="72">
        <v>233</v>
      </c>
      <c r="I36" s="73">
        <v>1.437129166666667</v>
      </c>
      <c r="J36" s="74">
        <f>Table32[[#This Row],[Watch time (hours)]]*1440</f>
        <v>2069.4660000000003</v>
      </c>
      <c r="K36" s="75">
        <v>4149</v>
      </c>
      <c r="L36" s="76">
        <f t="shared" ref="L36:L67" si="1">K36*M36</f>
        <v>146.87460000000002</v>
      </c>
      <c r="M36" s="77">
        <v>3.5400000000000001E-2</v>
      </c>
      <c r="N36" s="72">
        <v>24</v>
      </c>
      <c r="O36" s="72">
        <v>0</v>
      </c>
      <c r="P36" s="72">
        <v>100</v>
      </c>
      <c r="Q36" s="1"/>
      <c r="R36" s="1"/>
      <c r="S36" s="1"/>
      <c r="T36" s="1"/>
      <c r="U36" s="1"/>
      <c r="W36" s="1"/>
      <c r="X36" s="1"/>
      <c r="Y36" s="1"/>
    </row>
    <row r="37" spans="1:25" ht="18.75">
      <c r="A37" s="177">
        <v>71</v>
      </c>
      <c r="B37" s="70" t="s">
        <v>200</v>
      </c>
      <c r="C37" s="71">
        <v>43935</v>
      </c>
      <c r="D37" s="72" t="s">
        <v>170</v>
      </c>
      <c r="E37" s="72" t="s">
        <v>163</v>
      </c>
      <c r="F37" s="72" t="s">
        <v>177</v>
      </c>
      <c r="G37" s="72">
        <v>3</v>
      </c>
      <c r="H37" s="72">
        <v>66</v>
      </c>
      <c r="I37" s="73">
        <v>0.24832083333333332</v>
      </c>
      <c r="J37" s="74">
        <f>Table32[[#This Row],[Watch time (hours)]]*1440</f>
        <v>357.58199999999999</v>
      </c>
      <c r="K37" s="75">
        <v>3114</v>
      </c>
      <c r="L37" s="76">
        <f t="shared" si="1"/>
        <v>100.89360000000002</v>
      </c>
      <c r="M37" s="77">
        <v>3.2400000000000005E-2</v>
      </c>
      <c r="N37" s="72">
        <v>4</v>
      </c>
      <c r="O37" s="72">
        <v>0</v>
      </c>
      <c r="P37" s="72">
        <v>100</v>
      </c>
      <c r="Q37" s="1"/>
      <c r="R37" s="1"/>
      <c r="S37" s="1"/>
      <c r="T37" s="1"/>
      <c r="U37" s="1"/>
      <c r="W37" s="1"/>
      <c r="X37" s="1"/>
      <c r="Y37" s="1"/>
    </row>
    <row r="38" spans="1:25" ht="18.75">
      <c r="A38" s="177">
        <v>72</v>
      </c>
      <c r="B38" s="70" t="s">
        <v>201</v>
      </c>
      <c r="C38" s="71">
        <v>43936</v>
      </c>
      <c r="D38" s="72" t="s">
        <v>170</v>
      </c>
      <c r="E38" s="72" t="s">
        <v>163</v>
      </c>
      <c r="F38" s="72" t="s">
        <v>166</v>
      </c>
      <c r="G38" s="72">
        <v>0</v>
      </c>
      <c r="H38" s="72">
        <v>148</v>
      </c>
      <c r="I38" s="73">
        <v>0.44997083333333338</v>
      </c>
      <c r="J38" s="74">
        <f>Table32[[#This Row],[Watch time (hours)]]*1440</f>
        <v>647.95800000000008</v>
      </c>
      <c r="K38" s="75">
        <v>3766</v>
      </c>
      <c r="L38" s="76">
        <f t="shared" si="1"/>
        <v>106.95439999999999</v>
      </c>
      <c r="M38" s="77">
        <v>2.8399999999999998E-2</v>
      </c>
      <c r="N38" s="72">
        <v>31</v>
      </c>
      <c r="O38" s="72">
        <v>1</v>
      </c>
      <c r="P38" s="72">
        <v>96.88</v>
      </c>
      <c r="Q38" s="1"/>
      <c r="R38" s="1"/>
      <c r="S38" s="1"/>
      <c r="T38" s="1"/>
      <c r="U38" s="1"/>
      <c r="W38" s="1"/>
      <c r="X38" s="1"/>
      <c r="Y38" s="1"/>
    </row>
    <row r="39" spans="1:25" ht="18.75">
      <c r="A39" s="177">
        <v>73</v>
      </c>
      <c r="B39" s="70" t="s">
        <v>202</v>
      </c>
      <c r="C39" s="71">
        <v>43936</v>
      </c>
      <c r="D39" s="72" t="s">
        <v>170</v>
      </c>
      <c r="E39" s="72" t="s">
        <v>163</v>
      </c>
      <c r="F39" s="72" t="s">
        <v>105</v>
      </c>
      <c r="G39" s="72">
        <v>1</v>
      </c>
      <c r="H39" s="72">
        <v>133</v>
      </c>
      <c r="I39" s="73">
        <v>0.50657916666666658</v>
      </c>
      <c r="J39" s="74">
        <f>Table32[[#This Row],[Watch time (hours)]]*1440</f>
        <v>729.47399999999993</v>
      </c>
      <c r="K39" s="75">
        <v>3697</v>
      </c>
      <c r="L39" s="76">
        <f t="shared" si="1"/>
        <v>86.879500000000007</v>
      </c>
      <c r="M39" s="77">
        <v>2.35E-2</v>
      </c>
      <c r="N39" s="72">
        <v>22</v>
      </c>
      <c r="O39" s="72">
        <v>1</v>
      </c>
      <c r="P39" s="72">
        <v>95.65</v>
      </c>
      <c r="Q39" s="1"/>
      <c r="R39" s="1"/>
      <c r="S39" s="1"/>
      <c r="T39" s="1"/>
      <c r="U39" s="1"/>
      <c r="W39" s="1"/>
      <c r="X39" s="1"/>
      <c r="Y39" s="1"/>
    </row>
    <row r="40" spans="1:25" ht="18.75">
      <c r="A40" s="177">
        <v>74</v>
      </c>
      <c r="B40" s="70" t="s">
        <v>203</v>
      </c>
      <c r="C40" s="71">
        <v>43937</v>
      </c>
      <c r="D40" s="72" t="s">
        <v>170</v>
      </c>
      <c r="E40" s="72" t="s">
        <v>163</v>
      </c>
      <c r="F40" s="72" t="s">
        <v>199</v>
      </c>
      <c r="G40" s="72">
        <v>1</v>
      </c>
      <c r="H40" s="72">
        <v>132</v>
      </c>
      <c r="I40" s="73">
        <v>1.1024291666666668</v>
      </c>
      <c r="J40" s="74">
        <f>Table32[[#This Row],[Watch time (hours)]]*1440</f>
        <v>1587.4980000000003</v>
      </c>
      <c r="K40" s="75">
        <v>3122</v>
      </c>
      <c r="L40" s="76">
        <f t="shared" si="1"/>
        <v>72.118200000000002</v>
      </c>
      <c r="M40" s="77">
        <v>2.3099999999999999E-2</v>
      </c>
      <c r="N40" s="72">
        <v>17</v>
      </c>
      <c r="O40" s="72">
        <v>2</v>
      </c>
      <c r="P40" s="72">
        <v>89.47</v>
      </c>
      <c r="Q40" s="1"/>
      <c r="R40" s="1"/>
      <c r="S40" s="1"/>
      <c r="T40" s="1"/>
      <c r="U40" s="1"/>
      <c r="W40" s="1"/>
      <c r="X40" s="1"/>
      <c r="Y40" s="1"/>
    </row>
    <row r="41" spans="1:25" ht="18.75">
      <c r="A41" s="177">
        <v>76</v>
      </c>
      <c r="B41" s="70" t="s">
        <v>204</v>
      </c>
      <c r="C41" s="71">
        <v>43937</v>
      </c>
      <c r="D41" s="72" t="s">
        <v>170</v>
      </c>
      <c r="E41" s="72" t="s">
        <v>163</v>
      </c>
      <c r="F41" s="72" t="s">
        <v>199</v>
      </c>
      <c r="G41" s="72">
        <v>0</v>
      </c>
      <c r="H41" s="72">
        <v>91</v>
      </c>
      <c r="I41" s="73">
        <v>0.54293750000000007</v>
      </c>
      <c r="J41" s="74">
        <f>Table32[[#This Row],[Watch time (hours)]]*1440</f>
        <v>781.83000000000015</v>
      </c>
      <c r="K41" s="75">
        <v>3330</v>
      </c>
      <c r="L41" s="76">
        <f t="shared" si="1"/>
        <v>46.952999999999996</v>
      </c>
      <c r="M41" s="77">
        <v>1.41E-2</v>
      </c>
      <c r="N41" s="72">
        <v>9</v>
      </c>
      <c r="O41" s="72">
        <v>0</v>
      </c>
      <c r="P41" s="72">
        <v>100</v>
      </c>
      <c r="Q41" s="1"/>
      <c r="R41" s="1"/>
      <c r="S41" s="1"/>
      <c r="T41" s="1"/>
      <c r="U41" s="1"/>
      <c r="W41" s="1"/>
      <c r="X41" s="1"/>
      <c r="Y41" s="1"/>
    </row>
    <row r="42" spans="1:25" ht="18.75">
      <c r="A42" s="177">
        <v>79</v>
      </c>
      <c r="B42" s="70" t="s">
        <v>205</v>
      </c>
      <c r="C42" s="71">
        <v>43938</v>
      </c>
      <c r="D42" s="72" t="s">
        <v>170</v>
      </c>
      <c r="E42" s="72" t="s">
        <v>163</v>
      </c>
      <c r="F42" s="72" t="s">
        <v>105</v>
      </c>
      <c r="G42" s="72">
        <v>0</v>
      </c>
      <c r="H42" s="72">
        <v>112</v>
      </c>
      <c r="I42" s="73">
        <v>0.15136666666666665</v>
      </c>
      <c r="J42" s="74">
        <f>Table32[[#This Row],[Watch time (hours)]]*1440</f>
        <v>217.96799999999996</v>
      </c>
      <c r="K42" s="75">
        <v>2798</v>
      </c>
      <c r="L42" s="76">
        <f t="shared" si="1"/>
        <v>64.074200000000005</v>
      </c>
      <c r="M42" s="77">
        <v>2.29E-2</v>
      </c>
      <c r="N42" s="72">
        <v>13</v>
      </c>
      <c r="O42" s="72">
        <v>0</v>
      </c>
      <c r="P42" s="72">
        <v>100</v>
      </c>
      <c r="Q42" s="1"/>
      <c r="R42" s="1"/>
      <c r="S42" s="1"/>
      <c r="T42" s="1"/>
      <c r="U42" s="1"/>
      <c r="W42" s="1"/>
      <c r="X42" s="1"/>
      <c r="Y42" s="1"/>
    </row>
    <row r="43" spans="1:25" ht="18.75">
      <c r="A43" s="177">
        <v>81</v>
      </c>
      <c r="B43" s="70" t="s">
        <v>194</v>
      </c>
      <c r="C43" s="71">
        <v>43939</v>
      </c>
      <c r="D43" s="72" t="s">
        <v>170</v>
      </c>
      <c r="E43" s="72" t="s">
        <v>163</v>
      </c>
      <c r="F43" s="72" t="s">
        <v>195</v>
      </c>
      <c r="G43" s="72">
        <v>4</v>
      </c>
      <c r="H43" s="72">
        <v>169</v>
      </c>
      <c r="I43" s="73">
        <v>0.46249583333333333</v>
      </c>
      <c r="J43" s="74">
        <f>Table32[[#This Row],[Watch time (hours)]]*1440</f>
        <v>665.99400000000003</v>
      </c>
      <c r="K43" s="75">
        <v>4266</v>
      </c>
      <c r="L43" s="76">
        <f t="shared" si="1"/>
        <v>116.0352</v>
      </c>
      <c r="M43" s="77">
        <v>2.7200000000000002E-2</v>
      </c>
      <c r="N43" s="72">
        <v>20</v>
      </c>
      <c r="O43" s="72">
        <v>0</v>
      </c>
      <c r="P43" s="72">
        <v>100</v>
      </c>
      <c r="Q43" s="1"/>
      <c r="R43" s="1"/>
      <c r="S43" s="1"/>
      <c r="T43" s="1"/>
      <c r="U43" s="1"/>
      <c r="W43" s="1"/>
      <c r="X43" s="1"/>
      <c r="Y43" s="1"/>
    </row>
    <row r="44" spans="1:25" ht="18.75">
      <c r="A44" s="177">
        <v>84</v>
      </c>
      <c r="B44" s="70" t="s">
        <v>201</v>
      </c>
      <c r="C44" s="71">
        <v>43940</v>
      </c>
      <c r="D44" s="72" t="s">
        <v>170</v>
      </c>
      <c r="E44" s="72" t="s">
        <v>163</v>
      </c>
      <c r="F44" s="72" t="s">
        <v>166</v>
      </c>
      <c r="G44" s="72">
        <v>2</v>
      </c>
      <c r="H44" s="72">
        <v>245</v>
      </c>
      <c r="I44" s="73">
        <v>1.1555500000000001</v>
      </c>
      <c r="J44" s="74">
        <f>Table32[[#This Row],[Watch time (hours)]]*1440</f>
        <v>1663.9920000000002</v>
      </c>
      <c r="K44" s="75">
        <v>4175</v>
      </c>
      <c r="L44" s="76">
        <f t="shared" si="1"/>
        <v>156.14500000000001</v>
      </c>
      <c r="M44" s="77">
        <v>3.7400000000000003E-2</v>
      </c>
      <c r="N44" s="72">
        <v>27</v>
      </c>
      <c r="O44" s="72">
        <v>1</v>
      </c>
      <c r="P44" s="72">
        <v>96.43</v>
      </c>
      <c r="Q44" s="1"/>
      <c r="R44" s="1"/>
      <c r="S44" s="1"/>
      <c r="T44" s="1"/>
      <c r="U44" s="1"/>
      <c r="W44" s="1"/>
      <c r="X44" s="1"/>
      <c r="Y44" s="1"/>
    </row>
    <row r="45" spans="1:25" ht="18.75">
      <c r="A45" s="177">
        <v>89</v>
      </c>
      <c r="B45" s="70" t="s">
        <v>206</v>
      </c>
      <c r="C45" s="71">
        <v>43941</v>
      </c>
      <c r="D45" s="72" t="s">
        <v>170</v>
      </c>
      <c r="E45" s="72" t="s">
        <v>163</v>
      </c>
      <c r="F45" s="72" t="s">
        <v>199</v>
      </c>
      <c r="G45" s="72">
        <v>4</v>
      </c>
      <c r="H45" s="72">
        <v>170</v>
      </c>
      <c r="I45" s="73">
        <v>0.89510000000000001</v>
      </c>
      <c r="J45" s="74">
        <f>Table32[[#This Row],[Watch time (hours)]]*1440</f>
        <v>1288.944</v>
      </c>
      <c r="K45" s="75">
        <v>4022</v>
      </c>
      <c r="L45" s="76">
        <f t="shared" si="1"/>
        <v>113.82260000000001</v>
      </c>
      <c r="M45" s="77">
        <v>2.8300000000000002E-2</v>
      </c>
      <c r="N45" s="72">
        <v>26</v>
      </c>
      <c r="O45" s="72">
        <v>2</v>
      </c>
      <c r="P45" s="72">
        <v>92.86</v>
      </c>
      <c r="Q45" s="1"/>
      <c r="R45" s="1"/>
      <c r="S45" s="1"/>
      <c r="T45" s="1"/>
      <c r="U45" s="1"/>
      <c r="W45" s="1"/>
      <c r="X45" s="1"/>
      <c r="Y45" s="1"/>
    </row>
    <row r="46" spans="1:25" ht="18.75">
      <c r="A46" s="177">
        <v>90</v>
      </c>
      <c r="B46" s="70" t="s">
        <v>201</v>
      </c>
      <c r="C46" s="71">
        <v>43941</v>
      </c>
      <c r="D46" s="72" t="s">
        <v>170</v>
      </c>
      <c r="E46" s="72" t="s">
        <v>163</v>
      </c>
      <c r="F46" s="72" t="s">
        <v>166</v>
      </c>
      <c r="G46" s="72">
        <v>1</v>
      </c>
      <c r="H46" s="72">
        <v>140</v>
      </c>
      <c r="I46" s="73">
        <v>0.6533500000000001</v>
      </c>
      <c r="J46" s="74">
        <f>Table32[[#This Row],[Watch time (hours)]]*1440</f>
        <v>940.82400000000018</v>
      </c>
      <c r="K46" s="75">
        <v>3558</v>
      </c>
      <c r="L46" s="76">
        <f t="shared" si="1"/>
        <v>102.1146</v>
      </c>
      <c r="M46" s="77">
        <v>2.87E-2</v>
      </c>
      <c r="N46" s="72">
        <v>12</v>
      </c>
      <c r="O46" s="72">
        <v>1</v>
      </c>
      <c r="P46" s="72">
        <v>92.31</v>
      </c>
      <c r="Q46" s="1"/>
      <c r="R46" s="1"/>
      <c r="S46" s="1"/>
      <c r="T46" s="1"/>
      <c r="U46" s="1"/>
      <c r="W46" s="1"/>
      <c r="X46" s="1"/>
      <c r="Y46" s="1"/>
    </row>
    <row r="47" spans="1:25" ht="18.75">
      <c r="A47" s="177">
        <v>91</v>
      </c>
      <c r="B47" s="70" t="s">
        <v>207</v>
      </c>
      <c r="C47" s="71">
        <v>43943</v>
      </c>
      <c r="D47" s="72" t="s">
        <v>170</v>
      </c>
      <c r="E47" s="72" t="s">
        <v>163</v>
      </c>
      <c r="F47" s="72" t="s">
        <v>199</v>
      </c>
      <c r="G47" s="72">
        <v>2</v>
      </c>
      <c r="H47" s="72">
        <v>363</v>
      </c>
      <c r="I47" s="73">
        <v>2.1530291666666668</v>
      </c>
      <c r="J47" s="74">
        <f>Table32[[#This Row],[Watch time (hours)]]*1440</f>
        <v>3100.3620000000001</v>
      </c>
      <c r="K47" s="75">
        <v>5076</v>
      </c>
      <c r="L47" s="76">
        <f t="shared" si="1"/>
        <v>218.7756</v>
      </c>
      <c r="M47" s="77">
        <v>4.3099999999999999E-2</v>
      </c>
      <c r="N47" s="72">
        <v>42</v>
      </c>
      <c r="O47" s="72">
        <v>0</v>
      </c>
      <c r="P47" s="72">
        <v>100</v>
      </c>
      <c r="Q47" s="1"/>
      <c r="R47" s="1"/>
      <c r="S47" s="1"/>
      <c r="T47" s="1"/>
      <c r="U47" s="1"/>
      <c r="W47" s="1"/>
      <c r="X47" s="1"/>
      <c r="Y47" s="1"/>
    </row>
    <row r="48" spans="1:25" ht="18.75">
      <c r="A48" s="177">
        <v>92</v>
      </c>
      <c r="B48" s="70" t="s">
        <v>208</v>
      </c>
      <c r="C48" s="71">
        <v>43944</v>
      </c>
      <c r="D48" s="72" t="s">
        <v>170</v>
      </c>
      <c r="E48" s="72" t="s">
        <v>163</v>
      </c>
      <c r="F48" s="72" t="s">
        <v>199</v>
      </c>
      <c r="G48" s="72">
        <v>2</v>
      </c>
      <c r="H48" s="72">
        <v>278</v>
      </c>
      <c r="I48" s="73">
        <v>0.99085416666666659</v>
      </c>
      <c r="J48" s="74">
        <f>Table32[[#This Row],[Watch time (hours)]]*1440</f>
        <v>1426.83</v>
      </c>
      <c r="K48" s="75">
        <v>4848</v>
      </c>
      <c r="L48" s="76">
        <f t="shared" si="1"/>
        <v>192.9504</v>
      </c>
      <c r="M48" s="77">
        <v>3.9800000000000002E-2</v>
      </c>
      <c r="N48" s="72">
        <v>39</v>
      </c>
      <c r="O48" s="72">
        <v>1</v>
      </c>
      <c r="P48" s="72">
        <v>97.5</v>
      </c>
      <c r="Q48" s="1"/>
      <c r="R48" s="1"/>
      <c r="S48" s="1"/>
      <c r="T48" s="1"/>
      <c r="U48" s="1"/>
      <c r="W48" s="1"/>
      <c r="X48" s="1"/>
      <c r="Y48" s="1"/>
    </row>
    <row r="49" spans="1:25" ht="18.75">
      <c r="A49" s="177">
        <v>94</v>
      </c>
      <c r="B49" s="70" t="s">
        <v>192</v>
      </c>
      <c r="C49" s="71">
        <v>43945</v>
      </c>
      <c r="D49" s="72" t="s">
        <v>170</v>
      </c>
      <c r="E49" s="72" t="s">
        <v>163</v>
      </c>
      <c r="F49" s="72" t="s">
        <v>183</v>
      </c>
      <c r="G49" s="72">
        <v>1</v>
      </c>
      <c r="H49" s="72">
        <v>98</v>
      </c>
      <c r="I49" s="73">
        <v>0.18353333333333335</v>
      </c>
      <c r="J49" s="74">
        <f>Table32[[#This Row],[Watch time (hours)]]*1440</f>
        <v>264.28800000000001</v>
      </c>
      <c r="K49" s="75">
        <v>3180</v>
      </c>
      <c r="L49" s="76">
        <f t="shared" si="1"/>
        <v>62.01</v>
      </c>
      <c r="M49" s="77">
        <v>1.95E-2</v>
      </c>
      <c r="N49" s="72">
        <v>14</v>
      </c>
      <c r="O49" s="72">
        <v>0</v>
      </c>
      <c r="P49" s="72">
        <v>100</v>
      </c>
      <c r="Q49" s="1"/>
      <c r="R49" s="1"/>
      <c r="S49" s="1"/>
      <c r="T49" s="1"/>
      <c r="U49" s="1"/>
      <c r="W49" s="1"/>
      <c r="X49" s="1"/>
      <c r="Y49" s="1"/>
    </row>
    <row r="50" spans="1:25" ht="18.75">
      <c r="A50" s="177">
        <v>95</v>
      </c>
      <c r="B50" s="70" t="s">
        <v>201</v>
      </c>
      <c r="C50" s="71">
        <v>43946</v>
      </c>
      <c r="D50" s="72" t="s">
        <v>170</v>
      </c>
      <c r="E50" s="72" t="s">
        <v>163</v>
      </c>
      <c r="F50" s="72" t="s">
        <v>166</v>
      </c>
      <c r="G50" s="72">
        <v>2</v>
      </c>
      <c r="H50" s="72">
        <v>144</v>
      </c>
      <c r="I50" s="73">
        <v>0.50082916666666666</v>
      </c>
      <c r="J50" s="74">
        <f>Table32[[#This Row],[Watch time (hours)]]*1440</f>
        <v>721.19399999999996</v>
      </c>
      <c r="K50" s="75">
        <v>3337</v>
      </c>
      <c r="L50" s="76">
        <f t="shared" si="1"/>
        <v>90.099000000000004</v>
      </c>
      <c r="M50" s="77">
        <v>2.7000000000000003E-2</v>
      </c>
      <c r="N50" s="72">
        <v>17</v>
      </c>
      <c r="O50" s="72">
        <v>2</v>
      </c>
      <c r="P50" s="72">
        <v>89.47</v>
      </c>
      <c r="Q50" s="1"/>
      <c r="R50" s="1"/>
      <c r="S50" s="1"/>
      <c r="T50" s="1"/>
      <c r="U50" s="1"/>
      <c r="W50" s="1"/>
      <c r="X50" s="1"/>
      <c r="Y50" s="1"/>
    </row>
    <row r="51" spans="1:25" ht="18.75">
      <c r="A51" s="177">
        <v>97</v>
      </c>
      <c r="B51" s="70" t="s">
        <v>209</v>
      </c>
      <c r="C51" s="71">
        <v>43946</v>
      </c>
      <c r="D51" s="72" t="s">
        <v>170</v>
      </c>
      <c r="E51" s="72" t="s">
        <v>163</v>
      </c>
      <c r="F51" s="72" t="s">
        <v>210</v>
      </c>
      <c r="G51" s="72">
        <v>0</v>
      </c>
      <c r="H51" s="72">
        <v>129</v>
      </c>
      <c r="I51" s="73">
        <v>0.66455416666666667</v>
      </c>
      <c r="J51" s="74">
        <f>Table32[[#This Row],[Watch time (hours)]]*1440</f>
        <v>956.95799999999997</v>
      </c>
      <c r="K51" s="75">
        <v>3576</v>
      </c>
      <c r="L51" s="76">
        <f t="shared" si="1"/>
        <v>97.982399999999998</v>
      </c>
      <c r="M51" s="77">
        <v>2.7400000000000001E-2</v>
      </c>
      <c r="N51" s="72">
        <v>14</v>
      </c>
      <c r="O51" s="72">
        <v>1</v>
      </c>
      <c r="P51" s="72">
        <v>93.33</v>
      </c>
      <c r="Q51" s="1"/>
      <c r="R51" s="1"/>
      <c r="S51" s="1"/>
      <c r="T51" s="1"/>
      <c r="U51" s="1"/>
      <c r="W51" s="1"/>
      <c r="X51" s="1"/>
      <c r="Y51" s="1"/>
    </row>
    <row r="52" spans="1:25" ht="18.75">
      <c r="A52" s="177">
        <v>99</v>
      </c>
      <c r="B52" s="70" t="s">
        <v>192</v>
      </c>
      <c r="C52" s="71">
        <v>43947</v>
      </c>
      <c r="D52" s="72" t="s">
        <v>170</v>
      </c>
      <c r="E52" s="72" t="s">
        <v>163</v>
      </c>
      <c r="F52" s="72" t="s">
        <v>183</v>
      </c>
      <c r="G52" s="72">
        <v>2</v>
      </c>
      <c r="H52" s="72">
        <v>154</v>
      </c>
      <c r="I52" s="73">
        <v>0.31580000000000003</v>
      </c>
      <c r="J52" s="74">
        <f>Table32[[#This Row],[Watch time (hours)]]*1440</f>
        <v>454.75200000000001</v>
      </c>
      <c r="K52" s="75">
        <v>3476</v>
      </c>
      <c r="L52" s="76">
        <f t="shared" si="1"/>
        <v>98.023200000000003</v>
      </c>
      <c r="M52" s="77">
        <v>2.8199999999999999E-2</v>
      </c>
      <c r="N52" s="72">
        <v>12</v>
      </c>
      <c r="O52" s="72">
        <v>0</v>
      </c>
      <c r="P52" s="72">
        <v>100</v>
      </c>
      <c r="Q52" s="1"/>
      <c r="R52" s="1"/>
      <c r="S52" s="1"/>
      <c r="T52" s="1"/>
      <c r="U52" s="1"/>
      <c r="W52" s="1"/>
      <c r="X52" s="1"/>
      <c r="Y52" s="1"/>
    </row>
    <row r="53" spans="1:25" ht="18.75">
      <c r="A53" s="177">
        <v>100</v>
      </c>
      <c r="B53" s="70" t="s">
        <v>211</v>
      </c>
      <c r="C53" s="71">
        <v>43948</v>
      </c>
      <c r="D53" s="72" t="s">
        <v>170</v>
      </c>
      <c r="E53" s="72" t="s">
        <v>163</v>
      </c>
      <c r="F53" s="72" t="s">
        <v>183</v>
      </c>
      <c r="G53" s="72">
        <v>3</v>
      </c>
      <c r="H53" s="72">
        <v>287</v>
      </c>
      <c r="I53" s="73">
        <v>1.8559749999999999</v>
      </c>
      <c r="J53" s="74">
        <f>Table32[[#This Row],[Watch time (hours)]]*1440</f>
        <v>2672.6039999999998</v>
      </c>
      <c r="K53" s="75">
        <v>5163</v>
      </c>
      <c r="L53" s="76">
        <f t="shared" si="1"/>
        <v>207.03629999999998</v>
      </c>
      <c r="M53" s="77">
        <v>4.0099999999999997E-2</v>
      </c>
      <c r="N53" s="72">
        <v>30</v>
      </c>
      <c r="O53" s="72">
        <v>1</v>
      </c>
      <c r="P53" s="72">
        <v>96.77</v>
      </c>
      <c r="Q53" s="1"/>
      <c r="R53" s="1"/>
      <c r="S53" s="1"/>
      <c r="T53" s="1"/>
      <c r="U53" s="1"/>
      <c r="W53" s="1"/>
      <c r="X53" s="1"/>
      <c r="Y53" s="1"/>
    </row>
    <row r="54" spans="1:25" ht="18.75">
      <c r="A54" s="177">
        <v>103</v>
      </c>
      <c r="B54" s="70" t="s">
        <v>201</v>
      </c>
      <c r="C54" s="71">
        <v>43951</v>
      </c>
      <c r="D54" s="72" t="s">
        <v>170</v>
      </c>
      <c r="E54" s="72" t="s">
        <v>163</v>
      </c>
      <c r="F54" s="72" t="s">
        <v>166</v>
      </c>
      <c r="G54" s="72">
        <v>6</v>
      </c>
      <c r="H54" s="72">
        <v>288</v>
      </c>
      <c r="I54" s="73">
        <v>1.7346166666666667</v>
      </c>
      <c r="J54" s="74">
        <f>Table32[[#This Row],[Watch time (hours)]]*1440</f>
        <v>2497.848</v>
      </c>
      <c r="K54" s="75">
        <v>4392</v>
      </c>
      <c r="L54" s="76">
        <f t="shared" si="1"/>
        <v>181.8288</v>
      </c>
      <c r="M54" s="77">
        <v>4.1399999999999999E-2</v>
      </c>
      <c r="N54" s="72">
        <v>27</v>
      </c>
      <c r="O54" s="72">
        <v>0</v>
      </c>
      <c r="P54" s="72">
        <v>100</v>
      </c>
      <c r="Q54" s="1"/>
      <c r="R54" s="1"/>
      <c r="S54" s="1"/>
      <c r="T54" s="1"/>
      <c r="U54" s="1"/>
      <c r="W54" s="1"/>
      <c r="X54" s="1"/>
      <c r="Y54" s="1"/>
    </row>
    <row r="55" spans="1:25" ht="18.75">
      <c r="A55" s="177">
        <v>105</v>
      </c>
      <c r="B55" s="70" t="s">
        <v>212</v>
      </c>
      <c r="C55" s="71">
        <v>43952</v>
      </c>
      <c r="D55" s="72" t="s">
        <v>170</v>
      </c>
      <c r="E55" s="72" t="s">
        <v>163</v>
      </c>
      <c r="F55" s="72" t="s">
        <v>111</v>
      </c>
      <c r="G55" s="72">
        <v>2</v>
      </c>
      <c r="H55" s="72">
        <v>389</v>
      </c>
      <c r="I55" s="73">
        <v>2.0688124999999999</v>
      </c>
      <c r="J55" s="74">
        <f>Table32[[#This Row],[Watch time (hours)]]*1440</f>
        <v>2979.09</v>
      </c>
      <c r="K55" s="75">
        <v>5326</v>
      </c>
      <c r="L55" s="76">
        <f t="shared" si="1"/>
        <v>265.76740000000001</v>
      </c>
      <c r="M55" s="77">
        <v>4.99E-2</v>
      </c>
      <c r="N55" s="72">
        <v>36</v>
      </c>
      <c r="O55" s="72">
        <v>0</v>
      </c>
      <c r="P55" s="72">
        <v>100</v>
      </c>
      <c r="Q55" s="1"/>
      <c r="R55" s="1"/>
      <c r="S55" s="1"/>
      <c r="T55" s="1"/>
      <c r="U55" s="1"/>
      <c r="W55" s="1"/>
      <c r="X55" s="1"/>
      <c r="Y55" s="1"/>
    </row>
    <row r="56" spans="1:25" ht="18.75">
      <c r="A56" s="177">
        <v>107</v>
      </c>
      <c r="B56" s="70" t="s">
        <v>213</v>
      </c>
      <c r="C56" s="71">
        <v>43953</v>
      </c>
      <c r="D56" s="72" t="s">
        <v>170</v>
      </c>
      <c r="E56" s="72" t="s">
        <v>163</v>
      </c>
      <c r="F56" s="72" t="s">
        <v>111</v>
      </c>
      <c r="G56" s="72">
        <v>1</v>
      </c>
      <c r="H56" s="72">
        <v>140</v>
      </c>
      <c r="I56" s="73">
        <v>0.84364166666666673</v>
      </c>
      <c r="J56" s="74">
        <f>Table32[[#This Row],[Watch time (hours)]]*1440</f>
        <v>1214.8440000000001</v>
      </c>
      <c r="K56" s="75">
        <v>3646</v>
      </c>
      <c r="L56" s="76">
        <f t="shared" si="1"/>
        <v>80.941200000000009</v>
      </c>
      <c r="M56" s="77">
        <v>2.2200000000000001E-2</v>
      </c>
      <c r="N56" s="72">
        <v>23</v>
      </c>
      <c r="O56" s="72">
        <v>0</v>
      </c>
      <c r="P56" s="72">
        <v>100</v>
      </c>
      <c r="Q56" s="1"/>
      <c r="R56" s="1"/>
      <c r="S56" s="1"/>
      <c r="T56" s="1"/>
      <c r="U56" s="1"/>
      <c r="W56" s="1"/>
      <c r="X56" s="1"/>
      <c r="Y56" s="1"/>
    </row>
    <row r="57" spans="1:25" ht="18.75">
      <c r="A57" s="177">
        <v>111</v>
      </c>
      <c r="B57" s="70" t="s">
        <v>214</v>
      </c>
      <c r="C57" s="71">
        <v>43954</v>
      </c>
      <c r="D57" s="72" t="s">
        <v>170</v>
      </c>
      <c r="E57" s="72" t="s">
        <v>163</v>
      </c>
      <c r="F57" s="72" t="s">
        <v>197</v>
      </c>
      <c r="G57" s="72">
        <v>0</v>
      </c>
      <c r="H57" s="72">
        <v>152</v>
      </c>
      <c r="I57" s="73">
        <v>1.1807375000000002</v>
      </c>
      <c r="J57" s="74">
        <f>Table32[[#This Row],[Watch time (hours)]]*1440</f>
        <v>1700.2620000000004</v>
      </c>
      <c r="K57" s="75">
        <v>3333</v>
      </c>
      <c r="L57" s="76">
        <f t="shared" si="1"/>
        <v>88.991099999999989</v>
      </c>
      <c r="M57" s="77">
        <v>2.6699999999999998E-2</v>
      </c>
      <c r="N57" s="72">
        <v>16</v>
      </c>
      <c r="O57" s="72">
        <v>0</v>
      </c>
      <c r="P57" s="72">
        <v>100</v>
      </c>
      <c r="Q57" s="1"/>
      <c r="R57" s="1"/>
      <c r="S57" s="1"/>
      <c r="T57" s="1"/>
      <c r="U57" s="1"/>
      <c r="W57" s="1"/>
      <c r="X57" s="1"/>
      <c r="Y57" s="1"/>
    </row>
    <row r="58" spans="1:25" ht="18.75">
      <c r="A58" s="177">
        <v>117</v>
      </c>
      <c r="B58" s="70" t="s">
        <v>215</v>
      </c>
      <c r="C58" s="71">
        <v>43958</v>
      </c>
      <c r="D58" s="72" t="s">
        <v>170</v>
      </c>
      <c r="E58" s="72" t="s">
        <v>163</v>
      </c>
      <c r="F58" s="72" t="s">
        <v>111</v>
      </c>
      <c r="G58" s="72">
        <v>18</v>
      </c>
      <c r="H58" s="72">
        <v>239</v>
      </c>
      <c r="I58" s="73">
        <v>0.78566666666666674</v>
      </c>
      <c r="J58" s="74">
        <f>Table32[[#This Row],[Watch time (hours)]]*1440</f>
        <v>1131.3600000000001</v>
      </c>
      <c r="K58" s="75">
        <v>4206</v>
      </c>
      <c r="L58" s="76">
        <f t="shared" si="1"/>
        <v>130.8066</v>
      </c>
      <c r="M58" s="77">
        <v>3.1099999999999999E-2</v>
      </c>
      <c r="N58" s="72">
        <v>42</v>
      </c>
      <c r="O58" s="72">
        <v>0</v>
      </c>
      <c r="P58" s="72">
        <v>100</v>
      </c>
      <c r="Q58" s="1"/>
      <c r="R58" s="1"/>
      <c r="S58" s="1"/>
      <c r="T58" s="1"/>
      <c r="U58" s="1"/>
      <c r="W58" s="1"/>
      <c r="X58" s="1"/>
      <c r="Y58" s="1"/>
    </row>
    <row r="59" spans="1:25" ht="18.75">
      <c r="A59" s="177">
        <v>118</v>
      </c>
      <c r="B59" s="70" t="s">
        <v>216</v>
      </c>
      <c r="C59" s="71">
        <v>43958</v>
      </c>
      <c r="D59" s="72" t="s">
        <v>170</v>
      </c>
      <c r="E59" s="72" t="s">
        <v>163</v>
      </c>
      <c r="F59" s="72" t="s">
        <v>103</v>
      </c>
      <c r="G59" s="72">
        <v>0</v>
      </c>
      <c r="H59" s="72">
        <v>183</v>
      </c>
      <c r="I59" s="73">
        <v>1.1169833333333334</v>
      </c>
      <c r="J59" s="74">
        <f>Table32[[#This Row],[Watch time (hours)]]*1440</f>
        <v>1608.4560000000001</v>
      </c>
      <c r="K59" s="75">
        <v>4560</v>
      </c>
      <c r="L59" s="76">
        <f t="shared" si="1"/>
        <v>124.03200000000001</v>
      </c>
      <c r="M59" s="77">
        <v>2.7200000000000002E-2</v>
      </c>
      <c r="N59" s="72">
        <v>23</v>
      </c>
      <c r="O59" s="72">
        <v>1</v>
      </c>
      <c r="P59" s="72">
        <v>95.83</v>
      </c>
      <c r="Q59" s="1"/>
      <c r="R59" s="1"/>
      <c r="S59" s="1"/>
      <c r="T59" s="1"/>
      <c r="U59" s="1"/>
      <c r="W59" s="1"/>
      <c r="X59" s="1"/>
      <c r="Y59" s="1"/>
    </row>
    <row r="60" spans="1:25" ht="18.75">
      <c r="A60" s="177">
        <v>119</v>
      </c>
      <c r="B60" s="70" t="s">
        <v>217</v>
      </c>
      <c r="C60" s="71">
        <v>43959</v>
      </c>
      <c r="D60" s="72" t="s">
        <v>170</v>
      </c>
      <c r="E60" s="72" t="s">
        <v>163</v>
      </c>
      <c r="F60" s="72" t="s">
        <v>103</v>
      </c>
      <c r="G60" s="72">
        <v>2</v>
      </c>
      <c r="H60" s="72">
        <v>148</v>
      </c>
      <c r="I60" s="73">
        <v>0.46692083333333334</v>
      </c>
      <c r="J60" s="74">
        <f>Table32[[#This Row],[Watch time (hours)]]*1440</f>
        <v>672.36599999999999</v>
      </c>
      <c r="K60" s="75">
        <v>4467</v>
      </c>
      <c r="L60" s="76">
        <f t="shared" si="1"/>
        <v>95.147099999999995</v>
      </c>
      <c r="M60" s="77">
        <v>2.1299999999999999E-2</v>
      </c>
      <c r="N60" s="72">
        <v>21</v>
      </c>
      <c r="O60" s="72">
        <v>0</v>
      </c>
      <c r="P60" s="72">
        <v>100</v>
      </c>
      <c r="Q60" s="1"/>
      <c r="R60" s="1"/>
      <c r="S60" s="1"/>
      <c r="T60" s="1"/>
      <c r="U60" s="1"/>
      <c r="W60" s="1"/>
      <c r="X60" s="1"/>
      <c r="Y60" s="1"/>
    </row>
    <row r="61" spans="1:25" ht="18.75">
      <c r="A61" s="177">
        <v>123</v>
      </c>
      <c r="B61" s="70" t="s">
        <v>219</v>
      </c>
      <c r="C61" s="71">
        <v>43961</v>
      </c>
      <c r="D61" s="72" t="s">
        <v>170</v>
      </c>
      <c r="E61" s="72" t="s">
        <v>163</v>
      </c>
      <c r="F61" s="72" t="s">
        <v>103</v>
      </c>
      <c r="G61" s="72">
        <v>12</v>
      </c>
      <c r="H61" s="72">
        <v>466</v>
      </c>
      <c r="I61" s="73">
        <v>2.6192083333333334</v>
      </c>
      <c r="J61" s="74">
        <f>Table32[[#This Row],[Watch time (hours)]]*1440</f>
        <v>3771.66</v>
      </c>
      <c r="K61" s="75">
        <v>5853</v>
      </c>
      <c r="L61" s="76">
        <f t="shared" si="1"/>
        <v>299.08830000000006</v>
      </c>
      <c r="M61" s="77">
        <v>5.1100000000000007E-2</v>
      </c>
      <c r="N61" s="72">
        <v>88</v>
      </c>
      <c r="O61" s="72">
        <v>0</v>
      </c>
      <c r="P61" s="72">
        <v>100</v>
      </c>
      <c r="Q61" s="1"/>
      <c r="R61" s="1"/>
      <c r="S61" s="1"/>
      <c r="T61" s="1"/>
      <c r="U61" s="1"/>
      <c r="W61" s="1"/>
      <c r="X61" s="1"/>
      <c r="Y61" s="1"/>
    </row>
    <row r="62" spans="1:25" ht="18.75">
      <c r="A62" s="177">
        <v>124</v>
      </c>
      <c r="B62" s="70" t="s">
        <v>220</v>
      </c>
      <c r="C62" s="71">
        <v>43961</v>
      </c>
      <c r="D62" s="72" t="s">
        <v>170</v>
      </c>
      <c r="E62" s="72" t="s">
        <v>163</v>
      </c>
      <c r="F62" s="72" t="s">
        <v>197</v>
      </c>
      <c r="G62" s="72">
        <v>5</v>
      </c>
      <c r="H62" s="72">
        <v>335</v>
      </c>
      <c r="I62" s="73">
        <v>1.9339999999999999</v>
      </c>
      <c r="J62" s="74">
        <f>Table32[[#This Row],[Watch time (hours)]]*1440</f>
        <v>2784.96</v>
      </c>
      <c r="K62" s="75">
        <v>4690</v>
      </c>
      <c r="L62" s="76">
        <f t="shared" si="1"/>
        <v>226.05799999999999</v>
      </c>
      <c r="M62" s="77">
        <v>4.82E-2</v>
      </c>
      <c r="N62" s="72">
        <v>61</v>
      </c>
      <c r="O62" s="72">
        <v>0</v>
      </c>
      <c r="P62" s="72">
        <v>100</v>
      </c>
      <c r="Q62" s="1"/>
      <c r="R62" s="1"/>
      <c r="S62" s="1"/>
      <c r="T62" s="1"/>
      <c r="U62" s="1"/>
      <c r="W62" s="1"/>
      <c r="X62" s="1"/>
      <c r="Y62" s="1"/>
    </row>
    <row r="63" spans="1:25" ht="18.75">
      <c r="A63" s="177">
        <v>127</v>
      </c>
      <c r="B63" s="70" t="s">
        <v>221</v>
      </c>
      <c r="C63" s="71">
        <v>43963</v>
      </c>
      <c r="D63" s="72" t="s">
        <v>170</v>
      </c>
      <c r="E63" s="72" t="s">
        <v>163</v>
      </c>
      <c r="F63" s="72" t="s">
        <v>197</v>
      </c>
      <c r="G63" s="72">
        <v>1</v>
      </c>
      <c r="H63" s="72">
        <v>256</v>
      </c>
      <c r="I63" s="73">
        <v>1.8376000000000001</v>
      </c>
      <c r="J63" s="74">
        <f>Table32[[#This Row],[Watch time (hours)]]*1440</f>
        <v>2646.1440000000002</v>
      </c>
      <c r="K63" s="75">
        <v>4108</v>
      </c>
      <c r="L63" s="76">
        <f t="shared" si="1"/>
        <v>152.81760000000003</v>
      </c>
      <c r="M63" s="77">
        <v>3.7200000000000004E-2</v>
      </c>
      <c r="N63" s="72">
        <v>49</v>
      </c>
      <c r="O63" s="72">
        <v>0</v>
      </c>
      <c r="P63" s="72">
        <v>100</v>
      </c>
      <c r="Q63" s="1"/>
      <c r="R63" s="1"/>
      <c r="S63" s="1"/>
      <c r="T63" s="1"/>
      <c r="U63" s="1"/>
      <c r="W63" s="1"/>
      <c r="X63" s="1"/>
      <c r="Y63" s="1"/>
    </row>
    <row r="64" spans="1:25" ht="18.75">
      <c r="A64" s="177">
        <v>128</v>
      </c>
      <c r="B64" s="70" t="s">
        <v>222</v>
      </c>
      <c r="C64" s="71">
        <v>43963</v>
      </c>
      <c r="D64" s="72" t="s">
        <v>170</v>
      </c>
      <c r="E64" s="72" t="s">
        <v>163</v>
      </c>
      <c r="F64" s="72" t="s">
        <v>103</v>
      </c>
      <c r="G64" s="72">
        <v>0</v>
      </c>
      <c r="H64" s="72">
        <v>179</v>
      </c>
      <c r="I64" s="73">
        <v>0.75727083333333323</v>
      </c>
      <c r="J64" s="74">
        <f>Table32[[#This Row],[Watch time (hours)]]*1440</f>
        <v>1090.4699999999998</v>
      </c>
      <c r="K64" s="75">
        <v>3925</v>
      </c>
      <c r="L64" s="76">
        <f t="shared" si="1"/>
        <v>111.07750000000001</v>
      </c>
      <c r="M64" s="77">
        <v>2.8300000000000002E-2</v>
      </c>
      <c r="N64" s="72">
        <v>45</v>
      </c>
      <c r="O64" s="72">
        <v>0</v>
      </c>
      <c r="P64" s="72">
        <v>100</v>
      </c>
      <c r="Q64" s="1"/>
      <c r="R64" s="1"/>
      <c r="S64" s="1"/>
      <c r="T64" s="1"/>
      <c r="U64" s="1"/>
      <c r="W64" s="1"/>
      <c r="X64" s="1"/>
      <c r="Y64" s="1"/>
    </row>
    <row r="65" spans="1:25" ht="18.75">
      <c r="A65" s="177">
        <v>132</v>
      </c>
      <c r="B65" s="70" t="s">
        <v>223</v>
      </c>
      <c r="C65" s="71">
        <v>43965</v>
      </c>
      <c r="D65" s="72" t="s">
        <v>170</v>
      </c>
      <c r="E65" s="72" t="s">
        <v>163</v>
      </c>
      <c r="F65" s="72" t="s">
        <v>105</v>
      </c>
      <c r="G65" s="72">
        <v>1</v>
      </c>
      <c r="H65" s="72">
        <v>302</v>
      </c>
      <c r="I65" s="73">
        <v>1.1003958333333335</v>
      </c>
      <c r="J65" s="74">
        <f>Table32[[#This Row],[Watch time (hours)]]*1440</f>
        <v>1584.5700000000002</v>
      </c>
      <c r="K65" s="75">
        <v>3745</v>
      </c>
      <c r="L65" s="76">
        <f t="shared" si="1"/>
        <v>177.88749999999999</v>
      </c>
      <c r="M65" s="77">
        <v>4.7500000000000001E-2</v>
      </c>
      <c r="N65" s="72">
        <v>45</v>
      </c>
      <c r="O65" s="72">
        <v>0</v>
      </c>
      <c r="P65" s="72">
        <v>100</v>
      </c>
      <c r="Q65" s="1"/>
      <c r="R65" s="1"/>
      <c r="S65" s="1"/>
      <c r="T65" s="1"/>
      <c r="U65" s="1"/>
      <c r="W65" s="1"/>
      <c r="X65" s="1"/>
      <c r="Y65" s="1"/>
    </row>
    <row r="66" spans="1:25" ht="18.75">
      <c r="A66" s="177">
        <v>133</v>
      </c>
      <c r="B66" s="70" t="s">
        <v>224</v>
      </c>
      <c r="C66" s="71">
        <v>43965</v>
      </c>
      <c r="D66" s="72" t="s">
        <v>170</v>
      </c>
      <c r="E66" s="72" t="s">
        <v>163</v>
      </c>
      <c r="F66" s="72" t="s">
        <v>103</v>
      </c>
      <c r="G66" s="72">
        <v>3</v>
      </c>
      <c r="H66" s="72">
        <v>195</v>
      </c>
      <c r="I66" s="73">
        <v>1.5734875000000001</v>
      </c>
      <c r="J66" s="74">
        <f>Table32[[#This Row],[Watch time (hours)]]*1440</f>
        <v>2265.8220000000001</v>
      </c>
      <c r="K66" s="75">
        <v>3950</v>
      </c>
      <c r="L66" s="76">
        <f t="shared" si="1"/>
        <v>118.10500000000002</v>
      </c>
      <c r="M66" s="77">
        <v>2.9900000000000003E-2</v>
      </c>
      <c r="N66" s="72">
        <v>45</v>
      </c>
      <c r="O66" s="72">
        <v>1</v>
      </c>
      <c r="P66" s="72">
        <v>97.83</v>
      </c>
      <c r="Q66" s="1"/>
      <c r="R66" s="1"/>
      <c r="S66" s="1"/>
      <c r="T66" s="1"/>
      <c r="U66" s="1"/>
      <c r="W66" s="1"/>
      <c r="X66" s="1"/>
      <c r="Y66" s="1"/>
    </row>
    <row r="67" spans="1:25" ht="18.75">
      <c r="A67" s="177">
        <v>134</v>
      </c>
      <c r="B67" s="70" t="s">
        <v>225</v>
      </c>
      <c r="C67" s="78">
        <v>43966</v>
      </c>
      <c r="D67" s="72" t="s">
        <v>170</v>
      </c>
      <c r="E67" s="72" t="s">
        <v>174</v>
      </c>
      <c r="F67" s="72" t="s">
        <v>106</v>
      </c>
      <c r="G67" s="72">
        <v>51</v>
      </c>
      <c r="H67" s="72">
        <v>1670</v>
      </c>
      <c r="I67" s="73">
        <v>5.3513250000000001</v>
      </c>
      <c r="J67" s="74">
        <f>Table32[[#This Row],[Watch time (hours)]]*1440</f>
        <v>7705.9080000000004</v>
      </c>
      <c r="K67" s="75">
        <v>9293</v>
      </c>
      <c r="L67" s="76">
        <f t="shared" si="1"/>
        <v>630.06539999999995</v>
      </c>
      <c r="M67" s="77">
        <v>6.7799999999999999E-2</v>
      </c>
      <c r="N67" s="72">
        <v>186</v>
      </c>
      <c r="O67" s="72">
        <v>1</v>
      </c>
      <c r="P67" s="72">
        <v>99.47</v>
      </c>
      <c r="Q67" s="1"/>
      <c r="R67" s="1"/>
      <c r="S67" s="1"/>
      <c r="T67" s="1"/>
      <c r="U67" s="1"/>
      <c r="W67" s="1"/>
      <c r="X67" s="1"/>
      <c r="Y67" s="1"/>
    </row>
    <row r="68" spans="1:25" ht="18.75">
      <c r="A68" s="177">
        <v>136</v>
      </c>
      <c r="B68" s="70" t="s">
        <v>226</v>
      </c>
      <c r="C68" s="71">
        <v>43967</v>
      </c>
      <c r="D68" s="72" t="s">
        <v>170</v>
      </c>
      <c r="E68" s="72" t="s">
        <v>163</v>
      </c>
      <c r="F68" s="72" t="s">
        <v>227</v>
      </c>
      <c r="G68" s="72">
        <v>0</v>
      </c>
      <c r="H68" s="72">
        <v>291</v>
      </c>
      <c r="I68" s="73">
        <v>0.79637499999999994</v>
      </c>
      <c r="J68" s="74">
        <f>Table32[[#This Row],[Watch time (hours)]]*1440</f>
        <v>1146.78</v>
      </c>
      <c r="K68" s="75">
        <v>3448</v>
      </c>
      <c r="L68" s="76">
        <f t="shared" ref="L68:L99" si="2">K68*M68</f>
        <v>203.08719999999997</v>
      </c>
      <c r="M68" s="77">
        <v>5.8899999999999994E-2</v>
      </c>
      <c r="N68" s="72">
        <v>39</v>
      </c>
      <c r="O68" s="72">
        <v>0</v>
      </c>
      <c r="P68" s="72">
        <v>100</v>
      </c>
      <c r="Q68" s="1"/>
      <c r="R68" s="1"/>
      <c r="S68" s="1"/>
      <c r="T68" s="1"/>
      <c r="U68" s="1"/>
      <c r="W68" s="1"/>
      <c r="X68" s="1"/>
      <c r="Y68" s="1"/>
    </row>
    <row r="69" spans="1:25" ht="18.75">
      <c r="A69" s="177">
        <v>137</v>
      </c>
      <c r="B69" s="70" t="s">
        <v>228</v>
      </c>
      <c r="C69" s="71">
        <v>43967</v>
      </c>
      <c r="D69" s="72" t="s">
        <v>170</v>
      </c>
      <c r="E69" s="72" t="s">
        <v>163</v>
      </c>
      <c r="F69" s="72" t="s">
        <v>103</v>
      </c>
      <c r="G69" s="72">
        <v>1</v>
      </c>
      <c r="H69" s="72">
        <v>259</v>
      </c>
      <c r="I69" s="73">
        <v>1.4243208333333333</v>
      </c>
      <c r="J69" s="74">
        <f>Table32[[#This Row],[Watch time (hours)]]*1440</f>
        <v>2051.0219999999999</v>
      </c>
      <c r="K69" s="75">
        <v>4046</v>
      </c>
      <c r="L69" s="76">
        <f t="shared" si="2"/>
        <v>154.15260000000001</v>
      </c>
      <c r="M69" s="77">
        <v>3.8100000000000002E-2</v>
      </c>
      <c r="N69" s="72">
        <v>39</v>
      </c>
      <c r="O69" s="72">
        <v>0</v>
      </c>
      <c r="P69" s="72">
        <v>100</v>
      </c>
      <c r="Q69" s="1"/>
      <c r="R69" s="1"/>
      <c r="S69" s="1"/>
      <c r="T69" s="1"/>
      <c r="U69" s="1"/>
      <c r="W69" s="1"/>
      <c r="X69" s="1"/>
      <c r="Y69" s="1"/>
    </row>
    <row r="70" spans="1:25" ht="18.75">
      <c r="A70" s="177">
        <v>140</v>
      </c>
      <c r="B70" s="70" t="s">
        <v>230</v>
      </c>
      <c r="C70" s="71">
        <v>43968</v>
      </c>
      <c r="D70" s="72" t="s">
        <v>170</v>
      </c>
      <c r="E70" s="72" t="s">
        <v>163</v>
      </c>
      <c r="F70" s="72" t="s">
        <v>103</v>
      </c>
      <c r="G70" s="72">
        <v>1</v>
      </c>
      <c r="H70" s="72">
        <v>212</v>
      </c>
      <c r="I70" s="73">
        <v>0.96101249999999994</v>
      </c>
      <c r="J70" s="74">
        <f>Table32[[#This Row],[Watch time (hours)]]*1440</f>
        <v>1383.8579999999999</v>
      </c>
      <c r="K70" s="75">
        <v>3851</v>
      </c>
      <c r="L70" s="76">
        <f t="shared" si="2"/>
        <v>132.08930000000001</v>
      </c>
      <c r="M70" s="77">
        <v>3.4300000000000004E-2</v>
      </c>
      <c r="N70" s="72">
        <v>39</v>
      </c>
      <c r="O70" s="72">
        <v>0</v>
      </c>
      <c r="P70" s="72">
        <v>100</v>
      </c>
      <c r="Q70" s="1"/>
      <c r="R70" s="1"/>
      <c r="S70" s="1"/>
      <c r="T70" s="1"/>
      <c r="U70" s="1"/>
      <c r="W70" s="1"/>
      <c r="X70" s="1"/>
      <c r="Y70" s="1"/>
    </row>
    <row r="71" spans="1:25" ht="18.75">
      <c r="A71" s="177">
        <v>143</v>
      </c>
      <c r="B71" s="70" t="s">
        <v>231</v>
      </c>
      <c r="C71" s="71">
        <v>43969</v>
      </c>
      <c r="D71" s="72" t="s">
        <v>170</v>
      </c>
      <c r="E71" s="72" t="s">
        <v>163</v>
      </c>
      <c r="F71" s="72" t="s">
        <v>229</v>
      </c>
      <c r="G71" s="72">
        <v>3</v>
      </c>
      <c r="H71" s="72">
        <v>212</v>
      </c>
      <c r="I71" s="73">
        <v>0.74182916666666665</v>
      </c>
      <c r="J71" s="74">
        <f>Table32[[#This Row],[Watch time (hours)]]*1440</f>
        <v>1068.2339999999999</v>
      </c>
      <c r="K71" s="75">
        <v>4641</v>
      </c>
      <c r="L71" s="76">
        <f t="shared" si="2"/>
        <v>127.16340000000001</v>
      </c>
      <c r="M71" s="77">
        <v>2.7400000000000001E-2</v>
      </c>
      <c r="N71" s="72">
        <v>37</v>
      </c>
      <c r="O71" s="72">
        <v>0</v>
      </c>
      <c r="P71" s="72">
        <v>100</v>
      </c>
      <c r="Q71" s="1"/>
      <c r="R71" s="1"/>
      <c r="S71" s="1"/>
      <c r="T71" s="1"/>
      <c r="U71" s="1"/>
      <c r="W71" s="1"/>
      <c r="X71" s="1"/>
      <c r="Y71" s="1"/>
    </row>
    <row r="72" spans="1:25" ht="18.75">
      <c r="A72" s="177">
        <v>147</v>
      </c>
      <c r="B72" s="70" t="s">
        <v>232</v>
      </c>
      <c r="C72" s="71">
        <v>43971</v>
      </c>
      <c r="D72" s="72" t="s">
        <v>170</v>
      </c>
      <c r="E72" s="72" t="s">
        <v>163</v>
      </c>
      <c r="F72" s="72" t="s">
        <v>105</v>
      </c>
      <c r="G72" s="72">
        <v>3</v>
      </c>
      <c r="H72" s="72">
        <v>539</v>
      </c>
      <c r="I72" s="73">
        <v>2.1333875000000004</v>
      </c>
      <c r="J72" s="74">
        <f>Table32[[#This Row],[Watch time (hours)]]*1440</f>
        <v>3072.0780000000004</v>
      </c>
      <c r="K72" s="75">
        <v>5360</v>
      </c>
      <c r="L72" s="76">
        <f t="shared" si="2"/>
        <v>328.03200000000004</v>
      </c>
      <c r="M72" s="77">
        <v>6.1200000000000004E-2</v>
      </c>
      <c r="N72" s="72">
        <v>62</v>
      </c>
      <c r="O72" s="72">
        <v>0</v>
      </c>
      <c r="P72" s="72">
        <v>100</v>
      </c>
      <c r="Q72" s="1"/>
      <c r="R72" s="1"/>
      <c r="S72" s="1"/>
      <c r="T72" s="1"/>
      <c r="U72" s="1"/>
      <c r="W72" s="1"/>
      <c r="X72" s="1"/>
      <c r="Y72" s="1"/>
    </row>
    <row r="73" spans="1:25" ht="18.75">
      <c r="A73" s="177">
        <v>149</v>
      </c>
      <c r="B73" s="70" t="s">
        <v>233</v>
      </c>
      <c r="C73" s="71">
        <v>43971</v>
      </c>
      <c r="D73" s="72" t="s">
        <v>170</v>
      </c>
      <c r="E73" s="72" t="s">
        <v>163</v>
      </c>
      <c r="F73" s="72" t="s">
        <v>103</v>
      </c>
      <c r="G73" s="72">
        <v>0</v>
      </c>
      <c r="H73" s="72">
        <v>138</v>
      </c>
      <c r="I73" s="73">
        <v>0.62981666666666669</v>
      </c>
      <c r="J73" s="74">
        <f>Table32[[#This Row],[Watch time (hours)]]*1440</f>
        <v>906.93600000000004</v>
      </c>
      <c r="K73" s="75">
        <v>3389</v>
      </c>
      <c r="L73" s="76">
        <f t="shared" si="2"/>
        <v>97.942100000000011</v>
      </c>
      <c r="M73" s="77">
        <v>2.8900000000000002E-2</v>
      </c>
      <c r="N73" s="72">
        <v>28</v>
      </c>
      <c r="O73" s="72">
        <v>0</v>
      </c>
      <c r="P73" s="72">
        <v>100</v>
      </c>
      <c r="Q73" s="1"/>
      <c r="R73" s="1"/>
      <c r="S73" s="1"/>
      <c r="T73" s="1"/>
      <c r="U73" s="1"/>
      <c r="W73" s="1"/>
      <c r="X73" s="1"/>
      <c r="Y73" s="1"/>
    </row>
    <row r="74" spans="1:25" ht="18.75">
      <c r="A74" s="177">
        <v>152</v>
      </c>
      <c r="B74" s="70" t="s">
        <v>234</v>
      </c>
      <c r="C74" s="71">
        <v>43973</v>
      </c>
      <c r="D74" s="72" t="s">
        <v>170</v>
      </c>
      <c r="E74" s="72" t="s">
        <v>174</v>
      </c>
      <c r="F74" s="72" t="s">
        <v>106</v>
      </c>
      <c r="G74" s="72">
        <v>20</v>
      </c>
      <c r="H74" s="72">
        <v>935</v>
      </c>
      <c r="I74" s="73">
        <v>3.7046749999999999</v>
      </c>
      <c r="J74" s="74">
        <f>Table32[[#This Row],[Watch time (hours)]]*1440</f>
        <v>5334.732</v>
      </c>
      <c r="K74" s="75">
        <v>7328</v>
      </c>
      <c r="L74" s="76">
        <f t="shared" si="2"/>
        <v>534.94399999999996</v>
      </c>
      <c r="M74" s="77">
        <v>7.2999999999999995E-2</v>
      </c>
      <c r="N74" s="72">
        <v>126</v>
      </c>
      <c r="O74" s="72">
        <v>0</v>
      </c>
      <c r="P74" s="72">
        <v>100</v>
      </c>
      <c r="Q74" s="1"/>
      <c r="R74" s="1"/>
      <c r="S74" s="1"/>
      <c r="T74" s="1"/>
      <c r="U74" s="1"/>
      <c r="W74" s="1"/>
      <c r="X74" s="1"/>
      <c r="Y74" s="1"/>
    </row>
    <row r="75" spans="1:25" ht="18.75">
      <c r="A75" s="177">
        <v>153</v>
      </c>
      <c r="B75" s="70" t="s">
        <v>235</v>
      </c>
      <c r="C75" s="71">
        <v>43973</v>
      </c>
      <c r="D75" s="72" t="s">
        <v>170</v>
      </c>
      <c r="E75" s="72" t="s">
        <v>163</v>
      </c>
      <c r="F75" s="72" t="s">
        <v>105</v>
      </c>
      <c r="G75" s="72">
        <v>2</v>
      </c>
      <c r="H75" s="72">
        <v>249</v>
      </c>
      <c r="I75" s="73">
        <v>1.0419791666666667</v>
      </c>
      <c r="J75" s="74">
        <f>Table32[[#This Row],[Watch time (hours)]]*1440</f>
        <v>1500.45</v>
      </c>
      <c r="K75" s="75">
        <v>4961</v>
      </c>
      <c r="L75" s="76">
        <f t="shared" si="2"/>
        <v>156.76760000000002</v>
      </c>
      <c r="M75" s="77">
        <v>3.1600000000000003E-2</v>
      </c>
      <c r="N75" s="72">
        <v>37</v>
      </c>
      <c r="O75" s="72">
        <v>0</v>
      </c>
      <c r="P75" s="72">
        <v>100</v>
      </c>
      <c r="Q75" s="1"/>
      <c r="R75" s="1"/>
      <c r="S75" s="1"/>
      <c r="T75" s="1"/>
      <c r="U75" s="1"/>
      <c r="W75" s="1"/>
      <c r="X75" s="1"/>
      <c r="Y75" s="1"/>
    </row>
    <row r="76" spans="1:25" ht="18.75">
      <c r="A76" s="177">
        <v>154</v>
      </c>
      <c r="B76" s="70" t="s">
        <v>235</v>
      </c>
      <c r="C76" s="71">
        <v>43973</v>
      </c>
      <c r="D76" s="72" t="s">
        <v>170</v>
      </c>
      <c r="E76" s="72" t="s">
        <v>163</v>
      </c>
      <c r="F76" s="72" t="s">
        <v>105</v>
      </c>
      <c r="G76" s="72">
        <v>3</v>
      </c>
      <c r="H76" s="72">
        <v>194</v>
      </c>
      <c r="I76" s="73">
        <v>0.43958750000000008</v>
      </c>
      <c r="J76" s="74">
        <f>Table32[[#This Row],[Watch time (hours)]]*1440</f>
        <v>633.00600000000009</v>
      </c>
      <c r="K76" s="75">
        <v>3973</v>
      </c>
      <c r="L76" s="76">
        <f t="shared" si="2"/>
        <v>139.05500000000001</v>
      </c>
      <c r="M76" s="77">
        <v>3.5000000000000003E-2</v>
      </c>
      <c r="N76" s="72">
        <v>26</v>
      </c>
      <c r="O76" s="72">
        <v>2</v>
      </c>
      <c r="P76" s="72">
        <v>92.86</v>
      </c>
      <c r="Q76" s="1"/>
      <c r="R76" s="1"/>
      <c r="S76" s="1"/>
      <c r="T76" s="1"/>
      <c r="U76" s="1"/>
      <c r="W76" s="1"/>
      <c r="X76" s="1"/>
      <c r="Y76" s="1"/>
    </row>
    <row r="77" spans="1:25" ht="18.75">
      <c r="A77" s="177">
        <v>156</v>
      </c>
      <c r="B77" s="70" t="s">
        <v>236</v>
      </c>
      <c r="C77" s="71">
        <v>43977</v>
      </c>
      <c r="D77" s="72" t="s">
        <v>170</v>
      </c>
      <c r="E77" s="72" t="s">
        <v>174</v>
      </c>
      <c r="F77" s="72" t="s">
        <v>106</v>
      </c>
      <c r="G77" s="72">
        <v>5</v>
      </c>
      <c r="H77" s="72">
        <v>363</v>
      </c>
      <c r="I77" s="73">
        <v>0.49252916666666674</v>
      </c>
      <c r="J77" s="74">
        <f>Table32[[#This Row],[Watch time (hours)]]*1440</f>
        <v>709.24200000000008</v>
      </c>
      <c r="K77" s="75">
        <v>3360</v>
      </c>
      <c r="L77" s="76">
        <f t="shared" si="2"/>
        <v>218.06399999999999</v>
      </c>
      <c r="M77" s="77">
        <v>6.4899999999999999E-2</v>
      </c>
      <c r="N77" s="72">
        <v>63</v>
      </c>
      <c r="O77" s="72">
        <v>0</v>
      </c>
      <c r="P77" s="72">
        <v>100</v>
      </c>
      <c r="Q77" s="1"/>
      <c r="R77" s="1"/>
      <c r="S77" s="1"/>
      <c r="T77" s="1"/>
      <c r="U77" s="1"/>
      <c r="W77" s="1"/>
      <c r="X77" s="1"/>
      <c r="Y77" s="1"/>
    </row>
    <row r="78" spans="1:25" ht="18.75">
      <c r="A78" s="177">
        <v>160</v>
      </c>
      <c r="B78" s="70" t="s">
        <v>218</v>
      </c>
      <c r="C78" s="71">
        <v>43980</v>
      </c>
      <c r="D78" s="72" t="s">
        <v>170</v>
      </c>
      <c r="E78" s="72" t="s">
        <v>163</v>
      </c>
      <c r="F78" s="72" t="s">
        <v>111</v>
      </c>
      <c r="G78" s="72">
        <v>3</v>
      </c>
      <c r="H78" s="72">
        <v>330</v>
      </c>
      <c r="I78" s="73">
        <v>1.0645374999999999</v>
      </c>
      <c r="J78" s="74">
        <f>Table32[[#This Row],[Watch time (hours)]]*1440</f>
        <v>1532.934</v>
      </c>
      <c r="K78" s="75">
        <v>4039</v>
      </c>
      <c r="L78" s="76">
        <f t="shared" si="2"/>
        <v>239.1088</v>
      </c>
      <c r="M78" s="77">
        <v>5.9200000000000003E-2</v>
      </c>
      <c r="N78" s="72">
        <v>53</v>
      </c>
      <c r="O78" s="72">
        <v>1</v>
      </c>
      <c r="P78" s="72">
        <v>98.15</v>
      </c>
      <c r="Q78" s="1"/>
      <c r="R78" s="1"/>
      <c r="S78" s="1"/>
      <c r="T78" s="1"/>
      <c r="U78" s="1"/>
      <c r="W78" s="1"/>
      <c r="X78" s="1"/>
      <c r="Y78" s="1"/>
    </row>
    <row r="79" spans="1:25" ht="18.75">
      <c r="A79" s="177">
        <v>163</v>
      </c>
      <c r="B79" s="70" t="s">
        <v>237</v>
      </c>
      <c r="C79" s="71">
        <v>43981</v>
      </c>
      <c r="D79" s="72" t="s">
        <v>170</v>
      </c>
      <c r="E79" s="72" t="s">
        <v>163</v>
      </c>
      <c r="F79" s="72" t="s">
        <v>238</v>
      </c>
      <c r="G79" s="72">
        <v>0</v>
      </c>
      <c r="H79" s="72">
        <v>177</v>
      </c>
      <c r="I79" s="73">
        <v>0.5895541666666666</v>
      </c>
      <c r="J79" s="74">
        <f>Table32[[#This Row],[Watch time (hours)]]*1440</f>
        <v>848.95799999999986</v>
      </c>
      <c r="K79" s="75">
        <v>3436</v>
      </c>
      <c r="L79" s="76">
        <f t="shared" si="2"/>
        <v>107.89040000000001</v>
      </c>
      <c r="M79" s="77">
        <v>3.1400000000000004E-2</v>
      </c>
      <c r="N79" s="72">
        <v>30</v>
      </c>
      <c r="O79" s="72">
        <v>0</v>
      </c>
      <c r="P79" s="72">
        <v>100</v>
      </c>
      <c r="Q79" s="1"/>
      <c r="R79" s="1"/>
      <c r="S79" s="1"/>
      <c r="T79" s="1"/>
      <c r="U79" s="1"/>
      <c r="W79" s="1"/>
      <c r="X79" s="1"/>
      <c r="Y79" s="1"/>
    </row>
    <row r="80" spans="1:25" ht="18.75">
      <c r="A80" s="177">
        <v>164</v>
      </c>
      <c r="B80" s="70" t="s">
        <v>239</v>
      </c>
      <c r="C80" s="71">
        <v>43982</v>
      </c>
      <c r="D80" s="72" t="s">
        <v>170</v>
      </c>
      <c r="E80" s="72" t="s">
        <v>174</v>
      </c>
      <c r="F80" s="72" t="s">
        <v>106</v>
      </c>
      <c r="G80" s="72">
        <v>3</v>
      </c>
      <c r="H80" s="72">
        <v>618</v>
      </c>
      <c r="I80" s="73">
        <v>3.4670416666666668</v>
      </c>
      <c r="J80" s="74">
        <f>Table32[[#This Row],[Watch time (hours)]]*1440</f>
        <v>4992.54</v>
      </c>
      <c r="K80" s="75">
        <v>4866</v>
      </c>
      <c r="L80" s="76">
        <f t="shared" si="2"/>
        <v>342.07980000000003</v>
      </c>
      <c r="M80" s="77">
        <v>7.0300000000000001E-2</v>
      </c>
      <c r="N80" s="72">
        <v>90</v>
      </c>
      <c r="O80" s="72">
        <v>3</v>
      </c>
      <c r="P80" s="72">
        <v>96.77</v>
      </c>
      <c r="Q80" s="1"/>
      <c r="R80" s="1"/>
      <c r="S80" s="1"/>
      <c r="T80" s="1"/>
      <c r="U80" s="1"/>
      <c r="W80" s="1"/>
      <c r="X80" s="1"/>
      <c r="Y80" s="1"/>
    </row>
    <row r="81" spans="1:25" ht="18.75">
      <c r="A81" s="177">
        <v>166</v>
      </c>
      <c r="B81" s="70" t="s">
        <v>240</v>
      </c>
      <c r="C81" s="71">
        <v>43983</v>
      </c>
      <c r="D81" s="72" t="s">
        <v>170</v>
      </c>
      <c r="E81" s="72" t="s">
        <v>163</v>
      </c>
      <c r="F81" s="72" t="s">
        <v>238</v>
      </c>
      <c r="G81" s="72">
        <v>1</v>
      </c>
      <c r="H81" s="72">
        <v>266</v>
      </c>
      <c r="I81" s="73">
        <v>0.64005000000000001</v>
      </c>
      <c r="J81" s="74">
        <f>Table32[[#This Row],[Watch time (hours)]]*1440</f>
        <v>921.67200000000003</v>
      </c>
      <c r="K81" s="75">
        <v>3791</v>
      </c>
      <c r="L81" s="76">
        <f t="shared" si="2"/>
        <v>166.04579999999999</v>
      </c>
      <c r="M81" s="77">
        <v>4.3799999999999999E-2</v>
      </c>
      <c r="N81" s="72">
        <v>37</v>
      </c>
      <c r="O81" s="72">
        <v>1</v>
      </c>
      <c r="P81" s="72">
        <v>97.37</v>
      </c>
      <c r="Q81" s="1"/>
      <c r="R81" s="1"/>
      <c r="S81" s="1"/>
      <c r="T81" s="1"/>
      <c r="U81" s="1"/>
      <c r="W81" s="1"/>
      <c r="X81" s="1"/>
      <c r="Y81" s="1"/>
    </row>
    <row r="82" spans="1:25" ht="18.75">
      <c r="A82" s="177">
        <v>167</v>
      </c>
      <c r="B82" s="70" t="s">
        <v>241</v>
      </c>
      <c r="C82" s="71">
        <v>43984</v>
      </c>
      <c r="D82" s="72" t="s">
        <v>170</v>
      </c>
      <c r="E82" s="72" t="s">
        <v>163</v>
      </c>
      <c r="F82" s="72" t="s">
        <v>238</v>
      </c>
      <c r="G82" s="72">
        <v>2</v>
      </c>
      <c r="H82" s="72">
        <v>197</v>
      </c>
      <c r="I82" s="73">
        <v>0.85432916666666681</v>
      </c>
      <c r="J82" s="74">
        <f>Table32[[#This Row],[Watch time (hours)]]*1440</f>
        <v>1230.2340000000002</v>
      </c>
      <c r="K82" s="75">
        <v>3666</v>
      </c>
      <c r="L82" s="76">
        <f t="shared" si="2"/>
        <v>123.1776</v>
      </c>
      <c r="M82" s="77">
        <v>3.3599999999999998E-2</v>
      </c>
      <c r="N82" s="72">
        <v>28</v>
      </c>
      <c r="O82" s="72">
        <v>1</v>
      </c>
      <c r="P82" s="72">
        <v>96.55</v>
      </c>
      <c r="Q82" s="1"/>
      <c r="R82" s="1"/>
      <c r="S82" s="1"/>
      <c r="T82" s="1"/>
      <c r="U82" s="1"/>
      <c r="W82" s="1"/>
      <c r="X82" s="1"/>
      <c r="Y82" s="1"/>
    </row>
    <row r="83" spans="1:25" ht="18.75">
      <c r="A83" s="177">
        <v>168</v>
      </c>
      <c r="B83" s="70" t="s">
        <v>242</v>
      </c>
      <c r="C83" s="71">
        <v>43984</v>
      </c>
      <c r="D83" s="72" t="s">
        <v>170</v>
      </c>
      <c r="E83" s="72" t="s">
        <v>163</v>
      </c>
      <c r="F83" s="72" t="s">
        <v>243</v>
      </c>
      <c r="G83" s="72">
        <v>0</v>
      </c>
      <c r="H83" s="72">
        <v>145</v>
      </c>
      <c r="I83" s="73">
        <v>0.28110416666666665</v>
      </c>
      <c r="J83" s="74">
        <f>Table32[[#This Row],[Watch time (hours)]]*1440</f>
        <v>404.78999999999996</v>
      </c>
      <c r="K83" s="75">
        <v>2414</v>
      </c>
      <c r="L83" s="76">
        <f t="shared" si="2"/>
        <v>63.005399999999995</v>
      </c>
      <c r="M83" s="77">
        <v>2.6099999999999998E-2</v>
      </c>
      <c r="N83" s="72">
        <v>25</v>
      </c>
      <c r="O83" s="72">
        <v>0</v>
      </c>
      <c r="P83" s="72">
        <v>100</v>
      </c>
      <c r="Q83" s="1"/>
      <c r="R83" s="1"/>
      <c r="S83" s="1"/>
      <c r="T83" s="1"/>
      <c r="U83" s="1"/>
      <c r="W83" s="1"/>
      <c r="X83" s="1"/>
      <c r="Y83" s="1"/>
    </row>
    <row r="84" spans="1:25" ht="18.75">
      <c r="A84" s="177">
        <v>169</v>
      </c>
      <c r="B84" s="70" t="s">
        <v>244</v>
      </c>
      <c r="C84" s="71">
        <v>43985</v>
      </c>
      <c r="D84" s="72" t="s">
        <v>170</v>
      </c>
      <c r="E84" s="72" t="s">
        <v>163</v>
      </c>
      <c r="F84" s="72" t="s">
        <v>107</v>
      </c>
      <c r="G84" s="72">
        <v>7</v>
      </c>
      <c r="H84" s="72">
        <v>611</v>
      </c>
      <c r="I84" s="73">
        <v>2.6121458333333334</v>
      </c>
      <c r="J84" s="74">
        <f>Table32[[#This Row],[Watch time (hours)]]*1440</f>
        <v>3761.4900000000002</v>
      </c>
      <c r="K84" s="75">
        <v>5641</v>
      </c>
      <c r="L84" s="76">
        <f t="shared" si="2"/>
        <v>442.81850000000003</v>
      </c>
      <c r="M84" s="77">
        <v>7.85E-2</v>
      </c>
      <c r="N84" s="72">
        <v>76</v>
      </c>
      <c r="O84" s="72">
        <v>0</v>
      </c>
      <c r="P84" s="72">
        <v>100</v>
      </c>
      <c r="Q84" s="1"/>
      <c r="R84" s="1"/>
      <c r="S84" s="1"/>
      <c r="T84" s="1"/>
      <c r="U84" s="1"/>
      <c r="W84" s="1"/>
      <c r="X84" s="1"/>
      <c r="Y84" s="1"/>
    </row>
    <row r="85" spans="1:25" ht="18.75">
      <c r="A85" s="177">
        <v>171</v>
      </c>
      <c r="B85" s="70" t="s">
        <v>245</v>
      </c>
      <c r="C85" s="71">
        <v>43986</v>
      </c>
      <c r="D85" s="72" t="s">
        <v>170</v>
      </c>
      <c r="E85" s="72" t="s">
        <v>163</v>
      </c>
      <c r="F85" s="72" t="s">
        <v>238</v>
      </c>
      <c r="G85" s="72">
        <v>-1</v>
      </c>
      <c r="H85" s="72">
        <v>147</v>
      </c>
      <c r="I85" s="73">
        <v>0.8417</v>
      </c>
      <c r="J85" s="74">
        <f>Table32[[#This Row],[Watch time (hours)]]*1440</f>
        <v>1212.048</v>
      </c>
      <c r="K85" s="75">
        <v>3523</v>
      </c>
      <c r="L85" s="76">
        <f t="shared" si="2"/>
        <v>113.08829999999999</v>
      </c>
      <c r="M85" s="77">
        <v>3.2099999999999997E-2</v>
      </c>
      <c r="N85" s="72">
        <v>22</v>
      </c>
      <c r="O85" s="72">
        <v>0</v>
      </c>
      <c r="P85" s="72">
        <v>100</v>
      </c>
      <c r="Q85" s="1"/>
      <c r="R85" s="1"/>
      <c r="S85" s="1"/>
      <c r="T85" s="1"/>
      <c r="U85" s="1"/>
      <c r="W85" s="1"/>
      <c r="X85" s="1"/>
      <c r="Y85" s="1"/>
    </row>
    <row r="86" spans="1:25" ht="18.75">
      <c r="A86" s="177">
        <v>172</v>
      </c>
      <c r="B86" s="70" t="s">
        <v>246</v>
      </c>
      <c r="C86" s="71">
        <v>43986</v>
      </c>
      <c r="D86" s="72" t="s">
        <v>170</v>
      </c>
      <c r="E86" s="72" t="s">
        <v>163</v>
      </c>
      <c r="F86" s="72" t="s">
        <v>107</v>
      </c>
      <c r="G86" s="72">
        <v>0</v>
      </c>
      <c r="H86" s="72">
        <v>126</v>
      </c>
      <c r="I86" s="73">
        <v>6.6958333333333328E-2</v>
      </c>
      <c r="J86" s="74">
        <f>Table32[[#This Row],[Watch time (hours)]]*1440</f>
        <v>96.419999999999987</v>
      </c>
      <c r="K86" s="75">
        <v>2394</v>
      </c>
      <c r="L86" s="76">
        <f t="shared" si="2"/>
        <v>54.104399999999998</v>
      </c>
      <c r="M86" s="77">
        <v>2.2599999999999999E-2</v>
      </c>
      <c r="N86" s="72">
        <v>30</v>
      </c>
      <c r="O86" s="72">
        <v>0</v>
      </c>
      <c r="P86" s="72">
        <v>100</v>
      </c>
      <c r="Q86" s="1"/>
      <c r="R86" s="1"/>
      <c r="S86" s="1"/>
      <c r="T86" s="1"/>
      <c r="U86" s="1"/>
      <c r="W86" s="1"/>
      <c r="X86" s="1"/>
      <c r="Y86" s="1"/>
    </row>
    <row r="87" spans="1:25" ht="18.75">
      <c r="A87" s="177">
        <v>173</v>
      </c>
      <c r="B87" s="70" t="s">
        <v>247</v>
      </c>
      <c r="C87" s="71">
        <v>43987</v>
      </c>
      <c r="D87" s="72" t="s">
        <v>170</v>
      </c>
      <c r="E87" s="72" t="s">
        <v>163</v>
      </c>
      <c r="F87" s="72" t="s">
        <v>107</v>
      </c>
      <c r="G87" s="72">
        <v>2</v>
      </c>
      <c r="H87" s="72">
        <v>361</v>
      </c>
      <c r="I87" s="73">
        <v>2.4123374999999996</v>
      </c>
      <c r="J87" s="74">
        <f>Table32[[#This Row],[Watch time (hours)]]*1440</f>
        <v>3473.7659999999996</v>
      </c>
      <c r="K87" s="75">
        <v>4001</v>
      </c>
      <c r="L87" s="76">
        <f t="shared" si="2"/>
        <v>210.8527</v>
      </c>
      <c r="M87" s="77">
        <v>5.2699999999999997E-2</v>
      </c>
      <c r="N87" s="72">
        <v>53</v>
      </c>
      <c r="O87" s="72">
        <v>0</v>
      </c>
      <c r="P87" s="72">
        <v>100</v>
      </c>
      <c r="Q87" s="1"/>
      <c r="R87" s="1"/>
      <c r="S87" s="1"/>
      <c r="T87" s="1"/>
      <c r="U87" s="1"/>
      <c r="W87" s="1"/>
      <c r="X87" s="1"/>
      <c r="Y87" s="1"/>
    </row>
    <row r="88" spans="1:25" ht="18.75">
      <c r="A88" s="177">
        <v>175</v>
      </c>
      <c r="B88" s="70" t="s">
        <v>248</v>
      </c>
      <c r="C88" s="71">
        <v>43988</v>
      </c>
      <c r="D88" s="72" t="s">
        <v>170</v>
      </c>
      <c r="E88" s="72" t="s">
        <v>163</v>
      </c>
      <c r="F88" s="72" t="s">
        <v>105</v>
      </c>
      <c r="G88" s="72">
        <v>3</v>
      </c>
      <c r="H88" s="72">
        <v>344</v>
      </c>
      <c r="I88" s="73">
        <v>1.7696208333333332</v>
      </c>
      <c r="J88" s="74">
        <f>Table32[[#This Row],[Watch time (hours)]]*1440</f>
        <v>2548.2539999999999</v>
      </c>
      <c r="K88" s="75">
        <v>5096</v>
      </c>
      <c r="L88" s="76">
        <f t="shared" si="2"/>
        <v>261.93439999999998</v>
      </c>
      <c r="M88" s="77">
        <v>5.1399999999999994E-2</v>
      </c>
      <c r="N88" s="72">
        <v>39</v>
      </c>
      <c r="O88" s="72">
        <v>1</v>
      </c>
      <c r="P88" s="72">
        <v>97.5</v>
      </c>
      <c r="Q88" s="1"/>
      <c r="R88" s="1"/>
      <c r="S88" s="1"/>
      <c r="T88" s="1"/>
      <c r="U88" s="1"/>
      <c r="W88" s="1"/>
      <c r="X88" s="1"/>
      <c r="Y88" s="1"/>
    </row>
    <row r="89" spans="1:25" ht="18.75">
      <c r="A89" s="177">
        <v>176</v>
      </c>
      <c r="B89" s="70" t="s">
        <v>249</v>
      </c>
      <c r="C89" s="71">
        <v>43988</v>
      </c>
      <c r="D89" s="72" t="s">
        <v>170</v>
      </c>
      <c r="E89" s="72" t="s">
        <v>163</v>
      </c>
      <c r="F89" s="72" t="s">
        <v>250</v>
      </c>
      <c r="G89" s="72">
        <v>-1</v>
      </c>
      <c r="H89" s="72">
        <v>207</v>
      </c>
      <c r="I89" s="73">
        <v>0.73626666666666674</v>
      </c>
      <c r="J89" s="74">
        <f>Table32[[#This Row],[Watch time (hours)]]*1440</f>
        <v>1060.2240000000002</v>
      </c>
      <c r="K89" s="75">
        <v>3225</v>
      </c>
      <c r="L89" s="76">
        <f t="shared" si="2"/>
        <v>108.03750000000001</v>
      </c>
      <c r="M89" s="77">
        <v>3.3500000000000002E-2</v>
      </c>
      <c r="N89" s="72">
        <v>39</v>
      </c>
      <c r="O89" s="72">
        <v>1</v>
      </c>
      <c r="P89" s="72">
        <v>97.5</v>
      </c>
      <c r="Q89" s="1"/>
      <c r="R89" s="1"/>
      <c r="S89" s="1"/>
      <c r="T89" s="1"/>
      <c r="U89" s="1"/>
      <c r="W89" s="1"/>
      <c r="X89" s="1"/>
      <c r="Y89" s="1"/>
    </row>
    <row r="90" spans="1:25" ht="18.75">
      <c r="A90" s="177">
        <v>178</v>
      </c>
      <c r="B90" s="70" t="s">
        <v>251</v>
      </c>
      <c r="C90" s="71">
        <v>43989</v>
      </c>
      <c r="D90" s="72" t="s">
        <v>170</v>
      </c>
      <c r="E90" s="72" t="s">
        <v>174</v>
      </c>
      <c r="F90" s="72" t="s">
        <v>106</v>
      </c>
      <c r="G90" s="72">
        <v>1</v>
      </c>
      <c r="H90" s="72">
        <v>516</v>
      </c>
      <c r="I90" s="73">
        <v>2.3970708333333333</v>
      </c>
      <c r="J90" s="74">
        <f>Table32[[#This Row],[Watch time (hours)]]*1440</f>
        <v>3451.7819999999997</v>
      </c>
      <c r="K90" s="75">
        <v>4374</v>
      </c>
      <c r="L90" s="76">
        <f t="shared" si="2"/>
        <v>336.798</v>
      </c>
      <c r="M90" s="77">
        <v>7.6999999999999999E-2</v>
      </c>
      <c r="N90" s="72">
        <v>74</v>
      </c>
      <c r="O90" s="72">
        <v>0</v>
      </c>
      <c r="P90" s="72">
        <v>100</v>
      </c>
      <c r="Q90" s="1"/>
      <c r="R90" s="1"/>
      <c r="S90" s="1"/>
      <c r="T90" s="1"/>
      <c r="U90" s="1"/>
      <c r="W90" s="1"/>
      <c r="X90" s="1"/>
      <c r="Y90" s="1"/>
    </row>
    <row r="91" spans="1:25" ht="18.75">
      <c r="A91" s="177">
        <v>181</v>
      </c>
      <c r="B91" s="70" t="s">
        <v>252</v>
      </c>
      <c r="C91" s="71">
        <v>43990</v>
      </c>
      <c r="D91" s="72" t="s">
        <v>170</v>
      </c>
      <c r="E91" s="72" t="s">
        <v>174</v>
      </c>
      <c r="F91" s="72" t="s">
        <v>106</v>
      </c>
      <c r="G91" s="72">
        <v>5</v>
      </c>
      <c r="H91" s="72">
        <v>434</v>
      </c>
      <c r="I91" s="73">
        <v>2.3289666666666666</v>
      </c>
      <c r="J91" s="74">
        <f>Table32[[#This Row],[Watch time (hours)]]*1440</f>
        <v>3353.712</v>
      </c>
      <c r="K91" s="75">
        <v>4104</v>
      </c>
      <c r="L91" s="76">
        <f t="shared" si="2"/>
        <v>267.99119999999999</v>
      </c>
      <c r="M91" s="77">
        <v>6.5299999999999997E-2</v>
      </c>
      <c r="N91" s="72">
        <v>55</v>
      </c>
      <c r="O91" s="72">
        <v>0</v>
      </c>
      <c r="P91" s="72">
        <v>100</v>
      </c>
      <c r="Q91" s="1"/>
      <c r="R91" s="1"/>
      <c r="S91" s="1"/>
      <c r="T91" s="1"/>
      <c r="U91" s="1"/>
      <c r="W91" s="1"/>
      <c r="X91" s="1"/>
      <c r="Y91" s="1"/>
    </row>
    <row r="92" spans="1:25" ht="18.75">
      <c r="A92" s="177">
        <v>182</v>
      </c>
      <c r="B92" s="70" t="s">
        <v>253</v>
      </c>
      <c r="C92" s="71">
        <v>43991</v>
      </c>
      <c r="D92" s="72" t="s">
        <v>170</v>
      </c>
      <c r="E92" s="72" t="s">
        <v>163</v>
      </c>
      <c r="F92" s="72" t="s">
        <v>105</v>
      </c>
      <c r="G92" s="72">
        <v>3</v>
      </c>
      <c r="H92" s="72">
        <v>259</v>
      </c>
      <c r="I92" s="73">
        <v>1.2936999999999999</v>
      </c>
      <c r="J92" s="74">
        <f>Table32[[#This Row],[Watch time (hours)]]*1440</f>
        <v>1862.9279999999999</v>
      </c>
      <c r="K92" s="75">
        <v>4972</v>
      </c>
      <c r="L92" s="76">
        <f t="shared" si="2"/>
        <v>195.89679999999998</v>
      </c>
      <c r="M92" s="77">
        <v>3.9399999999999998E-2</v>
      </c>
      <c r="N92" s="72">
        <v>32</v>
      </c>
      <c r="O92" s="72">
        <v>0</v>
      </c>
      <c r="P92" s="72">
        <v>100</v>
      </c>
      <c r="Q92" s="1"/>
      <c r="R92" s="1"/>
      <c r="S92" s="1"/>
      <c r="T92" s="1"/>
      <c r="U92" s="1"/>
      <c r="W92" s="1"/>
      <c r="X92" s="1"/>
      <c r="Y92" s="1"/>
    </row>
    <row r="93" spans="1:25" ht="18.75">
      <c r="A93" s="177">
        <v>183</v>
      </c>
      <c r="B93" s="70" t="s">
        <v>254</v>
      </c>
      <c r="C93" s="71">
        <v>43991</v>
      </c>
      <c r="D93" s="72" t="s">
        <v>170</v>
      </c>
      <c r="E93" s="72" t="s">
        <v>163</v>
      </c>
      <c r="F93" s="72" t="s">
        <v>229</v>
      </c>
      <c r="G93" s="72">
        <v>0</v>
      </c>
      <c r="H93" s="72">
        <v>226</v>
      </c>
      <c r="I93" s="73">
        <v>0.65608749999999993</v>
      </c>
      <c r="J93" s="74">
        <f>Table32[[#This Row],[Watch time (hours)]]*1440</f>
        <v>944.76599999999985</v>
      </c>
      <c r="K93" s="75">
        <v>3345</v>
      </c>
      <c r="L93" s="76">
        <f t="shared" si="2"/>
        <v>142.16250000000002</v>
      </c>
      <c r="M93" s="77">
        <v>4.2500000000000003E-2</v>
      </c>
      <c r="N93" s="72">
        <v>40</v>
      </c>
      <c r="O93" s="72">
        <v>0</v>
      </c>
      <c r="P93" s="72">
        <v>100</v>
      </c>
      <c r="Q93" s="1"/>
      <c r="R93" s="1"/>
      <c r="S93" s="1"/>
      <c r="T93" s="1"/>
      <c r="U93" s="1"/>
      <c r="W93" s="1"/>
      <c r="X93" s="1"/>
      <c r="Y93" s="1"/>
    </row>
    <row r="94" spans="1:25" ht="18.75">
      <c r="A94" s="177">
        <v>185</v>
      </c>
      <c r="B94" s="70" t="s">
        <v>255</v>
      </c>
      <c r="C94" s="71">
        <v>43992</v>
      </c>
      <c r="D94" s="72" t="s">
        <v>170</v>
      </c>
      <c r="E94" s="72" t="s">
        <v>163</v>
      </c>
      <c r="F94" s="72" t="s">
        <v>256</v>
      </c>
      <c r="G94" s="72">
        <v>4</v>
      </c>
      <c r="H94" s="72">
        <v>404</v>
      </c>
      <c r="I94" s="73">
        <v>2.0492208333333335</v>
      </c>
      <c r="J94" s="74">
        <f>Table32[[#This Row],[Watch time (hours)]]*1440</f>
        <v>2950.8780000000002</v>
      </c>
      <c r="K94" s="75">
        <v>5748</v>
      </c>
      <c r="L94" s="76">
        <f t="shared" si="2"/>
        <v>256.93559999999997</v>
      </c>
      <c r="M94" s="77">
        <v>4.4699999999999997E-2</v>
      </c>
      <c r="N94" s="72">
        <v>59</v>
      </c>
      <c r="O94" s="72">
        <v>2</v>
      </c>
      <c r="P94" s="72">
        <v>96.72</v>
      </c>
      <c r="Q94" s="1"/>
      <c r="R94" s="1"/>
      <c r="S94" s="1"/>
      <c r="T94" s="1"/>
      <c r="U94" s="1"/>
      <c r="W94" s="1"/>
      <c r="X94" s="1"/>
      <c r="Y94" s="1"/>
    </row>
    <row r="95" spans="1:25" ht="18.75">
      <c r="A95" s="177">
        <v>192</v>
      </c>
      <c r="B95" s="70" t="s">
        <v>258</v>
      </c>
      <c r="C95" s="71">
        <v>43996</v>
      </c>
      <c r="D95" s="72" t="s">
        <v>170</v>
      </c>
      <c r="E95" s="72" t="s">
        <v>163</v>
      </c>
      <c r="F95" s="72" t="s">
        <v>257</v>
      </c>
      <c r="G95" s="72">
        <v>2</v>
      </c>
      <c r="H95" s="72">
        <v>231</v>
      </c>
      <c r="I95" s="73">
        <v>1.5723249999999998</v>
      </c>
      <c r="J95" s="74">
        <f>Table32[[#This Row],[Watch time (hours)]]*1440</f>
        <v>2264.1479999999997</v>
      </c>
      <c r="K95" s="75">
        <v>3939</v>
      </c>
      <c r="L95" s="76">
        <f t="shared" si="2"/>
        <v>168.19529999999997</v>
      </c>
      <c r="M95" s="77">
        <v>4.2699999999999995E-2</v>
      </c>
      <c r="N95" s="72">
        <v>43</v>
      </c>
      <c r="O95" s="72">
        <v>0</v>
      </c>
      <c r="P95" s="72">
        <v>100</v>
      </c>
      <c r="Q95" s="1"/>
      <c r="R95" s="1"/>
      <c r="S95" s="1"/>
      <c r="T95" s="1"/>
      <c r="U95" s="1"/>
      <c r="W95" s="1"/>
      <c r="X95" s="1"/>
      <c r="Y95" s="1"/>
    </row>
    <row r="96" spans="1:25" ht="18.75">
      <c r="A96" s="177">
        <v>193</v>
      </c>
      <c r="B96" s="70" t="s">
        <v>259</v>
      </c>
      <c r="C96" s="71">
        <v>43997</v>
      </c>
      <c r="D96" s="72" t="s">
        <v>170</v>
      </c>
      <c r="E96" s="72" t="s">
        <v>163</v>
      </c>
      <c r="F96" s="72" t="s">
        <v>257</v>
      </c>
      <c r="G96" s="72">
        <v>18</v>
      </c>
      <c r="H96" s="72">
        <v>549</v>
      </c>
      <c r="I96" s="73">
        <v>1.4416833333333332</v>
      </c>
      <c r="J96" s="74">
        <f>Table32[[#This Row],[Watch time (hours)]]*1440</f>
        <v>2076.0239999999999</v>
      </c>
      <c r="K96" s="75">
        <v>16688</v>
      </c>
      <c r="L96" s="76">
        <f t="shared" si="2"/>
        <v>320.40959999999995</v>
      </c>
      <c r="M96" s="77">
        <v>1.9199999999999998E-2</v>
      </c>
      <c r="N96" s="72">
        <v>65</v>
      </c>
      <c r="O96" s="72">
        <v>1</v>
      </c>
      <c r="P96" s="72">
        <v>98.48</v>
      </c>
      <c r="Q96" s="1"/>
      <c r="R96" s="1"/>
      <c r="S96" s="1"/>
      <c r="T96" s="1"/>
      <c r="U96" s="1"/>
      <c r="W96" s="1"/>
      <c r="X96" s="1"/>
      <c r="Y96" s="1"/>
    </row>
    <row r="97" spans="1:25" ht="18.75">
      <c r="A97" s="177">
        <v>196</v>
      </c>
      <c r="B97" s="70" t="s">
        <v>260</v>
      </c>
      <c r="C97" s="71">
        <v>43998</v>
      </c>
      <c r="D97" s="72" t="s">
        <v>170</v>
      </c>
      <c r="E97" s="72" t="s">
        <v>163</v>
      </c>
      <c r="F97" s="72" t="s">
        <v>105</v>
      </c>
      <c r="G97" s="72">
        <v>3</v>
      </c>
      <c r="H97" s="72">
        <v>381</v>
      </c>
      <c r="I97" s="73">
        <v>2.6600041666666665</v>
      </c>
      <c r="J97" s="74">
        <f>Table32[[#This Row],[Watch time (hours)]]*1440</f>
        <v>3830.4059999999999</v>
      </c>
      <c r="K97" s="75">
        <v>6095</v>
      </c>
      <c r="L97" s="76">
        <f t="shared" si="2"/>
        <v>240.7525</v>
      </c>
      <c r="M97" s="77">
        <v>3.95E-2</v>
      </c>
      <c r="N97" s="72">
        <v>49</v>
      </c>
      <c r="O97" s="72">
        <v>0</v>
      </c>
      <c r="P97" s="72">
        <v>100</v>
      </c>
      <c r="Q97" s="1"/>
      <c r="R97" s="1"/>
      <c r="S97" s="1"/>
      <c r="T97" s="1"/>
      <c r="U97" s="1"/>
      <c r="W97" s="1"/>
      <c r="X97" s="1"/>
      <c r="Y97" s="1"/>
    </row>
    <row r="98" spans="1:25" ht="18.75">
      <c r="A98" s="177">
        <v>197</v>
      </c>
      <c r="B98" s="70" t="s">
        <v>261</v>
      </c>
      <c r="C98" s="71">
        <v>43999</v>
      </c>
      <c r="D98" s="72" t="s">
        <v>170</v>
      </c>
      <c r="E98" s="72" t="s">
        <v>163</v>
      </c>
      <c r="F98" s="72" t="s">
        <v>257</v>
      </c>
      <c r="G98" s="72">
        <v>4</v>
      </c>
      <c r="H98" s="72">
        <v>203</v>
      </c>
      <c r="I98" s="73">
        <v>0.97013333333333329</v>
      </c>
      <c r="J98" s="74">
        <f>Table32[[#This Row],[Watch time (hours)]]*1440</f>
        <v>1396.992</v>
      </c>
      <c r="K98" s="75">
        <v>6026</v>
      </c>
      <c r="L98" s="76">
        <f t="shared" si="2"/>
        <v>116.90440000000001</v>
      </c>
      <c r="M98" s="77">
        <v>1.9400000000000001E-2</v>
      </c>
      <c r="N98" s="72">
        <v>32</v>
      </c>
      <c r="O98" s="72">
        <v>0</v>
      </c>
      <c r="P98" s="72">
        <v>100</v>
      </c>
      <c r="Q98" s="1"/>
      <c r="R98" s="1"/>
      <c r="S98" s="1"/>
      <c r="T98" s="1"/>
      <c r="U98" s="1"/>
      <c r="W98" s="1"/>
      <c r="X98" s="1"/>
      <c r="Y98" s="1"/>
    </row>
    <row r="99" spans="1:25" ht="18.75">
      <c r="A99" s="177">
        <v>199</v>
      </c>
      <c r="B99" s="70" t="s">
        <v>262</v>
      </c>
      <c r="C99" s="71">
        <v>44000</v>
      </c>
      <c r="D99" s="72" t="s">
        <v>170</v>
      </c>
      <c r="E99" s="72" t="s">
        <v>163</v>
      </c>
      <c r="F99" s="72" t="s">
        <v>256</v>
      </c>
      <c r="G99" s="72">
        <v>0</v>
      </c>
      <c r="H99" s="72">
        <v>232</v>
      </c>
      <c r="I99" s="73">
        <v>1.7508249999999999</v>
      </c>
      <c r="J99" s="74">
        <f>Table32[[#This Row],[Watch time (hours)]]*1440</f>
        <v>2521.1879999999996</v>
      </c>
      <c r="K99" s="75">
        <v>4434</v>
      </c>
      <c r="L99" s="76">
        <f t="shared" si="2"/>
        <v>144.10500000000002</v>
      </c>
      <c r="M99" s="77">
        <v>3.2500000000000001E-2</v>
      </c>
      <c r="N99" s="72">
        <v>43</v>
      </c>
      <c r="O99" s="72">
        <v>0</v>
      </c>
      <c r="P99" s="72">
        <v>100</v>
      </c>
      <c r="Q99" s="1"/>
      <c r="R99" s="1"/>
      <c r="S99" s="1"/>
      <c r="T99" s="1"/>
      <c r="U99" s="1"/>
      <c r="W99" s="1"/>
      <c r="X99" s="1"/>
      <c r="Y99" s="1"/>
    </row>
    <row r="100" spans="1:25" ht="18.75">
      <c r="A100" s="177">
        <v>201</v>
      </c>
      <c r="B100" s="70" t="s">
        <v>263</v>
      </c>
      <c r="C100" s="71">
        <v>44001</v>
      </c>
      <c r="D100" s="72" t="s">
        <v>170</v>
      </c>
      <c r="E100" s="72" t="s">
        <v>163</v>
      </c>
      <c r="F100" s="72" t="s">
        <v>111</v>
      </c>
      <c r="G100" s="72">
        <v>3</v>
      </c>
      <c r="H100" s="72">
        <v>292</v>
      </c>
      <c r="I100" s="73">
        <v>1.4743583333333334</v>
      </c>
      <c r="J100" s="74">
        <f>Table32[[#This Row],[Watch time (hours)]]*1440</f>
        <v>2123.076</v>
      </c>
      <c r="K100" s="75">
        <v>4625</v>
      </c>
      <c r="L100" s="76">
        <f t="shared" ref="L100:L131" si="3">K100*M100</f>
        <v>187.77499999999998</v>
      </c>
      <c r="M100" s="77">
        <v>4.0599999999999997E-2</v>
      </c>
      <c r="N100" s="72">
        <v>44</v>
      </c>
      <c r="O100" s="72">
        <v>0</v>
      </c>
      <c r="P100" s="72">
        <v>100</v>
      </c>
      <c r="Q100" s="1"/>
      <c r="R100" s="1"/>
      <c r="S100" s="1"/>
      <c r="T100" s="1"/>
      <c r="U100" s="1"/>
      <c r="W100" s="1"/>
      <c r="X100" s="1"/>
      <c r="Y100" s="1"/>
    </row>
    <row r="101" spans="1:25" ht="18.75">
      <c r="A101" s="177">
        <v>203</v>
      </c>
      <c r="B101" s="70" t="s">
        <v>264</v>
      </c>
      <c r="C101" s="71">
        <v>44002</v>
      </c>
      <c r="D101" s="72" t="s">
        <v>170</v>
      </c>
      <c r="E101" s="72" t="s">
        <v>163</v>
      </c>
      <c r="F101" s="72" t="s">
        <v>243</v>
      </c>
      <c r="G101" s="72">
        <v>5</v>
      </c>
      <c r="H101" s="72">
        <v>296</v>
      </c>
      <c r="I101" s="73">
        <v>1.7364041666666663</v>
      </c>
      <c r="J101" s="74">
        <f>Table32[[#This Row],[Watch time (hours)]]*1440</f>
        <v>2500.4219999999996</v>
      </c>
      <c r="K101" s="75">
        <v>4884</v>
      </c>
      <c r="L101" s="76">
        <f t="shared" si="3"/>
        <v>186.0804</v>
      </c>
      <c r="M101" s="77">
        <v>3.8100000000000002E-2</v>
      </c>
      <c r="N101" s="72">
        <v>52</v>
      </c>
      <c r="O101" s="72">
        <v>2</v>
      </c>
      <c r="P101" s="72">
        <v>96.3</v>
      </c>
      <c r="Q101" s="1"/>
      <c r="R101" s="1"/>
      <c r="S101" s="1"/>
      <c r="T101" s="1"/>
      <c r="U101" s="1"/>
      <c r="W101" s="1"/>
      <c r="X101" s="1"/>
      <c r="Y101" s="1"/>
    </row>
    <row r="102" spans="1:25" ht="18.75">
      <c r="A102" s="177">
        <v>204</v>
      </c>
      <c r="B102" s="70" t="s">
        <v>265</v>
      </c>
      <c r="C102" s="71">
        <v>44003</v>
      </c>
      <c r="D102" s="72" t="s">
        <v>170</v>
      </c>
      <c r="E102" s="72" t="s">
        <v>163</v>
      </c>
      <c r="F102" s="72" t="s">
        <v>250</v>
      </c>
      <c r="G102" s="72">
        <v>0</v>
      </c>
      <c r="H102" s="72">
        <v>264</v>
      </c>
      <c r="I102" s="73">
        <v>0.83835416666666673</v>
      </c>
      <c r="J102" s="74">
        <f>Table32[[#This Row],[Watch time (hours)]]*1440</f>
        <v>1207.23</v>
      </c>
      <c r="K102" s="75">
        <v>5153</v>
      </c>
      <c r="L102" s="76">
        <f t="shared" si="3"/>
        <v>169.01839999999999</v>
      </c>
      <c r="M102" s="77">
        <v>3.2799999999999996E-2</v>
      </c>
      <c r="N102" s="72">
        <v>42</v>
      </c>
      <c r="O102" s="72">
        <v>0</v>
      </c>
      <c r="P102" s="72">
        <v>100</v>
      </c>
      <c r="Q102" s="1"/>
      <c r="R102" s="1"/>
      <c r="S102" s="1"/>
      <c r="T102" s="1"/>
      <c r="U102" s="1"/>
      <c r="W102" s="1"/>
      <c r="X102" s="1"/>
      <c r="Y102" s="1"/>
    </row>
    <row r="103" spans="1:25" ht="18.75">
      <c r="A103" s="177">
        <v>205</v>
      </c>
      <c r="B103" s="70" t="s">
        <v>266</v>
      </c>
      <c r="C103" s="71">
        <v>44003</v>
      </c>
      <c r="D103" s="72" t="s">
        <v>170</v>
      </c>
      <c r="E103" s="72" t="s">
        <v>163</v>
      </c>
      <c r="F103" s="72" t="s">
        <v>243</v>
      </c>
      <c r="G103" s="72">
        <v>4</v>
      </c>
      <c r="H103" s="72">
        <v>199</v>
      </c>
      <c r="I103" s="73">
        <v>0.76422083333333335</v>
      </c>
      <c r="J103" s="74">
        <f>Table32[[#This Row],[Watch time (hours)]]*1440</f>
        <v>1100.4780000000001</v>
      </c>
      <c r="K103" s="75">
        <v>4067</v>
      </c>
      <c r="L103" s="76">
        <f t="shared" si="3"/>
        <v>113.06259999999999</v>
      </c>
      <c r="M103" s="77">
        <v>2.7799999999999998E-2</v>
      </c>
      <c r="N103" s="72">
        <v>35</v>
      </c>
      <c r="O103" s="72">
        <v>0</v>
      </c>
      <c r="P103" s="72">
        <v>100</v>
      </c>
      <c r="Q103" s="1"/>
      <c r="R103" s="1"/>
      <c r="S103" s="1"/>
      <c r="T103" s="1"/>
      <c r="U103" s="1"/>
      <c r="W103" s="1"/>
      <c r="X103" s="1"/>
      <c r="Y103" s="1"/>
    </row>
    <row r="104" spans="1:25" ht="18.75">
      <c r="A104" s="177">
        <v>206</v>
      </c>
      <c r="B104" s="70" t="s">
        <v>267</v>
      </c>
      <c r="C104" s="71">
        <v>44004</v>
      </c>
      <c r="D104" s="72" t="s">
        <v>170</v>
      </c>
      <c r="E104" s="72" t="s">
        <v>163</v>
      </c>
      <c r="F104" s="72" t="s">
        <v>243</v>
      </c>
      <c r="G104" s="72">
        <v>6</v>
      </c>
      <c r="H104" s="72">
        <v>390</v>
      </c>
      <c r="I104" s="73">
        <v>1.6226166666666666</v>
      </c>
      <c r="J104" s="74">
        <f>Table32[[#This Row],[Watch time (hours)]]*1440</f>
        <v>2336.5679999999998</v>
      </c>
      <c r="K104" s="75">
        <v>6123</v>
      </c>
      <c r="L104" s="76">
        <f t="shared" si="3"/>
        <v>287.78100000000001</v>
      </c>
      <c r="M104" s="77">
        <v>4.7E-2</v>
      </c>
      <c r="N104" s="72">
        <v>46</v>
      </c>
      <c r="O104" s="72">
        <v>2</v>
      </c>
      <c r="P104" s="72">
        <v>95.83</v>
      </c>
      <c r="Q104" s="1"/>
      <c r="R104" s="1"/>
      <c r="S104" s="1"/>
      <c r="T104" s="1"/>
      <c r="U104" s="1"/>
      <c r="W104" s="1"/>
      <c r="X104" s="1"/>
      <c r="Y104" s="1"/>
    </row>
    <row r="105" spans="1:25" ht="18.75">
      <c r="A105" s="177">
        <v>207</v>
      </c>
      <c r="B105" s="70" t="s">
        <v>268</v>
      </c>
      <c r="C105" s="71">
        <v>44004</v>
      </c>
      <c r="D105" s="72" t="s">
        <v>170</v>
      </c>
      <c r="E105" s="72" t="s">
        <v>163</v>
      </c>
      <c r="F105" s="72" t="s">
        <v>250</v>
      </c>
      <c r="G105" s="72">
        <v>1</v>
      </c>
      <c r="H105" s="72">
        <v>178</v>
      </c>
      <c r="I105" s="73">
        <v>0.83573333333333344</v>
      </c>
      <c r="J105" s="74">
        <f>Table32[[#This Row],[Watch time (hours)]]*1440</f>
        <v>1203.4560000000001</v>
      </c>
      <c r="K105" s="75">
        <v>4316</v>
      </c>
      <c r="L105" s="76">
        <f t="shared" si="3"/>
        <v>110.92119999999998</v>
      </c>
      <c r="M105" s="77">
        <v>2.5699999999999997E-2</v>
      </c>
      <c r="N105" s="72">
        <v>33</v>
      </c>
      <c r="O105" s="72">
        <v>1</v>
      </c>
      <c r="P105" s="72">
        <v>97.06</v>
      </c>
      <c r="Q105" s="1"/>
      <c r="R105" s="1"/>
      <c r="S105" s="1"/>
      <c r="T105" s="1"/>
      <c r="U105" s="1"/>
      <c r="W105" s="1"/>
      <c r="X105" s="1"/>
      <c r="Y105" s="1"/>
    </row>
    <row r="106" spans="1:25" ht="18.75">
      <c r="A106" s="177">
        <v>208</v>
      </c>
      <c r="B106" s="70" t="s">
        <v>269</v>
      </c>
      <c r="C106" s="71">
        <v>44005</v>
      </c>
      <c r="D106" s="72" t="s">
        <v>170</v>
      </c>
      <c r="E106" s="72" t="s">
        <v>163</v>
      </c>
      <c r="F106" s="72" t="s">
        <v>243</v>
      </c>
      <c r="G106" s="72">
        <v>7</v>
      </c>
      <c r="H106" s="72">
        <v>354</v>
      </c>
      <c r="I106" s="73">
        <v>1.8983041666666667</v>
      </c>
      <c r="J106" s="74">
        <f>Table32[[#This Row],[Watch time (hours)]]*1440</f>
        <v>2733.558</v>
      </c>
      <c r="K106" s="75">
        <v>6880</v>
      </c>
      <c r="L106" s="76">
        <f t="shared" si="3"/>
        <v>244.23999999999998</v>
      </c>
      <c r="M106" s="77">
        <v>3.5499999999999997E-2</v>
      </c>
      <c r="N106" s="72">
        <v>47</v>
      </c>
      <c r="O106" s="72">
        <v>5</v>
      </c>
      <c r="P106" s="72">
        <v>90.38</v>
      </c>
      <c r="Q106" s="1"/>
      <c r="R106" s="1"/>
      <c r="S106" s="1"/>
      <c r="T106" s="1"/>
      <c r="U106" s="1"/>
      <c r="W106" s="1"/>
      <c r="X106" s="1"/>
      <c r="Y106" s="1"/>
    </row>
    <row r="107" spans="1:25" ht="18.75">
      <c r="A107" s="177">
        <v>216</v>
      </c>
      <c r="B107" s="70" t="s">
        <v>271</v>
      </c>
      <c r="C107" s="71">
        <v>44015</v>
      </c>
      <c r="D107" s="72" t="s">
        <v>170</v>
      </c>
      <c r="E107" s="72" t="s">
        <v>163</v>
      </c>
      <c r="F107" s="72" t="s">
        <v>270</v>
      </c>
      <c r="G107" s="72">
        <v>3</v>
      </c>
      <c r="H107" s="72">
        <v>212</v>
      </c>
      <c r="I107" s="73">
        <v>0.96879166666666683</v>
      </c>
      <c r="J107" s="74">
        <f>Table32[[#This Row],[Watch time (hours)]]*1440</f>
        <v>1395.0600000000002</v>
      </c>
      <c r="K107" s="75">
        <v>4153</v>
      </c>
      <c r="L107" s="76">
        <f t="shared" si="3"/>
        <v>154.0763</v>
      </c>
      <c r="M107" s="77">
        <v>3.7100000000000001E-2</v>
      </c>
      <c r="N107" s="72">
        <v>42</v>
      </c>
      <c r="O107" s="72">
        <v>0</v>
      </c>
      <c r="P107" s="72">
        <v>100</v>
      </c>
      <c r="Q107" s="1"/>
      <c r="R107" s="1"/>
      <c r="S107" s="1"/>
      <c r="T107" s="1"/>
      <c r="U107" s="1"/>
      <c r="W107" s="1"/>
      <c r="X107" s="1"/>
      <c r="Y107" s="1"/>
    </row>
    <row r="108" spans="1:25" ht="18.75">
      <c r="A108" s="177">
        <v>217</v>
      </c>
      <c r="B108" s="70" t="s">
        <v>272</v>
      </c>
      <c r="C108" s="71">
        <v>44015</v>
      </c>
      <c r="D108" s="72" t="s">
        <v>170</v>
      </c>
      <c r="E108" s="72" t="s">
        <v>163</v>
      </c>
      <c r="F108" s="72" t="s">
        <v>171</v>
      </c>
      <c r="G108" s="72">
        <v>1</v>
      </c>
      <c r="H108" s="72">
        <v>171</v>
      </c>
      <c r="I108" s="73">
        <v>1.0024166666666667</v>
      </c>
      <c r="J108" s="74">
        <f>Table32[[#This Row],[Watch time (hours)]]*1440</f>
        <v>1443.48</v>
      </c>
      <c r="K108" s="75">
        <v>2684</v>
      </c>
      <c r="L108" s="76">
        <f t="shared" si="3"/>
        <v>101.992</v>
      </c>
      <c r="M108" s="77">
        <v>3.7999999999999999E-2</v>
      </c>
      <c r="N108" s="72">
        <v>28</v>
      </c>
      <c r="O108" s="72">
        <v>1</v>
      </c>
      <c r="P108" s="72">
        <v>96.55</v>
      </c>
      <c r="Q108" s="1"/>
      <c r="R108" s="1"/>
      <c r="S108" s="1"/>
      <c r="T108" s="1"/>
      <c r="U108" s="1"/>
      <c r="W108" s="1"/>
      <c r="X108" s="1"/>
      <c r="Y108" s="1"/>
    </row>
    <row r="109" spans="1:25" ht="18.75">
      <c r="A109" s="177">
        <v>221</v>
      </c>
      <c r="B109" s="70" t="s">
        <v>273</v>
      </c>
      <c r="C109" s="71">
        <v>44018</v>
      </c>
      <c r="D109" s="72" t="s">
        <v>170</v>
      </c>
      <c r="E109" s="72" t="s">
        <v>163</v>
      </c>
      <c r="F109" s="72" t="s">
        <v>274</v>
      </c>
      <c r="G109" s="72">
        <v>0</v>
      </c>
      <c r="H109" s="72">
        <v>230</v>
      </c>
      <c r="I109" s="73">
        <v>0.88141666666666663</v>
      </c>
      <c r="J109" s="74">
        <f>Table32[[#This Row],[Watch time (hours)]]*1440</f>
        <v>1269.24</v>
      </c>
      <c r="K109" s="75">
        <v>3653</v>
      </c>
      <c r="L109" s="76">
        <f t="shared" si="3"/>
        <v>138.08340000000001</v>
      </c>
      <c r="M109" s="77">
        <v>3.78E-2</v>
      </c>
      <c r="N109" s="72">
        <v>45</v>
      </c>
      <c r="O109" s="72">
        <v>0</v>
      </c>
      <c r="P109" s="72">
        <v>100</v>
      </c>
      <c r="Q109" s="1"/>
      <c r="R109" s="1"/>
      <c r="S109" s="1"/>
      <c r="T109" s="1"/>
      <c r="U109" s="1"/>
      <c r="W109" s="1"/>
      <c r="X109" s="1"/>
      <c r="Y109" s="1"/>
    </row>
    <row r="110" spans="1:25" ht="18.75">
      <c r="A110" s="177">
        <v>222</v>
      </c>
      <c r="B110" s="70" t="s">
        <v>275</v>
      </c>
      <c r="C110" s="71">
        <v>44019</v>
      </c>
      <c r="D110" s="72" t="s">
        <v>170</v>
      </c>
      <c r="E110" s="72" t="s">
        <v>163</v>
      </c>
      <c r="F110" s="72" t="s">
        <v>164</v>
      </c>
      <c r="G110" s="72">
        <v>0</v>
      </c>
      <c r="H110" s="72">
        <v>213</v>
      </c>
      <c r="I110" s="73">
        <v>0.47147499999999998</v>
      </c>
      <c r="J110" s="74">
        <f>Table32[[#This Row],[Watch time (hours)]]*1440</f>
        <v>678.92399999999998</v>
      </c>
      <c r="K110" s="75">
        <v>3597</v>
      </c>
      <c r="L110" s="76">
        <f t="shared" si="3"/>
        <v>120.85919999999999</v>
      </c>
      <c r="M110" s="77">
        <v>3.3599999999999998E-2</v>
      </c>
      <c r="N110" s="72">
        <v>32</v>
      </c>
      <c r="O110" s="72">
        <v>0</v>
      </c>
      <c r="P110" s="72">
        <v>100</v>
      </c>
      <c r="Q110" s="1"/>
      <c r="R110" s="1"/>
      <c r="S110" s="1"/>
      <c r="T110" s="1"/>
      <c r="U110" s="1"/>
      <c r="W110" s="1"/>
      <c r="X110" s="1"/>
      <c r="Y110" s="1"/>
    </row>
    <row r="111" spans="1:25" ht="18.75">
      <c r="A111" s="177">
        <v>223</v>
      </c>
      <c r="B111" s="70" t="s">
        <v>276</v>
      </c>
      <c r="C111" s="71">
        <v>44019</v>
      </c>
      <c r="D111" s="72" t="s">
        <v>170</v>
      </c>
      <c r="E111" s="72" t="s">
        <v>163</v>
      </c>
      <c r="F111" s="72" t="s">
        <v>270</v>
      </c>
      <c r="G111" s="72">
        <v>1</v>
      </c>
      <c r="H111" s="72">
        <v>177</v>
      </c>
      <c r="I111" s="73">
        <v>0.83874583333333319</v>
      </c>
      <c r="J111" s="74">
        <f>Table32[[#This Row],[Watch time (hours)]]*1440</f>
        <v>1207.7939999999999</v>
      </c>
      <c r="K111" s="75">
        <v>3471</v>
      </c>
      <c r="L111" s="76">
        <f t="shared" si="3"/>
        <v>99.964799999999997</v>
      </c>
      <c r="M111" s="77">
        <v>2.8799999999999999E-2</v>
      </c>
      <c r="N111" s="72">
        <v>27</v>
      </c>
      <c r="O111" s="72">
        <v>1</v>
      </c>
      <c r="P111" s="72">
        <v>96.43</v>
      </c>
      <c r="Q111" s="1"/>
      <c r="R111" s="1"/>
      <c r="S111" s="1"/>
      <c r="T111" s="1"/>
      <c r="U111" s="1"/>
      <c r="W111" s="1"/>
      <c r="X111" s="1"/>
      <c r="Y111" s="1"/>
    </row>
    <row r="112" spans="1:25" ht="18.75">
      <c r="A112" s="177">
        <v>225</v>
      </c>
      <c r="B112" s="70" t="s">
        <v>277</v>
      </c>
      <c r="C112" s="71">
        <v>44021</v>
      </c>
      <c r="D112" s="72" t="s">
        <v>170</v>
      </c>
      <c r="E112" s="72" t="s">
        <v>163</v>
      </c>
      <c r="F112" s="72" t="s">
        <v>102</v>
      </c>
      <c r="G112" s="72">
        <v>2</v>
      </c>
      <c r="H112" s="72">
        <v>150</v>
      </c>
      <c r="I112" s="73">
        <v>0.95434583333333334</v>
      </c>
      <c r="J112" s="74">
        <f>Table32[[#This Row],[Watch time (hours)]]*1440</f>
        <v>1374.258</v>
      </c>
      <c r="K112" s="75">
        <v>4112</v>
      </c>
      <c r="L112" s="76">
        <f t="shared" si="3"/>
        <v>111.02400000000002</v>
      </c>
      <c r="M112" s="77">
        <v>2.7000000000000003E-2</v>
      </c>
      <c r="N112" s="72">
        <v>27</v>
      </c>
      <c r="O112" s="72">
        <v>1</v>
      </c>
      <c r="P112" s="72">
        <v>96.43</v>
      </c>
      <c r="Q112" s="1"/>
      <c r="R112" s="1"/>
      <c r="S112" s="1"/>
      <c r="T112" s="1"/>
      <c r="U112" s="1"/>
      <c r="W112" s="1"/>
      <c r="X112" s="1"/>
      <c r="Y112" s="1"/>
    </row>
    <row r="113" spans="1:25" ht="18.75">
      <c r="A113" s="177">
        <v>226</v>
      </c>
      <c r="B113" s="70" t="s">
        <v>278</v>
      </c>
      <c r="C113" s="71">
        <v>44021</v>
      </c>
      <c r="D113" s="72" t="s">
        <v>170</v>
      </c>
      <c r="E113" s="72" t="s">
        <v>163</v>
      </c>
      <c r="F113" s="72" t="s">
        <v>102</v>
      </c>
      <c r="G113" s="72">
        <v>0</v>
      </c>
      <c r="H113" s="72">
        <v>103</v>
      </c>
      <c r="I113" s="73">
        <v>0.48068750000000005</v>
      </c>
      <c r="J113" s="74">
        <f>Table32[[#This Row],[Watch time (hours)]]*1440</f>
        <v>692.19</v>
      </c>
      <c r="K113" s="75">
        <v>3094</v>
      </c>
      <c r="L113" s="76">
        <f t="shared" si="3"/>
        <v>57.857800000000005</v>
      </c>
      <c r="M113" s="77">
        <v>1.8700000000000001E-2</v>
      </c>
      <c r="N113" s="72">
        <v>23</v>
      </c>
      <c r="O113" s="72">
        <v>0</v>
      </c>
      <c r="P113" s="72">
        <v>100</v>
      </c>
      <c r="Q113" s="1"/>
      <c r="R113" s="1"/>
      <c r="S113" s="1"/>
      <c r="T113" s="1"/>
      <c r="U113" s="1"/>
      <c r="W113" s="1"/>
      <c r="X113" s="1"/>
      <c r="Y113" s="1"/>
    </row>
    <row r="114" spans="1:25" ht="18.75">
      <c r="A114" s="177">
        <v>228</v>
      </c>
      <c r="B114" s="70" t="s">
        <v>279</v>
      </c>
      <c r="C114" s="71">
        <v>44022</v>
      </c>
      <c r="D114" s="72" t="s">
        <v>170</v>
      </c>
      <c r="E114" s="72" t="s">
        <v>163</v>
      </c>
      <c r="F114" s="72" t="s">
        <v>166</v>
      </c>
      <c r="G114" s="72">
        <v>0</v>
      </c>
      <c r="H114" s="72">
        <v>271</v>
      </c>
      <c r="I114" s="73">
        <v>1.1194208333333333</v>
      </c>
      <c r="J114" s="74">
        <f>Table32[[#This Row],[Watch time (hours)]]*1440</f>
        <v>1611.9659999999999</v>
      </c>
      <c r="K114" s="75">
        <v>4777</v>
      </c>
      <c r="L114" s="76">
        <f t="shared" si="3"/>
        <v>173.8828</v>
      </c>
      <c r="M114" s="77">
        <v>3.6400000000000002E-2</v>
      </c>
      <c r="N114" s="72">
        <v>35</v>
      </c>
      <c r="O114" s="72">
        <v>1</v>
      </c>
      <c r="P114" s="72">
        <v>97.22</v>
      </c>
      <c r="Q114" s="1"/>
      <c r="R114" s="1"/>
      <c r="S114" s="1"/>
      <c r="T114" s="1"/>
      <c r="U114" s="1"/>
      <c r="W114" s="1"/>
      <c r="X114" s="1"/>
      <c r="Y114" s="1"/>
    </row>
    <row r="115" spans="1:25" ht="18.75">
      <c r="A115" s="177">
        <v>229</v>
      </c>
      <c r="B115" s="70" t="s">
        <v>280</v>
      </c>
      <c r="C115" s="71">
        <v>44023</v>
      </c>
      <c r="D115" s="72" t="s">
        <v>170</v>
      </c>
      <c r="E115" s="72" t="s">
        <v>163</v>
      </c>
      <c r="F115" s="72" t="s">
        <v>102</v>
      </c>
      <c r="G115" s="72">
        <v>4</v>
      </c>
      <c r="H115" s="72">
        <v>234</v>
      </c>
      <c r="I115" s="73">
        <v>0.8120208333333333</v>
      </c>
      <c r="J115" s="74">
        <f>Table32[[#This Row],[Watch time (hours)]]*1440</f>
        <v>1169.31</v>
      </c>
      <c r="K115" s="75">
        <v>5457</v>
      </c>
      <c r="L115" s="76">
        <f t="shared" si="3"/>
        <v>136.97069999999999</v>
      </c>
      <c r="M115" s="77">
        <v>2.5099999999999997E-2</v>
      </c>
      <c r="N115" s="72">
        <v>39</v>
      </c>
      <c r="O115" s="72">
        <v>0</v>
      </c>
      <c r="P115" s="72">
        <v>100</v>
      </c>
      <c r="Q115" s="1"/>
      <c r="R115" s="1"/>
      <c r="S115" s="1"/>
      <c r="T115" s="1"/>
      <c r="U115" s="1"/>
      <c r="W115" s="1"/>
      <c r="X115" s="1"/>
      <c r="Y115" s="1"/>
    </row>
    <row r="116" spans="1:25" ht="18.75">
      <c r="A116" s="177">
        <v>230</v>
      </c>
      <c r="B116" s="70" t="s">
        <v>281</v>
      </c>
      <c r="C116" s="71">
        <v>44024</v>
      </c>
      <c r="D116" s="72" t="s">
        <v>170</v>
      </c>
      <c r="E116" s="72" t="s">
        <v>163</v>
      </c>
      <c r="F116" s="72" t="s">
        <v>164</v>
      </c>
      <c r="G116" s="72">
        <v>1</v>
      </c>
      <c r="H116" s="72">
        <v>234</v>
      </c>
      <c r="I116" s="73">
        <v>1.0814041666666667</v>
      </c>
      <c r="J116" s="74">
        <f>Table32[[#This Row],[Watch time (hours)]]*1440</f>
        <v>1557.222</v>
      </c>
      <c r="K116" s="75">
        <v>2763</v>
      </c>
      <c r="L116" s="76">
        <f t="shared" si="3"/>
        <v>127.9269</v>
      </c>
      <c r="M116" s="77">
        <v>4.6300000000000001E-2</v>
      </c>
      <c r="N116" s="72">
        <v>31</v>
      </c>
      <c r="O116" s="72">
        <v>0</v>
      </c>
      <c r="P116" s="72">
        <v>100</v>
      </c>
      <c r="Q116" s="1"/>
      <c r="R116" s="1"/>
      <c r="S116" s="1"/>
      <c r="T116" s="1"/>
      <c r="U116" s="1"/>
      <c r="W116" s="1"/>
      <c r="X116" s="1"/>
      <c r="Y116" s="1"/>
    </row>
    <row r="117" spans="1:25" ht="18.75">
      <c r="A117" s="177">
        <v>231</v>
      </c>
      <c r="B117" s="70" t="s">
        <v>282</v>
      </c>
      <c r="C117" s="71">
        <v>44024</v>
      </c>
      <c r="D117" s="72" t="s">
        <v>170</v>
      </c>
      <c r="E117" s="72" t="s">
        <v>163</v>
      </c>
      <c r="F117" s="72" t="s">
        <v>171</v>
      </c>
      <c r="G117" s="72">
        <v>2</v>
      </c>
      <c r="H117" s="72">
        <v>164</v>
      </c>
      <c r="I117" s="73">
        <v>0.64084583333333334</v>
      </c>
      <c r="J117" s="74">
        <f>Table32[[#This Row],[Watch time (hours)]]*1440</f>
        <v>922.81799999999998</v>
      </c>
      <c r="K117" s="75">
        <v>3501</v>
      </c>
      <c r="L117" s="76">
        <f t="shared" si="3"/>
        <v>107.8308</v>
      </c>
      <c r="M117" s="77">
        <v>3.0800000000000001E-2</v>
      </c>
      <c r="N117" s="72">
        <v>25</v>
      </c>
      <c r="O117" s="72">
        <v>1</v>
      </c>
      <c r="P117" s="72">
        <v>96.15</v>
      </c>
      <c r="Q117" s="1"/>
      <c r="R117" s="1"/>
      <c r="S117" s="1"/>
      <c r="T117" s="1"/>
      <c r="U117" s="1"/>
      <c r="W117" s="1"/>
      <c r="X117" s="1"/>
      <c r="Y117" s="1"/>
    </row>
    <row r="118" spans="1:25" ht="18.75">
      <c r="A118" s="177">
        <v>232</v>
      </c>
      <c r="B118" s="70" t="s">
        <v>283</v>
      </c>
      <c r="C118" s="71">
        <v>44026</v>
      </c>
      <c r="D118" s="72" t="s">
        <v>170</v>
      </c>
      <c r="E118" s="72" t="s">
        <v>163</v>
      </c>
      <c r="F118" s="72" t="s">
        <v>102</v>
      </c>
      <c r="G118" s="72">
        <v>0</v>
      </c>
      <c r="H118" s="72">
        <v>250</v>
      </c>
      <c r="I118" s="73">
        <v>1.2545416666666669</v>
      </c>
      <c r="J118" s="74">
        <f>Table32[[#This Row],[Watch time (hours)]]*1440</f>
        <v>1806.5400000000004</v>
      </c>
      <c r="K118" s="75">
        <v>4704</v>
      </c>
      <c r="L118" s="76">
        <f t="shared" si="3"/>
        <v>129.8304</v>
      </c>
      <c r="M118" s="77">
        <v>2.76E-2</v>
      </c>
      <c r="N118" s="72">
        <v>37</v>
      </c>
      <c r="O118" s="72">
        <v>1</v>
      </c>
      <c r="P118" s="72">
        <v>97.37</v>
      </c>
      <c r="Q118" s="1"/>
      <c r="R118" s="1"/>
      <c r="S118" s="1"/>
      <c r="T118" s="1"/>
      <c r="U118" s="1"/>
      <c r="W118" s="1"/>
      <c r="X118" s="1"/>
      <c r="Y118" s="1"/>
    </row>
    <row r="119" spans="1:25" ht="18.75">
      <c r="A119" s="177">
        <v>238</v>
      </c>
      <c r="B119" s="70" t="s">
        <v>284</v>
      </c>
      <c r="C119" s="71">
        <v>44028</v>
      </c>
      <c r="D119" s="72" t="s">
        <v>170</v>
      </c>
      <c r="E119" s="72" t="s">
        <v>163</v>
      </c>
      <c r="F119" s="72" t="s">
        <v>102</v>
      </c>
      <c r="G119" s="72">
        <v>0</v>
      </c>
      <c r="H119" s="72">
        <v>259</v>
      </c>
      <c r="I119" s="73">
        <v>1.6163874999999999</v>
      </c>
      <c r="J119" s="74">
        <f>Table32[[#This Row],[Watch time (hours)]]*1440</f>
        <v>2327.598</v>
      </c>
      <c r="K119" s="75">
        <v>6814</v>
      </c>
      <c r="L119" s="76">
        <f t="shared" si="3"/>
        <v>168.30580000000003</v>
      </c>
      <c r="M119" s="77">
        <v>2.4700000000000003E-2</v>
      </c>
      <c r="N119" s="72">
        <v>49</v>
      </c>
      <c r="O119" s="72">
        <v>1</v>
      </c>
      <c r="P119" s="72">
        <v>98</v>
      </c>
      <c r="Q119" s="1"/>
      <c r="R119" s="1"/>
      <c r="S119" s="1"/>
      <c r="T119" s="1"/>
      <c r="U119" s="1"/>
      <c r="W119" s="1"/>
      <c r="X119" s="1"/>
      <c r="Y119" s="1"/>
    </row>
    <row r="120" spans="1:25" ht="18.75">
      <c r="A120" s="177">
        <v>241</v>
      </c>
      <c r="B120" s="70" t="s">
        <v>285</v>
      </c>
      <c r="C120" s="71">
        <v>44030</v>
      </c>
      <c r="D120" s="72" t="s">
        <v>170</v>
      </c>
      <c r="E120" s="72" t="s">
        <v>163</v>
      </c>
      <c r="F120" s="72" t="s">
        <v>171</v>
      </c>
      <c r="G120" s="72">
        <v>0</v>
      </c>
      <c r="H120" s="72">
        <v>149</v>
      </c>
      <c r="I120" s="73">
        <v>0.37492500000000006</v>
      </c>
      <c r="J120" s="74">
        <f>Table32[[#This Row],[Watch time (hours)]]*1440</f>
        <v>539.89200000000005</v>
      </c>
      <c r="K120" s="75">
        <v>3318</v>
      </c>
      <c r="L120" s="76">
        <f t="shared" si="3"/>
        <v>89.9178</v>
      </c>
      <c r="M120" s="77">
        <v>2.7099999999999999E-2</v>
      </c>
      <c r="N120" s="72">
        <v>31</v>
      </c>
      <c r="O120" s="72">
        <v>0</v>
      </c>
      <c r="P120" s="72">
        <v>100</v>
      </c>
      <c r="Q120" s="1"/>
      <c r="R120" s="1"/>
      <c r="S120" s="1"/>
      <c r="T120" s="1"/>
      <c r="U120" s="1"/>
      <c r="W120" s="1"/>
      <c r="X120" s="1"/>
      <c r="Y120" s="1"/>
    </row>
    <row r="121" spans="1:25" ht="18.75">
      <c r="A121" s="177">
        <v>242</v>
      </c>
      <c r="B121" s="70" t="s">
        <v>286</v>
      </c>
      <c r="C121" s="71">
        <v>44031</v>
      </c>
      <c r="D121" s="72" t="s">
        <v>170</v>
      </c>
      <c r="E121" s="72" t="s">
        <v>163</v>
      </c>
      <c r="F121" s="72" t="s">
        <v>102</v>
      </c>
      <c r="G121" s="72">
        <v>0</v>
      </c>
      <c r="H121" s="72">
        <v>124</v>
      </c>
      <c r="I121" s="73">
        <v>0.36017083333333333</v>
      </c>
      <c r="J121" s="74">
        <f>Table32[[#This Row],[Watch time (hours)]]*1440</f>
        <v>518.64599999999996</v>
      </c>
      <c r="K121" s="75">
        <v>3009</v>
      </c>
      <c r="L121" s="76">
        <f t="shared" si="3"/>
        <v>56.870100000000001</v>
      </c>
      <c r="M121" s="77">
        <v>1.89E-2</v>
      </c>
      <c r="N121" s="72">
        <v>23</v>
      </c>
      <c r="O121" s="72">
        <v>0</v>
      </c>
      <c r="P121" s="72">
        <v>100</v>
      </c>
      <c r="Q121" s="1"/>
      <c r="R121" s="1"/>
      <c r="S121" s="1"/>
      <c r="T121" s="1"/>
      <c r="U121" s="1"/>
      <c r="W121" s="1"/>
      <c r="X121" s="1"/>
      <c r="Y121" s="1"/>
    </row>
    <row r="122" spans="1:25" ht="18.75">
      <c r="A122" s="177">
        <v>244</v>
      </c>
      <c r="B122" s="70" t="s">
        <v>288</v>
      </c>
      <c r="C122" s="71">
        <v>44032</v>
      </c>
      <c r="D122" s="72" t="s">
        <v>170</v>
      </c>
      <c r="E122" s="72" t="s">
        <v>163</v>
      </c>
      <c r="F122" s="72" t="s">
        <v>102</v>
      </c>
      <c r="G122" s="72">
        <v>2</v>
      </c>
      <c r="H122" s="72">
        <v>208</v>
      </c>
      <c r="I122" s="73">
        <v>1.5122083333333334</v>
      </c>
      <c r="J122" s="74">
        <f>Table32[[#This Row],[Watch time (hours)]]*1440</f>
        <v>2177.58</v>
      </c>
      <c r="K122" s="75">
        <v>3182</v>
      </c>
      <c r="L122" s="76">
        <f t="shared" si="3"/>
        <v>118.0522</v>
      </c>
      <c r="M122" s="77">
        <v>3.7100000000000001E-2</v>
      </c>
      <c r="N122" s="72">
        <v>36</v>
      </c>
      <c r="O122" s="72">
        <v>1</v>
      </c>
      <c r="P122" s="72">
        <v>97.3</v>
      </c>
      <c r="Q122" s="1"/>
      <c r="R122" s="1"/>
      <c r="S122" s="1"/>
      <c r="T122" s="1"/>
      <c r="U122" s="1"/>
      <c r="W122" s="1"/>
      <c r="X122" s="1"/>
      <c r="Y122" s="1"/>
    </row>
    <row r="123" spans="1:25" ht="18.75">
      <c r="A123" s="177">
        <v>245</v>
      </c>
      <c r="B123" s="70" t="s">
        <v>289</v>
      </c>
      <c r="C123" s="71">
        <v>44032</v>
      </c>
      <c r="D123" s="72" t="s">
        <v>170</v>
      </c>
      <c r="E123" s="72" t="s">
        <v>163</v>
      </c>
      <c r="F123" s="72" t="s">
        <v>102</v>
      </c>
      <c r="G123" s="72">
        <v>1</v>
      </c>
      <c r="H123" s="72">
        <v>117</v>
      </c>
      <c r="I123" s="73">
        <v>0.40417083333333337</v>
      </c>
      <c r="J123" s="74">
        <f>Table32[[#This Row],[Watch time (hours)]]*1440</f>
        <v>582.00600000000009</v>
      </c>
      <c r="K123" s="75">
        <v>3100</v>
      </c>
      <c r="L123" s="76">
        <f t="shared" si="3"/>
        <v>61.069999999999993</v>
      </c>
      <c r="M123" s="77">
        <v>1.9699999999999999E-2</v>
      </c>
      <c r="N123" s="72">
        <v>29</v>
      </c>
      <c r="O123" s="72">
        <v>0</v>
      </c>
      <c r="P123" s="72">
        <v>100</v>
      </c>
      <c r="Q123" s="1"/>
      <c r="R123" s="1"/>
      <c r="S123" s="1"/>
      <c r="T123" s="1"/>
      <c r="U123" s="1"/>
      <c r="W123" s="1"/>
      <c r="X123" s="1"/>
      <c r="Y123" s="1"/>
    </row>
    <row r="124" spans="1:25" ht="18.75">
      <c r="A124" s="177">
        <v>248</v>
      </c>
      <c r="B124" s="70" t="s">
        <v>290</v>
      </c>
      <c r="C124" s="71">
        <v>44033</v>
      </c>
      <c r="D124" s="72" t="s">
        <v>170</v>
      </c>
      <c r="E124" s="72" t="s">
        <v>163</v>
      </c>
      <c r="F124" s="72" t="s">
        <v>102</v>
      </c>
      <c r="G124" s="72">
        <v>0</v>
      </c>
      <c r="H124" s="72">
        <v>47</v>
      </c>
      <c r="I124" s="73">
        <v>0.11264999999999999</v>
      </c>
      <c r="J124" s="74">
        <f>Table32[[#This Row],[Watch time (hours)]]*1440</f>
        <v>162.21599999999998</v>
      </c>
      <c r="K124" s="75">
        <v>2219</v>
      </c>
      <c r="L124" s="76">
        <f t="shared" si="3"/>
        <v>23.0776</v>
      </c>
      <c r="M124" s="77">
        <v>1.04E-2</v>
      </c>
      <c r="N124" s="72">
        <v>14</v>
      </c>
      <c r="O124" s="72">
        <v>0</v>
      </c>
      <c r="P124" s="72">
        <v>100</v>
      </c>
      <c r="Q124" s="1"/>
      <c r="R124" s="1"/>
      <c r="S124" s="1"/>
      <c r="T124" s="1"/>
      <c r="U124" s="1"/>
      <c r="W124" s="1"/>
      <c r="X124" s="1"/>
      <c r="Y124" s="1"/>
    </row>
    <row r="125" spans="1:25" ht="18.75">
      <c r="A125" s="177">
        <v>251</v>
      </c>
      <c r="B125" s="70" t="s">
        <v>291</v>
      </c>
      <c r="C125" s="71">
        <v>44034</v>
      </c>
      <c r="D125" s="72" t="s">
        <v>170</v>
      </c>
      <c r="E125" s="72" t="s">
        <v>163</v>
      </c>
      <c r="F125" s="72" t="s">
        <v>102</v>
      </c>
      <c r="G125" s="72">
        <v>1</v>
      </c>
      <c r="H125" s="72">
        <v>166</v>
      </c>
      <c r="I125" s="73">
        <v>0.67893749999999997</v>
      </c>
      <c r="J125" s="74">
        <f>Table32[[#This Row],[Watch time (hours)]]*1440</f>
        <v>977.67</v>
      </c>
      <c r="K125" s="75">
        <v>3322</v>
      </c>
      <c r="L125" s="76">
        <f t="shared" si="3"/>
        <v>105.97179999999999</v>
      </c>
      <c r="M125" s="77">
        <v>3.1899999999999998E-2</v>
      </c>
      <c r="N125" s="72">
        <v>31</v>
      </c>
      <c r="O125" s="72">
        <v>0</v>
      </c>
      <c r="P125" s="72">
        <v>100</v>
      </c>
      <c r="Q125" s="1"/>
      <c r="R125" s="1"/>
      <c r="S125" s="1"/>
      <c r="T125" s="1"/>
      <c r="U125" s="1"/>
      <c r="W125" s="1"/>
      <c r="X125" s="1"/>
      <c r="Y125" s="1"/>
    </row>
    <row r="126" spans="1:25" ht="18.75">
      <c r="A126" s="177">
        <v>253</v>
      </c>
      <c r="B126" s="70" t="s">
        <v>292</v>
      </c>
      <c r="C126" s="71">
        <v>44035</v>
      </c>
      <c r="D126" s="72" t="s">
        <v>170</v>
      </c>
      <c r="E126" s="72" t="s">
        <v>163</v>
      </c>
      <c r="F126" s="72" t="s">
        <v>102</v>
      </c>
      <c r="G126" s="72">
        <v>0</v>
      </c>
      <c r="H126" s="72">
        <v>116</v>
      </c>
      <c r="I126" s="73">
        <v>0.49389166666666673</v>
      </c>
      <c r="J126" s="74">
        <f>Table32[[#This Row],[Watch time (hours)]]*1440</f>
        <v>711.20400000000006</v>
      </c>
      <c r="K126" s="75">
        <v>3114</v>
      </c>
      <c r="L126" s="76">
        <f t="shared" si="3"/>
        <v>66.950999999999993</v>
      </c>
      <c r="M126" s="77">
        <v>2.1499999999999998E-2</v>
      </c>
      <c r="N126" s="72">
        <v>26</v>
      </c>
      <c r="O126" s="72">
        <v>0</v>
      </c>
      <c r="P126" s="72">
        <v>100</v>
      </c>
      <c r="Q126" s="1"/>
      <c r="R126" s="1"/>
      <c r="S126" s="1"/>
      <c r="T126" s="1"/>
      <c r="U126" s="1"/>
      <c r="W126" s="1"/>
      <c r="X126" s="1"/>
      <c r="Y126" s="1"/>
    </row>
    <row r="127" spans="1:25" ht="18.75">
      <c r="A127" s="177">
        <v>254</v>
      </c>
      <c r="B127" s="70" t="s">
        <v>293</v>
      </c>
      <c r="C127" s="71">
        <v>44037</v>
      </c>
      <c r="D127" s="72" t="s">
        <v>170</v>
      </c>
      <c r="E127" s="72" t="s">
        <v>163</v>
      </c>
      <c r="F127" s="72" t="s">
        <v>294</v>
      </c>
      <c r="G127" s="72">
        <v>-1</v>
      </c>
      <c r="H127" s="72">
        <v>262</v>
      </c>
      <c r="I127" s="73">
        <v>1.2543333333333333</v>
      </c>
      <c r="J127" s="74">
        <f>Table32[[#This Row],[Watch time (hours)]]*1440</f>
        <v>1806.24</v>
      </c>
      <c r="K127" s="75">
        <v>3627</v>
      </c>
      <c r="L127" s="76">
        <f t="shared" si="3"/>
        <v>147.98160000000001</v>
      </c>
      <c r="M127" s="77">
        <v>4.0800000000000003E-2</v>
      </c>
      <c r="N127" s="72">
        <v>49</v>
      </c>
      <c r="O127" s="72">
        <v>0</v>
      </c>
      <c r="P127" s="72">
        <v>100</v>
      </c>
      <c r="Q127" s="1"/>
      <c r="R127" s="1"/>
      <c r="S127" s="1"/>
      <c r="T127" s="1"/>
      <c r="U127" s="1"/>
      <c r="W127" s="1"/>
      <c r="X127" s="1"/>
      <c r="Y127" s="1"/>
    </row>
    <row r="128" spans="1:25" ht="18.75">
      <c r="A128" s="177">
        <v>256</v>
      </c>
      <c r="B128" s="70" t="s">
        <v>295</v>
      </c>
      <c r="C128" s="71">
        <v>44040</v>
      </c>
      <c r="D128" s="72" t="s">
        <v>170</v>
      </c>
      <c r="E128" s="72" t="s">
        <v>163</v>
      </c>
      <c r="F128" s="72" t="s">
        <v>294</v>
      </c>
      <c r="G128" s="72">
        <v>3</v>
      </c>
      <c r="H128" s="72">
        <v>294</v>
      </c>
      <c r="I128" s="73">
        <v>1.5620291666666668</v>
      </c>
      <c r="J128" s="74">
        <f>Table32[[#This Row],[Watch time (hours)]]*1440</f>
        <v>2249.3220000000001</v>
      </c>
      <c r="K128" s="75">
        <v>3289</v>
      </c>
      <c r="L128" s="76">
        <f t="shared" si="3"/>
        <v>180.89500000000001</v>
      </c>
      <c r="M128" s="77">
        <v>5.5E-2</v>
      </c>
      <c r="N128" s="72">
        <v>46</v>
      </c>
      <c r="O128" s="72">
        <v>0</v>
      </c>
      <c r="P128" s="72">
        <v>100</v>
      </c>
      <c r="Q128" s="1"/>
      <c r="R128" s="1"/>
      <c r="S128" s="1"/>
      <c r="T128" s="1"/>
      <c r="U128" s="1"/>
      <c r="W128" s="1"/>
      <c r="X128" s="1"/>
      <c r="Y128" s="1"/>
    </row>
    <row r="129" spans="1:25" ht="18.75">
      <c r="A129" s="177">
        <v>257</v>
      </c>
      <c r="B129" s="70" t="s">
        <v>296</v>
      </c>
      <c r="C129" s="71">
        <v>44040</v>
      </c>
      <c r="D129" s="72" t="s">
        <v>170</v>
      </c>
      <c r="E129" s="72" t="s">
        <v>163</v>
      </c>
      <c r="F129" s="72" t="s">
        <v>183</v>
      </c>
      <c r="G129" s="72">
        <v>1</v>
      </c>
      <c r="H129" s="72">
        <v>205</v>
      </c>
      <c r="I129" s="73">
        <v>0.79070833333333346</v>
      </c>
      <c r="J129" s="74">
        <f>Table32[[#This Row],[Watch time (hours)]]*1440</f>
        <v>1138.6200000000001</v>
      </c>
      <c r="K129" s="75">
        <v>2811</v>
      </c>
      <c r="L129" s="76">
        <f t="shared" si="3"/>
        <v>129.0249</v>
      </c>
      <c r="M129" s="77">
        <v>4.5899999999999996E-2</v>
      </c>
      <c r="N129" s="72">
        <v>45</v>
      </c>
      <c r="O129" s="72">
        <v>1</v>
      </c>
      <c r="P129" s="72">
        <v>97.83</v>
      </c>
      <c r="Q129" s="1"/>
      <c r="R129" s="1"/>
      <c r="S129" s="1"/>
      <c r="T129" s="1"/>
      <c r="U129" s="1"/>
      <c r="W129" s="1"/>
      <c r="X129" s="1"/>
      <c r="Y129" s="1"/>
    </row>
    <row r="130" spans="1:25" ht="18.75">
      <c r="A130" s="177">
        <v>258</v>
      </c>
      <c r="B130" s="70" t="s">
        <v>297</v>
      </c>
      <c r="C130" s="71">
        <v>44041</v>
      </c>
      <c r="D130" s="72" t="s">
        <v>170</v>
      </c>
      <c r="E130" s="72" t="s">
        <v>163</v>
      </c>
      <c r="F130" s="72" t="s">
        <v>102</v>
      </c>
      <c r="G130" s="72">
        <v>1</v>
      </c>
      <c r="H130" s="72">
        <v>104</v>
      </c>
      <c r="I130" s="73">
        <v>0.22871250000000001</v>
      </c>
      <c r="J130" s="74">
        <f>Table32[[#This Row],[Watch time (hours)]]*1440</f>
        <v>329.346</v>
      </c>
      <c r="K130" s="75">
        <v>3074</v>
      </c>
      <c r="L130" s="76">
        <f t="shared" si="3"/>
        <v>51.028399999999998</v>
      </c>
      <c r="M130" s="77">
        <v>1.66E-2</v>
      </c>
      <c r="N130" s="72">
        <v>32</v>
      </c>
      <c r="O130" s="72">
        <v>0</v>
      </c>
      <c r="P130" s="72">
        <v>100</v>
      </c>
      <c r="Q130" s="1"/>
      <c r="R130" s="1"/>
      <c r="S130" s="1"/>
      <c r="T130" s="1"/>
      <c r="U130" s="1"/>
      <c r="W130" s="1"/>
      <c r="X130" s="1"/>
      <c r="Y130" s="1"/>
    </row>
    <row r="131" spans="1:25" ht="18.75">
      <c r="A131" s="177">
        <v>263</v>
      </c>
      <c r="B131" s="70" t="s">
        <v>298</v>
      </c>
      <c r="C131" s="71">
        <v>44043</v>
      </c>
      <c r="D131" s="72" t="s">
        <v>170</v>
      </c>
      <c r="E131" s="72" t="s">
        <v>163</v>
      </c>
      <c r="F131" s="72" t="s">
        <v>102</v>
      </c>
      <c r="G131" s="72">
        <v>1</v>
      </c>
      <c r="H131" s="72">
        <v>135</v>
      </c>
      <c r="I131" s="73">
        <v>0.70595833333333335</v>
      </c>
      <c r="J131" s="74">
        <f>Table32[[#This Row],[Watch time (hours)]]*1440</f>
        <v>1016.58</v>
      </c>
      <c r="K131" s="75">
        <v>3761</v>
      </c>
      <c r="L131" s="76">
        <f t="shared" si="3"/>
        <v>89.135700000000014</v>
      </c>
      <c r="M131" s="77">
        <v>2.3700000000000002E-2</v>
      </c>
      <c r="N131" s="72">
        <v>29</v>
      </c>
      <c r="O131" s="72">
        <v>0</v>
      </c>
      <c r="P131" s="72">
        <v>100</v>
      </c>
      <c r="Q131" s="1"/>
      <c r="R131" s="1"/>
      <c r="S131" s="1"/>
      <c r="T131" s="1"/>
      <c r="U131" s="1"/>
      <c r="W131" s="1"/>
      <c r="X131" s="1"/>
      <c r="Y131" s="1"/>
    </row>
    <row r="132" spans="1:25" ht="18.75">
      <c r="A132" s="177">
        <v>265</v>
      </c>
      <c r="B132" s="70" t="s">
        <v>299</v>
      </c>
      <c r="C132" s="71">
        <v>44044</v>
      </c>
      <c r="D132" s="72" t="s">
        <v>170</v>
      </c>
      <c r="E132" s="72" t="s">
        <v>163</v>
      </c>
      <c r="F132" s="72" t="s">
        <v>102</v>
      </c>
      <c r="G132" s="72">
        <v>27</v>
      </c>
      <c r="H132" s="72">
        <v>516</v>
      </c>
      <c r="I132" s="73">
        <v>1.7990208333333331</v>
      </c>
      <c r="J132" s="74">
        <f>Table32[[#This Row],[Watch time (hours)]]*1440</f>
        <v>2590.5899999999997</v>
      </c>
      <c r="K132" s="75">
        <v>8665</v>
      </c>
      <c r="L132" s="76">
        <f t="shared" ref="L132:L163" si="4">K132*M132</f>
        <v>411.58749999999998</v>
      </c>
      <c r="M132" s="77">
        <v>4.7500000000000001E-2</v>
      </c>
      <c r="N132" s="72">
        <v>70</v>
      </c>
      <c r="O132" s="72">
        <v>0</v>
      </c>
      <c r="P132" s="72">
        <v>100</v>
      </c>
      <c r="Q132" s="1"/>
      <c r="R132" s="1"/>
      <c r="S132" s="1"/>
      <c r="T132" s="1"/>
      <c r="U132" s="1"/>
      <c r="W132" s="1"/>
      <c r="X132" s="1"/>
      <c r="Y132" s="1"/>
    </row>
    <row r="133" spans="1:25" ht="18.75">
      <c r="A133" s="177">
        <v>266</v>
      </c>
      <c r="B133" s="70" t="s">
        <v>300</v>
      </c>
      <c r="C133" s="71">
        <v>44044</v>
      </c>
      <c r="D133" s="72" t="s">
        <v>170</v>
      </c>
      <c r="E133" s="72" t="s">
        <v>163</v>
      </c>
      <c r="F133" s="72" t="s">
        <v>102</v>
      </c>
      <c r="G133" s="72">
        <v>20</v>
      </c>
      <c r="H133" s="72">
        <v>344</v>
      </c>
      <c r="I133" s="73">
        <v>1.3333874999999999</v>
      </c>
      <c r="J133" s="74">
        <f>Table32[[#This Row],[Watch time (hours)]]*1440</f>
        <v>1920.078</v>
      </c>
      <c r="K133" s="75">
        <v>7621</v>
      </c>
      <c r="L133" s="76">
        <f t="shared" si="4"/>
        <v>220.24690000000001</v>
      </c>
      <c r="M133" s="77">
        <v>2.8900000000000002E-2</v>
      </c>
      <c r="N133" s="72">
        <v>54</v>
      </c>
      <c r="O133" s="72">
        <v>0</v>
      </c>
      <c r="P133" s="72">
        <v>100</v>
      </c>
      <c r="Q133" s="1"/>
      <c r="R133" s="1"/>
      <c r="S133" s="1"/>
      <c r="T133" s="1"/>
      <c r="U133" s="1"/>
      <c r="W133" s="1"/>
      <c r="X133" s="1"/>
      <c r="Y133" s="1"/>
    </row>
    <row r="134" spans="1:25" ht="18.75">
      <c r="A134" s="177">
        <v>267</v>
      </c>
      <c r="B134" s="70" t="s">
        <v>301</v>
      </c>
      <c r="C134" s="71">
        <v>44045</v>
      </c>
      <c r="D134" s="72" t="s">
        <v>170</v>
      </c>
      <c r="E134" s="72" t="s">
        <v>163</v>
      </c>
      <c r="F134" s="72" t="s">
        <v>102</v>
      </c>
      <c r="G134" s="72">
        <v>6</v>
      </c>
      <c r="H134" s="72">
        <v>375</v>
      </c>
      <c r="I134" s="73">
        <v>2.2679458333333335</v>
      </c>
      <c r="J134" s="74">
        <f>Table32[[#This Row],[Watch time (hours)]]*1440</f>
        <v>3265.8420000000001</v>
      </c>
      <c r="K134" s="75">
        <v>6109</v>
      </c>
      <c r="L134" s="76">
        <f t="shared" si="4"/>
        <v>259.02159999999998</v>
      </c>
      <c r="M134" s="77">
        <v>4.24E-2</v>
      </c>
      <c r="N134" s="72">
        <v>50</v>
      </c>
      <c r="O134" s="72">
        <v>1</v>
      </c>
      <c r="P134" s="72">
        <v>98.04</v>
      </c>
      <c r="Q134" s="1"/>
      <c r="R134" s="1"/>
      <c r="S134" s="1"/>
      <c r="T134" s="1"/>
      <c r="U134" s="1"/>
      <c r="W134" s="1"/>
      <c r="X134" s="1"/>
      <c r="Y134" s="1"/>
    </row>
    <row r="135" spans="1:25" ht="18.75">
      <c r="A135" s="177">
        <v>269</v>
      </c>
      <c r="B135" s="70" t="s">
        <v>302</v>
      </c>
      <c r="C135" s="71">
        <v>44045</v>
      </c>
      <c r="D135" s="72" t="s">
        <v>170</v>
      </c>
      <c r="E135" s="72" t="s">
        <v>163</v>
      </c>
      <c r="F135" s="72" t="s">
        <v>102</v>
      </c>
      <c r="G135" s="72">
        <v>2</v>
      </c>
      <c r="H135" s="72">
        <v>124</v>
      </c>
      <c r="I135" s="73">
        <v>0.23763333333333334</v>
      </c>
      <c r="J135" s="74">
        <f>Table32[[#This Row],[Watch time (hours)]]*1440</f>
        <v>342.19200000000001</v>
      </c>
      <c r="K135" s="75">
        <v>3174</v>
      </c>
      <c r="L135" s="76">
        <f t="shared" si="4"/>
        <v>60.940799999999996</v>
      </c>
      <c r="M135" s="77">
        <v>1.9199999999999998E-2</v>
      </c>
      <c r="N135" s="72">
        <v>21</v>
      </c>
      <c r="O135" s="72">
        <v>0</v>
      </c>
      <c r="P135" s="72">
        <v>100</v>
      </c>
      <c r="Q135" s="1"/>
      <c r="R135" s="1"/>
      <c r="S135" s="1"/>
      <c r="T135" s="1"/>
      <c r="U135" s="1"/>
      <c r="W135" s="1"/>
      <c r="X135" s="1"/>
      <c r="Y135" s="1"/>
    </row>
    <row r="136" spans="1:25" ht="18.75">
      <c r="A136" s="177">
        <v>270</v>
      </c>
      <c r="B136" s="70" t="s">
        <v>303</v>
      </c>
      <c r="C136" s="71">
        <v>44047</v>
      </c>
      <c r="D136" s="72" t="s">
        <v>170</v>
      </c>
      <c r="E136" s="72" t="s">
        <v>163</v>
      </c>
      <c r="F136" s="72" t="s">
        <v>102</v>
      </c>
      <c r="G136" s="72">
        <v>3</v>
      </c>
      <c r="H136" s="72">
        <v>298</v>
      </c>
      <c r="I136" s="73">
        <v>1.3825208333333334</v>
      </c>
      <c r="J136" s="74">
        <f>Table32[[#This Row],[Watch time (hours)]]*1440</f>
        <v>1990.8300000000002</v>
      </c>
      <c r="K136" s="75">
        <v>4685</v>
      </c>
      <c r="L136" s="76">
        <f t="shared" si="4"/>
        <v>183.18350000000001</v>
      </c>
      <c r="M136" s="77">
        <v>3.9100000000000003E-2</v>
      </c>
      <c r="N136" s="72">
        <v>35</v>
      </c>
      <c r="O136" s="72">
        <v>0</v>
      </c>
      <c r="P136" s="72">
        <v>100</v>
      </c>
      <c r="Q136" s="1"/>
      <c r="R136" s="1"/>
      <c r="S136" s="1"/>
      <c r="T136" s="1"/>
      <c r="U136" s="1"/>
      <c r="W136" s="1"/>
      <c r="X136" s="1"/>
      <c r="Y136" s="1"/>
    </row>
    <row r="137" spans="1:25" ht="18.75">
      <c r="A137" s="177">
        <v>272</v>
      </c>
      <c r="B137" s="70" t="s">
        <v>304</v>
      </c>
      <c r="C137" s="71">
        <v>44048</v>
      </c>
      <c r="D137" s="72" t="s">
        <v>170</v>
      </c>
      <c r="E137" s="72" t="s">
        <v>174</v>
      </c>
      <c r="F137" s="72" t="s">
        <v>106</v>
      </c>
      <c r="G137" s="72">
        <v>7</v>
      </c>
      <c r="H137" s="72">
        <v>389</v>
      </c>
      <c r="I137" s="73">
        <v>1.0738916666666667</v>
      </c>
      <c r="J137" s="74">
        <f>Table32[[#This Row],[Watch time (hours)]]*1440</f>
        <v>1546.404</v>
      </c>
      <c r="K137" s="75">
        <v>7366</v>
      </c>
      <c r="L137" s="76">
        <f t="shared" si="4"/>
        <v>243.81459999999998</v>
      </c>
      <c r="M137" s="77">
        <v>3.3099999999999997E-2</v>
      </c>
      <c r="N137" s="72">
        <v>64</v>
      </c>
      <c r="O137" s="72">
        <v>2</v>
      </c>
      <c r="P137" s="72">
        <v>96.97</v>
      </c>
      <c r="Q137" s="1"/>
      <c r="R137" s="1"/>
      <c r="S137" s="1"/>
      <c r="T137" s="1"/>
      <c r="U137" s="1"/>
      <c r="W137" s="1"/>
      <c r="X137" s="1"/>
      <c r="Y137" s="1"/>
    </row>
    <row r="138" spans="1:25" ht="18.75">
      <c r="A138" s="177">
        <v>274</v>
      </c>
      <c r="B138" s="70" t="s">
        <v>305</v>
      </c>
      <c r="C138" s="71">
        <v>44049</v>
      </c>
      <c r="D138" s="72" t="s">
        <v>162</v>
      </c>
      <c r="E138" s="72" t="s">
        <v>306</v>
      </c>
      <c r="F138" s="72" t="s">
        <v>108</v>
      </c>
      <c r="G138" s="72">
        <v>1</v>
      </c>
      <c r="H138" s="72">
        <v>710</v>
      </c>
      <c r="I138" s="73">
        <v>0.34732499999999999</v>
      </c>
      <c r="J138" s="74">
        <f>Table32[[#This Row],[Watch time (hours)]]*1440</f>
        <v>500.14799999999997</v>
      </c>
      <c r="K138" s="75">
        <v>6865</v>
      </c>
      <c r="L138" s="76">
        <f t="shared" si="4"/>
        <v>415.33249999999998</v>
      </c>
      <c r="M138" s="77">
        <v>6.0499999999999998E-2</v>
      </c>
      <c r="N138" s="72">
        <v>101</v>
      </c>
      <c r="O138" s="72">
        <v>1</v>
      </c>
      <c r="P138" s="72">
        <v>99.02</v>
      </c>
      <c r="Q138" s="1"/>
      <c r="R138" s="1"/>
      <c r="S138" s="1"/>
      <c r="T138" s="1"/>
      <c r="U138" s="1"/>
      <c r="W138" s="1"/>
      <c r="X138" s="1"/>
      <c r="Y138" s="1"/>
    </row>
    <row r="139" spans="1:25" ht="18.75">
      <c r="A139" s="177">
        <v>275</v>
      </c>
      <c r="B139" s="70" t="s">
        <v>307</v>
      </c>
      <c r="C139" s="71">
        <v>44049</v>
      </c>
      <c r="D139" s="72" t="s">
        <v>162</v>
      </c>
      <c r="E139" s="72" t="s">
        <v>174</v>
      </c>
      <c r="F139" s="72" t="s">
        <v>287</v>
      </c>
      <c r="G139" s="72">
        <v>1</v>
      </c>
      <c r="H139" s="72">
        <v>305</v>
      </c>
      <c r="I139" s="73">
        <v>0.23427083333333332</v>
      </c>
      <c r="J139" s="74">
        <f>Table32[[#This Row],[Watch time (hours)]]*1440</f>
        <v>337.34999999999997</v>
      </c>
      <c r="K139" s="75">
        <v>3415</v>
      </c>
      <c r="L139" s="76">
        <f t="shared" si="4"/>
        <v>98.010499999999993</v>
      </c>
      <c r="M139" s="77">
        <v>2.87E-2</v>
      </c>
      <c r="N139" s="72">
        <v>54</v>
      </c>
      <c r="O139" s="72">
        <v>0</v>
      </c>
      <c r="P139" s="72">
        <v>100</v>
      </c>
      <c r="Q139" s="1"/>
      <c r="R139" s="1"/>
      <c r="S139" s="1"/>
      <c r="T139" s="1"/>
      <c r="U139" s="1"/>
      <c r="W139" s="1"/>
      <c r="X139" s="1"/>
      <c r="Y139" s="1"/>
    </row>
    <row r="140" spans="1:25" ht="18.75">
      <c r="A140" s="177">
        <v>276</v>
      </c>
      <c r="B140" s="70" t="s">
        <v>308</v>
      </c>
      <c r="C140" s="71">
        <v>44049</v>
      </c>
      <c r="D140" s="72" t="s">
        <v>170</v>
      </c>
      <c r="E140" s="72" t="s">
        <v>163</v>
      </c>
      <c r="F140" s="72" t="s">
        <v>102</v>
      </c>
      <c r="G140" s="72">
        <v>4</v>
      </c>
      <c r="H140" s="72">
        <v>233</v>
      </c>
      <c r="I140" s="73">
        <v>1.2043999999999999</v>
      </c>
      <c r="J140" s="74">
        <f>Table32[[#This Row],[Watch time (hours)]]*1440</f>
        <v>1734.3359999999998</v>
      </c>
      <c r="K140" s="75">
        <v>3809</v>
      </c>
      <c r="L140" s="76">
        <f t="shared" si="4"/>
        <v>171.0241</v>
      </c>
      <c r="M140" s="77">
        <v>4.4900000000000002E-2</v>
      </c>
      <c r="N140" s="72">
        <v>44</v>
      </c>
      <c r="O140" s="72">
        <v>0</v>
      </c>
      <c r="P140" s="72">
        <v>100</v>
      </c>
      <c r="Q140" s="1"/>
      <c r="R140" s="1"/>
      <c r="S140" s="1"/>
      <c r="T140" s="1"/>
      <c r="U140" s="1"/>
      <c r="W140" s="1"/>
      <c r="X140" s="1"/>
      <c r="Y140" s="1"/>
    </row>
    <row r="141" spans="1:25" ht="18.75">
      <c r="A141" s="177">
        <v>277</v>
      </c>
      <c r="B141" s="70" t="s">
        <v>309</v>
      </c>
      <c r="C141" s="71">
        <v>44049</v>
      </c>
      <c r="D141" s="72" t="s">
        <v>170</v>
      </c>
      <c r="E141" s="72" t="s">
        <v>163</v>
      </c>
      <c r="F141" s="72" t="s">
        <v>102</v>
      </c>
      <c r="G141" s="72">
        <v>3</v>
      </c>
      <c r="H141" s="72">
        <v>120</v>
      </c>
      <c r="I141" s="73">
        <v>0.38098333333333334</v>
      </c>
      <c r="J141" s="74">
        <f>Table32[[#This Row],[Watch time (hours)]]*1440</f>
        <v>548.61599999999999</v>
      </c>
      <c r="K141" s="75">
        <v>2886</v>
      </c>
      <c r="L141" s="76">
        <f t="shared" si="4"/>
        <v>81.962399999999988</v>
      </c>
      <c r="M141" s="77">
        <v>2.8399999999999998E-2</v>
      </c>
      <c r="N141" s="72">
        <v>28</v>
      </c>
      <c r="O141" s="72">
        <v>1</v>
      </c>
      <c r="P141" s="72">
        <v>96.55</v>
      </c>
      <c r="Q141" s="1"/>
      <c r="R141" s="1"/>
      <c r="S141" s="1"/>
      <c r="T141" s="1"/>
      <c r="U141" s="1"/>
      <c r="W141" s="1"/>
      <c r="X141" s="1"/>
      <c r="Y141" s="1"/>
    </row>
    <row r="142" spans="1:25" ht="18.75">
      <c r="A142" s="177">
        <v>279</v>
      </c>
      <c r="B142" s="70" t="s">
        <v>310</v>
      </c>
      <c r="C142" s="71">
        <v>44050</v>
      </c>
      <c r="D142" s="72" t="s">
        <v>170</v>
      </c>
      <c r="E142" s="72" t="s">
        <v>174</v>
      </c>
      <c r="F142" s="72" t="s">
        <v>106</v>
      </c>
      <c r="G142" s="72">
        <v>8</v>
      </c>
      <c r="H142" s="72">
        <v>459</v>
      </c>
      <c r="I142" s="73">
        <v>2.4119916666666668</v>
      </c>
      <c r="J142" s="74">
        <f>Table32[[#This Row],[Watch time (hours)]]*1440</f>
        <v>3473.268</v>
      </c>
      <c r="K142" s="75">
        <v>5124</v>
      </c>
      <c r="L142" s="76">
        <f t="shared" si="4"/>
        <v>313.07640000000004</v>
      </c>
      <c r="M142" s="77">
        <v>6.1100000000000002E-2</v>
      </c>
      <c r="N142" s="72">
        <v>78</v>
      </c>
      <c r="O142" s="72">
        <v>3</v>
      </c>
      <c r="P142" s="72">
        <v>96.3</v>
      </c>
      <c r="Q142" s="1"/>
      <c r="R142" s="1"/>
      <c r="S142" s="1"/>
      <c r="T142" s="1"/>
      <c r="U142" s="1"/>
      <c r="W142" s="1"/>
      <c r="X142" s="1"/>
      <c r="Y142" s="1"/>
    </row>
    <row r="143" spans="1:25" ht="18.75">
      <c r="A143" s="177">
        <v>283</v>
      </c>
      <c r="B143" s="70" t="s">
        <v>311</v>
      </c>
      <c r="C143" s="71">
        <v>44051</v>
      </c>
      <c r="D143" s="72" t="s">
        <v>170</v>
      </c>
      <c r="E143" s="72" t="s">
        <v>163</v>
      </c>
      <c r="F143" s="72" t="s">
        <v>102</v>
      </c>
      <c r="G143" s="72">
        <v>-1</v>
      </c>
      <c r="H143" s="72">
        <v>166</v>
      </c>
      <c r="I143" s="73">
        <v>0.9360666666666666</v>
      </c>
      <c r="J143" s="74">
        <f>Table32[[#This Row],[Watch time (hours)]]*1440</f>
        <v>1347.9359999999999</v>
      </c>
      <c r="K143" s="75">
        <v>3180</v>
      </c>
      <c r="L143" s="76">
        <f t="shared" si="4"/>
        <v>89.994000000000014</v>
      </c>
      <c r="M143" s="77">
        <v>2.8300000000000002E-2</v>
      </c>
      <c r="N143" s="72">
        <v>28</v>
      </c>
      <c r="O143" s="72">
        <v>0</v>
      </c>
      <c r="P143" s="72">
        <v>100</v>
      </c>
      <c r="Q143" s="1"/>
      <c r="R143" s="1"/>
      <c r="S143" s="1"/>
      <c r="T143" s="1"/>
      <c r="U143" s="1"/>
      <c r="W143" s="1"/>
      <c r="X143" s="1"/>
      <c r="Y143" s="1"/>
    </row>
    <row r="144" spans="1:25" ht="18.75">
      <c r="A144" s="177">
        <v>284</v>
      </c>
      <c r="B144" s="70" t="s">
        <v>312</v>
      </c>
      <c r="C144" s="71">
        <v>44051</v>
      </c>
      <c r="D144" s="72" t="s">
        <v>170</v>
      </c>
      <c r="E144" s="72" t="s">
        <v>163</v>
      </c>
      <c r="F144" s="72" t="s">
        <v>102</v>
      </c>
      <c r="G144" s="72">
        <v>4</v>
      </c>
      <c r="H144" s="72">
        <v>164</v>
      </c>
      <c r="I144" s="73">
        <v>0.65155416666666666</v>
      </c>
      <c r="J144" s="74">
        <f>Table32[[#This Row],[Watch time (hours)]]*1440</f>
        <v>938.23799999999994</v>
      </c>
      <c r="K144" s="75">
        <v>3164</v>
      </c>
      <c r="L144" s="76">
        <f t="shared" si="4"/>
        <v>94.92</v>
      </c>
      <c r="M144" s="77">
        <v>0.03</v>
      </c>
      <c r="N144" s="72">
        <v>35</v>
      </c>
      <c r="O144" s="72">
        <v>0</v>
      </c>
      <c r="P144" s="72">
        <v>100</v>
      </c>
      <c r="Q144" s="1"/>
      <c r="R144" s="1"/>
      <c r="S144" s="1"/>
      <c r="T144" s="1"/>
      <c r="U144" s="1"/>
      <c r="W144" s="1"/>
      <c r="X144" s="1"/>
      <c r="Y144" s="1"/>
    </row>
    <row r="145" spans="1:25" ht="18.75">
      <c r="A145" s="177">
        <v>287</v>
      </c>
      <c r="B145" s="70" t="s">
        <v>313</v>
      </c>
      <c r="C145" s="71">
        <v>44052</v>
      </c>
      <c r="D145" s="72" t="s">
        <v>170</v>
      </c>
      <c r="E145" s="72" t="s">
        <v>174</v>
      </c>
      <c r="F145" s="72" t="s">
        <v>106</v>
      </c>
      <c r="G145" s="72">
        <v>1</v>
      </c>
      <c r="H145" s="72">
        <v>154</v>
      </c>
      <c r="I145" s="73">
        <v>0.71980833333333338</v>
      </c>
      <c r="J145" s="74">
        <f>Table32[[#This Row],[Watch time (hours)]]*1440</f>
        <v>1036.5240000000001</v>
      </c>
      <c r="K145" s="75">
        <v>2245</v>
      </c>
      <c r="L145" s="76">
        <f t="shared" si="4"/>
        <v>112.02549999999999</v>
      </c>
      <c r="M145" s="77">
        <v>4.99E-2</v>
      </c>
      <c r="N145" s="72">
        <v>27</v>
      </c>
      <c r="O145" s="72">
        <v>3</v>
      </c>
      <c r="P145" s="72">
        <v>90</v>
      </c>
      <c r="Q145" s="1"/>
      <c r="R145" s="1"/>
      <c r="S145" s="1"/>
      <c r="T145" s="1"/>
      <c r="U145" s="1"/>
      <c r="W145" s="1"/>
      <c r="X145" s="1"/>
      <c r="Y145" s="1"/>
    </row>
    <row r="146" spans="1:25" ht="18.75">
      <c r="A146" s="177">
        <v>289</v>
      </c>
      <c r="B146" s="70" t="s">
        <v>314</v>
      </c>
      <c r="C146" s="71">
        <v>44053</v>
      </c>
      <c r="D146" s="72" t="s">
        <v>170</v>
      </c>
      <c r="E146" s="72" t="s">
        <v>163</v>
      </c>
      <c r="F146" s="72" t="s">
        <v>102</v>
      </c>
      <c r="G146" s="72">
        <v>4</v>
      </c>
      <c r="H146" s="72">
        <v>347</v>
      </c>
      <c r="I146" s="73">
        <v>2.359633333333333</v>
      </c>
      <c r="J146" s="74">
        <f>Table32[[#This Row],[Watch time (hours)]]*1440</f>
        <v>3397.8719999999994</v>
      </c>
      <c r="K146" s="75">
        <v>5383</v>
      </c>
      <c r="L146" s="76">
        <f t="shared" si="4"/>
        <v>205.09230000000002</v>
      </c>
      <c r="M146" s="77">
        <v>3.8100000000000002E-2</v>
      </c>
      <c r="N146" s="72">
        <v>50</v>
      </c>
      <c r="O146" s="72">
        <v>2</v>
      </c>
      <c r="P146" s="72">
        <v>96.15</v>
      </c>
      <c r="Q146" s="1"/>
      <c r="R146" s="1"/>
      <c r="S146" s="1"/>
      <c r="T146" s="1"/>
      <c r="U146" s="1"/>
      <c r="W146" s="1"/>
      <c r="X146" s="1"/>
      <c r="Y146" s="1"/>
    </row>
    <row r="147" spans="1:25" ht="18.75">
      <c r="A147" s="177">
        <v>290</v>
      </c>
      <c r="B147" s="70" t="s">
        <v>315</v>
      </c>
      <c r="C147" s="71">
        <v>44055</v>
      </c>
      <c r="D147" s="72" t="s">
        <v>170</v>
      </c>
      <c r="E147" s="72" t="s">
        <v>163</v>
      </c>
      <c r="F147" s="72" t="s">
        <v>102</v>
      </c>
      <c r="G147" s="72">
        <v>0</v>
      </c>
      <c r="H147" s="72">
        <v>161</v>
      </c>
      <c r="I147" s="73">
        <v>0.65631250000000008</v>
      </c>
      <c r="J147" s="74">
        <f>Table32[[#This Row],[Watch time (hours)]]*1440</f>
        <v>945.09000000000015</v>
      </c>
      <c r="K147" s="75">
        <v>3025</v>
      </c>
      <c r="L147" s="76">
        <f t="shared" si="4"/>
        <v>91.96</v>
      </c>
      <c r="M147" s="77">
        <v>3.04E-2</v>
      </c>
      <c r="N147" s="72">
        <v>33</v>
      </c>
      <c r="O147" s="72">
        <v>0</v>
      </c>
      <c r="P147" s="72">
        <v>100</v>
      </c>
      <c r="Q147" s="1"/>
      <c r="R147" s="1"/>
      <c r="S147" s="1"/>
      <c r="T147" s="1"/>
      <c r="U147" s="1"/>
      <c r="W147" s="1"/>
      <c r="X147" s="1"/>
      <c r="Y147" s="1"/>
    </row>
    <row r="148" spans="1:25" ht="18.75">
      <c r="A148" s="177">
        <v>293</v>
      </c>
      <c r="B148" s="70" t="s">
        <v>316</v>
      </c>
      <c r="C148" s="71">
        <v>44057</v>
      </c>
      <c r="D148" s="72" t="s">
        <v>170</v>
      </c>
      <c r="E148" s="72" t="s">
        <v>163</v>
      </c>
      <c r="F148" s="72" t="s">
        <v>102</v>
      </c>
      <c r="G148" s="72">
        <v>1</v>
      </c>
      <c r="H148" s="72">
        <v>182</v>
      </c>
      <c r="I148" s="73">
        <v>0.95742083333333339</v>
      </c>
      <c r="J148" s="74">
        <f>Table32[[#This Row],[Watch time (hours)]]*1440</f>
        <v>1378.6860000000001</v>
      </c>
      <c r="K148" s="75">
        <v>3709</v>
      </c>
      <c r="L148" s="76">
        <f t="shared" si="4"/>
        <v>116.8335</v>
      </c>
      <c r="M148" s="77">
        <v>3.15E-2</v>
      </c>
      <c r="N148" s="72">
        <v>36</v>
      </c>
      <c r="O148" s="72">
        <v>0</v>
      </c>
      <c r="P148" s="72">
        <v>100</v>
      </c>
      <c r="Q148" s="1"/>
      <c r="R148" s="1"/>
      <c r="S148" s="1"/>
      <c r="T148" s="1"/>
      <c r="U148" s="1"/>
      <c r="W148" s="1"/>
      <c r="X148" s="1"/>
      <c r="Y148" s="1"/>
    </row>
    <row r="149" spans="1:25" ht="18.75">
      <c r="A149" s="177">
        <v>295</v>
      </c>
      <c r="B149" s="70" t="s">
        <v>317</v>
      </c>
      <c r="C149" s="71">
        <v>44059</v>
      </c>
      <c r="D149" s="72" t="s">
        <v>170</v>
      </c>
      <c r="E149" s="72" t="s">
        <v>163</v>
      </c>
      <c r="F149" s="72" t="s">
        <v>105</v>
      </c>
      <c r="G149" s="72">
        <v>1</v>
      </c>
      <c r="H149" s="72">
        <v>256</v>
      </c>
      <c r="I149" s="73">
        <v>1.1120375</v>
      </c>
      <c r="J149" s="74">
        <f>Table32[[#This Row],[Watch time (hours)]]*1440</f>
        <v>1601.3340000000001</v>
      </c>
      <c r="K149" s="75">
        <v>2367</v>
      </c>
      <c r="L149" s="76">
        <f t="shared" si="4"/>
        <v>155.0385</v>
      </c>
      <c r="M149" s="77">
        <v>6.5500000000000003E-2</v>
      </c>
      <c r="N149" s="72">
        <v>44</v>
      </c>
      <c r="O149" s="72">
        <v>1</v>
      </c>
      <c r="P149" s="72">
        <v>97.78</v>
      </c>
      <c r="Q149" s="1"/>
      <c r="R149" s="1"/>
      <c r="S149" s="1"/>
      <c r="T149" s="1"/>
      <c r="U149" s="1"/>
      <c r="W149" s="1"/>
      <c r="X149" s="1"/>
      <c r="Y149" s="1"/>
    </row>
    <row r="150" spans="1:25" ht="18.75">
      <c r="A150" s="177">
        <v>297</v>
      </c>
      <c r="B150" s="70" t="s">
        <v>318</v>
      </c>
      <c r="C150" s="71">
        <v>44059</v>
      </c>
      <c r="D150" s="72" t="s">
        <v>162</v>
      </c>
      <c r="E150" s="72" t="s">
        <v>163</v>
      </c>
      <c r="F150" s="72" t="s">
        <v>270</v>
      </c>
      <c r="G150" s="72">
        <v>0</v>
      </c>
      <c r="H150" s="72">
        <v>73</v>
      </c>
      <c r="I150" s="73">
        <v>4.0758333333333334E-2</v>
      </c>
      <c r="J150" s="74">
        <f>Table32[[#This Row],[Watch time (hours)]]*1440</f>
        <v>58.692</v>
      </c>
      <c r="K150" s="75">
        <v>1998</v>
      </c>
      <c r="L150" s="76">
        <f t="shared" si="4"/>
        <v>31.968</v>
      </c>
      <c r="M150" s="77">
        <v>1.6E-2</v>
      </c>
      <c r="N150" s="72">
        <v>20</v>
      </c>
      <c r="O150" s="72">
        <v>0</v>
      </c>
      <c r="P150" s="72">
        <v>100</v>
      </c>
      <c r="Q150" s="1"/>
      <c r="R150" s="1"/>
      <c r="S150" s="1"/>
      <c r="T150" s="1"/>
      <c r="U150" s="1"/>
      <c r="W150" s="1"/>
      <c r="X150" s="1"/>
      <c r="Y150" s="1"/>
    </row>
    <row r="151" spans="1:25" ht="18.75">
      <c r="A151" s="177">
        <v>298</v>
      </c>
      <c r="B151" s="70" t="s">
        <v>319</v>
      </c>
      <c r="C151" s="71">
        <v>44060</v>
      </c>
      <c r="D151" s="72" t="s">
        <v>170</v>
      </c>
      <c r="E151" s="72" t="s">
        <v>163</v>
      </c>
      <c r="F151" s="72" t="s">
        <v>320</v>
      </c>
      <c r="G151" s="72">
        <v>3</v>
      </c>
      <c r="H151" s="72">
        <v>218</v>
      </c>
      <c r="I151" s="73">
        <v>1.0913041666666665</v>
      </c>
      <c r="J151" s="74">
        <f>Table32[[#This Row],[Watch time (hours)]]*1440</f>
        <v>1571.4779999999998</v>
      </c>
      <c r="K151" s="75">
        <v>2839</v>
      </c>
      <c r="L151" s="76">
        <f t="shared" si="4"/>
        <v>135.9881</v>
      </c>
      <c r="M151" s="77">
        <v>4.7899999999999998E-2</v>
      </c>
      <c r="N151" s="72">
        <v>48</v>
      </c>
      <c r="O151" s="72">
        <v>0</v>
      </c>
      <c r="P151" s="72">
        <v>100</v>
      </c>
      <c r="Q151" s="1"/>
      <c r="R151" s="1"/>
      <c r="S151" s="1"/>
      <c r="T151" s="1"/>
      <c r="U151" s="1"/>
      <c r="W151" s="1"/>
      <c r="X151" s="1"/>
      <c r="Y151" s="1"/>
    </row>
    <row r="152" spans="1:25" ht="18.75">
      <c r="A152" s="177">
        <v>300</v>
      </c>
      <c r="B152" s="70" t="s">
        <v>322</v>
      </c>
      <c r="C152" s="71">
        <v>44061</v>
      </c>
      <c r="D152" s="72" t="s">
        <v>170</v>
      </c>
      <c r="E152" s="72" t="s">
        <v>163</v>
      </c>
      <c r="F152" s="72" t="s">
        <v>320</v>
      </c>
      <c r="G152" s="72">
        <v>1</v>
      </c>
      <c r="H152" s="72">
        <v>128</v>
      </c>
      <c r="I152" s="73">
        <v>0.7410958333333334</v>
      </c>
      <c r="J152" s="74">
        <f>Table32[[#This Row],[Watch time (hours)]]*1440</f>
        <v>1067.1780000000001</v>
      </c>
      <c r="K152" s="75">
        <v>2277</v>
      </c>
      <c r="L152" s="76">
        <f t="shared" si="4"/>
        <v>86.070599999999999</v>
      </c>
      <c r="M152" s="77">
        <v>3.78E-2</v>
      </c>
      <c r="N152" s="72">
        <v>31</v>
      </c>
      <c r="O152" s="72">
        <v>0</v>
      </c>
      <c r="P152" s="72">
        <v>100</v>
      </c>
      <c r="Q152" s="1"/>
      <c r="R152" s="1"/>
      <c r="S152" s="1"/>
      <c r="T152" s="1"/>
      <c r="U152" s="1"/>
      <c r="W152" s="1"/>
      <c r="X152" s="1"/>
      <c r="Y152" s="1"/>
    </row>
    <row r="153" spans="1:25" ht="18.75">
      <c r="A153" s="177">
        <v>301</v>
      </c>
      <c r="B153" s="70" t="s">
        <v>323</v>
      </c>
      <c r="C153" s="71">
        <v>44062</v>
      </c>
      <c r="D153" s="72" t="s">
        <v>170</v>
      </c>
      <c r="E153" s="72" t="s">
        <v>163</v>
      </c>
      <c r="F153" s="72" t="s">
        <v>321</v>
      </c>
      <c r="G153" s="72">
        <v>1</v>
      </c>
      <c r="H153" s="72">
        <v>183</v>
      </c>
      <c r="I153" s="73">
        <v>0.96658333333333346</v>
      </c>
      <c r="J153" s="74">
        <f>Table32[[#This Row],[Watch time (hours)]]*1440</f>
        <v>1391.88</v>
      </c>
      <c r="K153" s="75">
        <v>3167</v>
      </c>
      <c r="L153" s="76">
        <f t="shared" si="4"/>
        <v>129.84699999999998</v>
      </c>
      <c r="M153" s="77">
        <v>4.0999999999999995E-2</v>
      </c>
      <c r="N153" s="72">
        <v>33</v>
      </c>
      <c r="O153" s="72">
        <v>1</v>
      </c>
      <c r="P153" s="72">
        <v>97.06</v>
      </c>
      <c r="Q153" s="1"/>
      <c r="R153" s="1"/>
      <c r="S153" s="1"/>
      <c r="T153" s="1"/>
      <c r="U153" s="1"/>
      <c r="W153" s="1"/>
      <c r="X153" s="1"/>
      <c r="Y153" s="1"/>
    </row>
    <row r="154" spans="1:25" ht="18.75">
      <c r="A154" s="177">
        <v>302</v>
      </c>
      <c r="B154" s="70" t="s">
        <v>324</v>
      </c>
      <c r="C154" s="71">
        <v>44062</v>
      </c>
      <c r="D154" s="72" t="s">
        <v>170</v>
      </c>
      <c r="E154" s="72" t="s">
        <v>163</v>
      </c>
      <c r="F154" s="72" t="s">
        <v>320</v>
      </c>
      <c r="G154" s="72">
        <v>0</v>
      </c>
      <c r="H154" s="72">
        <v>149</v>
      </c>
      <c r="I154" s="73">
        <v>0.51903750000000004</v>
      </c>
      <c r="J154" s="74">
        <f>Table32[[#This Row],[Watch time (hours)]]*1440</f>
        <v>747.4140000000001</v>
      </c>
      <c r="K154" s="75">
        <v>2401</v>
      </c>
      <c r="L154" s="76">
        <f t="shared" si="4"/>
        <v>86.916200000000003</v>
      </c>
      <c r="M154" s="77">
        <v>3.6200000000000003E-2</v>
      </c>
      <c r="N154" s="72">
        <v>29</v>
      </c>
      <c r="O154" s="72">
        <v>1</v>
      </c>
      <c r="P154" s="72">
        <v>96.67</v>
      </c>
      <c r="Q154" s="1"/>
      <c r="R154" s="1"/>
      <c r="S154" s="1"/>
      <c r="T154" s="1"/>
      <c r="U154" s="1"/>
      <c r="W154" s="1"/>
      <c r="X154" s="1"/>
      <c r="Y154" s="1"/>
    </row>
    <row r="155" spans="1:25" ht="18.75">
      <c r="A155" s="177">
        <v>303</v>
      </c>
      <c r="B155" s="70" t="s">
        <v>325</v>
      </c>
      <c r="C155" s="71">
        <v>44062</v>
      </c>
      <c r="D155" s="72" t="s">
        <v>170</v>
      </c>
      <c r="E155" s="72" t="s">
        <v>163</v>
      </c>
      <c r="F155" s="72" t="s">
        <v>326</v>
      </c>
      <c r="G155" s="72">
        <v>0</v>
      </c>
      <c r="H155" s="72">
        <v>119</v>
      </c>
      <c r="I155" s="73">
        <v>0.30663333333333337</v>
      </c>
      <c r="J155" s="74">
        <f>Table32[[#This Row],[Watch time (hours)]]*1440</f>
        <v>441.55200000000008</v>
      </c>
      <c r="K155" s="75">
        <v>2716</v>
      </c>
      <c r="L155" s="76">
        <f t="shared" si="4"/>
        <v>92.887200000000007</v>
      </c>
      <c r="M155" s="77">
        <v>3.4200000000000001E-2</v>
      </c>
      <c r="N155" s="72">
        <v>27</v>
      </c>
      <c r="O155" s="72">
        <v>0</v>
      </c>
      <c r="P155" s="72">
        <v>100</v>
      </c>
      <c r="Q155" s="1"/>
      <c r="R155" s="1"/>
      <c r="S155" s="1"/>
      <c r="T155" s="1"/>
      <c r="U155" s="1"/>
      <c r="W155" s="1"/>
      <c r="X155" s="1"/>
      <c r="Y155" s="1"/>
    </row>
    <row r="156" spans="1:25" ht="18.75">
      <c r="A156" s="177">
        <v>308</v>
      </c>
      <c r="B156" s="70" t="s">
        <v>328</v>
      </c>
      <c r="C156" s="71">
        <v>44066</v>
      </c>
      <c r="D156" s="72" t="s">
        <v>170</v>
      </c>
      <c r="E156" s="72" t="s">
        <v>163</v>
      </c>
      <c r="F156" s="72" t="s">
        <v>327</v>
      </c>
      <c r="G156" s="72">
        <v>1</v>
      </c>
      <c r="H156" s="72">
        <v>76</v>
      </c>
      <c r="I156" s="73">
        <v>0.21763750000000001</v>
      </c>
      <c r="J156" s="74">
        <f>Table32[[#This Row],[Watch time (hours)]]*1440</f>
        <v>313.39800000000002</v>
      </c>
      <c r="K156" s="75">
        <v>2590</v>
      </c>
      <c r="L156" s="76">
        <f t="shared" si="4"/>
        <v>58.016000000000005</v>
      </c>
      <c r="M156" s="77">
        <v>2.2400000000000003E-2</v>
      </c>
      <c r="N156" s="72">
        <v>25</v>
      </c>
      <c r="O156" s="72">
        <v>0</v>
      </c>
      <c r="P156" s="72">
        <v>100</v>
      </c>
      <c r="Q156" s="1"/>
      <c r="R156" s="1"/>
      <c r="S156" s="1"/>
      <c r="T156" s="1"/>
      <c r="U156" s="1"/>
      <c r="W156" s="1"/>
      <c r="X156" s="1"/>
      <c r="Y156" s="1"/>
    </row>
    <row r="157" spans="1:25" ht="18.75">
      <c r="A157" s="177">
        <v>311</v>
      </c>
      <c r="B157" s="70" t="s">
        <v>329</v>
      </c>
      <c r="C157" s="71">
        <v>44069</v>
      </c>
      <c r="D157" s="72" t="s">
        <v>170</v>
      </c>
      <c r="E157" s="72" t="s">
        <v>163</v>
      </c>
      <c r="F157" s="72" t="s">
        <v>113</v>
      </c>
      <c r="G157" s="72">
        <v>1</v>
      </c>
      <c r="H157" s="72">
        <v>208</v>
      </c>
      <c r="I157" s="73">
        <v>0.49639166666666668</v>
      </c>
      <c r="J157" s="74">
        <f>Table32[[#This Row],[Watch time (hours)]]*1440</f>
        <v>714.80399999999997</v>
      </c>
      <c r="K157" s="75">
        <v>7881</v>
      </c>
      <c r="L157" s="76">
        <f t="shared" si="4"/>
        <v>137.91750000000002</v>
      </c>
      <c r="M157" s="77">
        <v>1.7500000000000002E-2</v>
      </c>
      <c r="N157" s="72">
        <v>45</v>
      </c>
      <c r="O157" s="72">
        <v>0</v>
      </c>
      <c r="P157" s="72">
        <v>100</v>
      </c>
      <c r="Q157" s="1"/>
      <c r="R157" s="1"/>
      <c r="S157" s="1"/>
      <c r="T157" s="1"/>
      <c r="U157" s="1"/>
      <c r="W157" s="1"/>
      <c r="X157" s="1"/>
      <c r="Y157" s="1"/>
    </row>
    <row r="158" spans="1:25" ht="18.75">
      <c r="A158" s="177">
        <v>314</v>
      </c>
      <c r="B158" s="70" t="s">
        <v>330</v>
      </c>
      <c r="C158" s="71">
        <v>44073</v>
      </c>
      <c r="D158" s="72" t="s">
        <v>170</v>
      </c>
      <c r="E158" s="72" t="s">
        <v>163</v>
      </c>
      <c r="F158" s="72" t="s">
        <v>327</v>
      </c>
      <c r="G158" s="72">
        <v>1</v>
      </c>
      <c r="H158" s="72">
        <v>201</v>
      </c>
      <c r="I158" s="73">
        <v>1.5420708333333335</v>
      </c>
      <c r="J158" s="74">
        <f>Table32[[#This Row],[Watch time (hours)]]*1440</f>
        <v>2220.5820000000003</v>
      </c>
      <c r="K158" s="75">
        <v>3764</v>
      </c>
      <c r="L158" s="76">
        <f t="shared" si="4"/>
        <v>137.00960000000001</v>
      </c>
      <c r="M158" s="77">
        <v>3.6400000000000002E-2</v>
      </c>
      <c r="N158" s="72">
        <v>48</v>
      </c>
      <c r="O158" s="72">
        <v>0</v>
      </c>
      <c r="P158" s="72">
        <v>100</v>
      </c>
      <c r="Q158" s="1"/>
      <c r="R158" s="1"/>
      <c r="S158" s="1"/>
      <c r="T158" s="1"/>
      <c r="U158" s="1"/>
      <c r="W158" s="1"/>
      <c r="X158" s="1"/>
      <c r="Y158" s="1"/>
    </row>
    <row r="159" spans="1:25" ht="18.75">
      <c r="A159" s="177">
        <v>315</v>
      </c>
      <c r="B159" s="70" t="s">
        <v>331</v>
      </c>
      <c r="C159" s="71">
        <v>44073</v>
      </c>
      <c r="D159" s="72" t="s">
        <v>170</v>
      </c>
      <c r="E159" s="72" t="s">
        <v>163</v>
      </c>
      <c r="F159" s="72" t="s">
        <v>332</v>
      </c>
      <c r="G159" s="72">
        <v>1</v>
      </c>
      <c r="H159" s="72">
        <v>151</v>
      </c>
      <c r="I159" s="73">
        <v>0.26125416666666668</v>
      </c>
      <c r="J159" s="74">
        <f>Table32[[#This Row],[Watch time (hours)]]*1440</f>
        <v>376.20600000000002</v>
      </c>
      <c r="K159" s="75">
        <v>2520</v>
      </c>
      <c r="L159" s="76">
        <f t="shared" si="4"/>
        <v>88.955999999999989</v>
      </c>
      <c r="M159" s="77">
        <v>3.5299999999999998E-2</v>
      </c>
      <c r="N159" s="72">
        <v>41</v>
      </c>
      <c r="O159" s="72">
        <v>0</v>
      </c>
      <c r="P159" s="72">
        <v>100</v>
      </c>
      <c r="Q159" s="1"/>
      <c r="R159" s="1"/>
      <c r="S159" s="1"/>
      <c r="T159" s="1"/>
      <c r="U159" s="1"/>
      <c r="W159" s="1"/>
      <c r="X159" s="1"/>
      <c r="Y159" s="1"/>
    </row>
    <row r="160" spans="1:25" ht="18.75">
      <c r="A160" s="177">
        <v>320</v>
      </c>
      <c r="B160" s="70" t="s">
        <v>333</v>
      </c>
      <c r="C160" s="71">
        <v>44076</v>
      </c>
      <c r="D160" s="72" t="s">
        <v>170</v>
      </c>
      <c r="E160" s="72" t="s">
        <v>163</v>
      </c>
      <c r="F160" s="72" t="s">
        <v>321</v>
      </c>
      <c r="G160" s="72">
        <v>0</v>
      </c>
      <c r="H160" s="72">
        <v>150</v>
      </c>
      <c r="I160" s="73">
        <v>0.77818333333333334</v>
      </c>
      <c r="J160" s="74">
        <f>Table32[[#This Row],[Watch time (hours)]]*1440</f>
        <v>1120.5840000000001</v>
      </c>
      <c r="K160" s="75">
        <v>2400</v>
      </c>
      <c r="L160" s="76">
        <f t="shared" si="4"/>
        <v>97.92</v>
      </c>
      <c r="M160" s="77">
        <v>4.0800000000000003E-2</v>
      </c>
      <c r="N160" s="72">
        <v>29</v>
      </c>
      <c r="O160" s="72">
        <v>1</v>
      </c>
      <c r="P160" s="72">
        <v>96.67</v>
      </c>
      <c r="Q160" s="1"/>
      <c r="R160" s="1"/>
      <c r="S160" s="1"/>
      <c r="T160" s="1"/>
      <c r="U160" s="1"/>
      <c r="W160" s="1"/>
      <c r="X160" s="1"/>
      <c r="Y160" s="1"/>
    </row>
    <row r="161" spans="1:25" ht="18.75">
      <c r="A161" s="177">
        <v>321</v>
      </c>
      <c r="B161" s="70" t="s">
        <v>334</v>
      </c>
      <c r="C161" s="71">
        <v>44076</v>
      </c>
      <c r="D161" s="72" t="s">
        <v>170</v>
      </c>
      <c r="E161" s="72" t="s">
        <v>163</v>
      </c>
      <c r="F161" s="72" t="s">
        <v>321</v>
      </c>
      <c r="G161" s="72">
        <v>1</v>
      </c>
      <c r="H161" s="72">
        <v>75</v>
      </c>
      <c r="I161" s="73">
        <v>0.11174166666666666</v>
      </c>
      <c r="J161" s="74">
        <f>Table32[[#This Row],[Watch time (hours)]]*1440</f>
        <v>160.90799999999999</v>
      </c>
      <c r="K161" s="75">
        <v>1857</v>
      </c>
      <c r="L161" s="76">
        <f t="shared" si="4"/>
        <v>34.911599999999993</v>
      </c>
      <c r="M161" s="77">
        <v>1.8799999999999997E-2</v>
      </c>
      <c r="N161" s="72">
        <v>24</v>
      </c>
      <c r="O161" s="72">
        <v>0</v>
      </c>
      <c r="P161" s="72">
        <v>100</v>
      </c>
      <c r="Q161" s="1"/>
      <c r="R161" s="1"/>
      <c r="S161" s="1"/>
      <c r="T161" s="1"/>
      <c r="U161" s="1"/>
      <c r="W161" s="1"/>
      <c r="X161" s="1"/>
      <c r="Y161" s="1"/>
    </row>
    <row r="162" spans="1:25" ht="18.75">
      <c r="A162" s="177">
        <v>322</v>
      </c>
      <c r="B162" s="70" t="s">
        <v>335</v>
      </c>
      <c r="C162" s="71">
        <v>44077</v>
      </c>
      <c r="D162" s="72" t="s">
        <v>162</v>
      </c>
      <c r="E162" s="72" t="s">
        <v>306</v>
      </c>
      <c r="F162" s="72" t="s">
        <v>108</v>
      </c>
      <c r="G162" s="72">
        <v>0</v>
      </c>
      <c r="H162" s="72">
        <v>156</v>
      </c>
      <c r="I162" s="73">
        <v>1.7745833333333332E-2</v>
      </c>
      <c r="J162" s="74">
        <f>Table32[[#This Row],[Watch time (hours)]]*1440</f>
        <v>25.553999999999998</v>
      </c>
      <c r="K162" s="75">
        <v>1876</v>
      </c>
      <c r="L162" s="76">
        <f t="shared" si="4"/>
        <v>76.915999999999997</v>
      </c>
      <c r="M162" s="77">
        <v>4.0999999999999995E-2</v>
      </c>
      <c r="N162" s="72">
        <v>37</v>
      </c>
      <c r="O162" s="72">
        <v>0</v>
      </c>
      <c r="P162" s="72">
        <v>100</v>
      </c>
      <c r="Q162" s="1"/>
      <c r="R162" s="1"/>
      <c r="S162" s="1"/>
      <c r="T162" s="1"/>
      <c r="U162" s="1"/>
      <c r="W162" s="1"/>
      <c r="X162" s="1"/>
      <c r="Y162" s="1"/>
    </row>
    <row r="163" spans="1:25" ht="18.75">
      <c r="A163" s="177">
        <v>323</v>
      </c>
      <c r="B163" s="70" t="s">
        <v>336</v>
      </c>
      <c r="C163" s="71">
        <v>44077</v>
      </c>
      <c r="D163" s="72" t="s">
        <v>170</v>
      </c>
      <c r="E163" s="72" t="s">
        <v>163</v>
      </c>
      <c r="F163" s="72" t="s">
        <v>105</v>
      </c>
      <c r="G163" s="72">
        <v>-1</v>
      </c>
      <c r="H163" s="72">
        <v>47</v>
      </c>
      <c r="I163" s="73">
        <v>3.4262500000000001E-2</v>
      </c>
      <c r="J163" s="74">
        <f>Table32[[#This Row],[Watch time (hours)]]*1440</f>
        <v>49.338000000000001</v>
      </c>
      <c r="K163" s="75">
        <v>2239</v>
      </c>
      <c r="L163" s="76">
        <f t="shared" si="4"/>
        <v>23.061700000000002</v>
      </c>
      <c r="M163" s="77">
        <v>1.03E-2</v>
      </c>
      <c r="N163" s="72">
        <v>17</v>
      </c>
      <c r="O163" s="72">
        <v>0</v>
      </c>
      <c r="P163" s="72">
        <v>100</v>
      </c>
      <c r="Q163" s="1"/>
      <c r="R163" s="1"/>
      <c r="S163" s="1"/>
      <c r="T163" s="1"/>
      <c r="U163" s="1"/>
      <c r="W163" s="1"/>
      <c r="X163" s="1"/>
      <c r="Y163" s="1"/>
    </row>
    <row r="164" spans="1:25" ht="18.75">
      <c r="A164" s="177">
        <v>324</v>
      </c>
      <c r="B164" s="70" t="s">
        <v>337</v>
      </c>
      <c r="C164" s="71">
        <v>44078</v>
      </c>
      <c r="D164" s="72" t="s">
        <v>170</v>
      </c>
      <c r="E164" s="72" t="s">
        <v>163</v>
      </c>
      <c r="F164" s="72" t="s">
        <v>114</v>
      </c>
      <c r="G164" s="72">
        <v>9</v>
      </c>
      <c r="H164" s="72">
        <v>292</v>
      </c>
      <c r="I164" s="73">
        <v>1.1832124999999998</v>
      </c>
      <c r="J164" s="74">
        <f>Table32[[#This Row],[Watch time (hours)]]*1440</f>
        <v>1703.8259999999996</v>
      </c>
      <c r="K164" s="75">
        <v>3907</v>
      </c>
      <c r="L164" s="76">
        <f t="shared" ref="L164:L195" si="5">K164*M164</f>
        <v>176.9871</v>
      </c>
      <c r="M164" s="77">
        <v>4.53E-2</v>
      </c>
      <c r="N164" s="72">
        <v>51</v>
      </c>
      <c r="O164" s="72">
        <v>0</v>
      </c>
      <c r="P164" s="72">
        <v>100</v>
      </c>
      <c r="Q164" s="1"/>
      <c r="R164" s="1"/>
      <c r="S164" s="1"/>
      <c r="T164" s="1"/>
      <c r="U164" s="1"/>
      <c r="W164" s="1"/>
      <c r="X164" s="1"/>
      <c r="Y164" s="1"/>
    </row>
    <row r="165" spans="1:25" ht="18.75">
      <c r="A165" s="177">
        <v>325</v>
      </c>
      <c r="B165" s="70" t="s">
        <v>338</v>
      </c>
      <c r="C165" s="71">
        <v>44079</v>
      </c>
      <c r="D165" s="72" t="s">
        <v>170</v>
      </c>
      <c r="E165" s="72" t="s">
        <v>163</v>
      </c>
      <c r="F165" s="72" t="s">
        <v>114</v>
      </c>
      <c r="G165" s="72">
        <v>4</v>
      </c>
      <c r="H165" s="72">
        <v>233</v>
      </c>
      <c r="I165" s="73">
        <v>1.0454208333333332</v>
      </c>
      <c r="J165" s="74">
        <f>Table32[[#This Row],[Watch time (hours)]]*1440</f>
        <v>1505.4059999999999</v>
      </c>
      <c r="K165" s="75">
        <v>3903</v>
      </c>
      <c r="L165" s="76">
        <f t="shared" si="5"/>
        <v>135.0438</v>
      </c>
      <c r="M165" s="77">
        <v>3.4599999999999999E-2</v>
      </c>
      <c r="N165" s="72">
        <v>46</v>
      </c>
      <c r="O165" s="72">
        <v>0</v>
      </c>
      <c r="P165" s="72">
        <v>100</v>
      </c>
      <c r="Q165" s="1"/>
      <c r="R165" s="1"/>
      <c r="S165" s="1"/>
      <c r="T165" s="1"/>
      <c r="U165" s="1"/>
      <c r="W165" s="1"/>
      <c r="X165" s="1"/>
      <c r="Y165" s="1"/>
    </row>
    <row r="166" spans="1:25" ht="18.75">
      <c r="A166" s="177">
        <v>329</v>
      </c>
      <c r="B166" s="70" t="s">
        <v>340</v>
      </c>
      <c r="C166" s="71">
        <v>44087</v>
      </c>
      <c r="D166" s="72" t="s">
        <v>170</v>
      </c>
      <c r="E166" s="72" t="s">
        <v>174</v>
      </c>
      <c r="F166" s="72" t="s">
        <v>106</v>
      </c>
      <c r="G166" s="72">
        <v>2</v>
      </c>
      <c r="H166" s="72">
        <v>363</v>
      </c>
      <c r="I166" s="73">
        <v>1.3015166666666667</v>
      </c>
      <c r="J166" s="74">
        <f>Table32[[#This Row],[Watch time (hours)]]*1440</f>
        <v>1874.184</v>
      </c>
      <c r="K166" s="75">
        <v>3660</v>
      </c>
      <c r="L166" s="76">
        <f t="shared" si="5"/>
        <v>240.828</v>
      </c>
      <c r="M166" s="77">
        <v>6.5799999999999997E-2</v>
      </c>
      <c r="N166" s="72">
        <v>75</v>
      </c>
      <c r="O166" s="72">
        <v>0</v>
      </c>
      <c r="P166" s="72">
        <v>100</v>
      </c>
      <c r="Q166" s="1"/>
      <c r="R166" s="1"/>
      <c r="S166" s="1"/>
      <c r="T166" s="1"/>
      <c r="U166" s="1"/>
      <c r="W166" s="1"/>
      <c r="X166" s="1"/>
      <c r="Y166" s="1"/>
    </row>
    <row r="167" spans="1:25" ht="18.75">
      <c r="A167" s="177">
        <v>330</v>
      </c>
      <c r="B167" s="70" t="s">
        <v>341</v>
      </c>
      <c r="C167" s="71">
        <v>44091</v>
      </c>
      <c r="D167" s="72" t="s">
        <v>170</v>
      </c>
      <c r="E167" s="72" t="s">
        <v>163</v>
      </c>
      <c r="F167" s="72" t="s">
        <v>327</v>
      </c>
      <c r="G167" s="72">
        <v>0</v>
      </c>
      <c r="H167" s="72">
        <v>152</v>
      </c>
      <c r="I167" s="73">
        <v>0.56089583333333326</v>
      </c>
      <c r="J167" s="74">
        <f>Table32[[#This Row],[Watch time (hours)]]*1440</f>
        <v>807.68999999999994</v>
      </c>
      <c r="K167" s="75">
        <v>2408</v>
      </c>
      <c r="L167" s="76">
        <f t="shared" si="5"/>
        <v>76.092800000000011</v>
      </c>
      <c r="M167" s="77">
        <v>3.1600000000000003E-2</v>
      </c>
      <c r="N167" s="72">
        <v>34</v>
      </c>
      <c r="O167" s="72">
        <v>0</v>
      </c>
      <c r="P167" s="72">
        <v>100</v>
      </c>
      <c r="Q167" s="1"/>
      <c r="R167" s="1"/>
      <c r="S167" s="1"/>
      <c r="T167" s="1"/>
      <c r="U167" s="1"/>
      <c r="W167" s="1"/>
      <c r="X167" s="1"/>
      <c r="Y167" s="1"/>
    </row>
    <row r="168" spans="1:25" ht="18.75">
      <c r="A168" s="177">
        <v>331</v>
      </c>
      <c r="B168" s="70" t="s">
        <v>342</v>
      </c>
      <c r="C168" s="71">
        <v>44092</v>
      </c>
      <c r="D168" s="72" t="s">
        <v>162</v>
      </c>
      <c r="E168" s="72" t="s">
        <v>174</v>
      </c>
      <c r="F168" s="72" t="s">
        <v>343</v>
      </c>
      <c r="G168" s="72">
        <v>-1</v>
      </c>
      <c r="H168" s="72">
        <v>325</v>
      </c>
      <c r="I168" s="73">
        <v>0.17202916666666668</v>
      </c>
      <c r="J168" s="74">
        <f>Table32[[#This Row],[Watch time (hours)]]*1440</f>
        <v>247.72200000000001</v>
      </c>
      <c r="K168" s="75">
        <v>2650</v>
      </c>
      <c r="L168" s="76">
        <f t="shared" si="5"/>
        <v>183.11499999999998</v>
      </c>
      <c r="M168" s="77">
        <v>6.9099999999999995E-2</v>
      </c>
      <c r="N168" s="72">
        <v>84</v>
      </c>
      <c r="O168" s="72">
        <v>0</v>
      </c>
      <c r="P168" s="72">
        <v>100</v>
      </c>
      <c r="Q168" s="1"/>
      <c r="R168" s="1"/>
      <c r="S168" s="1"/>
      <c r="T168" s="1"/>
      <c r="U168" s="1"/>
      <c r="W168" s="1"/>
      <c r="X168" s="1"/>
      <c r="Y168" s="1"/>
    </row>
    <row r="169" spans="1:25" ht="18.75">
      <c r="A169" s="177">
        <v>333</v>
      </c>
      <c r="B169" s="70" t="s">
        <v>344</v>
      </c>
      <c r="C169" s="71">
        <v>44093</v>
      </c>
      <c r="D169" s="72" t="s">
        <v>170</v>
      </c>
      <c r="E169" s="72" t="s">
        <v>174</v>
      </c>
      <c r="F169" s="72" t="s">
        <v>106</v>
      </c>
      <c r="G169" s="72">
        <v>0</v>
      </c>
      <c r="H169" s="72">
        <v>90</v>
      </c>
      <c r="I169" s="73">
        <v>5.1179166666666664E-2</v>
      </c>
      <c r="J169" s="74">
        <f>Table32[[#This Row],[Watch time (hours)]]*1440</f>
        <v>73.697999999999993</v>
      </c>
      <c r="K169" s="75">
        <v>1639</v>
      </c>
      <c r="L169" s="76">
        <f t="shared" si="5"/>
        <v>32.943899999999992</v>
      </c>
      <c r="M169" s="77">
        <v>2.0099999999999996E-2</v>
      </c>
      <c r="N169" s="72">
        <v>23</v>
      </c>
      <c r="O169" s="72">
        <v>0</v>
      </c>
      <c r="P169" s="72">
        <v>100</v>
      </c>
      <c r="Q169" s="1"/>
      <c r="R169" s="1"/>
      <c r="S169" s="1"/>
      <c r="T169" s="1"/>
      <c r="U169" s="1"/>
      <c r="W169" s="1"/>
      <c r="X169" s="1"/>
      <c r="Y169" s="1"/>
    </row>
    <row r="170" spans="1:25" ht="18.75">
      <c r="A170" s="177">
        <v>334</v>
      </c>
      <c r="B170" s="70" t="s">
        <v>345</v>
      </c>
      <c r="C170" s="71">
        <v>44095</v>
      </c>
      <c r="D170" s="72" t="s">
        <v>170</v>
      </c>
      <c r="E170" s="72" t="s">
        <v>163</v>
      </c>
      <c r="F170" s="72" t="s">
        <v>346</v>
      </c>
      <c r="G170" s="72">
        <v>1</v>
      </c>
      <c r="H170" s="72">
        <v>177</v>
      </c>
      <c r="I170" s="73">
        <v>0.50141666666666673</v>
      </c>
      <c r="J170" s="74">
        <f>Table32[[#This Row],[Watch time (hours)]]*1440</f>
        <v>722.04000000000008</v>
      </c>
      <c r="K170" s="75">
        <v>2088</v>
      </c>
      <c r="L170" s="76">
        <f t="shared" si="5"/>
        <v>95.003999999999991</v>
      </c>
      <c r="M170" s="77">
        <v>4.5499999999999999E-2</v>
      </c>
      <c r="N170" s="72">
        <v>32</v>
      </c>
      <c r="O170" s="72">
        <v>0</v>
      </c>
      <c r="P170" s="72">
        <v>100</v>
      </c>
      <c r="Q170" s="1"/>
      <c r="R170" s="1"/>
      <c r="S170" s="1"/>
      <c r="T170" s="1"/>
      <c r="U170" s="1"/>
      <c r="W170" s="1"/>
      <c r="X170" s="1"/>
      <c r="Y170" s="1"/>
    </row>
    <row r="171" spans="1:25" ht="18.75">
      <c r="A171" s="177">
        <v>335</v>
      </c>
      <c r="B171" s="70" t="s">
        <v>347</v>
      </c>
      <c r="C171" s="71">
        <v>44096</v>
      </c>
      <c r="D171" s="72" t="s">
        <v>170</v>
      </c>
      <c r="E171" s="72" t="s">
        <v>163</v>
      </c>
      <c r="F171" s="72" t="s">
        <v>327</v>
      </c>
      <c r="G171" s="72">
        <v>1</v>
      </c>
      <c r="H171" s="72">
        <v>167</v>
      </c>
      <c r="I171" s="73">
        <v>1.0839375</v>
      </c>
      <c r="J171" s="74">
        <f>Table32[[#This Row],[Watch time (hours)]]*1440</f>
        <v>1560.87</v>
      </c>
      <c r="K171" s="75">
        <v>2770</v>
      </c>
      <c r="L171" s="76">
        <f t="shared" si="5"/>
        <v>96.95</v>
      </c>
      <c r="M171" s="77">
        <v>3.5000000000000003E-2</v>
      </c>
      <c r="N171" s="72">
        <v>36</v>
      </c>
      <c r="O171" s="72">
        <v>0</v>
      </c>
      <c r="P171" s="72">
        <v>100</v>
      </c>
      <c r="Q171" s="1"/>
      <c r="R171" s="1"/>
      <c r="S171" s="1"/>
      <c r="T171" s="1"/>
      <c r="U171" s="1"/>
      <c r="W171" s="1"/>
      <c r="X171" s="1"/>
      <c r="Y171" s="1"/>
    </row>
    <row r="172" spans="1:25" ht="18.75">
      <c r="A172" s="177">
        <v>336</v>
      </c>
      <c r="B172" s="70" t="s">
        <v>348</v>
      </c>
      <c r="C172" s="71">
        <v>44099</v>
      </c>
      <c r="D172" s="72" t="s">
        <v>170</v>
      </c>
      <c r="E172" s="72" t="s">
        <v>174</v>
      </c>
      <c r="F172" s="72" t="s">
        <v>106</v>
      </c>
      <c r="G172" s="72">
        <v>4</v>
      </c>
      <c r="H172" s="72">
        <v>242</v>
      </c>
      <c r="I172" s="73">
        <v>1.1631041666666668</v>
      </c>
      <c r="J172" s="74">
        <f>Table32[[#This Row],[Watch time (hours)]]*1440</f>
        <v>1674.8700000000003</v>
      </c>
      <c r="K172" s="75">
        <v>2480</v>
      </c>
      <c r="L172" s="76">
        <f t="shared" si="5"/>
        <v>136.89599999999999</v>
      </c>
      <c r="M172" s="77">
        <v>5.5199999999999999E-2</v>
      </c>
      <c r="N172" s="72">
        <v>49</v>
      </c>
      <c r="O172" s="72">
        <v>0</v>
      </c>
      <c r="P172" s="72">
        <v>100</v>
      </c>
      <c r="Q172" s="1"/>
      <c r="R172" s="1"/>
      <c r="S172" s="1"/>
      <c r="T172" s="1"/>
      <c r="U172" s="1"/>
      <c r="W172" s="1"/>
      <c r="X172" s="1"/>
      <c r="Y172" s="1"/>
    </row>
    <row r="173" spans="1:25" ht="18.75">
      <c r="A173" s="177">
        <v>337</v>
      </c>
      <c r="B173" s="70" t="s">
        <v>349</v>
      </c>
      <c r="C173" s="71">
        <v>44099</v>
      </c>
      <c r="D173" s="72" t="s">
        <v>170</v>
      </c>
      <c r="E173" s="72" t="s">
        <v>174</v>
      </c>
      <c r="F173" s="72" t="s">
        <v>106</v>
      </c>
      <c r="G173" s="72">
        <v>5</v>
      </c>
      <c r="H173" s="72">
        <v>122</v>
      </c>
      <c r="I173" s="73">
        <v>0.23363750000000003</v>
      </c>
      <c r="J173" s="74">
        <f>Table32[[#This Row],[Watch time (hours)]]*1440</f>
        <v>336.43800000000005</v>
      </c>
      <c r="K173" s="75">
        <v>1932</v>
      </c>
      <c r="L173" s="76">
        <f t="shared" si="5"/>
        <v>61.051200000000009</v>
      </c>
      <c r="M173" s="77">
        <v>3.1600000000000003E-2</v>
      </c>
      <c r="N173" s="72">
        <v>38</v>
      </c>
      <c r="O173" s="72">
        <v>0</v>
      </c>
      <c r="P173" s="72">
        <v>100</v>
      </c>
      <c r="Q173" s="1"/>
      <c r="R173" s="1"/>
      <c r="S173" s="1"/>
      <c r="T173" s="1"/>
      <c r="U173" s="1"/>
      <c r="W173" s="1"/>
      <c r="X173" s="1"/>
      <c r="Y173" s="1"/>
    </row>
    <row r="174" spans="1:25" ht="18.75">
      <c r="A174" s="177">
        <v>338</v>
      </c>
      <c r="B174" s="70" t="s">
        <v>350</v>
      </c>
      <c r="C174" s="71">
        <v>44101</v>
      </c>
      <c r="D174" s="72" t="s">
        <v>170</v>
      </c>
      <c r="E174" s="72" t="s">
        <v>174</v>
      </c>
      <c r="F174" s="72" t="s">
        <v>106</v>
      </c>
      <c r="G174" s="72">
        <v>3</v>
      </c>
      <c r="H174" s="72">
        <v>377</v>
      </c>
      <c r="I174" s="73">
        <v>1.6739624999999998</v>
      </c>
      <c r="J174" s="74">
        <f>Table32[[#This Row],[Watch time (hours)]]*1440</f>
        <v>2410.5059999999999</v>
      </c>
      <c r="K174" s="75">
        <v>3049</v>
      </c>
      <c r="L174" s="76">
        <f t="shared" si="5"/>
        <v>214.95449999999997</v>
      </c>
      <c r="M174" s="77">
        <v>7.0499999999999993E-2</v>
      </c>
      <c r="N174" s="72">
        <v>67</v>
      </c>
      <c r="O174" s="72">
        <v>0</v>
      </c>
      <c r="P174" s="72">
        <v>100</v>
      </c>
      <c r="Q174" s="1"/>
      <c r="R174" s="1"/>
      <c r="S174" s="1"/>
      <c r="T174" s="1"/>
      <c r="U174" s="1"/>
      <c r="W174" s="1"/>
      <c r="X174" s="1"/>
      <c r="Y174" s="1"/>
    </row>
    <row r="175" spans="1:25" ht="18.75">
      <c r="A175" s="177">
        <v>339</v>
      </c>
      <c r="B175" s="70" t="s">
        <v>351</v>
      </c>
      <c r="C175" s="71">
        <v>44103</v>
      </c>
      <c r="D175" s="72" t="s">
        <v>170</v>
      </c>
      <c r="E175" s="72" t="s">
        <v>163</v>
      </c>
      <c r="F175" s="72" t="s">
        <v>352</v>
      </c>
      <c r="G175" s="72">
        <v>2</v>
      </c>
      <c r="H175" s="72">
        <v>224</v>
      </c>
      <c r="I175" s="73">
        <v>1.2274208333333334</v>
      </c>
      <c r="J175" s="74">
        <f>Table32[[#This Row],[Watch time (hours)]]*1440</f>
        <v>1767.4860000000001</v>
      </c>
      <c r="K175" s="75">
        <v>2470</v>
      </c>
      <c r="L175" s="76">
        <f t="shared" si="5"/>
        <v>128.934</v>
      </c>
      <c r="M175" s="77">
        <v>5.2199999999999996E-2</v>
      </c>
      <c r="N175" s="72">
        <v>51</v>
      </c>
      <c r="O175" s="72">
        <v>2</v>
      </c>
      <c r="P175" s="72">
        <v>96.23</v>
      </c>
      <c r="Q175" s="1"/>
      <c r="R175" s="1"/>
      <c r="S175" s="1"/>
      <c r="T175" s="1"/>
      <c r="U175" s="1"/>
      <c r="W175" s="1"/>
      <c r="X175" s="1"/>
      <c r="Y175" s="1"/>
    </row>
    <row r="176" spans="1:25" ht="18.75">
      <c r="A176" s="177">
        <v>341</v>
      </c>
      <c r="B176" s="70" t="s">
        <v>353</v>
      </c>
      <c r="C176" s="71">
        <v>44106</v>
      </c>
      <c r="D176" s="72" t="s">
        <v>170</v>
      </c>
      <c r="E176" s="72" t="s">
        <v>163</v>
      </c>
      <c r="F176" s="72" t="s">
        <v>104</v>
      </c>
      <c r="G176" s="72">
        <v>3</v>
      </c>
      <c r="H176" s="72">
        <v>231</v>
      </c>
      <c r="I176" s="73">
        <v>1.1059541666666668</v>
      </c>
      <c r="J176" s="74">
        <f>Table32[[#This Row],[Watch time (hours)]]*1440</f>
        <v>1592.5740000000001</v>
      </c>
      <c r="K176" s="75">
        <v>2057</v>
      </c>
      <c r="L176" s="76">
        <f t="shared" si="5"/>
        <v>117.04330000000002</v>
      </c>
      <c r="M176" s="77">
        <v>5.6900000000000006E-2</v>
      </c>
      <c r="N176" s="72">
        <v>47</v>
      </c>
      <c r="O176" s="72">
        <v>1</v>
      </c>
      <c r="P176" s="72">
        <v>97.92</v>
      </c>
      <c r="Q176" s="1"/>
      <c r="R176" s="1"/>
      <c r="S176" s="1"/>
      <c r="T176" s="1"/>
      <c r="U176" s="1"/>
      <c r="W176" s="1"/>
      <c r="X176" s="1"/>
      <c r="Y176" s="1"/>
    </row>
    <row r="177" spans="1:25" ht="18.75">
      <c r="A177" s="177">
        <v>342</v>
      </c>
      <c r="B177" s="70" t="s">
        <v>354</v>
      </c>
      <c r="C177" s="71">
        <v>44107</v>
      </c>
      <c r="D177" s="72" t="s">
        <v>170</v>
      </c>
      <c r="E177" s="72" t="s">
        <v>174</v>
      </c>
      <c r="F177" s="72" t="s">
        <v>106</v>
      </c>
      <c r="G177" s="72">
        <v>2</v>
      </c>
      <c r="H177" s="72">
        <v>463</v>
      </c>
      <c r="I177" s="73">
        <v>1.5316291666666666</v>
      </c>
      <c r="J177" s="74">
        <f>Table32[[#This Row],[Watch time (hours)]]*1440</f>
        <v>2205.5459999999998</v>
      </c>
      <c r="K177" s="75">
        <v>2872</v>
      </c>
      <c r="L177" s="76">
        <f t="shared" si="5"/>
        <v>244.12</v>
      </c>
      <c r="M177" s="77">
        <v>8.5000000000000006E-2</v>
      </c>
      <c r="N177" s="72">
        <v>89</v>
      </c>
      <c r="O177" s="72">
        <v>1</v>
      </c>
      <c r="P177" s="72">
        <v>98.89</v>
      </c>
      <c r="Q177" s="1"/>
      <c r="R177" s="1"/>
      <c r="S177" s="1"/>
      <c r="T177" s="1"/>
      <c r="U177" s="1"/>
      <c r="W177" s="1"/>
      <c r="X177" s="1"/>
      <c r="Y177" s="1"/>
    </row>
    <row r="178" spans="1:25" ht="18.75">
      <c r="A178" s="177">
        <v>343</v>
      </c>
      <c r="B178" s="70" t="s">
        <v>355</v>
      </c>
      <c r="C178" s="71">
        <v>44108</v>
      </c>
      <c r="D178" s="72" t="s">
        <v>170</v>
      </c>
      <c r="E178" s="72" t="s">
        <v>163</v>
      </c>
      <c r="F178" s="72" t="s">
        <v>104</v>
      </c>
      <c r="G178" s="72">
        <v>-1</v>
      </c>
      <c r="H178" s="72">
        <v>239</v>
      </c>
      <c r="I178" s="73">
        <v>1.0089333333333335</v>
      </c>
      <c r="J178" s="74">
        <f>Table32[[#This Row],[Watch time (hours)]]*1440</f>
        <v>1452.8640000000003</v>
      </c>
      <c r="K178" s="75">
        <v>2124</v>
      </c>
      <c r="L178" s="76">
        <f t="shared" si="5"/>
        <v>129.9888</v>
      </c>
      <c r="M178" s="77">
        <v>6.1200000000000004E-2</v>
      </c>
      <c r="N178" s="72">
        <v>51</v>
      </c>
      <c r="O178" s="72">
        <v>0</v>
      </c>
      <c r="P178" s="72">
        <v>100</v>
      </c>
      <c r="Q178" s="1"/>
      <c r="R178" s="1"/>
      <c r="S178" s="1"/>
      <c r="T178" s="1"/>
      <c r="U178" s="1"/>
      <c r="W178" s="1"/>
      <c r="X178" s="1"/>
      <c r="Y178" s="1"/>
    </row>
    <row r="179" spans="1:25" ht="18.75">
      <c r="A179" s="177">
        <v>345</v>
      </c>
      <c r="B179" s="70" t="s">
        <v>356</v>
      </c>
      <c r="C179" s="71">
        <v>44111</v>
      </c>
      <c r="D179" s="72" t="s">
        <v>170</v>
      </c>
      <c r="E179" s="72" t="s">
        <v>163</v>
      </c>
      <c r="F179" s="72" t="s">
        <v>104</v>
      </c>
      <c r="G179" s="72">
        <v>2</v>
      </c>
      <c r="H179" s="72">
        <v>291</v>
      </c>
      <c r="I179" s="73">
        <v>1.5561124999999998</v>
      </c>
      <c r="J179" s="74">
        <f>Table32[[#This Row],[Watch time (hours)]]*1440</f>
        <v>2240.8019999999997</v>
      </c>
      <c r="K179" s="75">
        <v>2502</v>
      </c>
      <c r="L179" s="76">
        <f t="shared" si="5"/>
        <v>162.88019999999997</v>
      </c>
      <c r="M179" s="77">
        <v>6.5099999999999991E-2</v>
      </c>
      <c r="N179" s="72">
        <v>39</v>
      </c>
      <c r="O179" s="72">
        <v>0</v>
      </c>
      <c r="P179" s="72">
        <v>100</v>
      </c>
      <c r="Q179" s="1"/>
      <c r="R179" s="1"/>
      <c r="S179" s="1"/>
      <c r="T179" s="1"/>
      <c r="U179" s="1"/>
      <c r="W179" s="1"/>
      <c r="X179" s="1"/>
      <c r="Y179" s="1"/>
    </row>
    <row r="180" spans="1:25" ht="18.75">
      <c r="A180" s="177">
        <v>347</v>
      </c>
      <c r="B180" s="70" t="s">
        <v>357</v>
      </c>
      <c r="C180" s="71">
        <v>44113</v>
      </c>
      <c r="D180" s="72" t="s">
        <v>170</v>
      </c>
      <c r="E180" s="72" t="s">
        <v>163</v>
      </c>
      <c r="F180" s="72" t="s">
        <v>104</v>
      </c>
      <c r="G180" s="72">
        <v>0</v>
      </c>
      <c r="H180" s="72">
        <v>279</v>
      </c>
      <c r="I180" s="73">
        <v>1.3669249999999999</v>
      </c>
      <c r="J180" s="74">
        <f>Table32[[#This Row],[Watch time (hours)]]*1440</f>
        <v>1968.3719999999998</v>
      </c>
      <c r="K180" s="75">
        <v>2303</v>
      </c>
      <c r="L180" s="76">
        <f t="shared" si="5"/>
        <v>142.0951</v>
      </c>
      <c r="M180" s="77">
        <v>6.1699999999999998E-2</v>
      </c>
      <c r="N180" s="72">
        <v>49</v>
      </c>
      <c r="O180" s="72">
        <v>4</v>
      </c>
      <c r="P180" s="72">
        <v>92.45</v>
      </c>
      <c r="Q180" s="1"/>
      <c r="R180" s="1"/>
      <c r="S180" s="1"/>
      <c r="T180" s="1"/>
      <c r="U180" s="1"/>
      <c r="W180" s="1"/>
      <c r="X180" s="1"/>
      <c r="Y180" s="1"/>
    </row>
    <row r="181" spans="1:25" ht="18.75">
      <c r="A181" s="177">
        <v>352</v>
      </c>
      <c r="B181" s="70" t="s">
        <v>358</v>
      </c>
      <c r="C181" s="71">
        <v>44117</v>
      </c>
      <c r="D181" s="72" t="s">
        <v>170</v>
      </c>
      <c r="E181" s="72" t="s">
        <v>163</v>
      </c>
      <c r="F181" s="72" t="s">
        <v>104</v>
      </c>
      <c r="G181" s="72">
        <v>2</v>
      </c>
      <c r="H181" s="72">
        <v>288</v>
      </c>
      <c r="I181" s="73">
        <v>1.3989041666666666</v>
      </c>
      <c r="J181" s="74">
        <f>Table32[[#This Row],[Watch time (hours)]]*1440</f>
        <v>2014.422</v>
      </c>
      <c r="K181" s="75">
        <v>2735</v>
      </c>
      <c r="L181" s="76">
        <f t="shared" si="5"/>
        <v>158.083</v>
      </c>
      <c r="M181" s="77">
        <v>5.7800000000000004E-2</v>
      </c>
      <c r="N181" s="72">
        <v>50</v>
      </c>
      <c r="O181" s="72">
        <v>0</v>
      </c>
      <c r="P181" s="72">
        <v>100</v>
      </c>
      <c r="Q181" s="1"/>
      <c r="R181" s="1"/>
      <c r="S181" s="1"/>
      <c r="T181" s="1"/>
      <c r="U181" s="1"/>
      <c r="W181" s="1"/>
      <c r="X181" s="1"/>
      <c r="Y181" s="1"/>
    </row>
    <row r="182" spans="1:25" ht="18.75">
      <c r="A182" s="177">
        <v>357</v>
      </c>
      <c r="B182" s="70" t="s">
        <v>360</v>
      </c>
      <c r="C182" s="71">
        <v>44126</v>
      </c>
      <c r="D182" s="72" t="s">
        <v>162</v>
      </c>
      <c r="E182" s="72" t="s">
        <v>306</v>
      </c>
      <c r="F182" s="72" t="s">
        <v>108</v>
      </c>
      <c r="G182" s="72">
        <v>0</v>
      </c>
      <c r="H182" s="72">
        <v>197</v>
      </c>
      <c r="I182" s="73">
        <v>8.8441666666666668E-2</v>
      </c>
      <c r="J182" s="74">
        <f>Table32[[#This Row],[Watch time (hours)]]*1440</f>
        <v>127.35600000000001</v>
      </c>
      <c r="K182" s="75">
        <v>1702</v>
      </c>
      <c r="L182" s="76">
        <f t="shared" si="5"/>
        <v>113.0128</v>
      </c>
      <c r="M182" s="77">
        <v>6.6400000000000001E-2</v>
      </c>
      <c r="N182" s="72">
        <v>41</v>
      </c>
      <c r="O182" s="72">
        <v>0</v>
      </c>
      <c r="P182" s="72">
        <v>100</v>
      </c>
      <c r="Q182" s="1"/>
      <c r="R182" s="1"/>
      <c r="S182" s="1"/>
      <c r="T182" s="1"/>
      <c r="U182" s="1"/>
      <c r="W182" s="1"/>
      <c r="X182" s="1"/>
      <c r="Y182" s="1"/>
    </row>
    <row r="183" spans="1:25" ht="18.75">
      <c r="A183" s="177">
        <v>358</v>
      </c>
      <c r="B183" s="70" t="s">
        <v>361</v>
      </c>
      <c r="C183" s="71">
        <v>44127</v>
      </c>
      <c r="D183" s="72" t="s">
        <v>170</v>
      </c>
      <c r="E183" s="72" t="s">
        <v>163</v>
      </c>
      <c r="F183" s="72" t="s">
        <v>339</v>
      </c>
      <c r="G183" s="72">
        <v>2</v>
      </c>
      <c r="H183" s="72">
        <v>229</v>
      </c>
      <c r="I183" s="73">
        <v>1.0641291666666666</v>
      </c>
      <c r="J183" s="74">
        <f>Table32[[#This Row],[Watch time (hours)]]*1440</f>
        <v>1532.3459999999998</v>
      </c>
      <c r="K183" s="75">
        <v>2283</v>
      </c>
      <c r="L183" s="76">
        <f t="shared" si="5"/>
        <v>136.97999999999999</v>
      </c>
      <c r="M183" s="77">
        <v>0.06</v>
      </c>
      <c r="N183" s="72">
        <v>40</v>
      </c>
      <c r="O183" s="72">
        <v>0</v>
      </c>
      <c r="P183" s="72">
        <v>100</v>
      </c>
      <c r="Q183" s="1"/>
      <c r="R183" s="1"/>
      <c r="S183" s="1"/>
      <c r="T183" s="1"/>
      <c r="U183" s="1"/>
      <c r="W183" s="1"/>
      <c r="X183" s="1"/>
      <c r="Y183" s="1"/>
    </row>
    <row r="184" spans="1:25" ht="18.75">
      <c r="A184" s="177">
        <v>360</v>
      </c>
      <c r="B184" s="70" t="s">
        <v>359</v>
      </c>
      <c r="C184" s="71">
        <v>44128</v>
      </c>
      <c r="D184" s="72" t="s">
        <v>170</v>
      </c>
      <c r="E184" s="72" t="s">
        <v>163</v>
      </c>
      <c r="F184" s="72" t="s">
        <v>104</v>
      </c>
      <c r="G184" s="72">
        <v>1</v>
      </c>
      <c r="H184" s="72">
        <v>46</v>
      </c>
      <c r="I184" s="73">
        <v>3.5999999999999999E-3</v>
      </c>
      <c r="J184" s="74">
        <f>Table32[[#This Row],[Watch time (hours)]]*1440</f>
        <v>5.1840000000000002</v>
      </c>
      <c r="K184" s="75">
        <v>1334</v>
      </c>
      <c r="L184" s="76">
        <f t="shared" si="5"/>
        <v>30.948799999999999</v>
      </c>
      <c r="M184" s="77">
        <v>2.3199999999999998E-2</v>
      </c>
      <c r="N184" s="72">
        <v>10</v>
      </c>
      <c r="O184" s="72">
        <v>0</v>
      </c>
      <c r="P184" s="72">
        <v>100</v>
      </c>
      <c r="Q184" s="1"/>
      <c r="R184" s="1"/>
      <c r="S184" s="1"/>
      <c r="T184" s="1"/>
      <c r="U184" s="1"/>
      <c r="W184" s="1"/>
      <c r="X184" s="1"/>
      <c r="Y184" s="1"/>
    </row>
    <row r="185" spans="1:25" ht="18.75">
      <c r="A185" s="177">
        <v>363</v>
      </c>
      <c r="B185" s="70" t="s">
        <v>362</v>
      </c>
      <c r="C185" s="71">
        <v>44131</v>
      </c>
      <c r="D185" s="72" t="s">
        <v>170</v>
      </c>
      <c r="E185" s="72" t="s">
        <v>163</v>
      </c>
      <c r="F185" s="72" t="s">
        <v>104</v>
      </c>
      <c r="G185" s="72">
        <v>1</v>
      </c>
      <c r="H185" s="72">
        <v>176</v>
      </c>
      <c r="I185" s="73">
        <v>0.35708333333333336</v>
      </c>
      <c r="J185" s="74">
        <f>Table32[[#This Row],[Watch time (hours)]]*1440</f>
        <v>514.20000000000005</v>
      </c>
      <c r="K185" s="75">
        <v>1918</v>
      </c>
      <c r="L185" s="76">
        <f t="shared" si="5"/>
        <v>102.03760000000001</v>
      </c>
      <c r="M185" s="77">
        <v>5.3200000000000004E-2</v>
      </c>
      <c r="N185" s="72">
        <v>40</v>
      </c>
      <c r="O185" s="72">
        <v>0</v>
      </c>
      <c r="P185" s="72">
        <v>100</v>
      </c>
      <c r="Q185" s="1"/>
      <c r="R185" s="1"/>
      <c r="S185" s="1"/>
      <c r="T185" s="1"/>
      <c r="U185" s="1"/>
      <c r="W185" s="1"/>
      <c r="X185" s="1"/>
      <c r="Y185" s="1"/>
    </row>
    <row r="186" spans="1:25" ht="18.75">
      <c r="A186" s="177">
        <v>365</v>
      </c>
      <c r="B186" s="70" t="s">
        <v>363</v>
      </c>
      <c r="C186" s="71">
        <v>44135</v>
      </c>
      <c r="D186" s="72" t="s">
        <v>170</v>
      </c>
      <c r="E186" s="72" t="s">
        <v>174</v>
      </c>
      <c r="F186" s="72" t="s">
        <v>106</v>
      </c>
      <c r="G186" s="72">
        <v>2</v>
      </c>
      <c r="H186" s="72">
        <v>363</v>
      </c>
      <c r="I186" s="73">
        <v>1.307175</v>
      </c>
      <c r="J186" s="74">
        <f>Table32[[#This Row],[Watch time (hours)]]*1440</f>
        <v>1882.3319999999999</v>
      </c>
      <c r="K186" s="75">
        <v>3383</v>
      </c>
      <c r="L186" s="76">
        <f t="shared" si="5"/>
        <v>243.9143</v>
      </c>
      <c r="M186" s="77">
        <v>7.2099999999999997E-2</v>
      </c>
      <c r="N186" s="72">
        <v>68</v>
      </c>
      <c r="O186" s="72">
        <v>0</v>
      </c>
      <c r="P186" s="72">
        <v>100</v>
      </c>
      <c r="Q186" s="1"/>
      <c r="R186" s="1"/>
      <c r="S186" s="1"/>
      <c r="T186" s="1"/>
      <c r="U186" s="1"/>
      <c r="W186" s="1"/>
      <c r="X186" s="1"/>
      <c r="Y186" s="1"/>
    </row>
    <row r="187" spans="1:25" ht="18.75">
      <c r="A187" s="177">
        <v>367</v>
      </c>
      <c r="B187" s="70" t="s">
        <v>364</v>
      </c>
      <c r="C187" s="71">
        <v>44138</v>
      </c>
      <c r="D187" s="72" t="s">
        <v>170</v>
      </c>
      <c r="E187" s="72" t="s">
        <v>163</v>
      </c>
      <c r="F187" s="72" t="s">
        <v>104</v>
      </c>
      <c r="G187" s="72">
        <v>0</v>
      </c>
      <c r="H187" s="72">
        <v>291</v>
      </c>
      <c r="I187" s="73">
        <v>1.5555874999999999</v>
      </c>
      <c r="J187" s="74">
        <f>Table32[[#This Row],[Watch time (hours)]]*1440</f>
        <v>2240.0459999999998</v>
      </c>
      <c r="K187" s="75">
        <v>2668</v>
      </c>
      <c r="L187" s="76">
        <f t="shared" si="5"/>
        <v>181.95759999999999</v>
      </c>
      <c r="M187" s="77">
        <v>6.8199999999999997E-2</v>
      </c>
      <c r="N187" s="72">
        <v>45</v>
      </c>
      <c r="O187" s="72">
        <v>0</v>
      </c>
      <c r="P187" s="72">
        <v>100</v>
      </c>
      <c r="Q187" s="1"/>
      <c r="R187" s="1"/>
      <c r="S187" s="1"/>
      <c r="T187" s="1"/>
      <c r="U187" s="1"/>
      <c r="W187" s="1"/>
      <c r="X187" s="1"/>
      <c r="Y187" s="1"/>
    </row>
    <row r="188" spans="1:25" ht="18.75">
      <c r="A188" s="177">
        <v>368</v>
      </c>
      <c r="B188" s="70" t="s">
        <v>365</v>
      </c>
      <c r="C188" s="71">
        <v>44139</v>
      </c>
      <c r="D188" s="72" t="s">
        <v>170</v>
      </c>
      <c r="E188" s="72" t="s">
        <v>163</v>
      </c>
      <c r="F188" s="72" t="s">
        <v>104</v>
      </c>
      <c r="G188" s="72">
        <v>1</v>
      </c>
      <c r="H188" s="72">
        <v>256</v>
      </c>
      <c r="I188" s="73">
        <v>1.0885583333333333</v>
      </c>
      <c r="J188" s="74">
        <f>Table32[[#This Row],[Watch time (hours)]]*1440</f>
        <v>1567.5239999999999</v>
      </c>
      <c r="K188" s="75">
        <v>3301</v>
      </c>
      <c r="L188" s="76">
        <f t="shared" si="5"/>
        <v>190.13759999999999</v>
      </c>
      <c r="M188" s="77">
        <v>5.7599999999999998E-2</v>
      </c>
      <c r="N188" s="72">
        <v>47</v>
      </c>
      <c r="O188" s="72">
        <v>0</v>
      </c>
      <c r="P188" s="72">
        <v>100</v>
      </c>
      <c r="Q188" s="1"/>
      <c r="R188" s="1"/>
      <c r="S188" s="1"/>
      <c r="T188" s="1"/>
      <c r="U188" s="1"/>
      <c r="W188" s="1"/>
      <c r="X188" s="1"/>
      <c r="Y188" s="1"/>
    </row>
    <row r="189" spans="1:25" ht="18.75">
      <c r="A189" s="177">
        <v>371</v>
      </c>
      <c r="B189" s="70" t="s">
        <v>366</v>
      </c>
      <c r="C189" s="71">
        <v>44141</v>
      </c>
      <c r="D189" s="72" t="s">
        <v>170</v>
      </c>
      <c r="E189" s="72" t="s">
        <v>163</v>
      </c>
      <c r="F189" s="72" t="s">
        <v>339</v>
      </c>
      <c r="G189" s="72">
        <v>3</v>
      </c>
      <c r="H189" s="72">
        <v>256</v>
      </c>
      <c r="I189" s="73">
        <v>1.2393583333333333</v>
      </c>
      <c r="J189" s="74">
        <f>Table32[[#This Row],[Watch time (hours)]]*1440</f>
        <v>1784.6759999999999</v>
      </c>
      <c r="K189" s="75">
        <v>2229</v>
      </c>
      <c r="L189" s="76">
        <f t="shared" si="5"/>
        <v>168.06659999999999</v>
      </c>
      <c r="M189" s="77">
        <v>7.5399999999999995E-2</v>
      </c>
      <c r="N189" s="72">
        <v>51</v>
      </c>
      <c r="O189" s="72">
        <v>1</v>
      </c>
      <c r="P189" s="72">
        <v>98.08</v>
      </c>
      <c r="Q189" s="1"/>
      <c r="R189" s="1"/>
      <c r="S189" s="1"/>
      <c r="T189" s="1"/>
      <c r="U189" s="1"/>
      <c r="W189" s="1"/>
      <c r="X189" s="1"/>
      <c r="Y189" s="1"/>
    </row>
    <row r="190" spans="1:25" ht="18.75">
      <c r="A190" s="177">
        <v>373</v>
      </c>
      <c r="B190" s="70" t="s">
        <v>367</v>
      </c>
      <c r="C190" s="71">
        <v>44145</v>
      </c>
      <c r="D190" s="72" t="s">
        <v>170</v>
      </c>
      <c r="E190" s="72" t="s">
        <v>163</v>
      </c>
      <c r="F190" s="72" t="s">
        <v>368</v>
      </c>
      <c r="G190" s="72">
        <v>1</v>
      </c>
      <c r="H190" s="72">
        <v>310</v>
      </c>
      <c r="I190" s="73">
        <v>1.4470458333333334</v>
      </c>
      <c r="J190" s="74">
        <f>Table32[[#This Row],[Watch time (hours)]]*1440</f>
        <v>2083.7460000000001</v>
      </c>
      <c r="K190" s="75">
        <v>2754</v>
      </c>
      <c r="L190" s="76">
        <f t="shared" si="5"/>
        <v>186.9966</v>
      </c>
      <c r="M190" s="77">
        <v>6.7900000000000002E-2</v>
      </c>
      <c r="N190" s="72">
        <v>49</v>
      </c>
      <c r="O190" s="72">
        <v>0</v>
      </c>
      <c r="P190" s="72">
        <v>100</v>
      </c>
      <c r="Q190" s="1"/>
      <c r="R190" s="1"/>
      <c r="S190" s="1"/>
      <c r="T190" s="1"/>
      <c r="U190" s="1"/>
      <c r="W190" s="1"/>
      <c r="X190" s="1"/>
      <c r="Y190" s="1"/>
    </row>
    <row r="191" spans="1:25" ht="18.75">
      <c r="A191" s="177">
        <v>375</v>
      </c>
      <c r="B191" s="70" t="s">
        <v>369</v>
      </c>
      <c r="C191" s="71">
        <v>44146</v>
      </c>
      <c r="D191" s="72" t="s">
        <v>170</v>
      </c>
      <c r="E191" s="72" t="s">
        <v>163</v>
      </c>
      <c r="F191" s="72" t="s">
        <v>104</v>
      </c>
      <c r="G191" s="72">
        <v>-1</v>
      </c>
      <c r="H191" s="72">
        <v>112</v>
      </c>
      <c r="I191" s="73">
        <v>0.40825416666666664</v>
      </c>
      <c r="J191" s="74">
        <f>Table32[[#This Row],[Watch time (hours)]]*1440</f>
        <v>587.88599999999997</v>
      </c>
      <c r="K191" s="75">
        <v>1889</v>
      </c>
      <c r="L191" s="76">
        <f t="shared" si="5"/>
        <v>72.915399999999991</v>
      </c>
      <c r="M191" s="77">
        <v>3.8599999999999995E-2</v>
      </c>
      <c r="N191" s="72">
        <v>22</v>
      </c>
      <c r="O191" s="72">
        <v>0</v>
      </c>
      <c r="P191" s="72">
        <v>100</v>
      </c>
      <c r="Q191" s="1"/>
      <c r="R191" s="1"/>
      <c r="S191" s="1"/>
      <c r="T191" s="1"/>
      <c r="U191" s="1"/>
      <c r="W191" s="1"/>
      <c r="X191" s="1"/>
      <c r="Y191" s="1"/>
    </row>
    <row r="192" spans="1:25" ht="18.75">
      <c r="A192" s="177">
        <v>377</v>
      </c>
      <c r="B192" s="70" t="s">
        <v>370</v>
      </c>
      <c r="C192" s="71">
        <v>44148</v>
      </c>
      <c r="D192" s="72" t="s">
        <v>170</v>
      </c>
      <c r="E192" s="72" t="s">
        <v>163</v>
      </c>
      <c r="F192" s="72" t="s">
        <v>371</v>
      </c>
      <c r="G192" s="72">
        <v>1</v>
      </c>
      <c r="H192" s="72">
        <v>228</v>
      </c>
      <c r="I192" s="73">
        <v>1.1924291666666669</v>
      </c>
      <c r="J192" s="74">
        <f>Table32[[#This Row],[Watch time (hours)]]*1440</f>
        <v>1717.0980000000004</v>
      </c>
      <c r="K192" s="75">
        <v>2776</v>
      </c>
      <c r="L192" s="76">
        <f t="shared" si="5"/>
        <v>139.91040000000001</v>
      </c>
      <c r="M192" s="77">
        <v>5.04E-2</v>
      </c>
      <c r="N192" s="72">
        <v>46</v>
      </c>
      <c r="O192" s="72">
        <v>1</v>
      </c>
      <c r="P192" s="72">
        <v>97.87</v>
      </c>
      <c r="Q192" s="1"/>
      <c r="R192" s="1"/>
      <c r="S192" s="1"/>
      <c r="T192" s="1"/>
      <c r="U192" s="1"/>
      <c r="W192" s="1"/>
      <c r="X192" s="1"/>
      <c r="Y192" s="1"/>
    </row>
    <row r="193" spans="1:25" ht="18.75">
      <c r="A193" s="177">
        <v>378</v>
      </c>
      <c r="B193" s="70" t="s">
        <v>372</v>
      </c>
      <c r="C193" s="71">
        <v>44148</v>
      </c>
      <c r="D193" s="72" t="s">
        <v>170</v>
      </c>
      <c r="E193" s="72" t="s">
        <v>174</v>
      </c>
      <c r="F193" s="72" t="s">
        <v>106</v>
      </c>
      <c r="G193" s="72">
        <v>4</v>
      </c>
      <c r="H193" s="72">
        <v>213</v>
      </c>
      <c r="I193" s="73">
        <v>0.63125416666666667</v>
      </c>
      <c r="J193" s="74">
        <f>Table32[[#This Row],[Watch time (hours)]]*1440</f>
        <v>909.00599999999997</v>
      </c>
      <c r="K193" s="75">
        <v>2755</v>
      </c>
      <c r="L193" s="76">
        <f t="shared" si="5"/>
        <v>144.08650000000003</v>
      </c>
      <c r="M193" s="77">
        <v>5.2300000000000006E-2</v>
      </c>
      <c r="N193" s="72">
        <v>51</v>
      </c>
      <c r="O193" s="72">
        <v>0</v>
      </c>
      <c r="P193" s="72">
        <v>100</v>
      </c>
      <c r="Q193" s="1"/>
      <c r="R193" s="1"/>
      <c r="S193" s="1"/>
      <c r="T193" s="1"/>
      <c r="U193" s="1"/>
      <c r="W193" s="1"/>
      <c r="X193" s="1"/>
      <c r="Y193" s="1"/>
    </row>
    <row r="194" spans="1:25" ht="18.75">
      <c r="A194" s="177">
        <v>379</v>
      </c>
      <c r="B194" s="70" t="s">
        <v>373</v>
      </c>
      <c r="C194" s="71">
        <v>44149</v>
      </c>
      <c r="D194" s="72" t="s">
        <v>170</v>
      </c>
      <c r="E194" s="72" t="s">
        <v>174</v>
      </c>
      <c r="F194" s="72" t="s">
        <v>106</v>
      </c>
      <c r="G194" s="72">
        <v>2</v>
      </c>
      <c r="H194" s="72">
        <v>307</v>
      </c>
      <c r="I194" s="73">
        <v>1.5392166666666669</v>
      </c>
      <c r="J194" s="74">
        <f>Table32[[#This Row],[Watch time (hours)]]*1440</f>
        <v>2216.4720000000002</v>
      </c>
      <c r="K194" s="75">
        <v>3346</v>
      </c>
      <c r="L194" s="76">
        <f t="shared" si="5"/>
        <v>211.13259999999997</v>
      </c>
      <c r="M194" s="77">
        <v>6.3099999999999989E-2</v>
      </c>
      <c r="N194" s="72">
        <v>58</v>
      </c>
      <c r="O194" s="72">
        <v>0</v>
      </c>
      <c r="P194" s="72">
        <v>100</v>
      </c>
      <c r="Q194" s="1"/>
      <c r="R194" s="1"/>
      <c r="S194" s="1"/>
      <c r="T194" s="1"/>
      <c r="U194" s="1"/>
      <c r="W194" s="1"/>
      <c r="X194" s="1"/>
      <c r="Y194" s="1"/>
    </row>
    <row r="195" spans="1:25" ht="18.75">
      <c r="A195" s="177">
        <v>381</v>
      </c>
      <c r="B195" s="70" t="s">
        <v>374</v>
      </c>
      <c r="C195" s="71">
        <v>44152</v>
      </c>
      <c r="D195" s="72" t="s">
        <v>170</v>
      </c>
      <c r="E195" s="72" t="s">
        <v>163</v>
      </c>
      <c r="F195" s="72" t="s">
        <v>104</v>
      </c>
      <c r="G195" s="72">
        <v>2</v>
      </c>
      <c r="H195" s="72">
        <v>194</v>
      </c>
      <c r="I195" s="73">
        <v>0.67469166666666658</v>
      </c>
      <c r="J195" s="74">
        <f>Table32[[#This Row],[Watch time (hours)]]*1440</f>
        <v>971.55599999999993</v>
      </c>
      <c r="K195" s="75">
        <v>2334</v>
      </c>
      <c r="L195" s="76">
        <f t="shared" si="5"/>
        <v>126.03600000000002</v>
      </c>
      <c r="M195" s="77">
        <v>5.4000000000000006E-2</v>
      </c>
      <c r="N195" s="72">
        <v>30</v>
      </c>
      <c r="O195" s="72">
        <v>0</v>
      </c>
      <c r="P195" s="72">
        <v>100</v>
      </c>
      <c r="Q195" s="1"/>
      <c r="R195" s="1"/>
      <c r="S195" s="1"/>
      <c r="T195" s="1"/>
      <c r="U195" s="1"/>
      <c r="W195" s="1"/>
      <c r="X195" s="1"/>
      <c r="Y195" s="1"/>
    </row>
    <row r="196" spans="1:25" ht="18.75">
      <c r="A196" s="177">
        <v>384</v>
      </c>
      <c r="B196" s="70" t="s">
        <v>375</v>
      </c>
      <c r="C196" s="71">
        <v>44156</v>
      </c>
      <c r="D196" s="72" t="s">
        <v>170</v>
      </c>
      <c r="E196" s="72" t="s">
        <v>163</v>
      </c>
      <c r="F196" s="72" t="s">
        <v>104</v>
      </c>
      <c r="G196" s="72">
        <v>9</v>
      </c>
      <c r="H196" s="72">
        <v>389</v>
      </c>
      <c r="I196" s="73">
        <v>1.8437333333333334</v>
      </c>
      <c r="J196" s="74">
        <f>Table32[[#This Row],[Watch time (hours)]]*1440</f>
        <v>2654.9760000000001</v>
      </c>
      <c r="K196" s="75">
        <v>2695</v>
      </c>
      <c r="L196" s="76">
        <f t="shared" ref="L196:L227" si="6">K196*M196</f>
        <v>199.96899999999999</v>
      </c>
      <c r="M196" s="77">
        <v>7.4200000000000002E-2</v>
      </c>
      <c r="N196" s="72">
        <v>57</v>
      </c>
      <c r="O196" s="72">
        <v>1</v>
      </c>
      <c r="P196" s="72">
        <v>98.28</v>
      </c>
      <c r="Q196" s="1"/>
      <c r="R196" s="1"/>
      <c r="S196" s="1"/>
      <c r="T196" s="1"/>
      <c r="U196" s="1"/>
      <c r="W196" s="1"/>
      <c r="X196" s="1"/>
      <c r="Y196" s="1"/>
    </row>
    <row r="197" spans="1:25" ht="18.75">
      <c r="A197" s="177">
        <v>387</v>
      </c>
      <c r="B197" s="70" t="s">
        <v>377</v>
      </c>
      <c r="C197" s="71">
        <v>44161</v>
      </c>
      <c r="D197" s="72" t="s">
        <v>170</v>
      </c>
      <c r="E197" s="72" t="s">
        <v>163</v>
      </c>
      <c r="F197" s="72" t="s">
        <v>376</v>
      </c>
      <c r="G197" s="72">
        <v>0</v>
      </c>
      <c r="H197" s="72">
        <v>98</v>
      </c>
      <c r="I197" s="73">
        <v>0.39053750000000004</v>
      </c>
      <c r="J197" s="74">
        <f>Table32[[#This Row],[Watch time (hours)]]*1440</f>
        <v>562.37400000000002</v>
      </c>
      <c r="K197" s="75">
        <v>1959</v>
      </c>
      <c r="L197" s="76">
        <f t="shared" si="6"/>
        <v>58.965899999999998</v>
      </c>
      <c r="M197" s="77">
        <v>3.0099999999999998E-2</v>
      </c>
      <c r="N197" s="72">
        <v>38</v>
      </c>
      <c r="O197" s="72">
        <v>0</v>
      </c>
      <c r="P197" s="72">
        <v>100</v>
      </c>
      <c r="Q197" s="1"/>
      <c r="R197" s="1"/>
      <c r="S197" s="1"/>
      <c r="T197" s="1"/>
      <c r="U197" s="1"/>
      <c r="W197" s="1"/>
      <c r="X197" s="1"/>
      <c r="Y197" s="1"/>
    </row>
    <row r="198" spans="1:25" ht="18.75">
      <c r="A198" s="177">
        <v>388</v>
      </c>
      <c r="B198" s="70" t="s">
        <v>378</v>
      </c>
      <c r="C198" s="71">
        <v>44162</v>
      </c>
      <c r="D198" s="72" t="s">
        <v>170</v>
      </c>
      <c r="E198" s="72" t="s">
        <v>163</v>
      </c>
      <c r="F198" s="72" t="s">
        <v>376</v>
      </c>
      <c r="G198" s="72">
        <v>0</v>
      </c>
      <c r="H198" s="72">
        <v>171</v>
      </c>
      <c r="I198" s="73">
        <v>0.82871249999999996</v>
      </c>
      <c r="J198" s="74">
        <f>Table32[[#This Row],[Watch time (hours)]]*1440</f>
        <v>1193.346</v>
      </c>
      <c r="K198" s="75">
        <v>2004</v>
      </c>
      <c r="L198" s="76">
        <f t="shared" si="6"/>
        <v>113.0256</v>
      </c>
      <c r="M198" s="77">
        <v>5.6399999999999999E-2</v>
      </c>
      <c r="N198" s="72">
        <v>35</v>
      </c>
      <c r="O198" s="72">
        <v>0</v>
      </c>
      <c r="P198" s="72">
        <v>100</v>
      </c>
      <c r="Q198" s="1"/>
      <c r="R198" s="1"/>
      <c r="S198" s="1"/>
      <c r="T198" s="1"/>
      <c r="U198" s="1"/>
      <c r="W198" s="1"/>
      <c r="X198" s="1"/>
      <c r="Y198" s="1"/>
    </row>
    <row r="199" spans="1:25" ht="18.75">
      <c r="A199" s="177">
        <v>392</v>
      </c>
      <c r="B199" s="70" t="s">
        <v>380</v>
      </c>
      <c r="C199" s="71">
        <v>44167</v>
      </c>
      <c r="D199" s="72" t="s">
        <v>170</v>
      </c>
      <c r="E199" s="72" t="s">
        <v>163</v>
      </c>
      <c r="F199" s="72" t="s">
        <v>379</v>
      </c>
      <c r="G199" s="72">
        <v>0</v>
      </c>
      <c r="H199" s="72">
        <v>163</v>
      </c>
      <c r="I199" s="73">
        <v>0.72404166666666658</v>
      </c>
      <c r="J199" s="74">
        <f>Table32[[#This Row],[Watch time (hours)]]*1440</f>
        <v>1042.6199999999999</v>
      </c>
      <c r="K199" s="75">
        <v>2355</v>
      </c>
      <c r="L199" s="76">
        <f t="shared" si="6"/>
        <v>116.10149999999999</v>
      </c>
      <c r="M199" s="77">
        <v>4.9299999999999997E-2</v>
      </c>
      <c r="N199" s="72">
        <v>36</v>
      </c>
      <c r="O199" s="72">
        <v>0</v>
      </c>
      <c r="P199" s="72">
        <v>100</v>
      </c>
      <c r="Q199" s="1"/>
      <c r="R199" s="1"/>
      <c r="S199" s="1"/>
      <c r="T199" s="1"/>
      <c r="U199" s="1"/>
      <c r="W199" s="1"/>
      <c r="X199" s="1"/>
      <c r="Y199" s="1"/>
    </row>
    <row r="200" spans="1:25" ht="18.75">
      <c r="A200" s="177">
        <v>393</v>
      </c>
      <c r="B200" s="70" t="s">
        <v>381</v>
      </c>
      <c r="C200" s="71">
        <v>44169</v>
      </c>
      <c r="D200" s="72" t="s">
        <v>170</v>
      </c>
      <c r="E200" s="72" t="s">
        <v>163</v>
      </c>
      <c r="F200" s="72" t="s">
        <v>104</v>
      </c>
      <c r="G200" s="72">
        <v>-1</v>
      </c>
      <c r="H200" s="72">
        <v>223</v>
      </c>
      <c r="I200" s="73">
        <v>0.94485416666666677</v>
      </c>
      <c r="J200" s="74">
        <f>Table32[[#This Row],[Watch time (hours)]]*1440</f>
        <v>1360.5900000000001</v>
      </c>
      <c r="K200" s="75">
        <v>2582</v>
      </c>
      <c r="L200" s="76">
        <f t="shared" si="6"/>
        <v>160.084</v>
      </c>
      <c r="M200" s="77">
        <v>6.2E-2</v>
      </c>
      <c r="N200" s="72">
        <v>42</v>
      </c>
      <c r="O200" s="72">
        <v>0</v>
      </c>
      <c r="P200" s="72">
        <v>100</v>
      </c>
      <c r="Q200" s="1"/>
      <c r="R200" s="1"/>
      <c r="S200" s="1"/>
      <c r="T200" s="1"/>
      <c r="U200" s="1"/>
      <c r="W200" s="1"/>
      <c r="X200" s="1"/>
      <c r="Y200" s="1"/>
    </row>
    <row r="201" spans="1:25" ht="15.75">
      <c r="A201" s="67"/>
      <c r="B201" s="67"/>
      <c r="C201" s="67"/>
      <c r="D201" s="66"/>
      <c r="E201" s="66"/>
      <c r="F201" s="66"/>
      <c r="G201" s="67"/>
      <c r="H201" s="67"/>
      <c r="I201" s="67"/>
      <c r="J201" s="67"/>
      <c r="K201" s="68"/>
      <c r="L201" s="68"/>
      <c r="M201" s="69"/>
      <c r="N201" s="67"/>
      <c r="O201" s="67"/>
      <c r="P201" s="68"/>
      <c r="X201" s="3"/>
    </row>
    <row r="202" spans="1:25" ht="15.75">
      <c r="A202" s="67"/>
      <c r="B202" s="67"/>
      <c r="C202" s="67"/>
      <c r="D202" s="66"/>
      <c r="E202" s="66"/>
      <c r="F202" s="66"/>
      <c r="G202" s="67"/>
      <c r="H202" s="67"/>
      <c r="I202" s="67"/>
      <c r="J202" s="67"/>
      <c r="K202" s="68"/>
      <c r="L202" s="68"/>
      <c r="M202" s="69"/>
      <c r="N202" s="67"/>
      <c r="O202" s="67"/>
      <c r="P202" s="68"/>
    </row>
    <row r="203" spans="1:25" ht="15.75">
      <c r="A203" s="67"/>
      <c r="B203" s="67"/>
      <c r="C203" s="67"/>
      <c r="D203" s="66"/>
      <c r="E203" s="66"/>
      <c r="F203" s="66"/>
      <c r="G203" s="67"/>
      <c r="H203" s="67"/>
      <c r="I203" s="67"/>
      <c r="J203" s="67"/>
      <c r="K203" s="68"/>
      <c r="L203" s="68"/>
      <c r="M203" s="69"/>
      <c r="N203" s="67"/>
      <c r="O203" s="67"/>
      <c r="P203" s="68"/>
    </row>
    <row r="204" spans="1:25" ht="15.75">
      <c r="A204" s="67"/>
      <c r="B204" s="67"/>
      <c r="C204" s="67"/>
      <c r="D204" s="66"/>
      <c r="E204" s="66"/>
      <c r="F204" s="66"/>
      <c r="G204" s="67"/>
      <c r="H204" s="67"/>
      <c r="I204" s="67"/>
      <c r="J204" s="67"/>
      <c r="K204" s="68"/>
      <c r="L204" s="68"/>
      <c r="M204" s="69"/>
      <c r="N204" s="67"/>
      <c r="O204" s="67"/>
      <c r="P204" s="68"/>
    </row>
    <row r="205" spans="1:25" ht="15.75">
      <c r="A205" s="67"/>
      <c r="B205" s="67"/>
      <c r="C205" s="67"/>
      <c r="D205" s="66"/>
      <c r="E205" s="66"/>
      <c r="F205" s="66"/>
      <c r="G205" s="67"/>
      <c r="H205" s="67"/>
      <c r="I205" s="67"/>
      <c r="J205" s="67"/>
      <c r="K205" s="68"/>
      <c r="L205" s="68"/>
      <c r="M205" s="69"/>
      <c r="N205" s="67"/>
      <c r="O205" s="67"/>
      <c r="P205" s="68"/>
    </row>
    <row r="206" spans="1:25" ht="15.75">
      <c r="A206" s="67"/>
      <c r="B206" s="67"/>
      <c r="C206" s="67"/>
      <c r="D206" s="66"/>
      <c r="E206" s="66"/>
      <c r="F206" s="66"/>
      <c r="G206" s="67"/>
      <c r="H206" s="67"/>
      <c r="I206" s="67"/>
      <c r="J206" s="67"/>
      <c r="K206" s="68"/>
      <c r="L206" s="68"/>
      <c r="M206" s="69"/>
      <c r="N206" s="67"/>
      <c r="O206" s="67"/>
      <c r="P206" s="68"/>
    </row>
    <row r="207" spans="1:25" ht="15.75">
      <c r="A207" s="67"/>
      <c r="B207" s="67"/>
      <c r="C207" s="67"/>
      <c r="D207" s="66"/>
      <c r="E207" s="66"/>
      <c r="F207" s="66"/>
      <c r="G207" s="67"/>
      <c r="H207" s="67"/>
      <c r="I207" s="67"/>
      <c r="J207" s="67"/>
      <c r="K207" s="68"/>
      <c r="L207" s="68"/>
      <c r="M207" s="69"/>
      <c r="N207" s="67"/>
      <c r="O207" s="67"/>
      <c r="P207" s="68"/>
    </row>
    <row r="208" spans="1:25" ht="15.75">
      <c r="A208" s="67"/>
      <c r="B208" s="67"/>
      <c r="C208" s="67"/>
      <c r="D208" s="66"/>
      <c r="E208" s="66"/>
      <c r="F208" s="66"/>
      <c r="G208" s="67"/>
      <c r="H208" s="67"/>
      <c r="I208" s="67"/>
      <c r="J208" s="67"/>
      <c r="K208" s="68"/>
      <c r="L208" s="68"/>
      <c r="M208" s="69"/>
      <c r="N208" s="67"/>
      <c r="O208" s="67"/>
      <c r="P208" s="68"/>
    </row>
    <row r="209" spans="1:16" ht="15.75">
      <c r="A209" s="67"/>
      <c r="B209" s="67"/>
      <c r="C209" s="67"/>
      <c r="D209" s="66"/>
      <c r="E209" s="66"/>
      <c r="F209" s="66"/>
      <c r="G209" s="67"/>
      <c r="H209" s="67"/>
      <c r="I209" s="67"/>
      <c r="J209" s="67"/>
      <c r="K209" s="68"/>
      <c r="L209" s="68"/>
      <c r="M209" s="69"/>
      <c r="N209" s="67"/>
      <c r="O209" s="67"/>
      <c r="P209" s="68"/>
    </row>
    <row r="210" spans="1:16" ht="15.75">
      <c r="A210" s="67"/>
      <c r="B210" s="67"/>
      <c r="C210" s="67"/>
      <c r="D210" s="66"/>
      <c r="E210" s="66"/>
      <c r="F210" s="66"/>
      <c r="G210" s="67"/>
      <c r="H210" s="67"/>
      <c r="I210" s="67"/>
      <c r="J210" s="67"/>
      <c r="K210" s="68"/>
      <c r="L210" s="68"/>
      <c r="M210" s="69"/>
      <c r="N210" s="67"/>
      <c r="O210" s="67"/>
      <c r="P210" s="68"/>
    </row>
    <row r="211" spans="1:16" ht="15.75">
      <c r="A211" s="67"/>
      <c r="B211" s="67"/>
      <c r="C211" s="67"/>
      <c r="D211" s="66"/>
      <c r="E211" s="66"/>
      <c r="F211" s="66"/>
      <c r="G211" s="67"/>
      <c r="H211" s="67"/>
      <c r="I211" s="67"/>
      <c r="J211" s="67"/>
      <c r="K211" s="68"/>
      <c r="L211" s="68"/>
      <c r="M211" s="69"/>
      <c r="N211" s="67"/>
      <c r="O211" s="67"/>
      <c r="P211" s="68"/>
    </row>
    <row r="212" spans="1:16" ht="15.75">
      <c r="A212" s="67"/>
      <c r="B212" s="67"/>
      <c r="C212" s="67"/>
      <c r="D212" s="66"/>
      <c r="E212" s="66"/>
      <c r="F212" s="66"/>
      <c r="G212" s="67"/>
      <c r="H212" s="67"/>
      <c r="I212" s="67"/>
      <c r="J212" s="67"/>
      <c r="K212" s="68"/>
      <c r="L212" s="68"/>
      <c r="M212" s="69"/>
      <c r="N212" s="67"/>
      <c r="O212" s="67"/>
      <c r="P212" s="68"/>
    </row>
    <row r="213" spans="1:16" ht="15.75">
      <c r="A213" s="67"/>
      <c r="B213" s="67"/>
      <c r="C213" s="67"/>
      <c r="D213" s="66"/>
      <c r="E213" s="66"/>
      <c r="F213" s="66"/>
      <c r="G213" s="67"/>
      <c r="H213" s="67"/>
      <c r="I213" s="67"/>
      <c r="J213" s="67"/>
      <c r="K213" s="68"/>
      <c r="L213" s="68"/>
      <c r="M213" s="69"/>
      <c r="N213" s="67"/>
      <c r="O213" s="67"/>
      <c r="P213" s="68"/>
    </row>
    <row r="214" spans="1:16" ht="15.75">
      <c r="A214" s="67"/>
      <c r="B214" s="67"/>
      <c r="C214" s="67"/>
      <c r="D214" s="66"/>
      <c r="E214" s="66"/>
      <c r="F214" s="66"/>
      <c r="G214" s="67"/>
      <c r="H214" s="67"/>
      <c r="I214" s="67"/>
      <c r="J214" s="67"/>
      <c r="K214" s="68"/>
      <c r="L214" s="68"/>
      <c r="M214" s="69"/>
      <c r="N214" s="67"/>
      <c r="O214" s="67"/>
      <c r="P214" s="68"/>
    </row>
    <row r="215" spans="1:16" ht="18" customHeight="1">
      <c r="A215" s="67"/>
      <c r="B215" s="67"/>
      <c r="C215" s="67"/>
      <c r="D215" s="66"/>
      <c r="E215" s="66"/>
      <c r="F215" s="66"/>
      <c r="G215" s="67"/>
      <c r="H215" s="67"/>
      <c r="I215" s="67"/>
      <c r="J215" s="67"/>
      <c r="K215" s="68"/>
      <c r="L215" s="68"/>
      <c r="M215" s="69"/>
      <c r="N215" s="67"/>
      <c r="O215" s="67"/>
      <c r="P215" s="68"/>
    </row>
    <row r="216" spans="1:16" ht="15.75">
      <c r="A216" s="67"/>
      <c r="B216" s="67"/>
      <c r="C216" s="67"/>
      <c r="D216" s="68"/>
      <c r="E216" s="68"/>
      <c r="F216" s="68"/>
      <c r="G216" s="67"/>
      <c r="H216" s="67"/>
      <c r="I216" s="67"/>
      <c r="J216" s="67"/>
      <c r="K216" s="68"/>
      <c r="L216" s="68"/>
      <c r="M216" s="69"/>
      <c r="N216" s="67"/>
      <c r="O216" s="67"/>
      <c r="P216" s="68"/>
    </row>
    <row r="217" spans="1:16" ht="15.75">
      <c r="A217" s="67"/>
      <c r="B217" s="67"/>
      <c r="C217" s="67"/>
      <c r="D217" s="68"/>
      <c r="E217" s="68"/>
      <c r="F217" s="68"/>
      <c r="G217" s="67"/>
      <c r="H217" s="67"/>
      <c r="I217" s="67"/>
      <c r="J217" s="67"/>
      <c r="K217" s="68"/>
      <c r="L217" s="68"/>
      <c r="M217" s="69"/>
      <c r="N217" s="67"/>
      <c r="O217" s="67"/>
      <c r="P217" s="68"/>
    </row>
    <row r="218" spans="1:16" ht="15.75">
      <c r="A218" s="67"/>
      <c r="B218" s="67"/>
      <c r="C218" s="67"/>
      <c r="D218" s="68"/>
      <c r="E218" s="68"/>
      <c r="F218" s="68"/>
      <c r="G218" s="67"/>
      <c r="H218" s="67"/>
      <c r="I218" s="67"/>
      <c r="J218" s="67"/>
      <c r="K218" s="68"/>
      <c r="L218" s="68"/>
      <c r="M218" s="69"/>
      <c r="N218" s="67"/>
      <c r="O218" s="67"/>
      <c r="P218" s="68"/>
    </row>
    <row r="219" spans="1:16" ht="15.75">
      <c r="A219" s="67"/>
      <c r="B219" s="67"/>
      <c r="C219" s="67"/>
      <c r="D219" s="68"/>
      <c r="E219" s="68"/>
      <c r="F219" s="68"/>
      <c r="G219" s="67"/>
      <c r="H219" s="67"/>
      <c r="I219" s="67"/>
      <c r="J219" s="67"/>
      <c r="K219" s="68"/>
      <c r="L219" s="68"/>
      <c r="M219" s="69"/>
      <c r="N219" s="67"/>
      <c r="O219" s="67"/>
      <c r="P219" s="68"/>
    </row>
    <row r="220" spans="1:16" ht="15.75">
      <c r="A220" s="67"/>
      <c r="B220" s="67"/>
      <c r="C220" s="67"/>
      <c r="D220" s="68"/>
      <c r="E220" s="68"/>
      <c r="F220" s="68"/>
      <c r="G220" s="67"/>
      <c r="H220" s="67"/>
      <c r="I220" s="67"/>
      <c r="J220" s="67"/>
      <c r="K220" s="68"/>
      <c r="L220" s="68"/>
      <c r="M220" s="69"/>
      <c r="N220" s="67"/>
      <c r="O220" s="67"/>
      <c r="P220" s="68"/>
    </row>
    <row r="221" spans="1:16" ht="15.75">
      <c r="A221" s="67"/>
      <c r="B221" s="67"/>
      <c r="C221" s="67"/>
      <c r="D221" s="68"/>
      <c r="E221" s="68"/>
      <c r="F221" s="68"/>
      <c r="G221" s="67"/>
      <c r="H221" s="67"/>
      <c r="I221" s="67"/>
      <c r="J221" s="67"/>
      <c r="K221" s="68"/>
      <c r="L221" s="68"/>
      <c r="M221" s="69"/>
      <c r="N221" s="67"/>
      <c r="O221" s="67"/>
      <c r="P221" s="68"/>
    </row>
    <row r="222" spans="1:16" ht="15.75">
      <c r="A222" s="67"/>
      <c r="B222" s="67"/>
      <c r="C222" s="67"/>
      <c r="D222" s="68"/>
      <c r="E222" s="68"/>
      <c r="F222" s="68"/>
      <c r="G222" s="67"/>
      <c r="H222" s="67"/>
      <c r="I222" s="67"/>
      <c r="J222" s="67"/>
      <c r="K222" s="68"/>
      <c r="L222" s="68"/>
      <c r="M222" s="69"/>
      <c r="N222" s="67"/>
      <c r="O222" s="67"/>
      <c r="P222" s="68"/>
    </row>
    <row r="223" spans="1:16" ht="15.75">
      <c r="A223" s="67"/>
      <c r="B223" s="67"/>
      <c r="C223" s="67"/>
      <c r="D223" s="68"/>
      <c r="E223" s="68"/>
      <c r="F223" s="68"/>
      <c r="G223" s="67"/>
      <c r="H223" s="67"/>
      <c r="I223" s="67"/>
      <c r="J223" s="67"/>
      <c r="K223" s="68"/>
      <c r="L223" s="68"/>
      <c r="M223" s="69"/>
      <c r="N223" s="67"/>
      <c r="O223" s="67"/>
      <c r="P223" s="68"/>
    </row>
    <row r="224" spans="1:16" ht="15.75">
      <c r="A224" s="67"/>
      <c r="B224" s="67"/>
      <c r="C224" s="67"/>
      <c r="D224" s="68"/>
      <c r="E224" s="68"/>
      <c r="F224" s="68"/>
      <c r="G224" s="67"/>
      <c r="H224" s="67"/>
      <c r="I224" s="67"/>
      <c r="J224" s="67"/>
      <c r="K224" s="68"/>
      <c r="L224" s="68"/>
      <c r="M224" s="69"/>
      <c r="N224" s="67"/>
      <c r="O224" s="67"/>
      <c r="P224" s="68"/>
    </row>
    <row r="225" spans="1:16" ht="15.75">
      <c r="A225" s="67"/>
      <c r="B225" s="67"/>
      <c r="C225" s="67"/>
      <c r="D225" s="68"/>
      <c r="E225" s="68"/>
      <c r="F225" s="68"/>
      <c r="G225" s="67"/>
      <c r="H225" s="67"/>
      <c r="I225" s="67"/>
      <c r="J225" s="67"/>
      <c r="K225" s="68"/>
      <c r="L225" s="68"/>
      <c r="M225" s="69"/>
      <c r="N225" s="67"/>
      <c r="O225" s="67"/>
      <c r="P225" s="68"/>
    </row>
    <row r="226" spans="1:16" ht="15.75">
      <c r="A226" s="67"/>
      <c r="B226" s="67"/>
      <c r="C226" s="67"/>
      <c r="D226" s="68"/>
      <c r="E226" s="68"/>
      <c r="F226" s="68"/>
      <c r="G226" s="67"/>
      <c r="H226" s="67"/>
      <c r="I226" s="67"/>
      <c r="J226" s="67"/>
      <c r="K226" s="68"/>
      <c r="L226" s="68"/>
      <c r="M226" s="69"/>
      <c r="N226" s="67"/>
      <c r="O226" s="67"/>
      <c r="P226" s="68"/>
    </row>
    <row r="227" spans="1:16" ht="15.75">
      <c r="A227" s="67"/>
      <c r="B227" s="67"/>
      <c r="C227" s="67"/>
      <c r="D227" s="68"/>
      <c r="E227" s="68"/>
      <c r="F227" s="68"/>
      <c r="G227" s="67"/>
      <c r="H227" s="67"/>
      <c r="I227" s="67"/>
      <c r="J227" s="67"/>
      <c r="K227" s="68"/>
      <c r="L227" s="68"/>
      <c r="M227" s="69"/>
      <c r="N227" s="67"/>
      <c r="O227" s="67"/>
      <c r="P227" s="68"/>
    </row>
    <row r="228" spans="1:16" ht="15.75">
      <c r="A228" s="67"/>
      <c r="B228" s="67"/>
      <c r="C228" s="67"/>
      <c r="D228" s="68"/>
      <c r="E228" s="68"/>
      <c r="F228" s="68"/>
      <c r="G228" s="67"/>
      <c r="H228" s="67"/>
      <c r="I228" s="67"/>
      <c r="J228" s="67"/>
      <c r="K228" s="68"/>
      <c r="L228" s="68"/>
      <c r="M228" s="69"/>
      <c r="N228" s="67"/>
      <c r="O228" s="67"/>
      <c r="P228" s="68"/>
    </row>
    <row r="229" spans="1:16" ht="15.75">
      <c r="A229" s="67"/>
      <c r="B229" s="67"/>
      <c r="C229" s="67"/>
      <c r="D229" s="68"/>
      <c r="E229" s="68"/>
      <c r="F229" s="68"/>
      <c r="G229" s="67"/>
      <c r="H229" s="67"/>
      <c r="I229" s="67"/>
      <c r="J229" s="67"/>
      <c r="K229" s="68"/>
      <c r="L229" s="68"/>
      <c r="M229" s="69"/>
      <c r="N229" s="67"/>
      <c r="O229" s="67"/>
      <c r="P229" s="68"/>
    </row>
    <row r="230" spans="1:16" ht="15.75">
      <c r="A230" s="67"/>
      <c r="B230" s="67"/>
      <c r="C230" s="67"/>
      <c r="D230" s="68"/>
      <c r="E230" s="68"/>
      <c r="F230" s="68"/>
      <c r="G230" s="67"/>
      <c r="H230" s="67"/>
      <c r="I230" s="67"/>
      <c r="J230" s="67"/>
      <c r="K230" s="68"/>
      <c r="L230" s="68"/>
      <c r="M230" s="69"/>
      <c r="N230" s="67"/>
      <c r="O230" s="67"/>
      <c r="P230" s="68"/>
    </row>
    <row r="231" spans="1:16" ht="15.75">
      <c r="A231" s="67"/>
      <c r="B231" s="67"/>
      <c r="C231" s="67"/>
      <c r="D231" s="68"/>
      <c r="E231" s="68"/>
      <c r="F231" s="68"/>
      <c r="G231" s="67"/>
      <c r="H231" s="67"/>
      <c r="I231" s="67"/>
      <c r="J231" s="67"/>
      <c r="K231" s="68"/>
      <c r="L231" s="68"/>
      <c r="M231" s="69"/>
      <c r="N231" s="67"/>
      <c r="O231" s="67"/>
      <c r="P231" s="68"/>
    </row>
    <row r="232" spans="1:16" ht="15.75">
      <c r="A232" s="67"/>
      <c r="B232" s="67"/>
      <c r="C232" s="67"/>
      <c r="D232" s="68"/>
      <c r="E232" s="68"/>
      <c r="F232" s="68"/>
      <c r="G232" s="67"/>
      <c r="H232" s="67"/>
      <c r="I232" s="67"/>
      <c r="J232" s="67"/>
      <c r="K232" s="68"/>
      <c r="L232" s="68"/>
      <c r="M232" s="69"/>
      <c r="N232" s="67"/>
      <c r="O232" s="67"/>
      <c r="P232" s="68"/>
    </row>
    <row r="233" spans="1:16" ht="15.75">
      <c r="A233" s="67"/>
      <c r="B233" s="67"/>
      <c r="C233" s="67"/>
      <c r="D233" s="68"/>
      <c r="E233" s="68"/>
      <c r="F233" s="68"/>
      <c r="G233" s="67"/>
      <c r="H233" s="67"/>
      <c r="I233" s="67"/>
      <c r="J233" s="67"/>
      <c r="K233" s="68"/>
      <c r="L233" s="68"/>
      <c r="M233" s="69"/>
      <c r="N233" s="67"/>
      <c r="O233" s="67"/>
      <c r="P233" s="68"/>
    </row>
    <row r="234" spans="1:16" ht="15.75">
      <c r="A234" s="67"/>
      <c r="B234" s="67"/>
      <c r="C234" s="67"/>
      <c r="D234" s="68"/>
      <c r="E234" s="68"/>
      <c r="F234" s="68"/>
      <c r="G234" s="67"/>
      <c r="H234" s="67"/>
      <c r="I234" s="67"/>
      <c r="J234" s="67"/>
      <c r="K234" s="68"/>
      <c r="L234" s="68"/>
      <c r="M234" s="69"/>
      <c r="N234" s="67"/>
      <c r="O234" s="67"/>
      <c r="P234" s="68"/>
    </row>
    <row r="235" spans="1:16" ht="15.75">
      <c r="A235" s="67"/>
      <c r="B235" s="67"/>
      <c r="C235" s="67"/>
      <c r="D235" s="68"/>
      <c r="E235" s="68"/>
      <c r="F235" s="68"/>
      <c r="G235" s="67"/>
      <c r="H235" s="67"/>
      <c r="I235" s="67"/>
      <c r="J235" s="67"/>
      <c r="K235" s="68"/>
      <c r="L235" s="68"/>
      <c r="M235" s="69"/>
      <c r="N235" s="67"/>
      <c r="O235" s="67"/>
      <c r="P235" s="68"/>
    </row>
    <row r="236" spans="1:16" ht="15.75">
      <c r="A236" s="67"/>
      <c r="B236" s="67"/>
      <c r="C236" s="67"/>
      <c r="D236" s="68"/>
      <c r="E236" s="68"/>
      <c r="F236" s="68"/>
      <c r="G236" s="67"/>
      <c r="H236" s="67"/>
      <c r="I236" s="67"/>
      <c r="J236" s="67"/>
      <c r="K236" s="68"/>
      <c r="L236" s="68"/>
      <c r="M236" s="69"/>
      <c r="N236" s="67"/>
      <c r="O236" s="67"/>
      <c r="P236" s="68"/>
    </row>
    <row r="237" spans="1:16" ht="15.75">
      <c r="A237" s="67"/>
      <c r="B237" s="67"/>
      <c r="C237" s="67"/>
      <c r="D237" s="68"/>
      <c r="E237" s="68"/>
      <c r="F237" s="68"/>
      <c r="G237" s="67"/>
      <c r="H237" s="67"/>
      <c r="I237" s="67"/>
      <c r="J237" s="67"/>
      <c r="K237" s="68"/>
      <c r="L237" s="68"/>
      <c r="M237" s="69"/>
      <c r="N237" s="67"/>
      <c r="O237" s="67"/>
      <c r="P237" s="68"/>
    </row>
    <row r="238" spans="1:16" ht="15.75">
      <c r="A238" s="67"/>
      <c r="B238" s="67"/>
      <c r="C238" s="67"/>
      <c r="D238" s="68"/>
      <c r="E238" s="68"/>
      <c r="F238" s="68"/>
      <c r="G238" s="67"/>
      <c r="H238" s="67"/>
      <c r="I238" s="67"/>
      <c r="J238" s="67"/>
      <c r="K238" s="68"/>
      <c r="L238" s="68"/>
      <c r="M238" s="69"/>
      <c r="N238" s="67"/>
      <c r="O238" s="67"/>
      <c r="P238" s="68"/>
    </row>
    <row r="239" spans="1:16" ht="15.75">
      <c r="A239" s="67"/>
      <c r="B239" s="67"/>
      <c r="C239" s="67"/>
      <c r="D239" s="68"/>
      <c r="E239" s="68"/>
      <c r="F239" s="68"/>
      <c r="G239" s="67"/>
      <c r="H239" s="67"/>
      <c r="I239" s="67"/>
      <c r="J239" s="67"/>
      <c r="K239" s="68"/>
      <c r="L239" s="68"/>
      <c r="M239" s="69"/>
      <c r="N239" s="67"/>
      <c r="O239" s="67"/>
      <c r="P239" s="68"/>
    </row>
    <row r="240" spans="1:16" ht="15.75">
      <c r="A240" s="67"/>
      <c r="B240" s="67"/>
      <c r="C240" s="67"/>
      <c r="D240" s="68"/>
      <c r="E240" s="68"/>
      <c r="F240" s="68"/>
      <c r="G240" s="67"/>
      <c r="H240" s="67"/>
      <c r="I240" s="67"/>
      <c r="J240" s="67"/>
      <c r="K240" s="68"/>
      <c r="L240" s="68"/>
      <c r="M240" s="69"/>
      <c r="N240" s="67"/>
      <c r="O240" s="67"/>
      <c r="P240" s="68"/>
    </row>
    <row r="241" spans="1:16" ht="15.75">
      <c r="A241" s="67"/>
      <c r="B241" s="67"/>
      <c r="C241" s="67"/>
      <c r="D241" s="68"/>
      <c r="E241" s="68"/>
      <c r="F241" s="68"/>
      <c r="G241" s="67"/>
      <c r="H241" s="67"/>
      <c r="I241" s="67"/>
      <c r="J241" s="67"/>
      <c r="K241" s="68"/>
      <c r="L241" s="68"/>
      <c r="M241" s="69"/>
      <c r="N241" s="67"/>
      <c r="O241" s="67"/>
      <c r="P241" s="68"/>
    </row>
    <row r="242" spans="1:16" ht="15.75">
      <c r="A242" s="67"/>
      <c r="B242" s="67"/>
      <c r="C242" s="67"/>
      <c r="D242" s="68"/>
      <c r="E242" s="68"/>
      <c r="F242" s="68"/>
      <c r="G242" s="67"/>
      <c r="H242" s="67"/>
      <c r="I242" s="67"/>
      <c r="J242" s="67"/>
      <c r="K242" s="68"/>
      <c r="L242" s="68"/>
      <c r="M242" s="69"/>
      <c r="N242" s="67"/>
      <c r="O242" s="67"/>
      <c r="P242" s="68"/>
    </row>
    <row r="243" spans="1:16" ht="15.75">
      <c r="A243" s="67"/>
      <c r="B243" s="67"/>
      <c r="C243" s="67"/>
      <c r="D243" s="68"/>
      <c r="E243" s="68"/>
      <c r="F243" s="68"/>
      <c r="G243" s="67"/>
      <c r="H243" s="67"/>
      <c r="I243" s="67"/>
      <c r="J243" s="67"/>
      <c r="K243" s="68"/>
      <c r="L243" s="68"/>
      <c r="M243" s="69"/>
      <c r="N243" s="67"/>
      <c r="O243" s="67"/>
      <c r="P243" s="68"/>
    </row>
    <row r="244" spans="1:16" ht="15.75">
      <c r="A244" s="67"/>
      <c r="B244" s="67"/>
      <c r="C244" s="67"/>
      <c r="D244" s="68"/>
      <c r="E244" s="68"/>
      <c r="F244" s="68"/>
      <c r="G244" s="67"/>
      <c r="H244" s="67"/>
      <c r="I244" s="67"/>
      <c r="J244" s="67"/>
      <c r="K244" s="68"/>
      <c r="L244" s="68"/>
      <c r="M244" s="69"/>
      <c r="N244" s="67"/>
      <c r="O244" s="67"/>
      <c r="P244" s="68"/>
    </row>
    <row r="245" spans="1:16" ht="15.75">
      <c r="A245" s="67"/>
      <c r="B245" s="67"/>
      <c r="C245" s="67"/>
      <c r="D245" s="68"/>
      <c r="E245" s="68"/>
      <c r="F245" s="68"/>
      <c r="G245" s="67"/>
      <c r="H245" s="67"/>
      <c r="I245" s="67"/>
      <c r="J245" s="67"/>
      <c r="K245" s="68"/>
      <c r="L245" s="68"/>
      <c r="M245" s="69"/>
      <c r="N245" s="67"/>
      <c r="O245" s="67"/>
      <c r="P245" s="68"/>
    </row>
    <row r="246" spans="1:16" ht="15.75">
      <c r="A246" s="67"/>
      <c r="B246" s="67"/>
      <c r="C246" s="67"/>
      <c r="D246" s="68"/>
      <c r="E246" s="68"/>
      <c r="F246" s="68"/>
      <c r="G246" s="67"/>
      <c r="H246" s="67"/>
      <c r="I246" s="67"/>
      <c r="J246" s="67"/>
      <c r="K246" s="68"/>
      <c r="L246" s="68"/>
      <c r="M246" s="69"/>
      <c r="N246" s="67"/>
      <c r="O246" s="67"/>
      <c r="P246" s="68"/>
    </row>
    <row r="247" spans="1:16" ht="15.75">
      <c r="A247" s="67"/>
      <c r="B247" s="67"/>
      <c r="C247" s="67"/>
      <c r="D247" s="68"/>
      <c r="E247" s="68"/>
      <c r="F247" s="68"/>
      <c r="G247" s="67"/>
      <c r="H247" s="67"/>
      <c r="I247" s="67"/>
      <c r="J247" s="67"/>
      <c r="K247" s="68"/>
      <c r="L247" s="68"/>
      <c r="M247" s="69"/>
      <c r="N247" s="67"/>
      <c r="O247" s="67"/>
      <c r="P247" s="68"/>
    </row>
    <row r="248" spans="1:16" ht="15.75">
      <c r="A248" s="67"/>
      <c r="B248" s="67"/>
      <c r="C248" s="67"/>
      <c r="D248" s="68"/>
      <c r="E248" s="68"/>
      <c r="F248" s="68"/>
      <c r="G248" s="67"/>
      <c r="H248" s="67"/>
      <c r="I248" s="67"/>
      <c r="J248" s="67"/>
      <c r="K248" s="68"/>
      <c r="L248" s="68"/>
      <c r="M248" s="69"/>
      <c r="N248" s="67"/>
      <c r="O248" s="67"/>
      <c r="P248" s="68"/>
    </row>
    <row r="249" spans="1:16" ht="15.75">
      <c r="A249" s="67"/>
      <c r="B249" s="67"/>
      <c r="C249" s="67"/>
      <c r="D249" s="68"/>
      <c r="E249" s="68"/>
      <c r="F249" s="68"/>
      <c r="G249" s="67"/>
      <c r="H249" s="67"/>
      <c r="I249" s="67"/>
      <c r="J249" s="67"/>
      <c r="K249" s="68"/>
      <c r="L249" s="68"/>
      <c r="M249" s="69"/>
      <c r="N249" s="67"/>
      <c r="O249" s="67"/>
      <c r="P249" s="68"/>
    </row>
    <row r="250" spans="1:16" ht="15.75">
      <c r="A250" s="67"/>
      <c r="B250" s="67"/>
      <c r="C250" s="67"/>
      <c r="D250" s="68"/>
      <c r="E250" s="68"/>
      <c r="F250" s="68"/>
      <c r="G250" s="67"/>
      <c r="H250" s="67"/>
      <c r="I250" s="67"/>
      <c r="J250" s="67"/>
      <c r="K250" s="68"/>
      <c r="L250" s="68"/>
      <c r="M250" s="69"/>
      <c r="N250" s="67"/>
      <c r="O250" s="67"/>
      <c r="P250" s="68"/>
    </row>
    <row r="251" spans="1:16" ht="15.75">
      <c r="A251" s="67"/>
      <c r="B251" s="67"/>
      <c r="C251" s="67"/>
      <c r="D251" s="68"/>
      <c r="E251" s="68"/>
      <c r="F251" s="68"/>
      <c r="G251" s="67"/>
      <c r="H251" s="67"/>
      <c r="I251" s="67"/>
      <c r="J251" s="67"/>
      <c r="K251" s="68"/>
      <c r="L251" s="68"/>
      <c r="M251" s="69"/>
      <c r="N251" s="67"/>
      <c r="O251" s="67"/>
      <c r="P251" s="68"/>
    </row>
    <row r="252" spans="1:16" ht="15.75">
      <c r="A252" s="67"/>
      <c r="B252" s="67"/>
      <c r="C252" s="67"/>
      <c r="D252" s="68"/>
      <c r="E252" s="68"/>
      <c r="F252" s="68"/>
      <c r="G252" s="67"/>
      <c r="H252" s="67"/>
      <c r="I252" s="67"/>
      <c r="J252" s="67"/>
      <c r="K252" s="68"/>
      <c r="L252" s="68"/>
      <c r="M252" s="69"/>
      <c r="N252" s="67"/>
      <c r="O252" s="67"/>
      <c r="P252" s="68"/>
    </row>
    <row r="253" spans="1:16" ht="15.75">
      <c r="A253" s="67"/>
      <c r="B253" s="67"/>
      <c r="C253" s="67"/>
      <c r="D253" s="68"/>
      <c r="E253" s="68"/>
      <c r="F253" s="68"/>
      <c r="G253" s="67"/>
      <c r="H253" s="67"/>
      <c r="I253" s="67"/>
      <c r="J253" s="67"/>
      <c r="K253" s="68"/>
      <c r="L253" s="68"/>
      <c r="M253" s="69"/>
      <c r="N253" s="67"/>
      <c r="O253" s="67"/>
      <c r="P253" s="68"/>
    </row>
    <row r="254" spans="1:16" ht="15.75">
      <c r="A254" s="67"/>
      <c r="B254" s="67"/>
      <c r="C254" s="67"/>
      <c r="D254" s="68"/>
      <c r="E254" s="68"/>
      <c r="F254" s="68"/>
      <c r="G254" s="67"/>
      <c r="H254" s="67"/>
      <c r="I254" s="67"/>
      <c r="J254" s="67"/>
      <c r="K254" s="68"/>
      <c r="L254" s="68"/>
      <c r="M254" s="69"/>
      <c r="N254" s="67"/>
      <c r="O254" s="67"/>
      <c r="P254" s="68"/>
    </row>
    <row r="255" spans="1:16" ht="15.75">
      <c r="A255" s="67"/>
      <c r="B255" s="67"/>
      <c r="C255" s="67"/>
      <c r="D255" s="68"/>
      <c r="E255" s="68"/>
      <c r="F255" s="68"/>
      <c r="G255" s="67"/>
      <c r="H255" s="67"/>
      <c r="I255" s="67"/>
      <c r="J255" s="67"/>
      <c r="K255" s="68"/>
      <c r="L255" s="68"/>
      <c r="M255" s="69"/>
      <c r="N255" s="67"/>
      <c r="O255" s="67"/>
      <c r="P255" s="68"/>
    </row>
    <row r="256" spans="1:16" ht="15.75">
      <c r="A256" s="67"/>
      <c r="B256" s="67"/>
      <c r="C256" s="67"/>
      <c r="D256" s="68"/>
      <c r="E256" s="68"/>
      <c r="F256" s="68"/>
      <c r="G256" s="67"/>
      <c r="H256" s="67"/>
      <c r="I256" s="67"/>
      <c r="J256" s="67"/>
      <c r="K256" s="68"/>
      <c r="L256" s="68"/>
      <c r="M256" s="69"/>
      <c r="N256" s="67"/>
      <c r="O256" s="67"/>
      <c r="P256" s="68"/>
    </row>
    <row r="257" spans="1:16" ht="15.75">
      <c r="A257" s="67"/>
      <c r="B257" s="67"/>
      <c r="C257" s="67"/>
      <c r="D257" s="68"/>
      <c r="E257" s="68"/>
      <c r="F257" s="68"/>
      <c r="G257" s="67"/>
      <c r="H257" s="67"/>
      <c r="I257" s="67"/>
      <c r="J257" s="67"/>
      <c r="K257" s="68"/>
      <c r="L257" s="68"/>
      <c r="M257" s="69"/>
      <c r="N257" s="67"/>
      <c r="O257" s="67"/>
      <c r="P257" s="68"/>
    </row>
    <row r="258" spans="1:16" ht="15.75">
      <c r="A258" s="67"/>
      <c r="B258" s="67"/>
      <c r="C258" s="67"/>
      <c r="D258" s="68"/>
      <c r="E258" s="68"/>
      <c r="F258" s="68"/>
      <c r="G258" s="67"/>
      <c r="H258" s="67"/>
      <c r="I258" s="67"/>
      <c r="J258" s="67"/>
      <c r="K258" s="68"/>
      <c r="L258" s="68"/>
      <c r="M258" s="69"/>
      <c r="N258" s="67"/>
      <c r="O258" s="67"/>
      <c r="P258" s="68"/>
    </row>
    <row r="259" spans="1:16" ht="15.75">
      <c r="A259" s="67"/>
      <c r="B259" s="67"/>
      <c r="C259" s="67"/>
      <c r="D259" s="68"/>
      <c r="E259" s="68"/>
      <c r="F259" s="68"/>
      <c r="G259" s="67"/>
      <c r="H259" s="67"/>
      <c r="I259" s="67"/>
      <c r="J259" s="67"/>
      <c r="K259" s="68"/>
      <c r="L259" s="68"/>
      <c r="M259" s="69"/>
      <c r="N259" s="67"/>
      <c r="O259" s="67"/>
      <c r="P259" s="68"/>
    </row>
    <row r="260" spans="1:16" ht="15.75">
      <c r="A260" s="67"/>
      <c r="B260" s="67"/>
      <c r="C260" s="67"/>
      <c r="D260" s="68"/>
      <c r="E260" s="68"/>
      <c r="F260" s="68"/>
      <c r="G260" s="67"/>
      <c r="H260" s="67"/>
      <c r="I260" s="67"/>
      <c r="J260" s="67"/>
      <c r="K260" s="68"/>
      <c r="L260" s="68"/>
      <c r="M260" s="69"/>
      <c r="N260" s="67"/>
      <c r="O260" s="67"/>
      <c r="P260" s="68"/>
    </row>
    <row r="261" spans="1:16" ht="15.75">
      <c r="A261" s="67"/>
      <c r="B261" s="67"/>
      <c r="C261" s="67"/>
      <c r="D261" s="68"/>
      <c r="E261" s="68"/>
      <c r="F261" s="68"/>
      <c r="G261" s="67"/>
      <c r="H261" s="67"/>
      <c r="I261" s="67"/>
      <c r="J261" s="67"/>
      <c r="K261" s="68"/>
      <c r="L261" s="68"/>
      <c r="M261" s="69"/>
      <c r="N261" s="67"/>
      <c r="O261" s="67"/>
      <c r="P261" s="68"/>
    </row>
    <row r="262" spans="1:16" ht="15.75">
      <c r="A262" s="67"/>
      <c r="B262" s="67"/>
      <c r="C262" s="67"/>
      <c r="D262" s="68"/>
      <c r="E262" s="68"/>
      <c r="F262" s="68"/>
      <c r="G262" s="67"/>
      <c r="H262" s="67"/>
      <c r="I262" s="67"/>
      <c r="J262" s="67"/>
      <c r="K262" s="68"/>
      <c r="L262" s="68"/>
      <c r="M262" s="69"/>
      <c r="N262" s="67"/>
      <c r="O262" s="67"/>
      <c r="P262" s="68"/>
    </row>
    <row r="263" spans="1:16" ht="15.75">
      <c r="A263" s="67"/>
      <c r="B263" s="67"/>
      <c r="C263" s="67"/>
      <c r="D263" s="68"/>
      <c r="E263" s="68"/>
      <c r="F263" s="68"/>
      <c r="G263" s="67"/>
      <c r="H263" s="67"/>
      <c r="I263" s="67"/>
      <c r="J263" s="67"/>
      <c r="K263" s="68"/>
      <c r="L263" s="68"/>
      <c r="M263" s="69"/>
      <c r="N263" s="67"/>
      <c r="O263" s="67"/>
      <c r="P263" s="68"/>
    </row>
    <row r="264" spans="1:16" ht="15.75">
      <c r="A264" s="67"/>
      <c r="B264" s="67"/>
      <c r="C264" s="67"/>
      <c r="D264" s="68"/>
      <c r="E264" s="68"/>
      <c r="F264" s="68"/>
      <c r="G264" s="67"/>
      <c r="H264" s="67"/>
      <c r="I264" s="67"/>
      <c r="J264" s="67"/>
      <c r="K264" s="68"/>
      <c r="L264" s="68"/>
      <c r="M264" s="69"/>
      <c r="N264" s="67"/>
      <c r="O264" s="67"/>
      <c r="P264" s="68"/>
    </row>
    <row r="265" spans="1:16" ht="15.75">
      <c r="A265" s="67"/>
      <c r="B265" s="67"/>
      <c r="C265" s="67"/>
      <c r="D265" s="68"/>
      <c r="E265" s="68"/>
      <c r="F265" s="68"/>
      <c r="G265" s="67"/>
      <c r="H265" s="67"/>
      <c r="I265" s="67"/>
      <c r="J265" s="67"/>
      <c r="K265" s="68"/>
      <c r="L265" s="68"/>
      <c r="M265" s="69"/>
      <c r="N265" s="67"/>
      <c r="O265" s="67"/>
      <c r="P265" s="68"/>
    </row>
    <row r="266" spans="1:16" ht="15.75">
      <c r="A266" s="67"/>
      <c r="B266" s="67"/>
      <c r="C266" s="67"/>
      <c r="D266" s="68"/>
      <c r="E266" s="68"/>
      <c r="F266" s="68"/>
      <c r="G266" s="67"/>
      <c r="H266" s="67"/>
      <c r="I266" s="67"/>
      <c r="J266" s="67"/>
      <c r="K266" s="68"/>
      <c r="L266" s="68"/>
      <c r="M266" s="69"/>
      <c r="N266" s="67"/>
      <c r="O266" s="67"/>
      <c r="P266" s="68"/>
    </row>
    <row r="267" spans="1:16" ht="15.75">
      <c r="A267" s="67"/>
      <c r="B267" s="67"/>
      <c r="C267" s="67"/>
      <c r="D267" s="68"/>
      <c r="E267" s="68"/>
      <c r="F267" s="68"/>
      <c r="G267" s="67"/>
      <c r="H267" s="67"/>
      <c r="I267" s="67"/>
      <c r="J267" s="67"/>
      <c r="K267" s="68"/>
      <c r="L267" s="68"/>
      <c r="M267" s="69"/>
      <c r="N267" s="67"/>
      <c r="O267" s="67"/>
      <c r="P267" s="68"/>
    </row>
    <row r="268" spans="1:16" ht="15.75">
      <c r="A268" s="67"/>
      <c r="B268" s="67"/>
      <c r="C268" s="67"/>
      <c r="D268" s="68"/>
      <c r="E268" s="68"/>
      <c r="F268" s="68"/>
      <c r="G268" s="67"/>
      <c r="H268" s="67"/>
      <c r="I268" s="67"/>
      <c r="J268" s="67"/>
      <c r="K268" s="68"/>
      <c r="L268" s="68"/>
      <c r="M268" s="69"/>
      <c r="N268" s="67"/>
      <c r="O268" s="67"/>
      <c r="P268" s="68"/>
    </row>
    <row r="269" spans="1:16" ht="15.75">
      <c r="A269" s="67"/>
      <c r="B269" s="67"/>
      <c r="C269" s="67"/>
      <c r="D269" s="68"/>
      <c r="E269" s="68"/>
      <c r="F269" s="68"/>
      <c r="G269" s="67"/>
      <c r="H269" s="67"/>
      <c r="I269" s="67"/>
      <c r="J269" s="67"/>
      <c r="K269" s="68"/>
      <c r="L269" s="68"/>
      <c r="M269" s="69"/>
      <c r="N269" s="67"/>
      <c r="O269" s="67"/>
      <c r="P269" s="68"/>
    </row>
    <row r="270" spans="1:16" ht="15.75">
      <c r="A270" s="67"/>
      <c r="B270" s="67"/>
      <c r="C270" s="67"/>
      <c r="D270" s="68"/>
      <c r="E270" s="68"/>
      <c r="F270" s="68"/>
      <c r="G270" s="67"/>
      <c r="H270" s="67"/>
      <c r="I270" s="67"/>
      <c r="J270" s="67"/>
      <c r="K270" s="68"/>
      <c r="L270" s="68"/>
      <c r="M270" s="69"/>
      <c r="N270" s="67"/>
      <c r="O270" s="67"/>
      <c r="P270" s="68"/>
    </row>
    <row r="271" spans="1:16" ht="15.75">
      <c r="A271" s="67"/>
      <c r="B271" s="67"/>
      <c r="C271" s="67"/>
      <c r="D271" s="68"/>
      <c r="E271" s="68"/>
      <c r="F271" s="68"/>
      <c r="G271" s="67"/>
      <c r="H271" s="67"/>
      <c r="I271" s="67"/>
      <c r="J271" s="67"/>
      <c r="K271" s="68"/>
      <c r="L271" s="68"/>
      <c r="M271" s="69"/>
      <c r="N271" s="67"/>
      <c r="O271" s="67"/>
      <c r="P271" s="68"/>
    </row>
    <row r="272" spans="1:16" ht="15.75">
      <c r="A272" s="67"/>
      <c r="B272" s="67"/>
      <c r="C272" s="67"/>
      <c r="D272" s="68"/>
      <c r="E272" s="68"/>
      <c r="F272" s="68"/>
      <c r="G272" s="67"/>
      <c r="H272" s="67"/>
      <c r="I272" s="67"/>
      <c r="J272" s="67"/>
      <c r="K272" s="68"/>
      <c r="L272" s="68"/>
      <c r="M272" s="69"/>
      <c r="N272" s="67"/>
      <c r="O272" s="67"/>
      <c r="P272" s="68"/>
    </row>
    <row r="273" spans="1:16" ht="15.75">
      <c r="A273" s="67"/>
      <c r="B273" s="67"/>
      <c r="C273" s="67"/>
      <c r="D273" s="68"/>
      <c r="E273" s="68"/>
      <c r="F273" s="68"/>
      <c r="G273" s="67"/>
      <c r="H273" s="67"/>
      <c r="I273" s="67"/>
      <c r="J273" s="67"/>
      <c r="K273" s="68"/>
      <c r="L273" s="68"/>
      <c r="M273" s="69"/>
      <c r="N273" s="67"/>
      <c r="O273" s="67"/>
      <c r="P273" s="68"/>
    </row>
    <row r="274" spans="1:16" ht="15.75">
      <c r="A274" s="67"/>
      <c r="B274" s="67"/>
      <c r="C274" s="67"/>
      <c r="D274" s="68"/>
      <c r="E274" s="68"/>
      <c r="F274" s="68"/>
      <c r="G274" s="67"/>
      <c r="H274" s="67"/>
      <c r="I274" s="67"/>
      <c r="J274" s="67"/>
      <c r="K274" s="68"/>
      <c r="L274" s="68"/>
      <c r="M274" s="69"/>
      <c r="N274" s="67"/>
      <c r="O274" s="67"/>
      <c r="P274" s="68"/>
    </row>
    <row r="275" spans="1:16" ht="15.75">
      <c r="A275" s="67"/>
      <c r="B275" s="67"/>
      <c r="C275" s="67"/>
      <c r="D275" s="68"/>
      <c r="E275" s="68"/>
      <c r="F275" s="68"/>
      <c r="G275" s="67"/>
      <c r="H275" s="67"/>
      <c r="I275" s="67"/>
      <c r="J275" s="67"/>
      <c r="K275" s="68"/>
      <c r="L275" s="68"/>
      <c r="M275" s="69"/>
      <c r="N275" s="67"/>
      <c r="O275" s="67"/>
      <c r="P275" s="68"/>
    </row>
    <row r="276" spans="1:16" ht="15.75">
      <c r="A276" s="67"/>
      <c r="B276" s="67"/>
      <c r="C276" s="67"/>
      <c r="D276" s="68"/>
      <c r="E276" s="68"/>
      <c r="F276" s="68"/>
      <c r="G276" s="67"/>
      <c r="H276" s="67"/>
      <c r="I276" s="67"/>
      <c r="J276" s="67"/>
      <c r="K276" s="68"/>
      <c r="L276" s="68"/>
      <c r="M276" s="69"/>
      <c r="N276" s="67"/>
      <c r="O276" s="67"/>
      <c r="P276" s="68"/>
    </row>
    <row r="277" spans="1:16" ht="15.75">
      <c r="A277" s="67"/>
      <c r="B277" s="67"/>
      <c r="C277" s="67"/>
      <c r="D277" s="68"/>
      <c r="E277" s="68"/>
      <c r="F277" s="68"/>
      <c r="G277" s="67"/>
      <c r="H277" s="67"/>
      <c r="I277" s="67"/>
      <c r="J277" s="67"/>
      <c r="K277" s="68"/>
      <c r="L277" s="68"/>
      <c r="M277" s="69"/>
      <c r="N277" s="67"/>
      <c r="O277" s="67"/>
      <c r="P277" s="68"/>
    </row>
    <row r="278" spans="1:16" ht="15.75">
      <c r="A278" s="67"/>
      <c r="B278" s="67"/>
      <c r="C278" s="67"/>
      <c r="D278" s="68"/>
      <c r="E278" s="68"/>
      <c r="F278" s="68"/>
      <c r="G278" s="67"/>
      <c r="H278" s="67"/>
      <c r="I278" s="67"/>
      <c r="J278" s="67"/>
      <c r="K278" s="68"/>
      <c r="L278" s="68"/>
      <c r="M278" s="69"/>
      <c r="N278" s="67"/>
      <c r="O278" s="67"/>
      <c r="P278" s="68"/>
    </row>
    <row r="279" spans="1:16" ht="15.75">
      <c r="A279" s="67"/>
      <c r="B279" s="67"/>
      <c r="C279" s="67"/>
      <c r="D279" s="68"/>
      <c r="E279" s="68"/>
      <c r="F279" s="68"/>
      <c r="G279" s="67"/>
      <c r="H279" s="67"/>
      <c r="I279" s="67"/>
      <c r="J279" s="67"/>
      <c r="K279" s="68"/>
      <c r="L279" s="68"/>
      <c r="M279" s="69"/>
      <c r="N279" s="67"/>
      <c r="O279" s="67"/>
      <c r="P279" s="68"/>
    </row>
    <row r="280" spans="1:16" ht="15.75">
      <c r="A280" s="67"/>
      <c r="B280" s="67"/>
      <c r="C280" s="67"/>
      <c r="D280" s="68"/>
      <c r="E280" s="68"/>
      <c r="F280" s="68"/>
      <c r="G280" s="67"/>
      <c r="H280" s="67"/>
      <c r="I280" s="67"/>
      <c r="J280" s="67"/>
      <c r="K280" s="68"/>
      <c r="L280" s="68"/>
      <c r="M280" s="69"/>
      <c r="N280" s="67"/>
      <c r="O280" s="67"/>
      <c r="P280" s="68"/>
    </row>
    <row r="281" spans="1:16" ht="15.75">
      <c r="A281" s="67"/>
      <c r="B281" s="67"/>
      <c r="C281" s="67"/>
      <c r="D281" s="68"/>
      <c r="E281" s="68"/>
      <c r="F281" s="68"/>
      <c r="G281" s="67"/>
      <c r="H281" s="67"/>
      <c r="I281" s="67"/>
      <c r="J281" s="67"/>
      <c r="K281" s="68"/>
      <c r="L281" s="68"/>
      <c r="M281" s="69"/>
      <c r="N281" s="67"/>
      <c r="O281" s="67"/>
      <c r="P281" s="68"/>
    </row>
    <row r="282" spans="1:16" ht="15.75">
      <c r="A282" s="67"/>
      <c r="B282" s="67"/>
      <c r="C282" s="67"/>
      <c r="D282" s="68"/>
      <c r="E282" s="68"/>
      <c r="F282" s="68"/>
      <c r="G282" s="67"/>
      <c r="H282" s="67"/>
      <c r="I282" s="67"/>
      <c r="J282" s="67"/>
      <c r="K282" s="68"/>
      <c r="L282" s="68"/>
      <c r="M282" s="69"/>
      <c r="N282" s="67"/>
      <c r="O282" s="67"/>
      <c r="P282" s="68"/>
    </row>
    <row r="283" spans="1:16" ht="15.75">
      <c r="A283" s="67"/>
      <c r="B283" s="67"/>
      <c r="C283" s="67"/>
      <c r="D283" s="68"/>
      <c r="E283" s="68"/>
      <c r="F283" s="68"/>
      <c r="G283" s="67"/>
      <c r="H283" s="67"/>
      <c r="I283" s="67"/>
      <c r="J283" s="67"/>
      <c r="K283" s="68"/>
      <c r="L283" s="68"/>
      <c r="M283" s="69"/>
      <c r="N283" s="67"/>
      <c r="O283" s="67"/>
      <c r="P283" s="68"/>
    </row>
    <row r="284" spans="1:16" ht="15.75">
      <c r="A284" s="67"/>
      <c r="B284" s="67"/>
      <c r="C284" s="67"/>
      <c r="D284" s="68"/>
      <c r="E284" s="68"/>
      <c r="F284" s="68"/>
      <c r="G284" s="67"/>
      <c r="H284" s="67"/>
      <c r="I284" s="67"/>
      <c r="J284" s="67"/>
      <c r="K284" s="68"/>
      <c r="L284" s="68"/>
      <c r="M284" s="69"/>
      <c r="N284" s="67"/>
      <c r="O284" s="67"/>
      <c r="P284" s="68"/>
    </row>
    <row r="285" spans="1:16" ht="15.75">
      <c r="A285" s="67"/>
      <c r="B285" s="67"/>
      <c r="C285" s="67"/>
      <c r="D285" s="68"/>
      <c r="E285" s="68"/>
      <c r="F285" s="68"/>
      <c r="G285" s="67"/>
      <c r="H285" s="67"/>
      <c r="I285" s="67"/>
      <c r="J285" s="67"/>
      <c r="K285" s="68"/>
      <c r="L285" s="68"/>
      <c r="M285" s="69"/>
      <c r="N285" s="67"/>
      <c r="O285" s="67"/>
      <c r="P285" s="68"/>
    </row>
    <row r="286" spans="1:16" ht="15.75">
      <c r="A286" s="67"/>
      <c r="B286" s="67"/>
      <c r="C286" s="67"/>
      <c r="D286" s="68"/>
      <c r="E286" s="68"/>
      <c r="F286" s="68"/>
      <c r="G286" s="67"/>
      <c r="H286" s="67"/>
      <c r="I286" s="67"/>
      <c r="J286" s="67"/>
      <c r="K286" s="68"/>
      <c r="L286" s="68"/>
      <c r="M286" s="69"/>
      <c r="N286" s="67"/>
      <c r="O286" s="67"/>
      <c r="P286" s="68"/>
    </row>
    <row r="287" spans="1:16" ht="15.75">
      <c r="A287" s="67"/>
      <c r="B287" s="67"/>
      <c r="C287" s="67"/>
      <c r="D287" s="68"/>
      <c r="E287" s="68"/>
      <c r="F287" s="68"/>
      <c r="G287" s="67"/>
      <c r="H287" s="67"/>
      <c r="I287" s="67"/>
      <c r="J287" s="67"/>
      <c r="K287" s="68"/>
      <c r="L287" s="68"/>
      <c r="M287" s="69"/>
      <c r="N287" s="67"/>
      <c r="O287" s="67"/>
      <c r="P287" s="68"/>
    </row>
    <row r="288" spans="1:16" ht="15.75">
      <c r="A288" s="67"/>
      <c r="B288" s="67"/>
      <c r="C288" s="67"/>
      <c r="D288" s="68"/>
      <c r="E288" s="68"/>
      <c r="F288" s="68"/>
      <c r="G288" s="67"/>
      <c r="H288" s="67"/>
      <c r="I288" s="67"/>
      <c r="J288" s="67"/>
      <c r="K288" s="68"/>
      <c r="L288" s="68"/>
      <c r="M288" s="69"/>
      <c r="N288" s="67"/>
      <c r="O288" s="67"/>
      <c r="P288" s="68"/>
    </row>
    <row r="289" spans="1:16" ht="15.75">
      <c r="A289" s="67"/>
      <c r="B289" s="67"/>
      <c r="C289" s="67"/>
      <c r="D289" s="68"/>
      <c r="E289" s="68"/>
      <c r="F289" s="68"/>
      <c r="G289" s="67"/>
      <c r="H289" s="67"/>
      <c r="I289" s="67"/>
      <c r="J289" s="67"/>
      <c r="K289" s="68"/>
      <c r="L289" s="68"/>
      <c r="M289" s="69"/>
      <c r="N289" s="67"/>
      <c r="O289" s="67"/>
      <c r="P289" s="68"/>
    </row>
    <row r="290" spans="1:16" ht="15.75">
      <c r="A290" s="67"/>
      <c r="B290" s="67"/>
      <c r="C290" s="67"/>
      <c r="D290" s="68"/>
      <c r="E290" s="68"/>
      <c r="F290" s="68"/>
      <c r="G290" s="67"/>
      <c r="H290" s="67"/>
      <c r="I290" s="67"/>
      <c r="J290" s="67"/>
      <c r="K290" s="68"/>
      <c r="L290" s="68"/>
      <c r="M290" s="69"/>
      <c r="N290" s="67"/>
      <c r="O290" s="67"/>
      <c r="P290" s="68"/>
    </row>
    <row r="291" spans="1:16" ht="15.75">
      <c r="A291" s="67"/>
      <c r="B291" s="67"/>
      <c r="C291" s="67"/>
      <c r="D291" s="68"/>
      <c r="E291" s="68"/>
      <c r="F291" s="68"/>
      <c r="G291" s="67"/>
      <c r="H291" s="67"/>
      <c r="I291" s="67"/>
      <c r="J291" s="67"/>
      <c r="K291" s="68"/>
      <c r="L291" s="68"/>
      <c r="M291" s="69"/>
      <c r="N291" s="67"/>
      <c r="O291" s="67"/>
      <c r="P291" s="68"/>
    </row>
    <row r="292" spans="1:16" ht="15.75">
      <c r="A292" s="67"/>
      <c r="B292" s="67"/>
      <c r="C292" s="67"/>
      <c r="D292" s="68"/>
      <c r="E292" s="68"/>
      <c r="F292" s="68"/>
      <c r="G292" s="67"/>
      <c r="H292" s="67"/>
      <c r="I292" s="67"/>
      <c r="J292" s="67"/>
      <c r="K292" s="68"/>
      <c r="L292" s="68"/>
      <c r="M292" s="69"/>
      <c r="N292" s="67"/>
      <c r="O292" s="67"/>
      <c r="P292" s="68"/>
    </row>
    <row r="293" spans="1:16" ht="15.75">
      <c r="A293" s="67"/>
      <c r="B293" s="67"/>
      <c r="C293" s="67"/>
      <c r="D293" s="68"/>
      <c r="E293" s="68"/>
      <c r="F293" s="68"/>
      <c r="G293" s="67"/>
      <c r="H293" s="67"/>
      <c r="I293" s="67"/>
      <c r="J293" s="67"/>
      <c r="K293" s="68"/>
      <c r="L293" s="68"/>
      <c r="M293" s="69"/>
      <c r="N293" s="67"/>
      <c r="O293" s="67"/>
      <c r="P293" s="68"/>
    </row>
    <row r="294" spans="1:16" ht="15.75">
      <c r="A294" s="67"/>
      <c r="B294" s="67"/>
      <c r="C294" s="67"/>
      <c r="D294" s="68"/>
      <c r="E294" s="68"/>
      <c r="F294" s="68"/>
      <c r="G294" s="67"/>
      <c r="H294" s="67"/>
      <c r="I294" s="67"/>
      <c r="J294" s="67"/>
      <c r="K294" s="68"/>
      <c r="L294" s="68"/>
      <c r="M294" s="69"/>
      <c r="N294" s="67"/>
      <c r="O294" s="67"/>
      <c r="P294" s="68"/>
    </row>
    <row r="295" spans="1:16" ht="15.75">
      <c r="A295" s="67"/>
      <c r="B295" s="67"/>
      <c r="C295" s="67"/>
      <c r="D295" s="68"/>
      <c r="E295" s="68"/>
      <c r="F295" s="68"/>
      <c r="G295" s="67"/>
      <c r="H295" s="67"/>
      <c r="I295" s="67"/>
      <c r="J295" s="67"/>
      <c r="K295" s="68"/>
      <c r="L295" s="68"/>
      <c r="M295" s="69"/>
      <c r="N295" s="67"/>
      <c r="O295" s="67"/>
      <c r="P295" s="68"/>
    </row>
    <row r="296" spans="1:16" ht="15.75">
      <c r="A296" s="67"/>
      <c r="B296" s="67"/>
      <c r="C296" s="67"/>
      <c r="D296" s="68"/>
      <c r="E296" s="68"/>
      <c r="F296" s="68"/>
      <c r="G296" s="67"/>
      <c r="H296" s="67"/>
      <c r="I296" s="67"/>
      <c r="J296" s="67"/>
      <c r="K296" s="68"/>
      <c r="L296" s="68"/>
      <c r="M296" s="69"/>
      <c r="N296" s="67"/>
      <c r="O296" s="67"/>
      <c r="P296" s="68"/>
    </row>
    <row r="297" spans="1:16" ht="15.75">
      <c r="A297" s="67"/>
      <c r="B297" s="67"/>
      <c r="C297" s="67"/>
      <c r="D297" s="68"/>
      <c r="E297" s="68"/>
      <c r="F297" s="68"/>
      <c r="G297" s="67"/>
      <c r="H297" s="67"/>
      <c r="I297" s="67"/>
      <c r="J297" s="67"/>
      <c r="K297" s="68"/>
      <c r="L297" s="68"/>
      <c r="M297" s="69"/>
      <c r="N297" s="67"/>
      <c r="O297" s="67"/>
      <c r="P297" s="68"/>
    </row>
    <row r="298" spans="1:16" ht="15.75">
      <c r="A298" s="67"/>
      <c r="B298" s="67"/>
      <c r="C298" s="67"/>
      <c r="D298" s="68"/>
      <c r="E298" s="68"/>
      <c r="F298" s="68"/>
      <c r="G298" s="67"/>
      <c r="H298" s="67"/>
      <c r="I298" s="67"/>
      <c r="J298" s="67"/>
      <c r="K298" s="68"/>
      <c r="L298" s="68"/>
      <c r="M298" s="69"/>
      <c r="N298" s="67"/>
      <c r="O298" s="67"/>
      <c r="P298" s="68"/>
    </row>
    <row r="299" spans="1:16" ht="15.75">
      <c r="A299" s="67"/>
      <c r="B299" s="67"/>
      <c r="C299" s="67"/>
      <c r="D299" s="68"/>
      <c r="E299" s="68"/>
      <c r="F299" s="68"/>
      <c r="G299" s="67"/>
      <c r="H299" s="67"/>
      <c r="I299" s="67"/>
      <c r="J299" s="67"/>
      <c r="K299" s="68"/>
      <c r="L299" s="68"/>
      <c r="M299" s="69"/>
      <c r="N299" s="67"/>
      <c r="O299" s="67"/>
      <c r="P299" s="68"/>
    </row>
    <row r="300" spans="1:16" ht="15.75">
      <c r="A300" s="67"/>
      <c r="B300" s="67"/>
      <c r="C300" s="67"/>
      <c r="D300" s="68"/>
      <c r="E300" s="68"/>
      <c r="F300" s="68"/>
      <c r="G300" s="67"/>
      <c r="H300" s="67"/>
      <c r="I300" s="67"/>
      <c r="J300" s="67"/>
      <c r="K300" s="68"/>
      <c r="L300" s="68"/>
      <c r="M300" s="69"/>
      <c r="N300" s="67"/>
      <c r="O300" s="67"/>
      <c r="P300" s="68"/>
    </row>
    <row r="301" spans="1:16" ht="15.75">
      <c r="A301" s="67"/>
      <c r="B301" s="67"/>
      <c r="C301" s="67"/>
      <c r="D301" s="68"/>
      <c r="E301" s="68"/>
      <c r="F301" s="68"/>
      <c r="G301" s="67"/>
      <c r="H301" s="67"/>
      <c r="I301" s="67"/>
      <c r="J301" s="67"/>
      <c r="K301" s="68"/>
      <c r="L301" s="68"/>
      <c r="M301" s="69"/>
      <c r="N301" s="67"/>
      <c r="O301" s="67"/>
      <c r="P301" s="68"/>
    </row>
    <row r="302" spans="1:16" ht="15.75">
      <c r="A302" s="67"/>
      <c r="B302" s="67"/>
      <c r="C302" s="67"/>
      <c r="D302" s="68"/>
      <c r="E302" s="68"/>
      <c r="F302" s="68"/>
      <c r="G302" s="67"/>
      <c r="H302" s="67"/>
      <c r="I302" s="67"/>
      <c r="J302" s="67"/>
      <c r="K302" s="68"/>
      <c r="L302" s="68"/>
      <c r="M302" s="69"/>
      <c r="N302" s="67"/>
      <c r="O302" s="67"/>
      <c r="P302" s="68"/>
    </row>
    <row r="303" spans="1:16" ht="15.75">
      <c r="A303" s="67"/>
      <c r="B303" s="67"/>
      <c r="C303" s="67"/>
      <c r="D303" s="68"/>
      <c r="E303" s="68"/>
      <c r="F303" s="68"/>
      <c r="G303" s="67"/>
      <c r="H303" s="67"/>
      <c r="I303" s="67"/>
      <c r="J303" s="67"/>
      <c r="K303" s="68"/>
      <c r="L303" s="68"/>
      <c r="M303" s="69"/>
      <c r="N303" s="67"/>
      <c r="O303" s="67"/>
      <c r="P303" s="68"/>
    </row>
    <row r="304" spans="1:16" ht="15.75">
      <c r="A304" s="67"/>
      <c r="B304" s="67"/>
      <c r="C304" s="67"/>
      <c r="D304" s="68"/>
      <c r="E304" s="68"/>
      <c r="F304" s="68"/>
      <c r="G304" s="67"/>
      <c r="H304" s="67"/>
      <c r="I304" s="67"/>
      <c r="J304" s="67"/>
      <c r="K304" s="68"/>
      <c r="L304" s="68"/>
      <c r="M304" s="69"/>
      <c r="N304" s="67"/>
      <c r="O304" s="67"/>
      <c r="P304" s="68"/>
    </row>
    <row r="305" spans="1:16" ht="15.75">
      <c r="A305" s="67"/>
      <c r="B305" s="67"/>
      <c r="C305" s="67"/>
      <c r="D305" s="68"/>
      <c r="E305" s="68"/>
      <c r="F305" s="68"/>
      <c r="G305" s="67"/>
      <c r="H305" s="67"/>
      <c r="I305" s="67"/>
      <c r="J305" s="67"/>
      <c r="K305" s="68"/>
      <c r="L305" s="68"/>
      <c r="M305" s="69"/>
      <c r="N305" s="67"/>
      <c r="O305" s="67"/>
      <c r="P305" s="68"/>
    </row>
    <row r="306" spans="1:16" ht="15.75">
      <c r="A306" s="67"/>
      <c r="B306" s="67"/>
      <c r="C306" s="67"/>
      <c r="D306" s="68"/>
      <c r="E306" s="68"/>
      <c r="F306" s="68"/>
      <c r="G306" s="67"/>
      <c r="H306" s="67"/>
      <c r="I306" s="67"/>
      <c r="J306" s="67"/>
      <c r="K306" s="68"/>
      <c r="L306" s="68"/>
      <c r="M306" s="69"/>
      <c r="N306" s="67"/>
      <c r="O306" s="67"/>
      <c r="P306" s="68"/>
    </row>
    <row r="307" spans="1:16" ht="15.75">
      <c r="A307" s="67"/>
      <c r="B307" s="67"/>
      <c r="C307" s="67"/>
      <c r="D307" s="68"/>
      <c r="E307" s="68"/>
      <c r="F307" s="68"/>
      <c r="G307" s="67"/>
      <c r="H307" s="67"/>
      <c r="I307" s="67"/>
      <c r="J307" s="67"/>
      <c r="K307" s="68"/>
      <c r="L307" s="68"/>
      <c r="M307" s="69"/>
      <c r="N307" s="67"/>
      <c r="O307" s="67"/>
      <c r="P307" s="68"/>
    </row>
    <row r="308" spans="1:16" ht="15.75">
      <c r="A308" s="67"/>
      <c r="B308" s="67"/>
      <c r="C308" s="67"/>
      <c r="D308" s="68"/>
      <c r="E308" s="68"/>
      <c r="F308" s="68"/>
      <c r="G308" s="67"/>
      <c r="H308" s="67"/>
      <c r="I308" s="67"/>
      <c r="J308" s="67"/>
      <c r="K308" s="68"/>
      <c r="L308" s="68"/>
      <c r="M308" s="69"/>
      <c r="N308" s="67"/>
      <c r="O308" s="67"/>
      <c r="P308" s="68"/>
    </row>
    <row r="309" spans="1:16" ht="15.75">
      <c r="A309" s="67"/>
      <c r="B309" s="67"/>
      <c r="C309" s="67"/>
      <c r="D309" s="68"/>
      <c r="E309" s="68"/>
      <c r="F309" s="68"/>
      <c r="G309" s="67"/>
      <c r="H309" s="67"/>
      <c r="I309" s="67"/>
      <c r="J309" s="67"/>
      <c r="K309" s="68"/>
      <c r="L309" s="68"/>
      <c r="M309" s="69"/>
      <c r="N309" s="67"/>
      <c r="O309" s="67"/>
      <c r="P309" s="68"/>
    </row>
    <row r="310" spans="1:16" ht="15.75">
      <c r="A310" s="67"/>
      <c r="B310" s="67"/>
      <c r="C310" s="67"/>
      <c r="D310" s="68"/>
      <c r="E310" s="68"/>
      <c r="F310" s="68"/>
      <c r="G310" s="67"/>
      <c r="H310" s="67"/>
      <c r="I310" s="67"/>
      <c r="J310" s="67"/>
      <c r="K310" s="68"/>
      <c r="L310" s="68"/>
      <c r="M310" s="69"/>
      <c r="N310" s="67"/>
      <c r="O310" s="67"/>
      <c r="P310" s="68"/>
    </row>
  </sheetData>
  <mergeCells count="2">
    <mergeCell ref="C1:D1"/>
    <mergeCell ref="C2:D2"/>
  </mergeCells>
  <hyperlinks>
    <hyperlink ref="Y2:AA2" location="'Clean Data Table (Tanpa Debut)'!A1" display="Menu Utama"/>
  </hyperlinks>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77BF54A407744ABCD3DEFDA6094583" ma:contentTypeVersion="11" ma:contentTypeDescription="Create a new document." ma:contentTypeScope="" ma:versionID="4fce3618aa40944be9bec86e80a601ce">
  <xsd:schema xmlns:xsd="http://www.w3.org/2001/XMLSchema" xmlns:xs="http://www.w3.org/2001/XMLSchema" xmlns:p="http://schemas.microsoft.com/office/2006/metadata/properties" xmlns:ns3="a126b575-74f7-4bfd-a697-fc19c196eb83" xmlns:ns4="0b965c90-39dc-4fbb-a9bf-ccc7f31e07d6" targetNamespace="http://schemas.microsoft.com/office/2006/metadata/properties" ma:root="true" ma:fieldsID="884f514a880c75d3deeb0a5c2123e0dd" ns3:_="" ns4:_="">
    <xsd:import namespace="a126b575-74f7-4bfd-a697-fc19c196eb83"/>
    <xsd:import namespace="0b965c90-39dc-4fbb-a9bf-ccc7f31e07d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26b575-74f7-4bfd-a697-fc19c196e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965c90-39dc-4fbb-a9bf-ccc7f31e07d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17E24A-368C-4C69-9889-C58B5C19BF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26b575-74f7-4bfd-a697-fc19c196eb83"/>
    <ds:schemaRef ds:uri="0b965c90-39dc-4fbb-a9bf-ccc7f31e0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5061-1AB7-42FE-9536-47DC40D84F23}">
  <ds:schemaRefs>
    <ds:schemaRef ds:uri="http://schemas.microsoft.com/sharepoint/v3/contenttype/forms"/>
  </ds:schemaRefs>
</ds:datastoreItem>
</file>

<file path=customXml/itemProps3.xml><?xml version="1.0" encoding="utf-8"?>
<ds:datastoreItem xmlns:ds="http://schemas.openxmlformats.org/officeDocument/2006/customXml" ds:itemID="{AAE489BD-DA99-4F2E-A630-89CB32B1C6CF}">
  <ds:schemaRefs>
    <ds:schemaRef ds:uri="0b965c90-39dc-4fbb-a9bf-ccc7f31e07d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126b575-74f7-4bfd-a697-fc19c196eb8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Introduction</vt:lpstr>
      <vt:lpstr>Dashboard</vt:lpstr>
      <vt:lpstr>Dashboard's Guidance</vt:lpstr>
      <vt:lpstr>Instruction (Performance Stats)</vt:lpstr>
      <vt:lpstr>Instruction (Predictive)</vt:lpstr>
      <vt:lpstr>Performance Report by Date</vt:lpstr>
      <vt:lpstr>Performance Report by Content</vt:lpstr>
      <vt:lpstr>Predictive Analytics Result</vt:lpstr>
      <vt:lpstr>Clean Data Table</vt:lpstr>
      <vt:lpstr>Months</vt:lpstr>
      <vt:lpstr>Pivot1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Eric Apriyansen</cp:lastModifiedBy>
  <cp:revision/>
  <dcterms:created xsi:type="dcterms:W3CDTF">2021-01-10T17:02:31Z</dcterms:created>
  <dcterms:modified xsi:type="dcterms:W3CDTF">2021-02-04T14:47:35Z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0x010100FA77BF54A407744ABCD3DEFDA6094583</vt:lpwstr>
  </property>
</Properties>
</file>