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84" documentId="120_S{118792C3-22EF-5104-A093-F22BFE3913F3}" xr6:coauthVersionLast="47" xr6:coauthVersionMax="47" xr10:uidLastSave="{AB831D0F-2AE3-4FE6-954E-3561B424DCA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5" l="1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42" i="12" l="1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<sst xmlns="http://schemas.openxmlformats.org/spreadsheetml/2006/main" count="4857" uniqueCount="1365">
  <si>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</si>
  <si>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</si>
  <si>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</si>
  <si>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</si>
  <si>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</si>
  <si>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</si>
  <si>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</si>
  <si>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</si>
  <si>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</si>
  <si>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</si>
  <si>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</si>
  <si>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</si>
  <si>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</si>
  <si>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</si>
  <si>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</si>
  <si>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</si>
  <si>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</si>
  <si>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</si>
  <si>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</si>
  <si>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</si>
  <si>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</si>
  <si>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</si>
  <si>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</si>
  <si>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</si>
  <si>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</si>
  <si>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</si>
  <si>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</si>
  <si>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</si>
  <si>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</si>
  <si>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</si>
  <si>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</si>
  <si>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</si>
  <si>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</si>
  <si>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</si>
  <si>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</si>
  <si>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</si>
  <si>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</si>
  <si>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</si>
  <si>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</si>
  <si>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</si>
  <si>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</si>
  <si>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</si>
  <si>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</si>
  <si>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</si>
  <si>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</si>
  <si>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</si>
  <si>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</si>
  <si>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</si>
  <si>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</si>
  <si>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</si>
  <si>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</si>
  <si>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</si>
  <si>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</si>
  <si>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</si>
  <si>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</si>
  <si>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</si>
  <si>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</si>
  <si>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</si>
  <si>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</si>
  <si>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</si>
  <si>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</si>
  <si>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</si>
  <si>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</si>
  <si>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</si>
  <si>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</si>
  <si>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</si>
  <si>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</si>
  <si>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</si>
  <si>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</si>
  <si>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</si>
  <si>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</si>
  <si>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</si>
  <si>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</si>
  <si>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</si>
  <si>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</si>
  <si>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</si>
  <si>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</si>
  <si>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</si>
  <si>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</si>
  <si>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</si>
  <si>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</si>
  <si>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</si>
  <si>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</si>
  <si>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</si>
  <si>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</si>
  <si>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</si>
  <si>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</si>
  <si>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</si>
  <si>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</si>
  <si>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</si>
  <si>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</si>
  <si>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</si>
  <si>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</si>
  <si>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</si>
  <si>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</si>
  <si>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</si>
  <si>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</si>
  <si>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</si>
  <si>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</si>
  <si>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</si>
  <si>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</si>
  <si>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</si>
  <si>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</si>
  <si>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</si>
  <si>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</si>
  <si>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</si>
  <si>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</si>
  <si>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</si>
  <si>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</si>
  <si>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</si>
  <si>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</si>
  <si>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</si>
  <si>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</si>
  <si>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</si>
  <si>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</si>
  <si>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</si>
  <si>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</si>
  <si>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</si>
  <si>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</si>
  <si>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</si>
  <si>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</si>
  <si>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</si>
  <si>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</si>
  <si>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</si>
  <si>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</si>
  <si>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</si>
  <si>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</si>
  <si>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</si>
  <si>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</si>
  <si>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</si>
  <si>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</si>
  <si>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</si>
  <si>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</si>
  <si>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</si>
  <si>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</si>
  <si>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</si>
  <si>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</si>
  <si>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</si>
  <si>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</si>
  <si>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</si>
  <si>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</si>
  <si>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</si>
  <si>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</si>
  <si>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</si>
  <si>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</si>
  <si>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</si>
  <si>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</si>
  <si>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</si>
  <si>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</si>
  <si>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</si>
  <si>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</si>
  <si>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</si>
  <si>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</si>
  <si>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</si>
  <si>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</si>
  <si>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</si>
  <si>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</si>
  <si>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</si>
  <si>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</si>
  <si>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</si>
  <si>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</si>
  <si>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</si>
  <si>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</si>
  <si>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</si>
  <si>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</si>
  <si>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</si>
  <si>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</si>
  <si>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</si>
  <si>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</si>
  <si>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</si>
  <si>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</si>
  <si>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</si>
  <si>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</si>
  <si>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</si>
  <si>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</si>
  <si>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</si>
  <si>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</si>
  <si>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</si>
  <si>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</si>
  <si>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</si>
  <si>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</si>
  <si>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</si>
  <si>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</si>
  <si>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</si>
  <si>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</si>
  <si>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</si>
  <si>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</si>
  <si>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</si>
  <si>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</si>
  <si>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</si>
  <si>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</si>
  <si>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</si>
  <si>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</si>
  <si>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</si>
  <si>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</si>
  <si>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</si>
  <si>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</si>
  <si>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</si>
  <si>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</si>
  <si>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</si>
  <si>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</si>
  <si>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</si>
  <si>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</si>
  <si>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</si>
  <si>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</si>
  <si>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</si>
  <si>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</si>
  <si>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</si>
  <si>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</si>
  <si>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</si>
  <si>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</si>
  <si>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</si>
  <si>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</si>
  <si>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</si>
  <si>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</si>
  <si>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</si>
  <si>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</si>
  <si>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</si>
  <si>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</si>
  <si>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</si>
  <si>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</si>
  <si>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</si>
  <si>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</si>
  <si>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</si>
  <si>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</si>
  <si>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</si>
  <si>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</si>
  <si>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</si>
  <si>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</si>
  <si>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</si>
  <si>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</si>
  <si>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</si>
  <si>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</si>
  <si>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</si>
  <si>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</si>
  <si>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</si>
  <si>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</si>
  <si>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</si>
  <si>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</si>
  <si>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</si>
  <si>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</si>
  <si>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</si>
  <si>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</si>
  <si>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</si>
  <si>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</si>
  <si>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</si>
  <si>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</si>
  <si>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</si>
  <si>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</si>
  <si>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</si>
  <si>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</si>
  <si>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</si>
  <si>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</si>
  <si>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</si>
  <si>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</si>
  <si>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</si>
  <si>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</si>
  <si>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</si>
  <si>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</si>
  <si>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</si>
  <si>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</si>
  <si>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</si>
  <si>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</si>
  <si>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</si>
  <si>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</si>
  <si>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</si>
  <si>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</si>
  <si>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</si>
  <si>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</si>
  <si>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</si>
  <si>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</si>
  <si>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</si>
  <si>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</si>
  <si>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</si>
  <si>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</si>
  <si>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</si>
  <si>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</si>
  <si>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</si>
  <si>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</si>
  <si>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</si>
  <si>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</si>
  <si>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</si>
  <si>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</si>
  <si>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</si>
  <si>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</si>
  <si>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</si>
  <si>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</si>
  <si>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</si>
  <si>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</si>
  <si>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</si>
  <si>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</si>
  <si>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</si>
  <si>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</si>
  <si>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</si>
  <si>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</si>
  <si>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</si>
  <si>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</si>
  <si>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</si>
  <si>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</si>
  <si>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</si>
  <si>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</si>
  <si>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</si>
  <si>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</si>
  <si>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</si>
  <si>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</si>
  <si>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</si>
  <si>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</si>
  <si>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</si>
  <si>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</si>
  <si>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</si>
  <si>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</si>
  <si>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</si>
  <si>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</si>
  <si>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</si>
  <si>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</si>
  <si>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</si>
  <si>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</si>
  <si>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</si>
  <si>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</si>
  <si>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</si>
  <si>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</si>
  <si>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</si>
  <si>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</si>
  <si>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</si>
  <si>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</si>
  <si>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</si>
  <si>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</si>
  <si>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</si>
  <si>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</si>
  <si>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</si>
  <si>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</si>
  <si>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</si>
  <si>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</si>
  <si>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</si>
  <si>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</si>
  <si>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</si>
  <si>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</si>
  <si>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</si>
  <si>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</si>
  <si>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</si>
  <si>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</si>
  <si>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</si>
  <si>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</si>
  <si>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</si>
  <si>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</si>
  <si>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</si>
  <si>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</si>
  <si>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</si>
  <si>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</si>
  <si>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</si>
  <si>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</si>
  <si>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</si>
  <si>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</si>
  <si>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</si>
  <si>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</si>
  <si>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</si>
  <si>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</si>
  <si>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</si>
  <si>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</si>
  <si>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</si>
  <si>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</si>
  <si>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</si>
  <si>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</si>
  <si>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</si>
  <si>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</si>
  <si>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</si>
  <si>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</si>
  <si>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</si>
  <si>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</si>
  <si>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</si>
  <si>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</si>
  <si>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</si>
  <si>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</si>
  <si>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</si>
  <si>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</si>
  <si>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</si>
  <si>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</si>
  <si>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</si>
  <si>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</si>
  <si>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</si>
  <si>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</si>
  <si>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</si>
  <si>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</si>
  <si>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</si>
  <si>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</si>
  <si>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</si>
  <si>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</si>
  <si>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</si>
  <si>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</si>
  <si>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</si>
  <si>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</si>
  <si>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</si>
  <si>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</si>
  <si>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</si>
  <si>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</si>
  <si>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</si>
  <si>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</si>
  <si>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</si>
  <si>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</si>
  <si>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</si>
  <si>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</si>
  <si>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</si>
  <si>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</si>
  <si>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</si>
  <si>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</si>
  <si>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</si>
  <si>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</si>
  <si>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</si>
  <si>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</si>
  <si>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</si>
  <si>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</si>
  <si>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</si>
  <si>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</si>
  <si>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</si>
  <si>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</si>
  <si>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</si>
  <si>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</si>
  <si>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</si>
  <si>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</si>
  <si>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</si>
  <si>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</si>
  <si>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</si>
  <si>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</si>
  <si>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</si>
  <si>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</si>
  <si>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</si>
  <si>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</si>
  <si>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</si>
  <si>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</si>
  <si>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</si>
  <si>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</si>
  <si>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</si>
  <si>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</si>
  <si>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</si>
  <si>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</si>
  <si>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</si>
  <si>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</si>
  <si>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</si>
  <si>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</si>
  <si>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</si>
  <si>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</si>
  <si>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</si>
  <si>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</si>
  <si>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</si>
  <si>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</si>
  <si>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</si>
  <si>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</si>
  <si>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</si>
  <si>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</si>
  <si>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</si>
  <si>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</si>
  <si>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</si>
  <si>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</si>
  <si>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</si>
  <si>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</si>
  <si>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</si>
  <si>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</si>
  <si>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</si>
  <si>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</si>
  <si>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</si>
  <si>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</si>
  <si>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</si>
  <si>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</si>
  <si>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</si>
  <si>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</si>
  <si>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</si>
  <si>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</si>
  <si>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</si>
  <si>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</si>
  <si>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</si>
  <si>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</si>
  <si>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</si>
  <si>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</si>
  <si>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</si>
  <si>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</si>
  <si>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</si>
  <si>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</si>
  <si>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</si>
  <si>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</si>
  <si>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</si>
  <si>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</si>
  <si>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</si>
  <si>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</si>
  <si>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</si>
  <si>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</si>
  <si>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</si>
  <si>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</si>
  <si>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</si>
  <si>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</si>
  <si>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</si>
  <si>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</si>
  <si>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</si>
  <si>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</si>
  <si>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</si>
  <si>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</si>
  <si>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</si>
  <si>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</si>
  <si>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</si>
  <si>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</si>
  <si>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</si>
  <si>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</si>
  <si>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</si>
  <si>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</si>
  <si>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</si>
  <si>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</si>
  <si>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</si>
  <si>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</si>
  <si>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</si>
  <si>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</si>
  <si>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</si>
  <si>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</si>
  <si>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</si>
  <si>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</si>
  <si>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</si>
  <si>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</si>
  <si>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</si>
  <si>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</si>
  <si>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</si>
  <si>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</si>
  <si>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</si>
  <si>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</si>
  <si>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</si>
  <si>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</si>
  <si>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</si>
  <si>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</si>
  <si>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</si>
  <si>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</si>
  <si>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</si>
  <si>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</si>
  <si>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</si>
  <si>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</si>
  <si>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</si>
  <si>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</si>
  <si>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</si>
  <si>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</si>
  <si>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</si>
  <si>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</si>
  <si>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</si>
  <si>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</si>
  <si>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</si>
  <si>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</si>
  <si>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</si>
  <si>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</si>
  <si>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</si>
  <si>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</si>
  <si>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</si>
  <si>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</si>
  <si>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</si>
  <si>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</si>
  <si>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</si>
  <si>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</si>
  <si>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</si>
  <si>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</si>
  <si>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</si>
  <si>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</si>
  <si>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</si>
  <si>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</si>
  <si>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</si>
  <si>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</si>
  <si>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</si>
  <si>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</si>
  <si>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</si>
  <si>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</si>
  <si>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</si>
  <si>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</si>
  <si>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</si>
  <si>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</si>
  <si>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</si>
  <si>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</si>
  <si>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</si>
  <si>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</si>
  <si>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</si>
  <si>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</si>
  <si>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</si>
  <si>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</si>
  <si>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</si>
  <si>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</si>
  <si>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</si>
  <si>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</si>
  <si>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</si>
  <si>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</si>
  <si>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</si>
  <si>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</si>
  <si>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</si>
  <si>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</si>
  <si>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</si>
  <si>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</si>
  <si>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</si>
  <si>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</si>
  <si>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</si>
  <si>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</si>
  <si>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</si>
  <si>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</si>
  <si>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</si>
  <si>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</si>
  <si>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</si>
  <si>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</si>
  <si>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</si>
  <si>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</si>
  <si>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</si>
  <si>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</si>
  <si>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</si>
  <si>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</si>
  <si>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</si>
  <si>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</si>
  <si>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</si>
  <si>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</si>
  <si>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</si>
  <si>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</si>
  <si>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</si>
  <si>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</si>
  <si>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</si>
  <si>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</si>
  <si>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</si>
  <si>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</si>
  <si>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</si>
  <si>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</si>
  <si>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</si>
  <si>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</si>
  <si>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</si>
  <si>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</si>
  <si>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</si>
  <si>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</si>
  <si>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</si>
  <si>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</si>
  <si>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</si>
  <si>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</si>
  <si>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</si>
  <si>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</si>
  <si>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</si>
  <si>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</si>
  <si>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</si>
  <si>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</si>
  <si>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</si>
  <si>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</si>
  <si>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</si>
  <si>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</si>
  <si>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</si>
  <si>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</si>
  <si>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</si>
  <si>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</si>
  <si>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</si>
  <si>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</si>
  <si>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</si>
  <si>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</si>
  <si>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</si>
  <si>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</si>
  <si>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</si>
  <si>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</si>
  <si>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</si>
  <si>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</si>
  <si>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</si>
  <si>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</si>
  <si>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</si>
  <si>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</si>
  <si>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</si>
  <si>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</si>
  <si>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</si>
  <si>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</si>
  <si>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</si>
  <si>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</si>
  <si>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</si>
  <si>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</si>
  <si>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</si>
  <si>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</si>
  <si>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</si>
  <si>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</si>
  <si>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</si>
  <si>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</si>
  <si>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</si>
  <si>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</si>
  <si>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</si>
  <si>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</si>
  <si>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</si>
  <si>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</si>
  <si>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</si>
  <si>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</si>
  <si>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</si>
  <si>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</si>
  <si>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</si>
  <si>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</si>
  <si>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</si>
  <si>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</si>
  <si>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</si>
  <si>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</si>
  <si>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</si>
  <si>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</si>
  <si>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</si>
  <si>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</si>
  <si>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</si>
  <si>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</si>
  <si>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</si>
  <si>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</si>
  <si>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</si>
  <si>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</si>
  <si>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</si>
  <si>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</si>
  <si>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</si>
  <si>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</si>
  <si>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</si>
  <si>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</si>
  <si>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</si>
  <si>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</si>
  <si>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</si>
  <si>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</si>
  <si>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</si>
  <si>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</si>
  <si>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</si>
  <si>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</si>
  <si>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</si>
  <si>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</si>
  <si>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</si>
  <si>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</si>
  <si>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</si>
  <si>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</si>
  <si>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</si>
  <si>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</si>
  <si>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</si>
  <si>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</si>
  <si>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</si>
  <si>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</si>
  <si>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</si>
  <si>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</si>
  <si>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</si>
  <si>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</si>
  <si>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</si>
  <si>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</si>
  <si>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</si>
  <si>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</si>
  <si>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</si>
  <si>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</si>
  <si>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</si>
  <si>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</si>
  <si>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</si>
  <si>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</si>
  <si>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</si>
  <si>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</si>
  <si>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</si>
  <si>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</si>
  <si>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</si>
  <si>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</si>
  <si>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</si>
  <si>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</si>
  <si>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</si>
  <si>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</si>
  <si>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</si>
  <si>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</si>
  <si>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</si>
  <si>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</si>
  <si>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</si>
  <si>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</si>
  <si>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</si>
  <si>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</si>
  <si>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</si>
  <si>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</si>
  <si>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</si>
  <si>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</si>
  <si>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</si>
  <si>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</si>
  <si>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</si>
  <si>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</si>
  <si>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</si>
  <si>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</si>
  <si>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</si>
  <si>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</si>
  <si>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</si>
  <si>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</si>
  <si>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</si>
  <si>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</si>
  <si>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</si>
  <si>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</si>
  <si>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</si>
  <si>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</si>
  <si>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</si>
  <si>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</si>
  <si>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</si>
  <si>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</si>
  <si>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</si>
  <si>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</si>
  <si>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</si>
  <si>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</si>
  <si>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</si>
  <si>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</si>
  <si>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</si>
  <si>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</si>
  <si>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</si>
  <si>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</si>
  <si>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</si>
  <si>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</si>
  <si>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</si>
  <si>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</si>
  <si>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</si>
  <si>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</si>
  <si>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</si>
  <si>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</si>
  <si>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</si>
  <si>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</si>
  <si>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</si>
  <si>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</si>
  <si>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</si>
  <si>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</si>
  <si>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</si>
  <si>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</si>
  <si>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</si>
  <si>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</si>
  <si>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</si>
  <si>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</si>
  <si>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</si>
  <si>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</si>
  <si>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</si>
  <si>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</si>
  <si>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</si>
  <si>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</si>
  <si>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</si>
  <si>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</si>
  <si>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</si>
  <si>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</si>
  <si>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</si>
  <si>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</si>
  <si>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</si>
  <si>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</si>
  <si>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</si>
  <si>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</si>
  <si>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</si>
  <si>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</si>
  <si>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</si>
  <si>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</si>
  <si>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</si>
  <si>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</si>
  <si>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</si>
  <si>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</si>
  <si>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</si>
  <si>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</si>
  <si>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</si>
  <si>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</si>
  <si>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</si>
  <si>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</si>
  <si>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</si>
  <si>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</si>
  <si>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</si>
  <si>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</si>
  <si>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</si>
  <si>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</si>
  <si>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</si>
  <si>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</si>
  <si>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</si>
  <si>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</si>
  <si>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</si>
  <si>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</si>
  <si>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</si>
  <si>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</si>
  <si>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</si>
  <si>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</si>
  <si>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</si>
  <si>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</si>
  <si>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</si>
  <si>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</si>
  <si>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</si>
  <si>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</si>
  <si>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</si>
  <si>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</si>
  <si>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</si>
  <si>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</si>
  <si>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</si>
  <si>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</si>
  <si>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</si>
  <si>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</si>
  <si>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</si>
  <si>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</si>
  <si>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</si>
  <si>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</si>
  <si>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</si>
  <si>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</si>
  <si>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</si>
  <si>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</si>
  <si>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</si>
  <si>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</si>
  <si>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</si>
  <si>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</si>
  <si>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</si>
  <si>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</si>
  <si>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</si>
  <si>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</si>
  <si>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</si>
  <si>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</si>
  <si>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</si>
  <si>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</si>
  <si>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</si>
  <si>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</si>
  <si>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</si>
  <si>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</si>
  <si>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</si>
  <si>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</si>
  <si>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</si>
  <si>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</si>
  <si>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</si>
  <si>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</si>
  <si>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</si>
  <si>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</si>
  <si>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</si>
  <si>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</si>
  <si>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</si>
  <si>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</si>
  <si>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</si>
  <si>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</si>
  <si>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</si>
  <si>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</si>
  <si>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</si>
  <si>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</si>
  <si>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</si>
  <si>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</si>
  <si>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</si>
  <si>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</si>
  <si>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</si>
  <si>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</si>
  <si>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</si>
  <si>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</si>
  <si>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</si>
  <si>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</si>
  <si>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</si>
  <si>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</si>
  <si>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</si>
  <si>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</si>
  <si>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</si>
  <si>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</si>
  <si>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</si>
  <si>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</si>
  <si>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</si>
  <si>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</si>
  <si>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</si>
  <si>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</si>
  <si>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</si>
  <si>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</si>
  <si>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</si>
  <si>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</si>
  <si>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</si>
  <si>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</si>
  <si>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</si>
  <si>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</si>
  <si>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</si>
  <si>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</si>
  <si>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</si>
  <si>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</si>
  <si>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</si>
  <si>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</si>
  <si>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</si>
  <si>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</si>
  <si>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</si>
  <si>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</si>
  <si>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</si>
  <si>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</si>
  <si>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</si>
  <si>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</si>
  <si>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</si>
  <si>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</si>
  <si>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</si>
  <si>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</si>
  <si>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</si>
  <si>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</si>
  <si>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</si>
  <si>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</si>
  <si>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</si>
  <si>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</si>
  <si>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</si>
  <si>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</si>
  <si>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</si>
  <si>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</si>
  <si>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</si>
  <si>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</si>
  <si>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</si>
  <si>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</si>
  <si>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</si>
  <si>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</si>
  <si>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</si>
  <si>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</si>
  <si>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</si>
  <si>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</si>
  <si>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</si>
  <si>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</si>
  <si>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</si>
  <si>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</si>
  <si>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</si>
  <si>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</si>
  <si>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</si>
  <si>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</si>
  <si>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</si>
  <si>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</si>
  <si>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</si>
  <si>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</si>
  <si>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</si>
  <si>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</si>
  <si>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</si>
  <si>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</si>
  <si>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</si>
  <si>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</si>
  <si>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</si>
  <si>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</si>
  <si>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</si>
  <si>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</si>
  <si>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</si>
  <si>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</si>
  <si>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</si>
  <si>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</si>
  <si>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</si>
  <si>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</si>
  <si>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</si>
  <si>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</si>
  <si>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</si>
  <si>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</si>
  <si>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</si>
  <si>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</si>
  <si>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</si>
  <si>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</si>
  <si>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</si>
  <si>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</si>
  <si>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</si>
  <si>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</si>
  <si>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</si>
  <si>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</si>
  <si>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</si>
  <si>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</si>
  <si>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</si>
  <si>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</si>
  <si>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</si>
  <si>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</si>
  <si>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</si>
  <si>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</si>
  <si>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</si>
  <si>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</si>
  <si>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</si>
  <si>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</si>
  <si>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</si>
  <si>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</si>
  <si>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</si>
  <si>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</si>
  <si>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</si>
  <si>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</si>
  <si>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</si>
  <si>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</si>
  <si>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</si>
  <si>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</si>
  <si>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</si>
  <si>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</si>
  <si>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</si>
  <si>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</si>
  <si>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</si>
  <si>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</si>
  <si>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</si>
  <si>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</si>
  <si>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</si>
  <si>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</si>
  <si>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</si>
  <si>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</si>
  <si>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</si>
  <si>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</si>
  <si>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</si>
  <si>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</si>
  <si>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</si>
  <si>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</si>
  <si>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</si>
  <si>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</si>
  <si>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</si>
  <si>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</si>
  <si>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</si>
  <si>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</si>
  <si>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</si>
  <si>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</si>
  <si>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</si>
  <si>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</si>
  <si>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</si>
  <si>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</si>
  <si>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</si>
  <si>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</si>
  <si>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</si>
  <si>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</si>
  <si>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</si>
  <si>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</si>
  <si>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</si>
  <si>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</si>
  <si>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</si>
  <si>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</si>
  <si>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</si>
  <si>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</si>
  <si>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</si>
  <si>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</si>
  <si>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</si>
  <si>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</si>
  <si>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</si>
  <si>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</si>
  <si>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</si>
  <si>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</si>
  <si>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</si>
  <si>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</si>
  <si>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</si>
  <si>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</si>
  <si>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</si>
  <si>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</si>
  <si>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</si>
  <si>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</si>
  <si>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</si>
  <si>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</si>
  <si>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</si>
  <si>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</si>
  <si>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</si>
  <si>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</si>
  <si>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</si>
  <si>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</si>
  <si>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</si>
  <si>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</si>
  <si>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</si>
  <si>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</si>
  <si>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</si>
  <si>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</si>
  <si>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</si>
  <si>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</si>
  <si>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</si>
  <si>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</si>
  <si>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</si>
  <si>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</si>
  <si>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</si>
  <si>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</si>
  <si>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</si>
  <si>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</si>
  <si>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</si>
  <si>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</si>
  <si>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</si>
  <si>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</si>
  <si>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</si>
  <si>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</si>
  <si>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</si>
  <si>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</si>
  <si>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</si>
  <si>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</si>
  <si>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</si>
  <si>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</si>
  <si>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</si>
  <si>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</si>
  <si>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</si>
  <si>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</si>
  <si>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</si>
  <si>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</si>
  <si>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</si>
  <si>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</si>
  <si>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</si>
  <si>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</si>
  <si>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</si>
  <si>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</si>
  <si>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</si>
  <si>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</si>
  <si>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</si>
  <si>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</si>
  <si>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</si>
  <si>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</si>
  <si>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</si>
  <si>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</si>
  <si>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</si>
  <si>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</si>
  <si>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</si>
  <si>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</si>
  <si>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</si>
  <si>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</si>
  <si>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</si>
  <si>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</si>
  <si>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</si>
  <si>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</si>
  <si>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</si>
  <si>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</si>
  <si>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</si>
  <si>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</si>
  <si>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</si>
  <si>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</si>
  <si>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</si>
  <si>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</si>
  <si>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</si>
  <si>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</si>
  <si>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</si>
  <si>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</si>
  <si>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</si>
  <si>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</si>
  <si>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</si>
  <si>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</si>
  <si>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</si>
  <si>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</si>
  <si>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</si>
  <si>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</si>
  <si>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</si>
  <si>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</si>
  <si>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</si>
  <si>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</si>
  <si>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</si>
  <si>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</si>
  <si>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</si>
  <si>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</si>
  <si>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</si>
  <si>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</si>
  <si>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</si>
  <si>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</si>
  <si>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</si>
  <si>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</si>
  <si>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</si>
  <si>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</si>
  <si>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</si>
  <si>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</si>
  <si>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</si>
  <si>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</si>
  <si>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</si>
  <si>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</si>
  <si>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</si>
  <si>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</si>
  <si>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</si>
  <si>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</si>
  <si>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</si>
  <si>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</si>
  <si>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</si>
  <si>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</si>
  <si>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</si>
  <si>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</si>
  <si>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</si>
  <si>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</si>
  <si>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</si>
  <si>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</si>
  <si>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</si>
  <si>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</si>
  <si>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</si>
  <si>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</si>
  <si>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</si>
  <si>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</si>
  <si>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</si>
  <si>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</si>
  <si>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</si>
  <si>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</si>
  <si>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</si>
  <si>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</si>
  <si>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</si>
  <si>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</si>
  <si>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</si>
  <si>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</si>
  <si>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</si>
  <si>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</si>
  <si>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</si>
  <si>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</si>
  <si>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</si>
  <si>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</si>
  <si>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</si>
  <si>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</si>
  <si>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</si>
  <si>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</si>
  <si>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</si>
  <si>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</si>
  <si>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</si>
  <si>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</si>
  <si>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</si>
  <si>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</si>
  <si>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</si>
  <si>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</si>
  <si>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</si>
  <si>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</si>
  <si>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</si>
  <si>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</si>
  <si>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</si>
  <si>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</si>
  <si>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</si>
  <si>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</si>
  <si>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</si>
  <si>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</si>
  <si>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</si>
  <si>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</si>
  <si>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</si>
  <si>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</si>
  <si>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</si>
  <si>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</si>
  <si>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</si>
  <si>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</si>
  <si>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</si>
  <si>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</si>
  <si>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</si>
  <si>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</si>
  <si>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</si>
  <si>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</si>
  <si>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</si>
  <si>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</si>
  <si>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</si>
  <si>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</si>
  <si>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</si>
  <si>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</si>
  <si>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</si>
  <si>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</si>
  <si>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</si>
  <si>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</si>
  <si>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</si>
  <si>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</si>
  <si>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</si>
  <si>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</si>
  <si>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</si>
  <si>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</si>
  <si>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</si>
  <si>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</si>
  <si>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</si>
  <si>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</si>
  <si>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</si>
  <si>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ZFN-TAG</t>
  </si>
  <si>
    <t>ZFNTAP</t>
  </si>
  <si>
    <t>Carlos Vilela</t>
  </si>
  <si>
    <t>Deslocamento ZFN-TAP</t>
  </si>
  <si>
    <t xml:space="preserve">Previsão MC1 09:30, reunião segurança mecanização </t>
  </si>
  <si>
    <t>ZCZ-ZEC</t>
  </si>
  <si>
    <t>ZCZZEC</t>
  </si>
  <si>
    <t xml:space="preserve">Ezequiel </t>
  </si>
  <si>
    <t>Deslocamento ZCZ-ZEC</t>
  </si>
  <si>
    <t>ZDG2/ZDGPAT2</t>
  </si>
  <si>
    <t>Intervalo modernização</t>
  </si>
  <si>
    <t>ZMA-ZTO</t>
  </si>
  <si>
    <t>ZMAZTO</t>
  </si>
  <si>
    <t>Deslocomento ZMA-ZTO</t>
  </si>
  <si>
    <t xml:space="preserve">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</si>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</sst>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BD1" activePane="topRight" state="frozen"/>
      <selection pane="topRight" activeCell="BI156" sqref="BI1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1300</v>
      </c>
      <c r="M146" s="127" t="s">
        <v>1301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1302</v>
      </c>
      <c r="V146" s="105" t="s">
        <v>1303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/>
      <c r="AR146" s="108"/>
      <c r="AS146" s="108"/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0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 t="s">
        <v>1304</v>
      </c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/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306.5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ZVPPAT1</v>
      </c>
      <c r="AN148" s="105">
        <f>IF(BS_CONTROLE[[#This Row],[SUB]]=0, "-", BS_CONTROLE[[#This Row],[SUB]])</f>
        <v>73</v>
      </c>
      <c r="AO148" s="105">
        <f>BS_CONTROLE[[#This Row],[KM - Inicio]]</f>
        <v>306.5</v>
      </c>
      <c r="AP148" s="105">
        <f>BS_CONTROLE[[#This Row],[KM - Inicio]]</f>
        <v>306.5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 t="s">
        <v>1304</v>
      </c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1305</v>
      </c>
      <c r="M151" s="127" t="s">
        <v>1306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1307</v>
      </c>
      <c r="V151" s="105" t="s">
        <v>1308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/>
      <c r="AR151" s="108"/>
      <c r="AS151" s="108"/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92"/>
      <c r="BP151" s="11" t="str">
        <f>IF(AND(BQ151&lt;1,BR151&lt;1),"Produção e Intervalo",IF(BQ151&lt;1,"Intervalo",IF(BR151&lt;1,"Produção","Aderente")))</f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1309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1310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1309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638</v>
      </c>
      <c r="F154" s="142" t="str">
        <f>IF(D154="","*",VLOOKUP(E154,BS_ATIVIDADE[],3,FALSE))</f>
        <v>OUTROS</v>
      </c>
      <c r="G154" s="106" t="s">
        <v>137</v>
      </c>
      <c r="H154" s="106" t="s">
        <v>14</v>
      </c>
      <c r="I154" s="105">
        <v>73</v>
      </c>
      <c r="J154" s="105">
        <v>42</v>
      </c>
      <c r="K154" s="105">
        <v>9</v>
      </c>
      <c r="L154" s="127" t="s">
        <v>1311</v>
      </c>
      <c r="M154" s="127" t="s">
        <v>1312</v>
      </c>
      <c r="N154" s="106">
        <v>0.375</v>
      </c>
      <c r="O154" s="106">
        <v>4.1666666666666664E-2</v>
      </c>
      <c r="P154" s="105">
        <v>1</v>
      </c>
      <c r="Q154" s="9" t="str">
        <f>IF(E154=0, "*", IFERROR(_xlfn.XLOOKUP(E154, BS_ATIVIDADE[ATIVIDADE], BS_ATIVIDADE[UNIDADE]), "*"))</f>
        <v>BINÁRIO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1313</v>
      </c>
      <c r="W154" s="104" t="s">
        <v>452</v>
      </c>
      <c r="X154" s="129" t="s">
        <v>455</v>
      </c>
      <c r="Y154" s="104"/>
      <c r="Z154" s="105" t="s">
        <v>1314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DESLOCAMENTO</v>
      </c>
      <c r="AI154" s="8" t="str">
        <f>IF(BS_CONTROLE[[#This Row],[Atividade]]=0, "-", BS_CONTROLE[[#This Row],[Atividade]])</f>
        <v>DESLOCAMENTO</v>
      </c>
      <c r="AJ154" s="30" t="str">
        <f>BS_CONTROLE[[#This Row],[Local - Partida]]</f>
        <v>ZMA2</v>
      </c>
      <c r="AK154" s="30" t="str">
        <f>BS_CONTROLE[[#This Row],[Local - Encerramento]]</f>
        <v>ZTO</v>
      </c>
      <c r="AL154" s="105" t="str">
        <f>IF(BS_CONTROLE[[#This Row],[Entre - Estações]]=0, "-", BS_CONTROLE[[#This Row],[Entre - Estações]])</f>
        <v>ZMA-ZTO</v>
      </c>
      <c r="AM154" s="105" t="str">
        <f>IF(BS_CONTROLE[[#This Row],[SB]]=0, "-", BS_CONTROLE[[#This Row],[SB]])</f>
        <v>ZMAZTO</v>
      </c>
      <c r="AN154" s="105">
        <f>IF(BS_CONTROLE[[#This Row],[SUB]]=0, "-", BS_CONTROLE[[#This Row],[SUB]])</f>
        <v>73</v>
      </c>
      <c r="AO154" s="105">
        <f>BS_CONTROLE[[#This Row],[KM - Inicio]]</f>
        <v>42</v>
      </c>
      <c r="AP154" s="105">
        <f>BS_CONTROLE[[#This Row],[KM - Inicio]]</f>
        <v>42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BINÁRIO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/>
      <c r="AR155" s="108"/>
      <c r="AS155" s="108"/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/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/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/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 t="s">
        <v>1304</v>
      </c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51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37" operator="equal">
      <formula>"NÃO"</formula>
    </cfRule>
    <cfRule type="cellIs" dxfId="187" priority="11938" operator="equal">
      <formula>"SIM"</formula>
    </cfRule>
  </conditionalFormatting>
  <conditionalFormatting sqref="AY6:AY1033">
    <cfRule type="expression" dxfId="186" priority="54393">
      <formula>#REF!=1</formula>
    </cfRule>
  </conditionalFormatting>
  <conditionalFormatting sqref="T6:T1033 BD6:BD1033 AX6:AX1033">
    <cfRule type="cellIs" dxfId="185" priority="54377" operator="equal">
      <formula>"ERRO"</formula>
    </cfRule>
  </conditionalFormatting>
  <conditionalFormatting sqref="BP6:BP1033">
    <cfRule type="cellIs" dxfId="184" priority="54372" operator="equal">
      <formula>"Produção e Intervalo"</formula>
    </cfRule>
    <cfRule type="cellIs" dxfId="183" priority="54373" operator="equal">
      <formula>"Aderente"</formula>
    </cfRule>
    <cfRule type="cellIs" dxfId="182" priority="54374" operator="equal">
      <formula>"Intervalo"</formula>
    </cfRule>
    <cfRule type="cellIs" dxfId="181" priority="54375" operator="equal">
      <formula>"Produção"</formula>
    </cfRule>
    <cfRule type="cellIs" dxfId="180" priority="54376" operator="equal">
      <formula>"ERRO"</formula>
    </cfRule>
  </conditionalFormatting>
  <conditionalFormatting sqref="BQ6:BR1033">
    <cfRule type="cellIs" dxfId="179" priority="54354" operator="equal">
      <formula>"*"</formula>
    </cfRule>
    <cfRule type="cellIs" dxfId="178" priority="54355" operator="greaterThanOrEqual">
      <formula>1</formula>
    </cfRule>
    <cfRule type="cellIs" dxfId="177" priority="54356" operator="lessThan">
      <formula>1</formula>
    </cfRule>
  </conditionalFormatting>
  <conditionalFormatting sqref="BJ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4" operator="equal">
      <formula>"OPORTUNIDADE"</formula>
    </cfRule>
  </conditionalFormatting>
  <conditionalFormatting sqref="X28:Y29">
    <cfRule type="cellIs" dxfId="175" priority="252" operator="equal">
      <formula>"NÃO"</formula>
    </cfRule>
    <cfRule type="cellIs" dxfId="174" priority="253" operator="equal">
      <formula>"SIM"</formula>
    </cfRule>
  </conditionalFormatting>
  <conditionalFormatting sqref="BJ1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0" operator="equal">
      <formula>"OPORTUNIDADE"</formula>
    </cfRule>
  </conditionalFormatting>
  <conditionalFormatting sqref="Y39">
    <cfRule type="cellIs" dxfId="172" priority="228" operator="equal">
      <formula>"NÃO"</formula>
    </cfRule>
    <cfRule type="cellIs" dxfId="171" priority="229" operator="equal">
      <formula>"SIM"</formula>
    </cfRule>
  </conditionalFormatting>
  <conditionalFormatting sqref="X42:X43">
    <cfRule type="cellIs" dxfId="170" priority="227" operator="equal">
      <formula>"OPORTUNIDADE"</formula>
    </cfRule>
  </conditionalFormatting>
  <conditionalFormatting sqref="X42:X43">
    <cfRule type="cellIs" dxfId="169" priority="225" operator="equal">
      <formula>"NÃO"</formula>
    </cfRule>
    <cfRule type="cellIs" dxfId="168" priority="226" operator="equal">
      <formula>"SIM"</formula>
    </cfRule>
  </conditionalFormatting>
  <conditionalFormatting sqref="BJ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8" operator="equal">
      <formula>"OPORTUNIDADE"</formula>
    </cfRule>
  </conditionalFormatting>
  <conditionalFormatting sqref="X46:Y46 Y47:Y48 X47:X50">
    <cfRule type="cellIs" dxfId="166" priority="196" operator="equal">
      <formula>"NÃO"</formula>
    </cfRule>
    <cfRule type="cellIs" dxfId="165" priority="197" operator="equal">
      <formula>"SIM"</formula>
    </cfRule>
  </conditionalFormatting>
  <conditionalFormatting sqref="BJ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0" operator="equal">
      <formula>"OPORTUNIDADE"</formula>
    </cfRule>
  </conditionalFormatting>
  <conditionalFormatting sqref="Y57">
    <cfRule type="cellIs" dxfId="163" priority="168" operator="equal">
      <formula>"NÃO"</formula>
    </cfRule>
    <cfRule type="cellIs" dxfId="162" priority="169" operator="equal">
      <formula>"SIM"</formula>
    </cfRule>
  </conditionalFormatting>
  <conditionalFormatting sqref="BJ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7" operator="equal">
      <formula>"OPORTUNIDADE"</formula>
    </cfRule>
  </conditionalFormatting>
  <conditionalFormatting sqref="X52:X61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BJ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1" operator="equal">
      <formula>"OPORTUNIDADE"</formula>
    </cfRule>
  </conditionalFormatting>
  <conditionalFormatting sqref="Y73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X75">
    <cfRule type="cellIs" dxfId="155" priority="115" operator="equal">
      <formula>"OPORTUNIDADE"</formula>
    </cfRule>
  </conditionalFormatting>
  <conditionalFormatting sqref="X75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BJ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8" operator="equal">
      <formula>"OPORTUNIDADE"</formula>
    </cfRule>
  </conditionalFormatting>
  <conditionalFormatting sqref="X76:X77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BO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3">
    <cfRule type="iconSet" priority="6200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3">
    <cfRule type="iconSet" priority="62025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46">
      <iconSet showValue="0">
        <cfvo type="percent" val="0"/>
        <cfvo type="num" val="1"/>
        <cfvo type="num" val="1" gte="0"/>
      </iconSet>
    </cfRule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52">
      <iconSet showValue="0">
        <cfvo type="percent" val="0"/>
        <cfvo type="num" val="1"/>
        <cfvo type="num" val="1" gte="0"/>
      </iconSet>
    </cfRule>
  </conditionalFormatting>
  <conditionalFormatting sqref="BI6:BI69 BI71:BI76 BI78:BI1033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1315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1316</v>
      </c>
      <c r="C4" s="161" t="s">
        <v>1317</v>
      </c>
      <c r="D4" s="161" t="s">
        <v>1318</v>
      </c>
      <c r="E4" s="161" t="s">
        <v>1319</v>
      </c>
      <c r="F4" s="161" t="s">
        <v>4</v>
      </c>
      <c r="G4" s="161" t="s">
        <v>1320</v>
      </c>
    </row>
    <row r="5" spans="2:7">
      <c r="B5" s="162" t="s">
        <v>1321</v>
      </c>
      <c r="C5" s="162">
        <v>257068</v>
      </c>
      <c r="D5" s="162" t="s">
        <v>1322</v>
      </c>
      <c r="E5" s="162" t="s">
        <v>1323</v>
      </c>
      <c r="F5" s="162" t="s">
        <v>1323</v>
      </c>
      <c r="G5" s="163">
        <v>46296</v>
      </c>
    </row>
    <row r="6" spans="2:7">
      <c r="B6" s="162" t="s">
        <v>1324</v>
      </c>
      <c r="C6" s="162" t="s">
        <v>624</v>
      </c>
      <c r="D6" s="162" t="s">
        <v>624</v>
      </c>
      <c r="E6" s="162" t="s">
        <v>624</v>
      </c>
      <c r="F6" s="162" t="s">
        <v>1325</v>
      </c>
      <c r="G6" s="163" t="s">
        <v>624</v>
      </c>
    </row>
    <row r="7" spans="2:7">
      <c r="B7" s="162" t="s">
        <v>1326</v>
      </c>
      <c r="C7" s="162">
        <v>257472</v>
      </c>
      <c r="D7" s="162" t="s">
        <v>1327</v>
      </c>
      <c r="E7" s="162" t="s">
        <v>1328</v>
      </c>
      <c r="F7" s="162" t="s">
        <v>1328</v>
      </c>
      <c r="G7" s="163">
        <v>45992</v>
      </c>
    </row>
    <row r="8" spans="2:7">
      <c r="B8" s="162" t="s">
        <v>1329</v>
      </c>
      <c r="C8" s="162">
        <v>260307</v>
      </c>
      <c r="D8" s="162" t="s">
        <v>1330</v>
      </c>
      <c r="E8" s="162" t="s">
        <v>1331</v>
      </c>
      <c r="F8" s="162" t="s">
        <v>1328</v>
      </c>
      <c r="G8" s="163">
        <v>46082</v>
      </c>
    </row>
    <row r="9" spans="2:7">
      <c r="B9" s="162" t="s">
        <v>1332</v>
      </c>
      <c r="C9" s="162">
        <v>333033</v>
      </c>
      <c r="D9" s="162" t="s">
        <v>1333</v>
      </c>
      <c r="E9" s="162" t="s">
        <v>1325</v>
      </c>
      <c r="F9" s="162" t="s">
        <v>1334</v>
      </c>
      <c r="G9" s="162" t="s">
        <v>624</v>
      </c>
    </row>
    <row r="10" spans="2:7">
      <c r="B10" s="162" t="s">
        <v>1335</v>
      </c>
      <c r="C10" s="162">
        <v>263576</v>
      </c>
      <c r="D10" s="162" t="s">
        <v>1336</v>
      </c>
      <c r="E10" s="162" t="s">
        <v>1325</v>
      </c>
      <c r="F10" s="162" t="s">
        <v>1334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1337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1338</v>
      </c>
      <c r="E3" s="200" t="s">
        <v>1339</v>
      </c>
      <c r="F3" s="200" t="s">
        <v>1340</v>
      </c>
      <c r="G3" s="200" t="s">
        <v>1341</v>
      </c>
      <c r="H3" s="200" t="s">
        <v>1342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1343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1344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1345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1346</v>
      </c>
      <c r="C2" s="121" t="s">
        <v>997</v>
      </c>
      <c r="D2" s="76" t="s">
        <v>999</v>
      </c>
      <c r="E2" s="76" t="s">
        <v>1347</v>
      </c>
      <c r="F2" s="99" t="s">
        <v>1348</v>
      </c>
      <c r="G2" s="76" t="s">
        <v>1349</v>
      </c>
      <c r="H2" s="76" t="s">
        <v>1350</v>
      </c>
      <c r="I2" s="76" t="s">
        <v>1351</v>
      </c>
      <c r="J2" s="76" t="s">
        <v>1352</v>
      </c>
      <c r="K2" s="78" t="s">
        <v>1353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ZMA-ZTO</v>
      </c>
      <c r="G149" s="95" t="str">
        <f>IF(SP_NORTE!H154="","*",SP_NORTE!H154)</f>
        <v>ZTO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1354</v>
      </c>
      <c r="V1" s="250"/>
      <c r="W1" s="250"/>
    </row>
    <row r="2" spans="1:23" ht="15" customHeight="1">
      <c r="A2" s="87" t="s">
        <v>1355</v>
      </c>
      <c r="B2" s="87" t="s">
        <v>1356</v>
      </c>
      <c r="C2" s="87" t="s">
        <v>442</v>
      </c>
      <c r="D2" s="88" t="s">
        <v>1011</v>
      </c>
      <c r="E2" s="88" t="s">
        <v>4</v>
      </c>
      <c r="F2" s="88" t="s">
        <v>1357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1358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ZVPPAT1</v>
      </c>
      <c r="M145" s="139">
        <f>IF(SP_NORTE!I148="","*",SP_NORTE!I148)</f>
        <v>73</v>
      </c>
      <c r="N145" s="144">
        <f>IF(SP_NORTE!J148="","*",SP_NORTE!J148)</f>
        <v>306.5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DESLOCAMENTO</v>
      </c>
      <c r="I151" s="145" t="str">
        <f>IF(SP_NORTE!G154="","*",SP_NORTE!G154)</f>
        <v>ZMA2</v>
      </c>
      <c r="J151" s="145" t="str">
        <f>IF(SP_NORTE!H154="","*",SP_NORTE!H154)</f>
        <v>ZTO</v>
      </c>
      <c r="K151" s="138" t="str">
        <f>IF(SP_NORTE!L154="","*",SP_NORTE!L154)</f>
        <v>ZMA-ZTO</v>
      </c>
      <c r="L151" s="138" t="str">
        <f>IF(SP_NORTE!M154="","*",SP_NORTE!M154)</f>
        <v>ZMAZTO</v>
      </c>
      <c r="M151" s="139">
        <f>IF(SP_NORTE!I154="","*",SP_NORTE!I154)</f>
        <v>73</v>
      </c>
      <c r="N151" s="144">
        <f>IF(SP_NORTE!J154="","*",SP_NORTE!J154)</f>
        <v>42</v>
      </c>
      <c r="O151" s="144">
        <f>IF(SP_NORTE!K154="","*",SP_NORTE!K154)</f>
        <v>9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 BINÁRIO</v>
      </c>
      <c r="S151" s="145" t="str">
        <f>IF(SP_NORTE!U154="","*",SP_NORTE!U154)</f>
        <v>Carlos Eduardo</v>
      </c>
      <c r="T151" s="145" t="str">
        <f>IF(SP_NORTE!V154="","*",SP_NORTE!V154)</f>
        <v>Deslocomento ZMA-ZTO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1359</v>
      </c>
      <c r="D5" s="252"/>
      <c r="E5" s="252"/>
      <c r="F5" s="252"/>
      <c r="G5" s="252"/>
      <c r="H5" s="252"/>
      <c r="I5" s="252"/>
      <c r="J5" s="253"/>
      <c r="K5" s="254" t="s">
        <v>1360</v>
      </c>
      <c r="L5" s="255"/>
      <c r="M5" s="255"/>
      <c r="N5" s="255"/>
      <c r="O5" s="256" t="s">
        <v>1361</v>
      </c>
      <c r="P5" s="257"/>
    </row>
    <row r="6" spans="1:16" s="74" customFormat="1" ht="15" customHeight="1">
      <c r="A6" s="66" t="s">
        <v>1357</v>
      </c>
      <c r="B6" s="75" t="s">
        <v>1356</v>
      </c>
      <c r="C6" s="76" t="s">
        <v>1011</v>
      </c>
      <c r="D6" s="77" t="s">
        <v>1012</v>
      </c>
      <c r="E6" s="76" t="s">
        <v>1362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1363</v>
      </c>
      <c r="M6" s="80" t="s">
        <v>642</v>
      </c>
      <c r="N6" s="81" t="s">
        <v>1006</v>
      </c>
      <c r="O6" s="158" t="s">
        <v>1049</v>
      </c>
      <c r="P6" s="132" t="s">
        <v>1364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 t="str">
        <f>IF(SP_NORTE!BG147="","*",SP_NORTE!BG147)</f>
        <v>*</v>
      </c>
      <c r="P115" s="147" t="str">
        <f>IF($A$2=1,IF(SP_NORTE!BI147="","*",SP_NORTE!BI147),IF(SP_NORTE!BJ147="","*",SP_NORTE!BJ147))</f>
        <v>*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306.5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306.5</v>
      </c>
      <c r="N116" s="83" t="str">
        <f>IF(SP_NORTE!AL148="","*",SP_NORTE!AL148)</f>
        <v>ZVP-ZGI</v>
      </c>
      <c r="O116" s="110" t="str">
        <f>IF(SP_NORTE!BG148="","*",SP_NORTE!BG148)</f>
        <v>*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 t="str">
        <f>IF(SP_NORTE!BG149="","*",SP_NORTE!BG149)</f>
        <v>*</v>
      </c>
      <c r="P117" s="147" t="str">
        <f>IF($A$2=1,IF(SP_NORTE!BI149="","*",SP_NORTE!BI149),IF(SP_NORTE!BJ149="","*",SP_NORTE!BJ149))</f>
        <v>*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ZMA-ZTO</v>
      </c>
      <c r="H121" s="116">
        <f>IF(SP_NORTE!J154="","*",SP_NORTE!J154)</f>
        <v>42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ZMA-ZTO</v>
      </c>
      <c r="M121" s="83">
        <f>IF(SP_NORTE!AO154="","*",SP_NORTE!AO154)</f>
        <v>42</v>
      </c>
      <c r="N121" s="83" t="str">
        <f>IF(SP_NORTE!AL154="","*",SP_NORTE!AL154)</f>
        <v>ZMA-ZTO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 t="str">
        <f>IF(SP_NORTE!BG155="","*",SP_NORTE!BG155)</f>
        <v>*</v>
      </c>
      <c r="P122" s="147" t="str">
        <f>IF($A$2=1,IF(SP_NORTE!BI155="","*",SP_NORTE!BI155),IF(SP_NORTE!BJ155="","*",SP_NORTE!BJ155))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2026-02-11T10:47:26Z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