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01" documentId="8_{B6337239-1A00-434D-AAD0-422EA1FEB5AE}" xr6:coauthVersionLast="47" xr6:coauthVersionMax="47" xr10:uidLastSave="{E75FCE5E-072D-4C23-A81C-2D057ADB6B5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8" i="1" l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<sst xmlns="http://schemas.openxmlformats.org/spreadsheetml/2006/main" count="5633" uniqueCount="1516">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</sst>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2" xfId="0" applyFont="1" applyFill="1" applyBorder="1" applyAlignment="1">
      <alignment horizontal="center" vertical="center"/>
    </xf>
    <xf numFmtId="1" fontId="15" fillId="38" borderId="2" xfId="0" applyNumberFormat="1" applyFont="1" applyFill="1" applyBorder="1" applyAlignment="1">
      <alignment horizontal="center" vertical="center"/>
    </xf>
    <xf numFmtId="0" fontId="15" fillId="3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O229" activePane="bottomRight" state="frozen"/>
      <selection pane="bottomRight" activeCell="V235" sqref="V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 t="s">
        <v>1448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 t="s">
        <v>1451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 t="s">
        <v>1454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1455</v>
      </c>
      <c r="N214" s="199" t="s">
        <v>1455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1456</v>
      </c>
      <c r="BK214" s="16" t="s">
        <v>1457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1459</v>
      </c>
      <c r="BK216" s="16" t="s">
        <v>1460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1461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1462</v>
      </c>
      <c r="BK219" s="16" t="s">
        <v>1463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1464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1465</v>
      </c>
      <c r="BK222" s="16" t="s">
        <v>1466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436</v>
      </c>
      <c r="I227" s="168" t="s">
        <v>405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TRO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429</v>
      </c>
      <c r="I230" s="168" t="s">
        <v>429</v>
      </c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/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1467</v>
      </c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e">
        <f t="shared" si="32"/>
        <v>#DIV/0!</v>
      </c>
      <c r="BR230" s="18">
        <f t="shared" si="33"/>
        <v>0</v>
      </c>
      <c r="BS230" s="18" t="e">
        <f t="shared" si="34"/>
        <v>#DIV/0!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>
        <v>98</v>
      </c>
      <c r="K231" s="393">
        <v>691.8</v>
      </c>
      <c r="L231" s="394" t="s">
        <v>11</v>
      </c>
      <c r="M231" s="39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1" s="39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80" t="str">
        <f>IFERROR(_xlfn.XLOOKUP(J231, BASE_MAPA!$E$2:$E$359, BASE_MAPA!$J$2:$J$359), "ERRO")</f>
        <v>ALTO ARAGUAIA - RONDONOPOLIS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TAL-TSF</v>
      </c>
      <c r="AN231" s="279" t="str">
        <f>IF(BS_CONTROLE[[#This Row],[SB]]=0, "-", BS_CONTROLE[[#This Row],[SB]])</f>
        <v>TAL699</v>
      </c>
      <c r="AO231" s="280">
        <f>IF(BS_CONTROLE[[#This Row],[SUB]]=0, "-", BS_CONTROLE[[#This Row],[SUB]])</f>
        <v>98</v>
      </c>
      <c r="AP231" s="281">
        <f>IF(BS_CONTROLE[[#This Row],[KM - Inicio]]=0, "-", BS_CONTROLE[[#This Row],[KM - Inicio]])</f>
        <v>691.8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1" t="str">
        <f>IFERROR(_xlfn.XLOOKUP(AO231, BASE_MAPA!$E$2:$E$359, BASE_MAPA!$J$2:$J$359), "ERRO")</f>
        <v>ALTO ARAGUAIA - RONDONOPOLIS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>
        <v>98</v>
      </c>
      <c r="K232" s="393">
        <v>702.8</v>
      </c>
      <c r="L232" s="394" t="s">
        <v>11</v>
      </c>
      <c r="M232" s="39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395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TAL-TSF</v>
      </c>
      <c r="AN232" s="279">
        <f>IF(BS_CONTROLE[[#This Row],[SB]]=0, "-", BS_CONTROLE[[#This Row],[SB]])</f>
        <v>699710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702.8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436</v>
      </c>
      <c r="I233" s="168" t="s">
        <v>953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0.41666666666666669</v>
      </c>
      <c r="P233" s="168"/>
      <c r="Q233" s="83"/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e">
        <f t="shared" si="32"/>
        <v>#DIV/0!</v>
      </c>
      <c r="BR233" s="18" t="e">
        <f t="shared" si="33"/>
        <v>#DIV/0!</v>
      </c>
      <c r="BS233" s="18" t="e">
        <f t="shared" si="34"/>
        <v>#DIV/0!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299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937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935</v>
      </c>
      <c r="N235" s="199" t="s">
        <v>937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1242</v>
      </c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1468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1469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1470</v>
      </c>
      <c r="E3" s="316" t="s">
        <v>1471</v>
      </c>
      <c r="F3" s="316" t="s">
        <v>1472</v>
      </c>
      <c r="G3" s="316" t="s">
        <v>1473</v>
      </c>
      <c r="H3" s="316" t="s">
        <v>1474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1477</v>
      </c>
      <c r="W1" s="382"/>
      <c r="X1" s="382"/>
      <c r="Y1" s="103"/>
    </row>
    <row r="2" spans="1:25" s="100" customFormat="1" ht="11.25" customHeight="1">
      <c r="A2" s="104" t="s">
        <v>1478</v>
      </c>
      <c r="B2" s="104" t="s">
        <v>1479</v>
      </c>
      <c r="C2" s="104" t="s">
        <v>7</v>
      </c>
      <c r="D2" s="105" t="s">
        <v>1174</v>
      </c>
      <c r="E2" s="105" t="s">
        <v>1175</v>
      </c>
      <c r="F2" s="105" t="s">
        <v>1480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1481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TRO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FERRONORTE</v>
      </c>
      <c r="E229" s="109" t="str">
        <f>IF(FN_MC!T231="","*",FN_MC!T231)</f>
        <v>TGR-TRO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TAL-TSF</v>
      </c>
      <c r="L229" s="328" t="str">
        <f>IF(FN_MC!N231="","*",FN_MC!N231)</f>
        <v>TAL699</v>
      </c>
      <c r="M229" s="110">
        <f>IF(FN_MC!J231="","*",FN_MC!J231)</f>
        <v>98</v>
      </c>
      <c r="N229" s="291">
        <f>IF(FN_MC!K231="","*",FN_MC!K231)</f>
        <v>691.8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FERRONORTE</v>
      </c>
      <c r="E230" s="109" t="str">
        <f>IF(FN_MC!T232="","*",FN_MC!T232)</f>
        <v>TGR-TRO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TAL-TSF</v>
      </c>
      <c r="L230" s="328">
        <f>IF(FN_MC!N232="","*",FN_MC!N232)</f>
        <v>699710</v>
      </c>
      <c r="M230" s="110">
        <f>IF(FN_MC!J232="","*",FN_MC!J232)</f>
        <v>98</v>
      </c>
      <c r="N230" s="291">
        <f>IF(FN_MC!K232="","*",FN_MC!K232)</f>
        <v>702.8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0.41666666666666669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>
        <f>IF(FN_MC!B239="","*",FN_MC!B239)</f>
        <v>46035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1482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1483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1484</v>
      </c>
      <c r="C4" s="321" t="s">
        <v>1485</v>
      </c>
      <c r="D4" s="321" t="s">
        <v>1486</v>
      </c>
      <c r="E4" s="321" t="s">
        <v>1487</v>
      </c>
      <c r="F4" s="321" t="s">
        <v>363</v>
      </c>
      <c r="G4" s="321" t="s">
        <v>1488</v>
      </c>
      <c r="H4" s="187"/>
    </row>
    <row r="5" spans="1:8" ht="43.5">
      <c r="A5" s="187"/>
      <c r="B5" s="322" t="s">
        <v>1489</v>
      </c>
      <c r="C5" s="322">
        <v>309525</v>
      </c>
      <c r="D5" s="322" t="s">
        <v>1490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1491</v>
      </c>
      <c r="C6" s="322">
        <v>256875</v>
      </c>
      <c r="D6" s="322" t="s">
        <v>1492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1493</v>
      </c>
      <c r="C7" s="322">
        <v>257278</v>
      </c>
      <c r="D7" s="322" t="s">
        <v>1494</v>
      </c>
      <c r="E7" s="322" t="s">
        <v>240</v>
      </c>
      <c r="F7" s="322" t="s">
        <v>1455</v>
      </c>
      <c r="G7" s="323">
        <v>46235</v>
      </c>
      <c r="H7" s="187"/>
    </row>
    <row r="8" spans="1:8" ht="43.5">
      <c r="A8" s="187"/>
      <c r="B8" s="322" t="s">
        <v>1495</v>
      </c>
      <c r="C8" s="322">
        <v>261794</v>
      </c>
      <c r="D8" s="322" t="s">
        <v>1496</v>
      </c>
      <c r="E8" s="322" t="s">
        <v>240</v>
      </c>
      <c r="F8" s="322" t="s">
        <v>1455</v>
      </c>
      <c r="G8" s="323">
        <v>46082</v>
      </c>
      <c r="H8" s="187"/>
    </row>
    <row r="9" spans="1:8" ht="43.5">
      <c r="A9" s="187"/>
      <c r="B9" s="322" t="s">
        <v>1497</v>
      </c>
      <c r="C9" s="322">
        <v>257033</v>
      </c>
      <c r="D9" s="322" t="s">
        <v>1498</v>
      </c>
      <c r="E9" s="322" t="s">
        <v>240</v>
      </c>
      <c r="F9" s="322" t="s">
        <v>550</v>
      </c>
      <c r="G9" s="322" t="s">
        <v>1499</v>
      </c>
      <c r="H9" s="187"/>
    </row>
    <row r="10" spans="1:8" ht="43.5">
      <c r="A10" s="187"/>
      <c r="B10" s="322" t="s">
        <v>1500</v>
      </c>
      <c r="C10" s="322">
        <v>396578</v>
      </c>
      <c r="D10" s="322" t="s">
        <v>1501</v>
      </c>
      <c r="E10" s="322" t="s">
        <v>240</v>
      </c>
      <c r="F10" s="322" t="s">
        <v>550</v>
      </c>
      <c r="G10" s="322" t="s">
        <v>1499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1502</v>
      </c>
      <c r="C2" s="95" t="s">
        <v>1159</v>
      </c>
      <c r="D2" s="95" t="s">
        <v>1161</v>
      </c>
      <c r="E2" s="95" t="s">
        <v>1503</v>
      </c>
      <c r="F2" s="95" t="s">
        <v>1504</v>
      </c>
      <c r="G2" s="95" t="s">
        <v>1505</v>
      </c>
      <c r="H2" s="95" t="s">
        <v>1506</v>
      </c>
      <c r="I2" s="95" t="s">
        <v>1507</v>
      </c>
      <c r="J2" s="95" t="s">
        <v>1508</v>
      </c>
      <c r="K2" s="130" t="s">
        <v>1509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TRO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TAL-TSF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TAL-TSF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>
        <f>IF(FN_MC!B239="","*",FN_MC!B239)</f>
        <v>46035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1510</v>
      </c>
      <c r="D5" s="386"/>
      <c r="E5" s="386"/>
      <c r="F5" s="386"/>
      <c r="G5" s="386"/>
      <c r="H5" s="386"/>
      <c r="I5" s="386"/>
      <c r="J5" s="387"/>
      <c r="K5" s="388" t="s">
        <v>1511</v>
      </c>
      <c r="L5" s="389"/>
      <c r="M5" s="389"/>
      <c r="N5" s="389"/>
      <c r="O5" s="390" t="s">
        <v>1512</v>
      </c>
      <c r="P5" s="391"/>
      <c r="Q5" s="392"/>
    </row>
    <row r="6" spans="1:17" s="93" customFormat="1" ht="15.75" customHeight="1">
      <c r="A6" s="87" t="s">
        <v>1480</v>
      </c>
      <c r="B6" s="94" t="s">
        <v>1479</v>
      </c>
      <c r="C6" s="95" t="s">
        <v>1174</v>
      </c>
      <c r="D6" s="96" t="s">
        <v>1175</v>
      </c>
      <c r="E6" s="95" t="s">
        <v>1513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1514</v>
      </c>
      <c r="M6" s="138" t="s">
        <v>30</v>
      </c>
      <c r="N6" s="139" t="s">
        <v>1169</v>
      </c>
      <c r="O6" s="241" t="s">
        <v>1212</v>
      </c>
      <c r="P6" s="152"/>
      <c r="Q6" s="188" t="s">
        <v>1515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TRO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TRO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FERRONORTE</v>
      </c>
      <c r="D235" s="99" t="str">
        <f>IF(FN_MC!T231="","*",FN_MC!T231)</f>
        <v>TGR-TRO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TAL-TSF</v>
      </c>
      <c r="H235" s="149">
        <f>IF(FN_MC!K231="","*",FN_MC!K231)</f>
        <v>691.8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TAL-TSF</v>
      </c>
      <c r="M235" s="140">
        <f>IF(FN_MC!AP231="","*",FN_MC!AP231)</f>
        <v>691.8</v>
      </c>
      <c r="N235" s="140" t="str">
        <f>IF(FN_MC!AM231="","*",FN_MC!AM231)</f>
        <v>TAL-TSF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FERRONORTE</v>
      </c>
      <c r="D236" s="99" t="str">
        <f>IF(FN_MC!T232="","*",FN_MC!T232)</f>
        <v>TGR-TRO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TAL-TSF</v>
      </c>
      <c r="H236" s="149">
        <f>IF(FN_MC!K232="","*",FN_MC!K232)</f>
        <v>702.8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TAL-TSF</v>
      </c>
      <c r="M236" s="140">
        <f>IF(FN_MC!AP232="","*",FN_MC!AP232)</f>
        <v>702.8</v>
      </c>
      <c r="N236" s="140" t="str">
        <f>IF(FN_MC!AM232="","*",FN_MC!AM232)</f>
        <v>TAL-TSF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0.41666666666666669</v>
      </c>
      <c r="J237" s="131" t="str">
        <f>IF(FN_MC!P233="","*",FN_MC!P233)</f>
        <v>*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>
        <f>IF(FN_MC!B239="","*",FN_MC!B239)</f>
        <v>46035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2026-01-12T17:16:17Z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