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945" documentId="120_S{118792C3-22EF-5104-A093-F22BFE3913F3}" xr6:coauthVersionLast="47" xr6:coauthVersionMax="47" xr10:uidLastSave="{ED1FCE34-07C0-4813-BD98-E34B7B7F65E1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1" i="1" l="1" a="1"/>
  <c r="N151" i="1"/>
  <c r="U154" i="1" a="1"/>
  <c r="U154" i="1"/>
  <c r="U155" i="1" a="1"/>
  <c r="U155" i="1"/>
  <c r="N124" i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L149" i="11"/>
  <c r="R152" i="1"/>
  <c r="BB152" i="1"/>
  <c r="AK152" i="1"/>
  <c r="K153" i="10" s="1"/>
  <c r="AL152" i="1"/>
  <c r="AP152" i="1"/>
  <c r="M153" i="10" s="1"/>
  <c r="BR152" i="1"/>
  <c r="BS152" i="1"/>
  <c r="C153" i="1"/>
  <c r="G153" i="1"/>
  <c r="L150" i="1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L152" i="1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L154" i="1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L155" i="1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<sst xmlns="http://schemas.openxmlformats.org/spreadsheetml/2006/main" count="7659" uniqueCount="1359">
  <si>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</si>
  <si>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</si>
  <si>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</si>
  <si>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</si>
  <si>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</si>
  <si>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</si>
  <si>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</si>
  <si>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</si>
  <si>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</si>
  <si>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</si>
  <si>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</si>
  <si>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</si>
  <si>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</si>
  <si>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</si>
  <si>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</si>
  <si>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</si>
  <si>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</si>
  <si>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</si>
  <si>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</si>
  <si>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</si>
  <si>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</si>
  <si>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</si>
  <si>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</si>
  <si>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</si>
  <si>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</si>
  <si>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</si>
  <si>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</si>
  <si>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</si>
  <si>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</si>
  <si>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</si>
  <si>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</si>
  <si>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</si>
  <si>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</si>
  <si>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</si>
  <si>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</si>
  <si>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</si>
  <si>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</si>
  <si>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</si>
  <si>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</si>
  <si>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</si>
  <si>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</si>
  <si>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</si>
  <si>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</si>
  <si>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</si>
  <si>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</si>
  <si>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</si>
  <si>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</si>
  <si>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</si>
  <si>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</si>
  <si>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</si>
  <si>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</si>
  <si>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</si>
  <si>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</si>
  <si>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</si>
  <si>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</si>
  <si>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</si>
  <si>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</si>
  <si>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</si>
  <si>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</si>
  <si>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</si>
  <si>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</si>
  <si>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</si>
  <si>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</si>
  <si>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</si>
  <si>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</si>
  <si>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</si>
  <si>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</si>
  <si>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</si>
  <si>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</si>
  <si>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</si>
  <si>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</si>
  <si>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</si>
  <si>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</si>
  <si>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</si>
  <si>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</si>
  <si>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</si>
  <si>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</si>
  <si>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</si>
  <si>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</si>
  <si>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</si>
  <si>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</si>
  <si>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</si>
  <si>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</si>
  <si>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</si>
  <si>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</si>
  <si>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</si>
  <si>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</si>
  <si>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</si>
  <si>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</si>
  <si>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</si>
  <si>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</si>
  <si>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</si>
  <si>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</si>
  <si>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</si>
  <si>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</si>
  <si>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</si>
  <si>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</si>
  <si>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</si>
  <si>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</si>
  <si>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</si>
  <si>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</si>
  <si>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</si>
  <si>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</si>
  <si>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</si>
  <si>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</si>
  <si>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</si>
  <si>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</si>
  <si>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</si>
  <si>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</si>
  <si>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</si>
  <si>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</si>
  <si>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</si>
  <si>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</si>
  <si>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</si>
  <si>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</si>
  <si>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</si>
  <si>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</si>
  <si>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</si>
  <si>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</si>
  <si>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</si>
  <si>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</si>
  <si>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</si>
  <si>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</si>
  <si>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</si>
  <si>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</si>
  <si>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</si>
  <si>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</si>
  <si>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</si>
  <si>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</si>
  <si>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</si>
  <si>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</si>
  <si>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</si>
  <si>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</si>
  <si>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</si>
  <si>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</si>
  <si>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</si>
  <si>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</si>
  <si>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</si>
  <si>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</si>
  <si>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</si>
  <si>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</si>
  <si>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</si>
  <si>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</si>
  <si>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</si>
  <si>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</si>
  <si>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</si>
  <si>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</si>
  <si>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</si>
  <si>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</si>
  <si>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</si>
  <si>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</si>
  <si>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</si>
  <si>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</si>
  <si>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</si>
  <si>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</si>
  <si>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</si>
  <si>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</si>
  <si>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</si>
  <si>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</si>
  <si>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</si>
  <si>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</si>
  <si>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</si>
  <si>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</si>
  <si>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</si>
  <si>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</si>
  <si>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</si>
  <si>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</si>
  <si>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</si>
  <si>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</si>
  <si>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</si>
  <si>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</si>
  <si>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</si>
  <si>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</si>
  <si>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</si>
  <si>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</si>
  <si>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</si>
  <si>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</si>
  <si>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</si>
  <si>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</si>
  <si>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</si>
  <si>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</si>
  <si>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</si>
  <si>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</si>
  <si>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</si>
  <si>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</si>
  <si>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</si>
  <si>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</si>
  <si>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</si>
  <si>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</si>
  <si>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</si>
  <si>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</si>
  <si>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</si>
  <si>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</si>
  <si>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</si>
  <si>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</si>
  <si>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</si>
  <si>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</si>
  <si>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</si>
  <si>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</si>
  <si>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</si>
  <si>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</si>
  <si>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</si>
  <si>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</si>
  <si>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</si>
  <si>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</si>
  <si>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</si>
  <si>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</si>
  <si>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</si>
  <si>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</si>
  <si>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</si>
  <si>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</si>
  <si>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</si>
  <si>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</si>
  <si>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</si>
  <si>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</si>
  <si>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</si>
  <si>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</si>
  <si>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</si>
  <si>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</si>
  <si>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</si>
  <si>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</si>
  <si>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</si>
  <si>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</si>
  <si>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</si>
  <si>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</si>
  <si>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</si>
  <si>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</si>
  <si>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</si>
  <si>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</si>
  <si>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</si>
  <si>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</si>
  <si>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</si>
  <si>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</si>
  <si>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</si>
  <si>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</si>
  <si>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</si>
  <si>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</si>
  <si>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</si>
  <si>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</si>
  <si>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</si>
  <si>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</si>
  <si>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</si>
  <si>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</si>
  <si>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</si>
  <si>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</si>
  <si>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</si>
  <si>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</si>
  <si>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</si>
  <si>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</si>
  <si>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</si>
  <si>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</si>
  <si>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</si>
  <si>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</si>
  <si>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</si>
  <si>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</si>
  <si>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</si>
  <si>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</si>
  <si>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</si>
  <si>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</si>
  <si>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</si>
  <si>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</si>
  <si>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</si>
  <si>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</si>
  <si>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</si>
  <si>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</si>
  <si>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</si>
  <si>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</si>
  <si>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</si>
  <si>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</si>
  <si>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</si>
  <si>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</si>
  <si>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</si>
  <si>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</si>
  <si>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</si>
  <si>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</si>
  <si>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</si>
  <si>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</si>
  <si>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</si>
  <si>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</si>
  <si>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</si>
  <si>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</si>
  <si>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</si>
  <si>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</si>
  <si>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</si>
  <si>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</si>
  <si>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</si>
  <si>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</si>
  <si>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</si>
  <si>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</si>
  <si>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</si>
  <si>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</si>
  <si>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</si>
  <si>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</si>
  <si>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</si>
  <si>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</si>
  <si>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</si>
  <si>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</si>
  <si>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</si>
  <si>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</si>
  <si>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</si>
  <si>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</si>
  <si>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</si>
  <si>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</si>
  <si>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</si>
  <si>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</si>
  <si>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</si>
  <si>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</si>
  <si>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</si>
  <si>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</si>
  <si>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</si>
  <si>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</si>
  <si>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</si>
  <si>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</si>
  <si>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</si>
  <si>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</si>
  <si>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</si>
  <si>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</si>
  <si>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</si>
  <si>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</si>
  <si>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</si>
  <si>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</si>
  <si>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</si>
  <si>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</si>
  <si>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</si>
  <si>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</si>
  <si>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</si>
  <si>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</si>
  <si>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</si>
  <si>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</si>
  <si>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</si>
  <si>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</si>
  <si>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</si>
  <si>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</si>
  <si>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</si>
  <si>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</si>
  <si>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</si>
  <si>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</si>
  <si>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</si>
  <si>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</si>
  <si>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</si>
  <si>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</si>
  <si>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</si>
  <si>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</si>
  <si>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</si>
  <si>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</si>
  <si>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</si>
  <si>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</si>
  <si>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</si>
  <si>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</si>
  <si>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</si>
  <si>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</si>
  <si>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</si>
  <si>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</si>
  <si>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</si>
  <si>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</si>
  <si>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</si>
  <si>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</si>
  <si>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</si>
  <si>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</si>
  <si>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</si>
  <si>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</si>
  <si>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</si>
  <si>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</si>
  <si>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</si>
  <si>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</si>
  <si>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</si>
  <si>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</si>
  <si>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</si>
  <si>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</si>
  <si>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</si>
  <si>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</si>
  <si>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</si>
  <si>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</si>
  <si>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</si>
  <si>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</si>
  <si>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</si>
  <si>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</si>
  <si>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</si>
  <si>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</si>
  <si>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</si>
  <si>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</si>
  <si>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</si>
  <si>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</si>
  <si>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</si>
  <si>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</si>
  <si>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</si>
  <si>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</si>
  <si>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</si>
  <si>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</si>
  <si>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</si>
  <si>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</si>
  <si>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</si>
  <si>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</si>
  <si>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</si>
  <si>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</si>
  <si>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</si>
  <si>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</si>
  <si>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</si>
  <si>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</si>
  <si>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</si>
  <si>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</si>
  <si>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</si>
  <si>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</si>
  <si>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</si>
  <si>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</si>
  <si>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</si>
  <si>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</si>
  <si>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</si>
  <si>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</si>
  <si>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</si>
  <si>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</si>
  <si>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</si>
  <si>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</si>
  <si>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</si>
  <si>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</si>
  <si>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</si>
  <si>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</si>
  <si>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</si>
  <si>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</si>
  <si>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</si>
  <si>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</si>
  <si>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</si>
  <si>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</si>
  <si>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</si>
  <si>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</si>
  <si>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</si>
  <si>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</si>
  <si>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</si>
  <si>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</si>
  <si>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</si>
  <si>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</si>
  <si>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</si>
  <si>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</si>
  <si>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</si>
  <si>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</si>
  <si>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</si>
  <si>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</si>
  <si>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</si>
  <si>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</si>
  <si>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</si>
  <si>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</si>
  <si>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</si>
  <si>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</si>
  <si>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</si>
  <si>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</si>
  <si>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</si>
  <si>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</si>
  <si>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</si>
  <si>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</si>
  <si>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</si>
  <si>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</si>
  <si>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</si>
  <si>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</si>
  <si>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</si>
  <si>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</si>
  <si>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</si>
  <si>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</si>
  <si>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</si>
  <si>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</si>
  <si>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</si>
  <si>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</si>
  <si>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</si>
  <si>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</si>
  <si>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</si>
  <si>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</si>
  <si>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</si>
  <si>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</si>
  <si>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</si>
  <si>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</si>
  <si>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</si>
  <si>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</si>
  <si>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</si>
  <si>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</si>
  <si>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</si>
  <si>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</si>
  <si>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</si>
  <si>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</si>
  <si>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</si>
  <si>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</si>
  <si>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</si>
  <si>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</si>
  <si>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</si>
  <si>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</si>
  <si>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</si>
  <si>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</si>
  <si>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</si>
  <si>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</si>
  <si>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</si>
  <si>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</si>
  <si>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</si>
  <si>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</si>
  <si>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</si>
  <si>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</si>
  <si>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</si>
  <si>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</si>
  <si>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</si>
  <si>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</si>
  <si>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</si>
  <si>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</si>
  <si>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</si>
  <si>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</si>
  <si>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</si>
  <si>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</si>
  <si>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</si>
  <si>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</si>
  <si>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</si>
  <si>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</si>
  <si>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</si>
  <si>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</si>
  <si>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</si>
  <si>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</si>
  <si>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</si>
  <si>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</si>
  <si>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</si>
  <si>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</si>
  <si>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</si>
  <si>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</si>
  <si>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</si>
  <si>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</si>
  <si>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</si>
  <si>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</si>
  <si>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</si>
  <si>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</si>
  <si>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</si>
  <si>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</si>
  <si>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</si>
  <si>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</si>
  <si>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</si>
  <si>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</si>
  <si>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</si>
  <si>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</si>
  <si>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</si>
  <si>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</si>
  <si>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</si>
  <si>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</si>
  <si>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</si>
  <si>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</si>
  <si>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</si>
  <si>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</si>
  <si>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</si>
  <si>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</si>
  <si>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</si>
  <si>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</si>
  <si>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</si>
  <si>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</si>
  <si>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</si>
  <si>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</si>
  <si>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</si>
  <si>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</si>
  <si>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</si>
  <si>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</si>
  <si>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</si>
  <si>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</si>
  <si>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</si>
  <si>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</si>
  <si>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</si>
  <si>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</si>
  <si>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</si>
  <si>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</si>
  <si>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</si>
  <si>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</si>
  <si>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</si>
  <si>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</si>
  <si>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</si>
  <si>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</si>
  <si>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</si>
  <si>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</si>
  <si>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</si>
  <si>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</si>
  <si>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</si>
  <si>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</si>
  <si>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</si>
  <si>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</si>
  <si>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</si>
  <si>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</si>
  <si>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</si>
  <si>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</si>
  <si>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</si>
  <si>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</si>
  <si>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</si>
  <si>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</si>
  <si>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</si>
  <si>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</si>
  <si>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</si>
  <si>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</si>
  <si>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</si>
  <si>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</si>
  <si>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</si>
  <si>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</si>
  <si>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</si>
  <si>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</si>
  <si>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</si>
  <si>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</si>
  <si>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</si>
  <si>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</si>
  <si>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</si>
  <si>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</si>
  <si>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</si>
  <si>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</si>
  <si>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</si>
  <si>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</si>
  <si>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</si>
  <si>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</si>
  <si>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</si>
  <si>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</si>
  <si>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</si>
  <si>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</si>
  <si>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</si>
  <si>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</si>
  <si>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</si>
  <si>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</si>
  <si>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</si>
  <si>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</si>
  <si>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</si>
  <si>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</si>
  <si>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</si>
  <si>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</si>
  <si>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</si>
  <si>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</si>
  <si>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</si>
  <si>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</si>
  <si>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</si>
  <si>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</si>
  <si>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</si>
  <si>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</si>
  <si>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</si>
  <si>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</si>
  <si>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</si>
  <si>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</si>
  <si>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</si>
  <si>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</si>
  <si>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</si>
  <si>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</si>
  <si>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</si>
  <si>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</si>
  <si>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</si>
  <si>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</si>
  <si>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</si>
  <si>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</si>
  <si>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</si>
  <si>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</si>
  <si>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</si>
  <si>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</si>
  <si>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</si>
  <si>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</si>
  <si>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</si>
  <si>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</si>
  <si>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</si>
  <si>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</si>
  <si>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</si>
  <si>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</si>
  <si>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</si>
  <si>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</si>
  <si>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</si>
  <si>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</si>
  <si>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</si>
  <si>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</si>
  <si>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</si>
  <si>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</si>
  <si>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</si>
  <si>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</si>
  <si>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</si>
  <si>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</si>
  <si>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</si>
  <si>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</si>
  <si>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</si>
  <si>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</si>
  <si>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</si>
  <si>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</si>
  <si>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</si>
  <si>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</si>
  <si>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</si>
  <si>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</si>
  <si>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</si>
  <si>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</si>
  <si>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</si>
  <si>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</si>
  <si>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</si>
  <si>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</si>
  <si>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</si>
  <si>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</si>
  <si>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</si>
  <si>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</si>
  <si>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</si>
  <si>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</si>
  <si>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</si>
  <si>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</si>
  <si>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</si>
  <si>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</si>
  <si>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</si>
  <si>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</si>
  <si>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</si>
  <si>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</si>
  <si>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</si>
  <si>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</si>
  <si>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</si>
  <si>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</si>
  <si>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</si>
  <si>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</si>
  <si>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</si>
  <si>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</si>
  <si>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</si>
  <si>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</si>
  <si>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</si>
  <si>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</si>
  <si>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</si>
  <si>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</si>
  <si>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</si>
  <si>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</si>
  <si>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</si>
  <si>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</si>
  <si>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</si>
  <si>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</si>
  <si>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</si>
  <si>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</si>
  <si>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</si>
  <si>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</si>
  <si>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</si>
  <si>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</si>
  <si>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</si>
  <si>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</si>
  <si>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</si>
  <si>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</si>
  <si>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</si>
  <si>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</si>
  <si>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</si>
  <si>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</si>
  <si>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</si>
  <si>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</si>
  <si>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</si>
  <si>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</si>
  <si>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</si>
  <si>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</si>
  <si>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</si>
  <si>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</si>
  <si>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</si>
  <si>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</si>
  <si>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</si>
  <si>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</si>
  <si>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</si>
  <si>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</si>
  <si>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</si>
  <si>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</si>
  <si>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</si>
  <si>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</si>
  <si>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</si>
  <si>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</si>
  <si>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</si>
  <si>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</si>
  <si>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</si>
  <si>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</si>
  <si>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</si>
  <si>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</si>
  <si>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</si>
  <si>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</si>
  <si>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</si>
  <si>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</si>
  <si>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</si>
  <si>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</si>
  <si>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</si>
  <si>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</si>
  <si>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</si>
  <si>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</si>
  <si>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</si>
  <si>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</si>
  <si>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</si>
  <si>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</si>
  <si>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</si>
  <si>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</si>
  <si>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</si>
  <si>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</si>
  <si>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</si>
  <si>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</si>
  <si>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</si>
  <si>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</si>
  <si>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</si>
  <si>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</si>
  <si>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</si>
  <si>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</si>
  <si>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</si>
  <si>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</si>
  <si>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</si>
  <si>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</si>
  <si>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</si>
  <si>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</si>
  <si>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</si>
  <si>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</si>
  <si>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</si>
  <si>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</si>
  <si>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</si>
  <si>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</si>
  <si>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</si>
  <si>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</si>
  <si>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</si>
  <si>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</si>
  <si>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</si>
  <si>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</si>
  <si>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</si>
  <si>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</si>
  <si>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</si>
  <si>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</si>
  <si>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</si>
  <si>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</si>
  <si>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</si>
  <si>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</si>
  <si>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</si>
  <si>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</si>
  <si>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</si>
  <si>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</si>
  <si>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</si>
  <si>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</si>
  <si>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</si>
  <si>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</si>
  <si>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</si>
  <si>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</si>
  <si>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</si>
  <si>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</si>
  <si>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</si>
  <si>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</si>
  <si>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</si>
  <si>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</si>
  <si>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</si>
  <si>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</si>
  <si>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</si>
  <si>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</si>
  <si>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</si>
  <si>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</si>
  <si>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</si>
  <si>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</si>
  <si>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</si>
  <si>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</si>
  <si>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</si>
  <si>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</si>
  <si>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</si>
  <si>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</si>
  <si>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</si>
  <si>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</si>
  <si>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</si>
  <si>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</si>
  <si>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</si>
  <si>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</si>
  <si>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</si>
  <si>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</si>
  <si>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</si>
  <si>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</si>
  <si>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</si>
  <si>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</si>
  <si>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</si>
  <si>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</si>
  <si>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</si>
  <si>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</si>
  <si>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</si>
  <si>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</si>
  <si>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</si>
  <si>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</si>
  <si>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</si>
  <si>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</si>
  <si>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</si>
  <si>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</si>
  <si>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</si>
  <si>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</si>
  <si>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</si>
  <si>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</si>
  <si>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</si>
  <si>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</si>
  <si>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</si>
  <si>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</si>
  <si>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</si>
  <si>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</si>
  <si>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</si>
  <si>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</si>
  <si>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</si>
  <si>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</si>
  <si>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</si>
  <si>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</si>
  <si>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</si>
  <si>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</si>
  <si>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</si>
  <si>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</si>
  <si>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</si>
  <si>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</si>
  <si>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</si>
  <si>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</si>
  <si>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</si>
  <si>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</si>
  <si>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</si>
  <si>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</si>
  <si>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</si>
  <si>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</si>
  <si>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</si>
  <si>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</si>
  <si>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</si>
  <si>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</si>
  <si>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</si>
  <si>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</si>
  <si>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</si>
  <si>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</si>
  <si>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</si>
  <si>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</si>
  <si>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</si>
  <si>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</si>
  <si>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</si>
  <si>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</si>
  <si>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</si>
  <si>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</si>
  <si>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</si>
  <si>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</si>
  <si>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</si>
  <si>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</si>
  <si>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</si>
  <si>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</si>
  <si>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</si>
  <si>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</si>
  <si>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</si>
  <si>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</si>
  <si>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</si>
  <si>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</si>
  <si>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</si>
  <si>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</si>
  <si>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</si>
  <si>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</si>
  <si>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</si>
  <si>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</si>
  <si>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</si>
  <si>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</si>
  <si>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</si>
  <si>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</si>
  <si>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</si>
  <si>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</si>
  <si>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</si>
  <si>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</si>
  <si>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</si>
  <si>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</si>
  <si>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</si>
  <si>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</si>
  <si>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</si>
  <si>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</si>
  <si>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</si>
  <si>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</si>
  <si>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</si>
  <si>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</si>
  <si>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</si>
  <si>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</si>
  <si>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</si>
  <si>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</si>
  <si>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</si>
  <si>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</si>
  <si>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</si>
  <si>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</si>
  <si>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</si>
  <si>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</si>
  <si>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</si>
  <si>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</si>
  <si>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</si>
  <si>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</si>
  <si>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</si>
  <si>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</si>
  <si>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</si>
  <si>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</si>
  <si>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</si>
  <si>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</si>
  <si>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</si>
  <si>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</si>
  <si>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</si>
  <si>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</si>
  <si>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</si>
  <si>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</si>
  <si>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</si>
  <si>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</si>
  <si>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</si>
  <si>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</si>
  <si>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</si>
  <si>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</si>
  <si>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</si>
  <si>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</si>
  <si>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</si>
  <si>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</si>
  <si>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</si>
  <si>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</si>
  <si>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</si>
  <si>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</si>
  <si>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</si>
  <si>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</si>
  <si>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</si>
  <si>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</si>
  <si>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</si>
  <si>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</si>
  <si>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</si>
  <si>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</si>
  <si>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</si>
  <si>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</si>
  <si>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</si>
  <si>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</si>
  <si>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</si>
  <si>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</si>
  <si>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</si>
  <si>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</si>
  <si>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</si>
  <si>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</si>
  <si>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</si>
  <si>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</si>
  <si>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</si>
  <si>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</si>
  <si>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</si>
  <si>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</si>
  <si>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</si>
  <si>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</si>
  <si>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</si>
  <si>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</si>
  <si>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</si>
  <si>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</si>
  <si>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</si>
  <si>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</si>
  <si>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</si>
  <si>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</si>
  <si>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</si>
  <si>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</si>
  <si>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</si>
  <si>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</si>
  <si>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</si>
  <si>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</si>
  <si>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</si>
  <si>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</si>
  <si>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</si>
  <si>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</si>
  <si>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</si>
  <si>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</si>
  <si>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</si>
  <si>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</si>
  <si>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</si>
  <si>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</si>
  <si>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</si>
  <si>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</si>
  <si>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</si>
  <si>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</si>
  <si>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</si>
  <si>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</si>
  <si>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</si>
  <si>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</si>
  <si>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</si>
  <si>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</si>
  <si>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</si>
  <si>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</si>
  <si>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</si>
  <si>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</si>
  <si>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</si>
  <si>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</si>
  <si>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</si>
  <si>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</si>
  <si>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</si>
  <si>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</si>
  <si>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</si>
  <si>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</si>
  <si>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</si>
  <si>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</si>
  <si>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</si>
  <si>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</si>
  <si>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</si>
  <si>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</si>
  <si>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</si>
  <si>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</si>
  <si>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</si>
  <si>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</si>
  <si>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</si>
  <si>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</si>
  <si>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</si>
  <si>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</si>
  <si>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</si>
  <si>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</si>
  <si>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</si>
  <si>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</si>
  <si>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</si>
  <si>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</si>
  <si>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</si>
  <si>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</si>
  <si>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</si>
  <si>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</si>
  <si>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</si>
  <si>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</si>
  <si>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</si>
  <si>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</si>
  <si>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</si>
  <si>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</si>
  <si>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</si>
  <si>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</si>
  <si>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</si>
  <si>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</si>
  <si>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</si>
  <si>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</si>
  <si>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</si>
  <si>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</si>
  <si>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</si>
  <si>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</si>
  <si>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</si>
  <si>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</si>
  <si>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</si>
  <si>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</si>
  <si>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</si>
  <si>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</si>
  <si>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</si>
  <si>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</si>
  <si>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</si>
  <si>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</si>
  <si>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</si>
  <si>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</si>
  <si>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</si>
  <si>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</si>
  <si>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</si>
  <si>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</si>
  <si>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</si>
  <si>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</si>
  <si>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</si>
  <si>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</si>
  <si>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</si>
  <si>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</si>
  <si>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</si>
  <si>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</si>
  <si>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</si>
  <si>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</si>
  <si>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</si>
  <si>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</si>
  <si>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</si>
  <si>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</si>
  <si>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</si>
  <si>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</si>
  <si>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</si>
  <si>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</si>
  <si>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</si>
  <si>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</si>
  <si>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</si>
  <si>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</si>
  <si>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</si>
  <si>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</si>
  <si>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</si>
  <si>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</si>
  <si>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</si>
  <si>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</si>
  <si>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</si>
  <si>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</si>
  <si>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</si>
  <si>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</si>
  <si>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</si>
  <si>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</si>
  <si>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</si>
  <si>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</si>
  <si>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</si>
  <si>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</si>
  <si>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</si>
  <si>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</si>
  <si>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</si>
  <si>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</si>
  <si>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</si>
  <si>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</si>
  <si>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</si>
  <si>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</si>
  <si>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</si>
  <si>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</si>
  <si>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</si>
  <si>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</si>
  <si>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</si>
  <si>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</si>
  <si>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</si>
  <si>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</si>
  <si>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</si>
  <si>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</si>
  <si>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</si>
  <si>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</si>
  <si>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</si>
  <si>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</si>
  <si>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</si>
  <si>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</si>
  <si>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</si>
  <si>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</si>
  <si>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</si>
  <si>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</si>
  <si>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</si>
  <si>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</si>
  <si>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</si>
  <si>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</si>
  <si>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</si>
  <si>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</si>
  <si>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</si>
  <si>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</si>
  <si>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</si>
  <si>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</si>
  <si>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</si>
  <si>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</si>
  <si>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</si>
  <si>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</si>
  <si>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</si>
  <si>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</si>
  <si>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</si>
  <si>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</si>
  <si>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</si>
  <si>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</si>
  <si>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</si>
  <si>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</si>
  <si>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</si>
  <si>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</si>
  <si>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</si>
  <si>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</si>
  <si>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</si>
  <si>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</si>
  <si>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</si>
  <si>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</si>
  <si>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</si>
  <si>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</si>
  <si>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</si>
  <si>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</si>
  <si>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</si>
  <si>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</si>
  <si>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</si>
  <si>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</si>
  <si>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</si>
  <si>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</si>
  <si>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</si>
  <si>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</si>
  <si>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</si>
  <si>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</si>
  <si>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</si>
  <si>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</si>
  <si>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</si>
  <si>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</si>
  <si>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</si>
  <si>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</si>
  <si>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</si>
  <si>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</si>
  <si>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</si>
  <si>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</si>
  <si>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</si>
  <si>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</si>
  <si>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</si>
  <si>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</si>
  <si>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</si>
  <si>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</si>
  <si>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</si>
  <si>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</si>
  <si>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</si>
  <si>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</si>
  <si>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</si>
  <si>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</si>
  <si>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</si>
  <si>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</si>
  <si>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</si>
  <si>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</si>
  <si>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</si>
  <si>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</si>
  <si>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</si>
  <si>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</si>
  <si>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</si>
  <si>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</si>
  <si>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</si>
  <si>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</si>
  <si>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</si>
  <si>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</si>
  <si>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</si>
  <si>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</si>
  <si>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</si>
  <si>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</si>
  <si>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</si>
  <si>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</si>
  <si>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</si>
  <si>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</si>
  <si>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</si>
  <si>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</si>
  <si>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</si>
  <si>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</si>
  <si>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</si>
  <si>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</si>
  <si>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</si>
  <si>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</si>
  <si>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</si>
  <si>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</si>
  <si>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</si>
  <si>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</si>
  <si>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</si>
  <si>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</si>
  <si>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</si>
  <si>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</si>
  <si>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</si>
  <si>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</si>
  <si>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</si>
  <si>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</si>
  <si>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</si>
  <si>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</si>
  <si>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</si>
  <si>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</si>
  <si>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</si>
  <si>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</si>
  <si>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</si>
  <si>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</si>
  <si>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</si>
  <si>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</si>
  <si>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</si>
  <si>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</si>
  <si>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</si>
  <si>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</si>
  <si>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</si>
  <si>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</si>
  <si>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</si>
  <si>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</si>
  <si>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</si>
  <si>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</si>
  <si>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</si>
  <si>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</si>
  <si>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</si>
  <si>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</si>
  <si>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</si>
  <si>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</si>
  <si>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</si>
  <si>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</si>
  <si>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</si>
  <si>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</si>
  <si>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</si>
  <si>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</si>
  <si>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</si>
  <si>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</si>
  <si>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</si>
  <si>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</si>
  <si>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</si>
  <si>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</si>
  <si>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</si>
  <si>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</si>
  <si>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</si>
  <si>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</si>
  <si>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</si>
  <si>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</si>
  <si>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</si>
  <si>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</si>
  <si>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</si>
  <si>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</si>
  <si>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ZQX-2</t>
  </si>
  <si>
    <t>Antônio</t>
  </si>
  <si>
    <t>ZSK-ZTO</t>
  </si>
  <si>
    <t>ZSKZTO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</si>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</sst>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G146" activePane="topRight" state="frozen"/>
      <selection pane="topRight" activeCell="D155" sqref="D155:F155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 hidden="1">
      <c r="A152" s="149" t="str">
        <f t="shared" si="4"/>
        <v>JOSIEL (TP-858)45940</v>
      </c>
      <c r="B152" s="116">
        <v>45940</v>
      </c>
      <c r="C152" s="9">
        <f>IF(BS_CONTROLE[[#This Row],[DATA]]="","",WEEKNUM(BS_CONTROLE[[#This Row],[DATA]]))</f>
        <v>41</v>
      </c>
      <c r="D152" s="118" t="s">
        <v>885</v>
      </c>
      <c r="E152" s="47"/>
      <c r="F152" s="142" t="s">
        <v>784</v>
      </c>
      <c r="G152" s="10" t="str">
        <f>IF(D152="","*",VLOOKUP(F152,BS_ATIVIDADE[],3,FALSE))</f>
        <v>SOLDA</v>
      </c>
      <c r="H152" s="227" t="s">
        <v>1179</v>
      </c>
      <c r="I152" s="120" t="s">
        <v>430</v>
      </c>
      <c r="J152" s="119">
        <v>73</v>
      </c>
      <c r="K152" s="119">
        <v>263</v>
      </c>
      <c r="L152" s="119" t="s">
        <v>430</v>
      </c>
      <c r="M152" s="119" t="s">
        <v>1180</v>
      </c>
      <c r="N152" s="119" t="s">
        <v>1179</v>
      </c>
      <c r="O152" s="120">
        <v>0.375</v>
      </c>
      <c r="P152" s="120">
        <v>0.125</v>
      </c>
      <c r="Q152" s="119">
        <v>3</v>
      </c>
      <c r="R152" s="11" t="str">
        <f>IFERROR(_xlfn.XLOOKUP(F152, BS_ATIVIDADE[ATIVIDADE],BS_ATIVIDADE[UNIDADE] ), "*")</f>
        <v>Nº DE SOLDA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1036</v>
      </c>
      <c r="W152" s="119" t="s">
        <v>1319</v>
      </c>
      <c r="X152" s="118" t="s">
        <v>426</v>
      </c>
      <c r="Y152" s="145"/>
      <c r="Z152" s="118"/>
      <c r="AA152" s="119" t="s">
        <v>430</v>
      </c>
      <c r="AB152" s="117" t="s">
        <v>430</v>
      </c>
      <c r="AC152" s="117" t="s">
        <v>430</v>
      </c>
      <c r="AD152" s="121" t="s">
        <v>430</v>
      </c>
      <c r="AE152" s="119" t="s">
        <v>430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PDM - SOLDA</v>
      </c>
      <c r="AJ152" s="10" t="str">
        <f>IF(BS_CONTROLE[[#This Row],[Atividade]]=0, "-", BS_CONTROLE[[#This Row],[Atividade]])</f>
        <v>PDM - SOLDA</v>
      </c>
      <c r="AK152" s="35" t="str">
        <f>BS_CONTROLE[[#This Row],[Local - Partida]]</f>
        <v>ZEC2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ZEC-2</v>
      </c>
      <c r="AN152" s="119" t="str">
        <f>IF(BS_CONTROLE[[#This Row],[SB]]=0, "-", BS_CONTROLE[[#This Row],[SB]])</f>
        <v>ZEC2</v>
      </c>
      <c r="AO152" s="119">
        <f>IF(BS_CONTROLE[[#This Row],[SUB]]=0, "-", BS_CONTROLE[[#This Row],[SUB]])</f>
        <v>73</v>
      </c>
      <c r="AP152" s="119">
        <f>BS_CONTROLE[[#This Row],[KM - Inicio]]</f>
        <v>263</v>
      </c>
      <c r="AQ152" s="119">
        <f>BS_CONTROLE[[#This Row],[KM - Inicio]]</f>
        <v>263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Nº DE SOLDA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Josiel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 hidden="1">
      <c r="A153" s="149" t="str">
        <f t="shared" si="4"/>
        <v>JULIO (TP-697)45940</v>
      </c>
      <c r="B153" s="116">
        <v>45940</v>
      </c>
      <c r="C153" s="9">
        <f>IF(BS_CONTROLE[[#This Row],[DATA]]="","",WEEKNUM(BS_CONTROLE[[#This Row],[DATA]]))</f>
        <v>41</v>
      </c>
      <c r="D153" s="118" t="s">
        <v>889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1085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Julio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45940</v>
      </c>
      <c r="B154" s="116">
        <v>45940</v>
      </c>
      <c r="C154" s="9">
        <f>IF(BS_CONTROLE[[#This Row],[DATA]]="","",WEEKNUM(BS_CONTROLE[[#This Row],[DATA]]))</f>
        <v>41</v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>45940</v>
      </c>
      <c r="B155" s="116">
        <v>45940</v>
      </c>
      <c r="C155" s="9">
        <f>IF(BS_CONTROLE[[#This Row],[DATA]]="","",WEEKNUM(BS_CONTROLE[[#This Row],[DATA]]))</f>
        <v>41</v>
      </c>
      <c r="D155" s="118"/>
      <c r="E155" s="47"/>
      <c r="F155" s="142"/>
      <c r="G155" s="10" t="str">
        <f>IF(D155="","*",VLOOKUP(F155,BS_ATIVIDADE[],3,FALSE))</f>
        <v>*</v>
      </c>
      <c r="H155" s="120"/>
      <c r="I155" s="120"/>
      <c r="J155" s="119"/>
      <c r="K155" s="119"/>
      <c r="L155" s="119"/>
      <c r="M155" s="143"/>
      <c r="N155" s="143"/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>
        <f>BS_CONTROLE[[#This Row],[Local - Partida]]</f>
        <v>0</v>
      </c>
      <c r="AL155" s="35">
        <f>BS_CONTROLE[[#This Row],[Local - Encerramento]]</f>
        <v>0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>ANTÔNIO (TP-713)45940</v>
      </c>
      <c r="B156" s="116">
        <v>45940</v>
      </c>
      <c r="C156" s="9">
        <f>IF(BS_CONTROLE[[#This Row],[DATA]]="","",WEEKNUM(BS_CONTROLE[[#This Row],[DATA]]))</f>
        <v>41</v>
      </c>
      <c r="D156" s="118" t="s">
        <v>846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71</v>
      </c>
      <c r="K156" s="119">
        <v>244.4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6" s="143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6" s="120">
        <v>0.375</v>
      </c>
      <c r="P156" s="120">
        <v>0.125</v>
      </c>
      <c r="Q156" s="119">
        <v>2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6" s="119" t="s">
        <v>1332</v>
      </c>
      <c r="W156" s="119" t="s">
        <v>1319</v>
      </c>
      <c r="X156" s="118" t="s">
        <v>426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ZTO-ZOI</v>
      </c>
      <c r="AN156" s="119">
        <f>IF(BS_CONTROLE[[#This Row],[SB]]=0, "-", BS_CONTROLE[[#This Row],[SB]])</f>
        <v>2432441</v>
      </c>
      <c r="AO156" s="119">
        <f>IF(BS_CONTROLE[[#This Row],[SUB]]=0, "-", BS_CONTROLE[[#This Row],[SUB]])</f>
        <v>71</v>
      </c>
      <c r="AP156" s="119">
        <f>BS_CONTROLE[[#This Row],[KM - Inicio]]</f>
        <v>244.4</v>
      </c>
      <c r="AQ156" s="119">
        <f>BS_CONTROLE[[#This Row],[KM - Inicio]]</f>
        <v>244.4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6" s="195" t="str">
        <f>BS_CONTROLE[[#This Row],[Responsavel pelo boletim]]</f>
        <v>Antônio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 t="shared" si="4"/>
        <v>W5845940</v>
      </c>
      <c r="B157" s="116">
        <v>45940</v>
      </c>
      <c r="C157" s="9">
        <f>IF(BS_CONTROLE[[#This Row],[DATA]]="","",WEEKNUM(BS_CONTROLE[[#This Row],[DATA]]))</f>
        <v>41</v>
      </c>
      <c r="D157" s="118" t="s">
        <v>817</v>
      </c>
      <c r="E157" s="47"/>
      <c r="F157" s="142" t="s">
        <v>616</v>
      </c>
      <c r="G157" s="10" t="str">
        <f>IF(D157="","*",VLOOKUP(F157,BS_ATIVIDADE[],3,FALSE))</f>
        <v>OUTROS</v>
      </c>
      <c r="H157" s="120" t="s">
        <v>163</v>
      </c>
      <c r="I157" s="120" t="s">
        <v>121</v>
      </c>
      <c r="J157" s="119">
        <v>71</v>
      </c>
      <c r="K157" s="119">
        <v>205</v>
      </c>
      <c r="L157" s="119" t="s">
        <v>430</v>
      </c>
      <c r="M157" s="143" t="s">
        <v>1333</v>
      </c>
      <c r="N157" s="143" t="s">
        <v>1334</v>
      </c>
      <c r="O157" s="120">
        <v>0.375</v>
      </c>
      <c r="P157" s="120">
        <v>4.1666666666666664E-2</v>
      </c>
      <c r="Q157" s="119">
        <v>1</v>
      </c>
      <c r="R157" s="11" t="str">
        <f>IFERROR(_xlfn.XLOOKUP(F157, BS_ATIVIDADE[ATIVIDADE],BS_ATIVIDADE[UNIDADE] ), "*")</f>
        <v>BINÁRIO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7" s="119" t="s">
        <v>1325</v>
      </c>
      <c r="W157" s="119" t="s">
        <v>1138</v>
      </c>
      <c r="X157" s="118" t="s">
        <v>432</v>
      </c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DESLOCAMENTO</v>
      </c>
      <c r="AJ157" s="10" t="str">
        <f>IF(BS_CONTROLE[[#This Row],[Atividade]]=0, "-", BS_CONTROLE[[#This Row],[Atividade]])</f>
        <v>DESLOCAMENTO</v>
      </c>
      <c r="AK157" s="35" t="str">
        <f>BS_CONTROLE[[#This Row],[Local - Partida]]</f>
        <v>ZSK</v>
      </c>
      <c r="AL157" s="35" t="str">
        <f>BS_CONTROLE[[#This Row],[Local - Encerramento]]</f>
        <v>ZRX</v>
      </c>
      <c r="AM157" s="119" t="str">
        <f>IF(BS_CONTROLE[[#This Row],[Entre - Estações]]=0, "-", BS_CONTROLE[[#This Row],[Entre - Estações]])</f>
        <v>ZSK-ZTO</v>
      </c>
      <c r="AN157" s="119" t="str">
        <f>IF(BS_CONTROLE[[#This Row],[SB]]=0, "-", BS_CONTROLE[[#This Row],[SB]])</f>
        <v>ZSKZTO</v>
      </c>
      <c r="AO157" s="119">
        <f>IF(BS_CONTROLE[[#This Row],[SUB]]=0, "-", BS_CONTROLE[[#This Row],[SUB]])</f>
        <v>71</v>
      </c>
      <c r="AP157" s="119">
        <f>BS_CONTROLE[[#This Row],[KM - Inicio]]</f>
        <v>205</v>
      </c>
      <c r="AQ157" s="119">
        <f>BS_CONTROLE[[#This Row],[KM - Inicio]]</f>
        <v>205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BINÁRIO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7" s="195" t="str">
        <f>BS_CONTROLE[[#This Row],[Responsavel pelo boletim]]</f>
        <v>Israel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>D158&amp;B158</f>
        <v>V8945940</v>
      </c>
      <c r="B158" s="116">
        <v>45940</v>
      </c>
      <c r="C158" s="9">
        <f>IF(BS_CONTROLE[[#This Row],[DATA]]="","",WEEKNUM(BS_CONTROLE[[#This Row],[DATA]]))</f>
        <v>41</v>
      </c>
      <c r="D158" s="118" t="s">
        <v>800</v>
      </c>
      <c r="E158" s="47"/>
      <c r="F158" s="142" t="s">
        <v>616</v>
      </c>
      <c r="G158" s="10" t="str">
        <f>IF(D158="","*",VLOOKUP(F158,BS_ATIVIDADE[],3,FALSE))</f>
        <v>OUTROS</v>
      </c>
      <c r="H158" s="120" t="s">
        <v>1073</v>
      </c>
      <c r="I158" s="120" t="s">
        <v>1067</v>
      </c>
      <c r="J158" s="119">
        <v>70</v>
      </c>
      <c r="K158" s="119">
        <v>134.05600000000001</v>
      </c>
      <c r="L158" s="119" t="s">
        <v>430</v>
      </c>
      <c r="M158" s="143" t="s">
        <v>1335</v>
      </c>
      <c r="N158" s="143" t="s">
        <v>1336</v>
      </c>
      <c r="O158" s="120">
        <v>0.375</v>
      </c>
      <c r="P158" s="120">
        <v>4.1666666666666664E-2</v>
      </c>
      <c r="Q158" s="119">
        <v>1</v>
      </c>
      <c r="R158" s="11" t="str">
        <f>IFERROR(_xlfn.XLOOKUP(F158, BS_ATIVIDADE[ATIVIDADE],BS_ATIVIDADE[UNIDADE] ), "*")</f>
        <v>BINÁRIO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8" s="119" t="s">
        <v>1025</v>
      </c>
      <c r="W158" s="119" t="s">
        <v>1138</v>
      </c>
      <c r="X158" s="118" t="s">
        <v>432</v>
      </c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DESLOCAMENTO</v>
      </c>
      <c r="AJ158" s="10" t="str">
        <f>IF(BS_CONTROLE[[#This Row],[Atividade]]=0, "-", BS_CONTROLE[[#This Row],[Atividade]])</f>
        <v>DESLOCAMENTO</v>
      </c>
      <c r="AK158" s="35" t="str">
        <f>BS_CONTROLE[[#This Row],[Local - Partida]]</f>
        <v>ZRO</v>
      </c>
      <c r="AL158" s="35" t="str">
        <f>BS_CONTROLE[[#This Row],[Local - Encerramento]]</f>
        <v>ZYU</v>
      </c>
      <c r="AM158" s="119" t="str">
        <f>IF(BS_CONTROLE[[#This Row],[Entre - Estações]]=0, "-", BS_CONTROLE[[#This Row],[Entre - Estações]])</f>
        <v>ZRO-ZYU</v>
      </c>
      <c r="AN158" s="119" t="str">
        <f>IF(BS_CONTROLE[[#This Row],[SB]]=0, "-", BS_CONTROLE[[#This Row],[SB]])</f>
        <v>ZROZYU</v>
      </c>
      <c r="AO158" s="119">
        <f>IF(BS_CONTROLE[[#This Row],[SUB]]=0, "-", BS_CONTROLE[[#This Row],[SUB]])</f>
        <v>70</v>
      </c>
      <c r="AP158" s="119">
        <f>BS_CONTROLE[[#This Row],[KM - Inicio]]</f>
        <v>134.05600000000001</v>
      </c>
      <c r="AQ158" s="119">
        <f>BS_CONTROLE[[#This Row],[KM - Inicio]]</f>
        <v>134.05600000000001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BINÁRIO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8" s="195" t="str">
        <f>BS_CONTROLE[[#This Row],[Responsavel pelo boletim]]</f>
        <v>Antonioni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>D159&amp;B159</f>
        <v>45940</v>
      </c>
      <c r="B159" s="116">
        <v>45940</v>
      </c>
      <c r="C159" s="9">
        <f>IF(BS_CONTROLE[[#This Row],[DATA]]="","",WEEKNUM(BS_CONTROLE[[#This Row],[DATA]]))</f>
        <v>41</v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>45940</v>
      </c>
      <c r="B160" s="116">
        <v>45940</v>
      </c>
      <c r="C160" s="9">
        <f>IF(BS_CONTROLE[[#This Row],[DATA]]="","",WEEKNUM(BS_CONTROLE[[#This Row],[DATA]]))</f>
        <v>41</v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1337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1338</v>
      </c>
      <c r="BK734" s="19" t="s">
        <v>1338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22:AE23 Z6:Z21 Z24 Z28:AE28 Z27 Z36:AE36 Z29:Z33 AD33 Z34:AD34 Z35 Z25:AE26 Z37:Z55 Y60 Z56:AE59 AA60:AE60 Z68 Z61:AE67 AA111:AE111 Z69:AE91 Z154:AE155 Z134:AE134 Z92:Z133 Z135:Z153 Z157:AE731 Z156 X6:X731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W153 V151:W152 W156" name="Range1_1_6_5"/>
    <protectedRange sqref="W135" name="Range1_1_6_1_3"/>
    <protectedRange sqref="V147:W149" name="Range1_1_6_2_2"/>
    <protectedRange sqref="V150" name="Range1_1_6_3_1"/>
    <protectedRange sqref="AC143:AE143 AA135:AE142 AA151:AE151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2:AE153 AA156:AE156" name="Range1_1_7_35_1_2_2"/>
    <protectedRange sqref="AF150 AF152:AF153 AF156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V60 BE6:BE735 AY6:AY735 U61:U733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33:BO133 BN118:BO125 BN145:BO146 BN149:BO150 BM6:BM731 BN137:BO138 BN140:BO142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9 BN132 BN117 BN134:BN136 BN147:BN148 BN143:BN144 BN151:BN731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9 BO132 BO117 BO134:BO136 BO147:BO148 BO143:BO144 BO151:BO731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1339</v>
      </c>
      <c r="D5" s="261"/>
      <c r="E5" s="261"/>
      <c r="F5" s="261"/>
      <c r="G5" s="261"/>
      <c r="H5" s="261"/>
      <c r="I5" s="261"/>
      <c r="J5" s="262"/>
      <c r="K5" s="263" t="s">
        <v>1340</v>
      </c>
      <c r="L5" s="264"/>
      <c r="M5" s="264"/>
      <c r="N5" s="264"/>
      <c r="O5" s="265" t="s">
        <v>1341</v>
      </c>
      <c r="P5" s="266"/>
    </row>
    <row r="6" spans="1:16" s="82" customFormat="1" ht="15" customHeight="1">
      <c r="A6" s="74" t="s">
        <v>1342</v>
      </c>
      <c r="B6" s="83" t="s">
        <v>1343</v>
      </c>
      <c r="C6" s="84" t="s">
        <v>968</v>
      </c>
      <c r="D6" s="85" t="s">
        <v>969</v>
      </c>
      <c r="E6" s="84" t="s">
        <v>1344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1345</v>
      </c>
      <c r="M6" s="88" t="s">
        <v>620</v>
      </c>
      <c r="N6" s="89" t="s">
        <v>963</v>
      </c>
      <c r="O6" s="90" t="s">
        <v>1006</v>
      </c>
      <c r="P6" s="151" t="s">
        <v>1346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Contrato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JOSIEL (TP-858)</v>
      </c>
      <c r="F153" s="92" t="str">
        <f>IF(SP_NORTE!H152="","*",SP_NORTE!H152)</f>
        <v>ZEC2</v>
      </c>
      <c r="G153" s="92" t="str">
        <f>IF(SP_NORTE!M152="","*",SP_NORTE!M152)</f>
        <v>ZEC-2</v>
      </c>
      <c r="H153" s="131">
        <f>IF(SP_NORTE!K152="","*",SP_NORTE!K152)</f>
        <v>263</v>
      </c>
      <c r="I153" s="128">
        <f>IF(SP_NORTE!O152="","*",SP_NORTE!O152)</f>
        <v>0.375</v>
      </c>
      <c r="J153" s="128">
        <f>IF(SP_NORTE!P152="","*",SP_NORTE!P152)</f>
        <v>0.125</v>
      </c>
      <c r="K153" s="92" t="str">
        <f>IF(SP_NORTE!AK152="","*",SP_NORTE!AK152)</f>
        <v>ZEC2</v>
      </c>
      <c r="L153" s="92" t="str">
        <f>IF(SP_NORTE!AM152="","*",SP_NORTE!AM152)</f>
        <v>ZEC-2</v>
      </c>
      <c r="M153" s="92">
        <f>IF(SP_NORTE!AP152="","*",SP_NORTE!AP152)</f>
        <v>263</v>
      </c>
      <c r="N153" s="92" t="str">
        <f>IF(SP_NORTE!AM152="","*",SP_NORTE!AM152)</f>
        <v>ZEC-2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JULIO (TP-697)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*</v>
      </c>
      <c r="G156" s="92" t="str">
        <f>IF(SP_NORTE!M155="","*",SP_NORTE!M155)</f>
        <v>*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>
        <f>IF(SP_NORTE!AK155="","*",SP_NORTE!AK155)</f>
        <v>0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Contrato</v>
      </c>
      <c r="C157" s="92" t="str">
        <f>IF(SP_NORTE!S156="","*",SP_NORTE!S156)</f>
        <v>SP NORTE</v>
      </c>
      <c r="D157" s="92" t="str">
        <f>IF(SP_NORTE!T156="","*",SP_NORTE!T156)</f>
        <v>ZCZ-ZTI</v>
      </c>
      <c r="E157" s="92" t="str">
        <f>IF(SP_NORTE!D156="","*",SP_NORTE!D156)</f>
        <v>ANTÔNIO (TP-713)</v>
      </c>
      <c r="F157" s="92" t="str">
        <f>IF(SP_NORTE!H156="","*",SP_NORTE!H156)</f>
        <v>-</v>
      </c>
      <c r="G157" s="92" t="str">
        <f>IF(SP_NORTE!M156="","*",SP_NORTE!M156)</f>
        <v>ZTO-ZOI</v>
      </c>
      <c r="H157" s="131">
        <f>IF(SP_NORTE!K156="","*",SP_NORTE!K156)</f>
        <v>244.4</v>
      </c>
      <c r="I157" s="128">
        <f>IF(SP_NORTE!O156="","*",SP_NORTE!O156)</f>
        <v>0.375</v>
      </c>
      <c r="J157" s="128">
        <f>IF(SP_NORTE!P156="","*",SP_NORTE!P156)</f>
        <v>0.125</v>
      </c>
      <c r="K157" s="92" t="str">
        <f>IF(SP_NORTE!AK156="","*",SP_NORTE!AK156)</f>
        <v>-</v>
      </c>
      <c r="L157" s="92" t="str">
        <f>IF(SP_NORTE!AM156="","*",SP_NORTE!AM156)</f>
        <v>ZTO-ZOI</v>
      </c>
      <c r="M157" s="92">
        <f>IF(SP_NORTE!AP156="","*",SP_NORTE!AP156)</f>
        <v>244.4</v>
      </c>
      <c r="N157" s="92" t="str">
        <f>IF(SP_NORTE!AM156="","*",SP_NORTE!AM156)</f>
        <v>ZTO-ZOI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Oportunidade</v>
      </c>
      <c r="C158" s="92" t="str">
        <f>IF(SP_NORTE!S157="","*",SP_NORTE!S157)</f>
        <v>SP NORTE</v>
      </c>
      <c r="D158" s="92" t="str">
        <f>IF(SP_NORTE!T157="","*",SP_NORTE!T157)</f>
        <v>ZBV-ZTI</v>
      </c>
      <c r="E158" s="92" t="str">
        <f>IF(SP_NORTE!D157="","*",SP_NORTE!D157)</f>
        <v>W58</v>
      </c>
      <c r="F158" s="92" t="str">
        <f>IF(SP_NORTE!H157="","*",SP_NORTE!H157)</f>
        <v>ZSK</v>
      </c>
      <c r="G158" s="92" t="str">
        <f>IF(SP_NORTE!M157="","*",SP_NORTE!M157)</f>
        <v>ZSK-ZTO</v>
      </c>
      <c r="H158" s="131">
        <f>IF(SP_NORTE!K157="","*",SP_NORTE!K157)</f>
        <v>205</v>
      </c>
      <c r="I158" s="128">
        <f>IF(SP_NORTE!O157="","*",SP_NORTE!O157)</f>
        <v>0.375</v>
      </c>
      <c r="J158" s="128">
        <f>IF(SP_NORTE!P157="","*",SP_NORTE!P157)</f>
        <v>4.1666666666666664E-2</v>
      </c>
      <c r="K158" s="92" t="str">
        <f>IF(SP_NORTE!AK157="","*",SP_NORTE!AK157)</f>
        <v>ZSK</v>
      </c>
      <c r="L158" s="92" t="str">
        <f>IF(SP_NORTE!AM157="","*",SP_NORTE!AM157)</f>
        <v>ZSK-ZTO</v>
      </c>
      <c r="M158" s="92">
        <f>IF(SP_NORTE!AP157="","*",SP_NORTE!AP157)</f>
        <v>205</v>
      </c>
      <c r="N158" s="92" t="str">
        <f>IF(SP_NORTE!AM157="","*",SP_NORTE!AM157)</f>
        <v>ZSK-ZTO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Oportunidade</v>
      </c>
      <c r="C159" s="92" t="str">
        <f>IF(SP_NORTE!S158="","*",SP_NORTE!S158)</f>
        <v>SP NORTE</v>
      </c>
      <c r="D159" s="92" t="str">
        <f>IF(SP_NORTE!T158="","*",SP_NORTE!T158)</f>
        <v>ZBV-ZTI</v>
      </c>
      <c r="E159" s="92" t="str">
        <f>IF(SP_NORTE!D158="","*",SP_NORTE!D158)</f>
        <v>V89</v>
      </c>
      <c r="F159" s="92" t="str">
        <f>IF(SP_NORTE!H158="","*",SP_NORTE!H158)</f>
        <v>ZRO</v>
      </c>
      <c r="G159" s="92" t="str">
        <f>IF(SP_NORTE!M158="","*",SP_NORTE!M158)</f>
        <v>ZRO-ZYU</v>
      </c>
      <c r="H159" s="131">
        <f>IF(SP_NORTE!K158="","*",SP_NORTE!K158)</f>
        <v>134.05600000000001</v>
      </c>
      <c r="I159" s="128">
        <f>IF(SP_NORTE!O158="","*",SP_NORTE!O158)</f>
        <v>0.375</v>
      </c>
      <c r="J159" s="128">
        <f>IF(SP_NORTE!P158="","*",SP_NORTE!P158)</f>
        <v>4.1666666666666664E-2</v>
      </c>
      <c r="K159" s="92" t="str">
        <f>IF(SP_NORTE!AK158="","*",SP_NORTE!AK158)</f>
        <v>ZRO</v>
      </c>
      <c r="L159" s="92" t="str">
        <f>IF(SP_NORTE!AM158="","*",SP_NORTE!AM158)</f>
        <v>ZRO-ZYU</v>
      </c>
      <c r="M159" s="92">
        <f>IF(SP_NORTE!AP158="","*",SP_NORTE!AP158)</f>
        <v>134.05600000000001</v>
      </c>
      <c r="N159" s="92" t="str">
        <f>IF(SP_NORTE!AM158="","*",SP_NORTE!AM158)</f>
        <v>ZRO-ZYU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1347</v>
      </c>
      <c r="V1" s="272"/>
      <c r="W1" s="272"/>
    </row>
    <row r="2" spans="1:23" s="93" customFormat="1">
      <c r="A2" s="96" t="s">
        <v>1348</v>
      </c>
      <c r="B2" s="96" t="s">
        <v>1343</v>
      </c>
      <c r="C2" s="96" t="s">
        <v>421</v>
      </c>
      <c r="D2" s="97" t="s">
        <v>968</v>
      </c>
      <c r="E2" s="97" t="s">
        <v>969</v>
      </c>
      <c r="F2" s="97" t="s">
        <v>1342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1349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Contrato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JOSIEL (TP-858)</v>
      </c>
      <c r="H149" s="188" t="str">
        <f>IF(SP_NORTE!F152="","*",SP_NORTE!F152)</f>
        <v>PDM - SOLDA</v>
      </c>
      <c r="I149" s="188" t="str">
        <f>IF(SP_NORTE!H152="","*",SP_NORTE!H152)</f>
        <v>ZEC2</v>
      </c>
      <c r="J149" s="188" t="str">
        <f>IF(SP_NORTE!I152="","*",SP_NORTE!I152)</f>
        <v>-</v>
      </c>
      <c r="K149" s="178" t="str">
        <f>IF(SP_NORTE!M152="","*",SP_NORTE!M152)</f>
        <v>ZEC-2</v>
      </c>
      <c r="L149" s="178" t="str">
        <f>IF(SP_NORTE!N152="","*",SP_NORTE!N152)</f>
        <v>ZEC2</v>
      </c>
      <c r="M149" s="179">
        <f>IF(SP_NORTE!J152="","*",SP_NORTE!J152)</f>
        <v>73</v>
      </c>
      <c r="N149" s="187">
        <f>IF(SP_NORTE!K152="","*",SP_NORTE!K152)</f>
        <v>263</v>
      </c>
      <c r="O149" s="187" t="str">
        <f>IF(SP_NORTE!L152="","*",SP_NORTE!L152)</f>
        <v>-</v>
      </c>
      <c r="P149" s="186">
        <f>IF(SP_NORTE!O152="","*",SP_NORTE!O152)</f>
        <v>0.375</v>
      </c>
      <c r="Q149" s="186">
        <f>IF(SP_NORTE!P152="","*",SP_NORTE!P152)</f>
        <v>0.125</v>
      </c>
      <c r="R149" s="188" t="str">
        <f>IF(SP_NORTE!Q152="","*",CONCATENATE(SP_NORTE!Q152," ",SP_NORTE!R152))</f>
        <v>3 Nº DE SOLDA</v>
      </c>
      <c r="S149" s="188" t="str">
        <f>IF(SP_NORTE!V152="","*",SP_NORTE!V152)</f>
        <v>Josiel</v>
      </c>
      <c r="T149" s="188" t="str">
        <f>IF(SP_NORTE!W152="","*",SP_NORTE!W152)</f>
        <v>Solda - Condicionado á temperatura</v>
      </c>
      <c r="U149" s="176" t="str">
        <f ca="1">_xlfn.XLOOKUP(G149&amp;$U$2,BS_CONTROLE[CHAVE],BS_CONTROLE[Quantidade_11],"-")</f>
        <v>-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JULIO (TP-697)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Julio</v>
      </c>
      <c r="T150" s="188" t="str">
        <f>IF(SP_NORTE!W153="","*",SP_NORTE!W153)</f>
        <v>Solda - Condicionado á temperatura</v>
      </c>
      <c r="U150" s="176">
        <f ca="1">_xlfn.XLOOKUP(G150&amp;$U$2,BS_CONTROLE[CHAVE],BS_CONTROLE[Quantidade_11],"-")</f>
        <v>0</v>
      </c>
      <c r="V150" s="176">
        <f ca="1">_xlfn.XLOOKUP(G150&amp;$V$2,BS_CONTROLE[CHAVE],BS_CONTROLE[Quantidade_11],"-")</f>
        <v>0</v>
      </c>
      <c r="W150" s="176">
        <f ca="1">_xlfn.XLOOKUP(G150&amp;$W$2,BS_CONTROLE[CHAVE],BS_CONTROLE[Quantidade_11],"-")</f>
        <v>0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>
        <f>IF(SP_NORTE!B154="","*",SP_NORTE!B154)</f>
        <v>45940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>
        <f>IF(SP_NORTE!B155="","*",SP_NORTE!B155)</f>
        <v>45940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*</v>
      </c>
      <c r="J152" s="188" t="str">
        <f>IF(SP_NORTE!I155="","*",SP_NORTE!I155)</f>
        <v>*</v>
      </c>
      <c r="K152" s="178" t="str">
        <f>IF(SP_NORTE!M155="","*",SP_NORTE!M155)</f>
        <v>*</v>
      </c>
      <c r="L152" s="178" t="str">
        <f>IF(SP_NORTE!N155="","*",SP_NORTE!N155)</f>
        <v>*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*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Contrato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ZCZ-ZTI</v>
      </c>
      <c r="F153" s="188">
        <f>IF(SP_NORTE!B156="","*",SP_NORTE!B156)</f>
        <v>45940</v>
      </c>
      <c r="G153" s="188" t="str">
        <f>IF(SP_NORTE!D156="","*",SP_NORTE!D156)</f>
        <v>ANTÔNIO (TP-713)</v>
      </c>
      <c r="H153" s="188" t="str">
        <f>IF(SP_NORTE!F156="","*",SP_NORTE!F156)</f>
        <v>PDM - SOLDA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ZTO-ZOI</v>
      </c>
      <c r="L153" s="178">
        <f>IF(SP_NORTE!N156="","*",SP_NORTE!N156)</f>
        <v>2432441</v>
      </c>
      <c r="M153" s="179">
        <f>IF(SP_NORTE!J156="","*",SP_NORTE!J156)</f>
        <v>71</v>
      </c>
      <c r="N153" s="187">
        <f>IF(SP_NORTE!K156="","*",SP_NORTE!K156)</f>
        <v>244.4</v>
      </c>
      <c r="O153" s="187" t="str">
        <f>IF(SP_NORTE!L156="","*",SP_NORTE!L156)</f>
        <v>-</v>
      </c>
      <c r="P153" s="186">
        <f>IF(SP_NORTE!O156="","*",SP_NORTE!O156)</f>
        <v>0.375</v>
      </c>
      <c r="Q153" s="186">
        <f>IF(SP_NORTE!P156="","*",SP_NORTE!P156)</f>
        <v>0.125</v>
      </c>
      <c r="R153" s="188" t="str">
        <f>IF(SP_NORTE!Q156="","*",CONCATENATE(SP_NORTE!Q156," ",SP_NORTE!R156))</f>
        <v>2 Nº DE SOLDA</v>
      </c>
      <c r="S153" s="188" t="str">
        <f>IF(SP_NORTE!V156="","*",SP_NORTE!V156)</f>
        <v>Antônio</v>
      </c>
      <c r="T153" s="188" t="str">
        <f>IF(SP_NORTE!W156="","*",SP_NORTE!W156)</f>
        <v>Solda - Condicionado á temperatura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Oportunidade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ZBV-ZTI</v>
      </c>
      <c r="F154" s="188">
        <f>IF(SP_NORTE!B157="","*",SP_NORTE!B157)</f>
        <v>45940</v>
      </c>
      <c r="G154" s="188" t="str">
        <f>IF(SP_NORTE!D157="","*",SP_NORTE!D157)</f>
        <v>W58</v>
      </c>
      <c r="H154" s="188" t="str">
        <f>IF(SP_NORTE!F157="","*",SP_NORTE!F157)</f>
        <v>DESLOCAMENTO</v>
      </c>
      <c r="I154" s="188" t="str">
        <f>IF(SP_NORTE!H157="","*",SP_NORTE!H157)</f>
        <v>ZSK</v>
      </c>
      <c r="J154" s="188" t="str">
        <f>IF(SP_NORTE!I157="","*",SP_NORTE!I157)</f>
        <v>ZRX</v>
      </c>
      <c r="K154" s="178" t="str">
        <f>IF(SP_NORTE!M157="","*",SP_NORTE!M157)</f>
        <v>ZSK-ZTO</v>
      </c>
      <c r="L154" s="178" t="str">
        <f>IF(SP_NORTE!N157="","*",SP_NORTE!N157)</f>
        <v>ZSKZTO</v>
      </c>
      <c r="M154" s="179">
        <f>IF(SP_NORTE!J157="","*",SP_NORTE!J157)</f>
        <v>71</v>
      </c>
      <c r="N154" s="187">
        <f>IF(SP_NORTE!K157="","*",SP_NORTE!K157)</f>
        <v>205</v>
      </c>
      <c r="O154" s="187" t="str">
        <f>IF(SP_NORTE!L157="","*",SP_NORTE!L157)</f>
        <v>-</v>
      </c>
      <c r="P154" s="186">
        <f>IF(SP_NORTE!O157="","*",SP_NORTE!O157)</f>
        <v>0.375</v>
      </c>
      <c r="Q154" s="186">
        <f>IF(SP_NORTE!P157="","*",SP_NORTE!P157)</f>
        <v>4.1666666666666664E-2</v>
      </c>
      <c r="R154" s="188" t="str">
        <f>IF(SP_NORTE!Q157="","*",CONCATENATE(SP_NORTE!Q157," ",SP_NORTE!R157))</f>
        <v>1 BINÁRIO</v>
      </c>
      <c r="S154" s="188" t="str">
        <f>IF(SP_NORTE!V157="","*",SP_NORTE!V157)</f>
        <v>Israel</v>
      </c>
      <c r="T154" s="188" t="str">
        <f>IF(SP_NORTE!W157="","*",SP_NORTE!W157)</f>
        <v>Deslocamento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Oportunidade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ZBV-ZTI</v>
      </c>
      <c r="F155" s="188">
        <f>IF(SP_NORTE!B158="","*",SP_NORTE!B158)</f>
        <v>45940</v>
      </c>
      <c r="G155" s="188" t="str">
        <f>IF(SP_NORTE!D158="","*",SP_NORTE!D158)</f>
        <v>V89</v>
      </c>
      <c r="H155" s="188" t="str">
        <f>IF(SP_NORTE!F158="","*",SP_NORTE!F158)</f>
        <v>DESLOCAMENTO</v>
      </c>
      <c r="I155" s="188" t="str">
        <f>IF(SP_NORTE!H158="","*",SP_NORTE!H158)</f>
        <v>ZRO</v>
      </c>
      <c r="J155" s="188" t="str">
        <f>IF(SP_NORTE!I158="","*",SP_NORTE!I158)</f>
        <v>ZYU</v>
      </c>
      <c r="K155" s="178" t="str">
        <f>IF(SP_NORTE!M158="","*",SP_NORTE!M158)</f>
        <v>ZRO-ZYU</v>
      </c>
      <c r="L155" s="178" t="str">
        <f>IF(SP_NORTE!N158="","*",SP_NORTE!N158)</f>
        <v>ZROZYU</v>
      </c>
      <c r="M155" s="179">
        <f>IF(SP_NORTE!J158="","*",SP_NORTE!J158)</f>
        <v>70</v>
      </c>
      <c r="N155" s="187">
        <f>IF(SP_NORTE!K158="","*",SP_NORTE!K158)</f>
        <v>134.05600000000001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4.1666666666666664E-2</v>
      </c>
      <c r="R155" s="188" t="str">
        <f>IF(SP_NORTE!Q158="","*",CONCATENATE(SP_NORTE!Q158," ",SP_NORTE!R158))</f>
        <v>1 BINÁRIO</v>
      </c>
      <c r="S155" s="188" t="str">
        <f>IF(SP_NORTE!V158="","*",SP_NORTE!V158)</f>
        <v>Antonioni</v>
      </c>
      <c r="T155" s="188" t="str">
        <f>IF(SP_NORTE!W158="","*",SP_NORTE!W158)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>
        <f>IF(SP_NORTE!B159="","*",SP_NORTE!B159)</f>
        <v>45940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>
        <f>IF(SP_NORTE!B160="","*",SP_NORTE!B160)</f>
        <v>45940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1350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1351</v>
      </c>
      <c r="C2" s="136" t="s">
        <v>953</v>
      </c>
      <c r="D2" s="84" t="s">
        <v>955</v>
      </c>
      <c r="E2" s="84" t="s">
        <v>1352</v>
      </c>
      <c r="F2" s="113" t="s">
        <v>1353</v>
      </c>
      <c r="G2" s="84" t="s">
        <v>1354</v>
      </c>
      <c r="H2" s="84" t="s">
        <v>1355</v>
      </c>
      <c r="I2" s="84" t="s">
        <v>1356</v>
      </c>
      <c r="J2" s="84" t="s">
        <v>1357</v>
      </c>
      <c r="K2" s="86" t="s">
        <v>1358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IF(SP_NORTE!Y152="","*",SP_NORTE!Y152)</f>
        <v>*</v>
      </c>
      <c r="C149" s="109">
        <f>IF(SP_NORTE!B152="","*",SP_NORTE!B152)</f>
        <v>45940</v>
      </c>
      <c r="D149" s="108" t="str">
        <f>IF(SP_NORTE!D152="","*",SP_NORTE!D152)</f>
        <v>JOSIEL (TP-858)</v>
      </c>
      <c r="E149" s="108" t="str">
        <f>IF(SP_NORTE!H152="","*",SP_NORTE!H152)</f>
        <v>ZEC2</v>
      </c>
      <c r="F149" s="114" t="str">
        <f>IF(SP_NORTE!M152="","*",SP_NORTE!M152)</f>
        <v>ZEC-2</v>
      </c>
      <c r="G149" s="109" t="str">
        <f>IF(SP_NORTE!I152="","*",SP_NORTE!I152)</f>
        <v>-</v>
      </c>
      <c r="H149" s="109" t="str">
        <f>IF(SP_NORTE!AB152="","*",SP_NORTE!AB152)</f>
        <v>-</v>
      </c>
      <c r="I149" s="109" t="str">
        <f>IF(SP_NORTE!AC152="","*",SP_NORTE!AC152)</f>
        <v>-</v>
      </c>
      <c r="J149" s="110" t="str">
        <f>IF(SP_NORTE!AA152="","*",SP_NORTE!AA152)</f>
        <v>-</v>
      </c>
      <c r="K149" s="111" t="str">
        <f>IF(SP_NORTE!AD152="","*",SP_NORTE!AD152)</f>
        <v>-</v>
      </c>
    </row>
    <row r="150" spans="2:11" s="112" customFormat="1">
      <c r="B150" s="108" t="str">
        <f>IF(SP_NORTE!Y153="","*",SP_NORTE!Y153)</f>
        <v>*</v>
      </c>
      <c r="C150" s="109">
        <f>IF(SP_NORTE!B153="","*",SP_NORTE!B153)</f>
        <v>45940</v>
      </c>
      <c r="D150" s="108" t="str">
        <f>IF(SP_NORTE!D153="","*",SP_NORTE!D153)</f>
        <v>JULIO (TP-697)</v>
      </c>
      <c r="E150" s="108" t="str">
        <f>IF(SP_NORTE!H153="","*",SP_NORTE!H153)</f>
        <v>ZEC2</v>
      </c>
      <c r="F150" s="114" t="str">
        <f>IF(SP_NORTE!M153="","*",SP_NORTE!M153)</f>
        <v>ZEC-2</v>
      </c>
      <c r="G150" s="109" t="str">
        <f>IF(SP_NORTE!I153="","*",SP_NORTE!I153)</f>
        <v>-</v>
      </c>
      <c r="H150" s="109" t="str">
        <f>IF(SP_NORTE!AB153="","*",SP_NORTE!AB153)</f>
        <v>-</v>
      </c>
      <c r="I150" s="109" t="str">
        <f>IF(SP_NORTE!AC153="","*",SP_NORTE!AC153)</f>
        <v>-</v>
      </c>
      <c r="J150" s="110" t="str">
        <f>IF(SP_NORTE!AA153="","*",SP_NORTE!AA153)</f>
        <v>-</v>
      </c>
      <c r="K150" s="111" t="str">
        <f>IF(SP_NORTE!AD153="","*",SP_NORTE!AD153)</f>
        <v>-</v>
      </c>
    </row>
    <row r="151" spans="2:11" s="112" customFormat="1">
      <c r="B151" s="108" t="str">
        <f>IF(SP_NORTE!Y154="","*",SP_NORTE!Y154)</f>
        <v>*</v>
      </c>
      <c r="C151" s="109">
        <f>IF(SP_NORTE!B154="","*",SP_NORTE!B154)</f>
        <v>45940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>
        <f>IF(SP_NORTE!B155="","*",SP_NORTE!B155)</f>
        <v>45940</v>
      </c>
      <c r="D152" s="108" t="str">
        <f>IF(SP_NORTE!D155="","*",SP_NORTE!D155)</f>
        <v>*</v>
      </c>
      <c r="E152" s="108" t="str">
        <f>IF(SP_NORTE!H155="","*",SP_NORTE!H155)</f>
        <v>*</v>
      </c>
      <c r="F152" s="114" t="str">
        <f>IF(SP_NORTE!M155="","*",SP_NORTE!M155)</f>
        <v>*</v>
      </c>
      <c r="G152" s="109" t="str">
        <f>IF(SP_NORTE!I155="","*",SP_NORTE!I155)</f>
        <v>*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>
        <f>IF(SP_NORTE!B156="","*",SP_NORTE!B156)</f>
        <v>45940</v>
      </c>
      <c r="D153" s="108" t="str">
        <f>IF(SP_NORTE!D156="","*",SP_NORTE!D156)</f>
        <v>ANTÔNIO (TP-713)</v>
      </c>
      <c r="E153" s="108" t="str">
        <f>IF(SP_NORTE!H156="","*",SP_NORTE!H156)</f>
        <v>-</v>
      </c>
      <c r="F153" s="114" t="str">
        <f>IF(SP_NORTE!M156="","*",SP_NORTE!M156)</f>
        <v>ZTO-ZOI</v>
      </c>
      <c r="G153" s="109" t="str">
        <f>IF(SP_NORTE!I156="","*",SP_NORTE!I156)</f>
        <v>-</v>
      </c>
      <c r="H153" s="109" t="str">
        <f>IF(SP_NORTE!AB156="","*",SP_NORTE!AB156)</f>
        <v>-</v>
      </c>
      <c r="I153" s="109" t="str">
        <f>IF(SP_NORTE!AC156="","*",SP_NORTE!AC156)</f>
        <v>-</v>
      </c>
      <c r="J153" s="110" t="str">
        <f>IF(SP_NORTE!AA156="","*",SP_NORTE!AA156)</f>
        <v>-</v>
      </c>
      <c r="K153" s="111" t="str">
        <f>IF(SP_NORTE!AD156="","*",SP_NORTE!AD156)</f>
        <v>-</v>
      </c>
    </row>
    <row r="154" spans="2:11" s="112" customFormat="1">
      <c r="B154" s="108" t="str">
        <f>IF(SP_NORTE!Y157="","*",SP_NORTE!Y157)</f>
        <v>*</v>
      </c>
      <c r="C154" s="109">
        <f>IF(SP_NORTE!B157="","*",SP_NORTE!B157)</f>
        <v>45940</v>
      </c>
      <c r="D154" s="108" t="str">
        <f>IF(SP_NORTE!D157="","*",SP_NORTE!D157)</f>
        <v>W58</v>
      </c>
      <c r="E154" s="108" t="str">
        <f>IF(SP_NORTE!H157="","*",SP_NORTE!H157)</f>
        <v>ZSK</v>
      </c>
      <c r="F154" s="114" t="str">
        <f>IF(SP_NORTE!M157="","*",SP_NORTE!M157)</f>
        <v>ZSK-ZTO</v>
      </c>
      <c r="G154" s="109" t="str">
        <f>IF(SP_NORTE!I157="","*",SP_NORTE!I157)</f>
        <v>ZRX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>
        <f>IF(SP_NORTE!B158="","*",SP_NORTE!B158)</f>
        <v>45940</v>
      </c>
      <c r="D155" s="108" t="str">
        <f>IF(SP_NORTE!D158="","*",SP_NORTE!D158)</f>
        <v>V89</v>
      </c>
      <c r="E155" s="108" t="str">
        <f>IF(SP_NORTE!H158="","*",SP_NORTE!H158)</f>
        <v>ZRO</v>
      </c>
      <c r="F155" s="114" t="str">
        <f>IF(SP_NORTE!M158="","*",SP_NORTE!M158)</f>
        <v>ZRO-ZYU</v>
      </c>
      <c r="G155" s="109" t="str">
        <f>IF(SP_NORTE!I158="","*",SP_NORTE!I158)</f>
        <v>ZYU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>
        <f>IF(SP_NORTE!B159="","*",SP_NORTE!B159)</f>
        <v>45940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>
        <f>IF(SP_NORTE!B160="","*",SP_NORTE!B160)</f>
        <v>45940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2025-10-09T16:33:27Z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