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257" documentId="8_{B6337239-1A00-434D-AAD0-422EA1FEB5AE}" xr6:coauthVersionLast="47" xr6:coauthVersionMax="47" xr10:uidLastSave="{F97CD4C1-337F-42C7-A07A-E62007434368}"/>
  <bookViews>
    <workbookView xWindow="-120" yWindow="-120" windowWidth="20730" windowHeight="11040" firstSheet="5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8" i="1" l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/>
  <c r="BE56" i="1"/>
  <c r="BF56" i="1"/>
  <c r="BR56" i="1"/>
  <c r="BS56" i="1"/>
  <c r="C57" i="1"/>
  <c r="G57" i="1"/>
  <c r="R57" i="1"/>
  <c r="S57" i="1" a="1"/>
  <c r="S57" i="1"/>
  <c r="T57" i="1" a="1"/>
  <c r="T57" i="1"/>
  <c r="U57" i="1"/>
  <c r="AI57" i="1"/>
  <c r="AJ57" i="1"/>
  <c r="AK57" i="1"/>
  <c r="AL57" i="1"/>
  <c r="AM57" i="1"/>
  <c r="AN57" i="1"/>
  <c r="AO57" i="1"/>
  <c r="AP57" i="1"/>
  <c r="AQ57" i="1"/>
  <c r="AY57" i="1"/>
  <c r="BB57" i="1"/>
  <c r="BC57" i="1" a="1"/>
  <c r="BC57" i="1"/>
  <c r="BD57" i="1" a="1"/>
  <c r="BD57" i="1"/>
  <c r="BE57" i="1"/>
  <c r="BF57" i="1"/>
  <c r="BR57" i="1"/>
  <c r="BS57" i="1"/>
  <c r="C58" i="1"/>
  <c r="G58" i="1"/>
  <c r="M58" i="1" a="1"/>
  <c r="M58" i="1"/>
  <c r="N58" i="1" a="1"/>
  <c r="N58" i="1"/>
  <c r="R58" i="1"/>
  <c r="S58" i="1" a="1"/>
  <c r="S58" i="1"/>
  <c r="T58" i="1" a="1"/>
  <c r="T58" i="1"/>
  <c r="U58" i="1"/>
  <c r="AI58" i="1"/>
  <c r="AJ58" i="1"/>
  <c r="AK58" i="1"/>
  <c r="AL58" i="1"/>
  <c r="AM58" i="1"/>
  <c r="AN58" i="1"/>
  <c r="AO58" i="1"/>
  <c r="AP58" i="1"/>
  <c r="AQ58" i="1"/>
  <c r="AY58" i="1"/>
  <c r="BB58" i="1"/>
  <c r="BC58" i="1" a="1"/>
  <c r="BC58" i="1"/>
  <c r="BD58" i="1" a="1"/>
  <c r="BD58" i="1"/>
  <c r="BE58" i="1"/>
  <c r="BF58" i="1"/>
  <c r="BR58" i="1"/>
  <c r="BS58" i="1"/>
  <c r="C59" i="1"/>
  <c r="G59" i="1"/>
  <c r="M59" i="1" a="1"/>
  <c r="M59" i="1"/>
  <c r="N59" i="1" a="1"/>
  <c r="N59" i="1"/>
  <c r="R59" i="1"/>
  <c r="S59" i="1" a="1"/>
  <c r="S59" i="1"/>
  <c r="T59" i="1" a="1"/>
  <c r="T59" i="1"/>
  <c r="U59" i="1"/>
  <c r="AI59" i="1"/>
  <c r="AJ59" i="1"/>
  <c r="AK59" i="1"/>
  <c r="AL59" i="1"/>
  <c r="AM59" i="1"/>
  <c r="AN59" i="1"/>
  <c r="AO59" i="1"/>
  <c r="AP59" i="1"/>
  <c r="AQ59" i="1"/>
  <c r="AY59" i="1"/>
  <c r="BB59" i="1"/>
  <c r="BC59" i="1" a="1"/>
  <c r="BC59" i="1"/>
  <c r="BD59" i="1" a="1"/>
  <c r="BD59" i="1"/>
  <c r="BE59" i="1"/>
  <c r="BF59" i="1"/>
  <c r="BR59" i="1"/>
  <c r="BS59" i="1"/>
  <c r="C60" i="1"/>
  <c r="G60" i="1"/>
  <c r="R60" i="1"/>
  <c r="S60" i="1" a="1"/>
  <c r="S60" i="1"/>
  <c r="T60" i="1" a="1"/>
  <c r="T60" i="1"/>
  <c r="U60" i="1"/>
  <c r="AI60" i="1"/>
  <c r="AJ60" i="1"/>
  <c r="AK60" i="1"/>
  <c r="AL60" i="1"/>
  <c r="AM60" i="1"/>
  <c r="AN60" i="1"/>
  <c r="AO60" i="1"/>
  <c r="AP60" i="1"/>
  <c r="AQ60" i="1"/>
  <c r="AY60" i="1"/>
  <c r="BB60" i="1"/>
  <c r="BC60" i="1" a="1"/>
  <c r="BC60" i="1"/>
  <c r="BD60" i="1" a="1"/>
  <c r="BD60" i="1"/>
  <c r="BE60" i="1"/>
  <c r="BF60" i="1"/>
  <c r="BR60" i="1"/>
  <c r="BS60" i="1"/>
  <c r="C61" i="1"/>
  <c r="G61" i="1"/>
  <c r="M61" i="1" a="1"/>
  <c r="M61" i="1"/>
  <c r="N61" i="1" a="1"/>
  <c r="N61" i="1"/>
  <c r="R61" i="1"/>
  <c r="S61" i="1" a="1"/>
  <c r="S61" i="1"/>
  <c r="T61" i="1" a="1"/>
  <c r="T61" i="1"/>
  <c r="U61" i="1"/>
  <c r="AI61" i="1"/>
  <c r="AJ61" i="1"/>
  <c r="AK61" i="1"/>
  <c r="AL61" i="1"/>
  <c r="AM61" i="1"/>
  <c r="AN61" i="1"/>
  <c r="AO61" i="1"/>
  <c r="AP61" i="1"/>
  <c r="AQ61" i="1"/>
  <c r="AY61" i="1"/>
  <c r="BB61" i="1"/>
  <c r="BC61" i="1" a="1"/>
  <c r="BC61" i="1"/>
  <c r="BD61" i="1" a="1"/>
  <c r="BD61" i="1"/>
  <c r="BE61" i="1"/>
  <c r="BF61" i="1"/>
  <c r="BR61" i="1"/>
  <c r="BS61" i="1"/>
  <c r="C62" i="1"/>
  <c r="G62" i="1"/>
  <c r="M62" i="1" a="1"/>
  <c r="M62" i="1" s="1"/>
  <c r="AM62" i="1" s="1"/>
  <c r="N62" i="1" a="1"/>
  <c r="N62" i="1"/>
  <c r="R62" i="1"/>
  <c r="S62" i="1" a="1"/>
  <c r="S62" i="1"/>
  <c r="T62" i="1" a="1"/>
  <c r="T62" i="1"/>
  <c r="U62" i="1"/>
  <c r="AI62" i="1"/>
  <c r="AJ62" i="1"/>
  <c r="AK62" i="1"/>
  <c r="AL62" i="1"/>
  <c r="AN62" i="1"/>
  <c r="AO62" i="1"/>
  <c r="AP62" i="1"/>
  <c r="AQ62" i="1"/>
  <c r="AY62" i="1"/>
  <c r="BB62" i="1"/>
  <c r="BC62" i="1" a="1"/>
  <c r="BC62" i="1" s="1"/>
  <c r="BD62" i="1" a="1"/>
  <c r="BD62" i="1" s="1"/>
  <c r="BE62" i="1"/>
  <c r="BF62" i="1"/>
  <c r="BR62" i="1"/>
  <c r="BS62" i="1"/>
  <c r="C63" i="1"/>
  <c r="AN63" i="1"/>
  <c r="R63" i="1"/>
  <c r="S63" i="1" a="1"/>
  <c r="S63" i="1" s="1"/>
  <c r="T63" i="1" a="1"/>
  <c r="T63" i="1"/>
  <c r="U63" i="1"/>
  <c r="AI63" i="1"/>
  <c r="AJ63" i="1"/>
  <c r="AK63" i="1"/>
  <c r="AL63" i="1"/>
  <c r="AM63" i="1"/>
  <c r="AO63" i="1"/>
  <c r="BC63" i="1" s="1" a="1"/>
  <c r="BC63" i="1" s="1"/>
  <c r="AP63" i="1"/>
  <c r="AQ63" i="1"/>
  <c r="AY63" i="1"/>
  <c r="BB63" i="1"/>
  <c r="BD63" i="1" a="1"/>
  <c r="BD63" i="1" s="1"/>
  <c r="BE63" i="1"/>
  <c r="BF63" i="1"/>
  <c r="BR63" i="1"/>
  <c r="BS63" i="1"/>
  <c r="C64" i="1"/>
  <c r="G64" i="1"/>
  <c r="S64" i="1" a="1"/>
  <c r="S64" i="1"/>
  <c r="T64" i="1" a="1"/>
  <c r="T64" i="1" s="1"/>
  <c r="U64" i="1"/>
  <c r="AI64" i="1"/>
  <c r="BB64" i="1" s="1"/>
  <c r="AJ64" i="1"/>
  <c r="AK64" i="1"/>
  <c r="AL64" i="1"/>
  <c r="AN64" i="1"/>
  <c r="AO64" i="1"/>
  <c r="BC64" i="1" s="1" a="1"/>
  <c r="BC64" i="1" s="1"/>
  <c r="AP64" i="1"/>
  <c r="AQ64" i="1"/>
  <c r="AY64" i="1"/>
  <c r="BE64" i="1"/>
  <c r="BF64" i="1"/>
  <c r="BR64" i="1"/>
  <c r="BS64" i="1"/>
  <c r="C65" i="1"/>
  <c r="G65" i="1"/>
  <c r="AM65" i="1"/>
  <c r="R65" i="1"/>
  <c r="S65" i="1" a="1"/>
  <c r="S65" i="1"/>
  <c r="T65" i="1" a="1"/>
  <c r="T65" i="1"/>
  <c r="U65" i="1"/>
  <c r="AI65" i="1"/>
  <c r="AJ65" i="1"/>
  <c r="AK65" i="1"/>
  <c r="AL65" i="1"/>
  <c r="AN65" i="1"/>
  <c r="AO65" i="1"/>
  <c r="AP65" i="1"/>
  <c r="AQ65" i="1"/>
  <c r="AY65" i="1"/>
  <c r="BB65" i="1"/>
  <c r="BC65" i="1" a="1"/>
  <c r="BC65" i="1" s="1"/>
  <c r="BD65" i="1" a="1"/>
  <c r="BD65" i="1"/>
  <c r="BE65" i="1"/>
  <c r="BF65" i="1"/>
  <c r="BR65" i="1"/>
  <c r="BS65" i="1"/>
  <c r="G66" i="1"/>
  <c r="AN66" i="1"/>
  <c r="R66" i="1"/>
  <c r="S66" i="1" a="1"/>
  <c r="S66" i="1" s="1"/>
  <c r="T66" i="1" a="1"/>
  <c r="T66" i="1"/>
  <c r="U66" i="1"/>
  <c r="AI66" i="1"/>
  <c r="AJ66" i="1"/>
  <c r="AK66" i="1"/>
  <c r="AL66" i="1"/>
  <c r="AM66" i="1"/>
  <c r="AO66" i="1"/>
  <c r="BC66" i="1" s="1" a="1"/>
  <c r="BC66" i="1" s="1"/>
  <c r="AP66" i="1"/>
  <c r="AQ66" i="1"/>
  <c r="AY66" i="1"/>
  <c r="BB66" i="1"/>
  <c r="BD66" i="1" a="1"/>
  <c r="BD66" i="1" s="1"/>
  <c r="BE66" i="1"/>
  <c r="BF66" i="1"/>
  <c r="BR66" i="1"/>
  <c r="BS66" i="1"/>
  <c r="G67" i="1"/>
  <c r="AM67" i="1"/>
  <c r="R67" i="1"/>
  <c r="S67" i="1" a="1"/>
  <c r="S67" i="1"/>
  <c r="T67" i="1" a="1"/>
  <c r="T67" i="1" s="1"/>
  <c r="U67" i="1"/>
  <c r="AI67" i="1"/>
  <c r="BB67" i="1" s="1"/>
  <c r="AJ67" i="1"/>
  <c r="AK67" i="1"/>
  <c r="AL67" i="1"/>
  <c r="AN67" i="1"/>
  <c r="AO67" i="1"/>
  <c r="BC67" i="1" s="1" a="1"/>
  <c r="BC67" i="1" s="1"/>
  <c r="AP67" i="1"/>
  <c r="AQ67" i="1"/>
  <c r="AY67" i="1"/>
  <c r="BE67" i="1"/>
  <c r="BF67" i="1"/>
  <c r="BR67" i="1"/>
  <c r="BS67" i="1"/>
  <c r="C68" i="1"/>
  <c r="G68" i="1"/>
  <c r="AM68" i="1"/>
  <c r="R68" i="1"/>
  <c r="S68" i="1" a="1"/>
  <c r="S68" i="1"/>
  <c r="T68" i="1" a="1"/>
  <c r="T68" i="1"/>
  <c r="U68" i="1"/>
  <c r="AI68" i="1"/>
  <c r="AJ68" i="1"/>
  <c r="AK68" i="1"/>
  <c r="AL68" i="1"/>
  <c r="AN68" i="1"/>
  <c r="AO68" i="1"/>
  <c r="AP68" i="1"/>
  <c r="AQ68" i="1"/>
  <c r="AY68" i="1"/>
  <c r="BB68" i="1"/>
  <c r="BC68" i="1" a="1"/>
  <c r="BC68" i="1" s="1"/>
  <c r="BD68" i="1" a="1"/>
  <c r="BD68" i="1"/>
  <c r="BE68" i="1"/>
  <c r="BF68" i="1"/>
  <c r="BR68" i="1"/>
  <c r="BS68" i="1"/>
  <c r="C69" i="1"/>
  <c r="G69" i="1"/>
  <c r="AN69" i="1"/>
  <c r="R69" i="1"/>
  <c r="S69" i="1" a="1"/>
  <c r="S69" i="1" s="1"/>
  <c r="T69" i="1" a="1"/>
  <c r="T69" i="1"/>
  <c r="U69" i="1"/>
  <c r="AI69" i="1"/>
  <c r="AJ69" i="1"/>
  <c r="AK69" i="1"/>
  <c r="AL69" i="1"/>
  <c r="AM69" i="1"/>
  <c r="AO69" i="1"/>
  <c r="BC69" i="1" s="1" a="1"/>
  <c r="BC69" i="1" s="1"/>
  <c r="AP69" i="1"/>
  <c r="AQ69" i="1"/>
  <c r="AY69" i="1"/>
  <c r="BB69" i="1"/>
  <c r="BD69" i="1" a="1"/>
  <c r="BD69" i="1" s="1"/>
  <c r="BE69" i="1"/>
  <c r="BF69" i="1"/>
  <c r="BR69" i="1"/>
  <c r="BS69" i="1"/>
  <c r="C70" i="1"/>
  <c r="G70" i="1"/>
  <c r="M70" i="1" a="1"/>
  <c r="M70" i="1"/>
  <c r="AM70" i="1" s="1"/>
  <c r="N70" i="1" a="1"/>
  <c r="N70" i="1"/>
  <c r="R70" i="1"/>
  <c r="S70" i="1" a="1"/>
  <c r="S70" i="1"/>
  <c r="T70" i="1" a="1"/>
  <c r="T70" i="1" s="1"/>
  <c r="U70" i="1"/>
  <c r="AI70" i="1"/>
  <c r="BB70" i="1" s="1"/>
  <c r="AJ70" i="1"/>
  <c r="AK70" i="1"/>
  <c r="AL70" i="1"/>
  <c r="AN70" i="1"/>
  <c r="AO70" i="1"/>
  <c r="BC70" i="1" s="1" a="1"/>
  <c r="BC70" i="1" s="1"/>
  <c r="AP70" i="1"/>
  <c r="AQ70" i="1"/>
  <c r="AY70" i="1"/>
  <c r="BE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/>
  <c r="AK71" i="1"/>
  <c r="AL71" i="1"/>
  <c r="AN71" i="1"/>
  <c r="AO71" i="1"/>
  <c r="AP71" i="1"/>
  <c r="AQ71" i="1"/>
  <c r="AY71" i="1"/>
  <c r="BB71" i="1"/>
  <c r="BC71" i="1" a="1"/>
  <c r="BC71" i="1" s="1"/>
  <c r="BD71" i="1" a="1"/>
  <c r="BD71" i="1"/>
  <c r="BE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D72" i="1" a="1"/>
  <c r="BD72" i="1" s="1"/>
  <c r="BE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J73" i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/>
  <c r="T74" i="1" a="1"/>
  <c r="T74" i="1"/>
  <c r="U74" i="1"/>
  <c r="AJ74" i="1"/>
  <c r="AK74" i="1"/>
  <c r="AL74" i="1"/>
  <c r="AO74" i="1"/>
  <c r="BC74" i="1" s="1" a="1"/>
  <c r="BC74" i="1" s="1"/>
  <c r="AP74" i="1"/>
  <c r="AQ74" i="1"/>
  <c r="AY74" i="1"/>
  <c r="BB74" i="1"/>
  <c r="BD74" i="1" a="1"/>
  <c r="BD74" i="1" s="1"/>
  <c r="BF74" i="1"/>
  <c r="BR74" i="1"/>
  <c r="BS74" i="1"/>
  <c r="C75" i="1"/>
  <c r="G75" i="1"/>
  <c r="AM75" i="1"/>
  <c r="AN75" i="1"/>
  <c r="U75" i="1"/>
  <c r="AI75" i="1"/>
  <c r="AJ75" i="1"/>
  <c r="AK75" i="1"/>
  <c r="AL75" i="1"/>
  <c r="AO75" i="1"/>
  <c r="BC75" i="1" s="1" a="1"/>
  <c r="BC75" i="1" s="1"/>
  <c r="AP75" i="1"/>
  <c r="AQ75" i="1"/>
  <c r="AY75" i="1"/>
  <c r="BB75" i="1"/>
  <c r="BE75" i="1"/>
  <c r="BF75" i="1"/>
  <c r="BR75" i="1"/>
  <c r="BS75" i="1"/>
  <c r="C76" i="1"/>
  <c r="G76" i="1"/>
  <c r="M76" i="1" a="1"/>
  <c r="M76" i="1" s="1"/>
  <c r="AM76" i="1" s="1"/>
  <c r="N76" i="1" a="1"/>
  <c r="N76" i="1"/>
  <c r="AN76" i="1" s="1"/>
  <c r="R76" i="1"/>
  <c r="S76" i="1" a="1"/>
  <c r="S76" i="1"/>
  <c r="T76" i="1" a="1"/>
  <c r="T76" i="1" s="1"/>
  <c r="U76" i="1"/>
  <c r="AI76" i="1"/>
  <c r="BB76" i="1" s="1"/>
  <c r="AJ76" i="1"/>
  <c r="AK76" i="1"/>
  <c r="AL76" i="1"/>
  <c r="AO76" i="1"/>
  <c r="BC76" i="1" s="1" a="1"/>
  <c r="BC76" i="1" s="1"/>
  <c r="AP76" i="1"/>
  <c r="AQ76" i="1"/>
  <c r="AY76" i="1"/>
  <c r="BE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AJ77" i="1"/>
  <c r="AK77" i="1"/>
  <c r="AL77" i="1"/>
  <c r="AO77" i="1"/>
  <c r="AP77" i="1"/>
  <c r="AQ77" i="1"/>
  <c r="AY77" i="1"/>
  <c r="BB77" i="1"/>
  <c r="BC77" i="1" a="1"/>
  <c r="BC77" i="1" s="1"/>
  <c r="BD77" i="1" a="1"/>
  <c r="BD77" i="1"/>
  <c r="BE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AJ78" i="1"/>
  <c r="AK78" i="1"/>
  <c r="AL78" i="1"/>
  <c r="AO78" i="1"/>
  <c r="BC78" i="1" s="1" a="1"/>
  <c r="BC78" i="1" s="1"/>
  <c r="AP78" i="1"/>
  <c r="AQ78" i="1"/>
  <c r="AY78" i="1"/>
  <c r="BB78" i="1"/>
  <c r="BD78" i="1" a="1"/>
  <c r="BD78" i="1" s="1"/>
  <c r="BE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J79" i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/>
  <c r="U80" i="1"/>
  <c r="AI80" i="1"/>
  <c r="BB80" i="1" s="1"/>
  <c r="AJ80" i="1"/>
  <c r="AK80" i="1"/>
  <c r="AL80" i="1"/>
  <c r="AO80" i="1"/>
  <c r="BC80" i="1" s="1" a="1"/>
  <c r="BC80" i="1" s="1"/>
  <c r="AP80" i="1"/>
  <c r="AQ80" i="1"/>
  <c r="AY80" i="1"/>
  <c r="BD80" i="1" a="1"/>
  <c r="BD80" i="1" s="1"/>
  <c r="BF80" i="1"/>
  <c r="BR80" i="1"/>
  <c r="BS80" i="1"/>
  <c r="C81" i="1"/>
  <c r="G81" i="1"/>
  <c r="M81" i="1" a="1"/>
  <c r="M81" i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J81" i="1"/>
  <c r="AK81" i="1"/>
  <c r="AL81" i="1"/>
  <c r="AO81" i="1"/>
  <c r="BC81" i="1" s="1" a="1"/>
  <c r="BC81" i="1" s="1"/>
  <c r="AP81" i="1"/>
  <c r="AQ81" i="1"/>
  <c r="AY81" i="1"/>
  <c r="BD81" i="1" a="1"/>
  <c r="BD81" i="1" s="1"/>
  <c r="BE81" i="1"/>
  <c r="BF81" i="1"/>
  <c r="BR81" i="1"/>
  <c r="BS81" i="1"/>
  <c r="C82" i="1"/>
  <c r="G82" i="1"/>
  <c r="M82" i="1" a="1"/>
  <c r="M82" i="1" s="1"/>
  <c r="AN82" i="1"/>
  <c r="R82" i="1"/>
  <c r="S82" i="1" a="1"/>
  <c r="S82" i="1"/>
  <c r="T82" i="1" a="1"/>
  <c r="T82" i="1" s="1"/>
  <c r="U82" i="1"/>
  <c r="AI82" i="1"/>
  <c r="BB82" i="1" s="1"/>
  <c r="AJ82" i="1"/>
  <c r="AK82" i="1"/>
  <c r="AL82" i="1"/>
  <c r="AO82" i="1"/>
  <c r="BD82" i="1" s="1" a="1"/>
  <c r="BD82" i="1" s="1"/>
  <c r="AP82" i="1"/>
  <c r="AQ82" i="1"/>
  <c r="AY82" i="1"/>
  <c r="BE82" i="1"/>
  <c r="BF82" i="1"/>
  <c r="BR82" i="1"/>
  <c r="BS82" i="1"/>
  <c r="C83" i="1"/>
  <c r="G83" i="1"/>
  <c r="AM83" i="1"/>
  <c r="AN83" i="1"/>
  <c r="R83" i="1"/>
  <c r="S83" i="1" a="1"/>
  <c r="S83" i="1"/>
  <c r="T83" i="1" a="1"/>
  <c r="T83" i="1" s="1"/>
  <c r="U83" i="1"/>
  <c r="AI83" i="1"/>
  <c r="AJ83" i="1"/>
  <c r="AK83" i="1"/>
  <c r="AL83" i="1"/>
  <c r="AO83" i="1"/>
  <c r="BC83" i="1" s="1" a="1"/>
  <c r="BC83" i="1" s="1"/>
  <c r="AP83" i="1"/>
  <c r="AQ83" i="1"/>
  <c r="AY83" i="1"/>
  <c r="BB83" i="1"/>
  <c r="BE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J84" i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/>
  <c r="N85" i="1" a="1"/>
  <c r="N85" i="1" s="1"/>
  <c r="R85" i="1"/>
  <c r="S85" i="1" a="1"/>
  <c r="S85" i="1" s="1"/>
  <c r="T85" i="1" a="1"/>
  <c r="T85" i="1" s="1"/>
  <c r="U85" i="1"/>
  <c r="AI85" i="1"/>
  <c r="AJ85" i="1"/>
  <c r="AK85" i="1"/>
  <c r="AL85" i="1"/>
  <c r="AM85" i="1"/>
  <c r="AO85" i="1"/>
  <c r="BC85" i="1" s="1" a="1"/>
  <c r="BC85" i="1" s="1"/>
  <c r="AP85" i="1"/>
  <c r="AQ85" i="1"/>
  <c r="AY85" i="1"/>
  <c r="BB85" i="1"/>
  <c r="BD85" i="1" a="1"/>
  <c r="BD85" i="1" s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J86" i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J87" i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J89" i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J91" i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J92" i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J93" i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J94" i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J95" i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J96" i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J97" i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J98" i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J99" i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J100" i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M104" i="1" a="1"/>
  <c r="M104" i="1" s="1"/>
  <c r="AM104" i="1" s="1"/>
  <c r="N104" i="1" a="1"/>
  <c r="N104" i="1" s="1"/>
  <c r="AN104" i="1" s="1"/>
  <c r="R104" i="1"/>
  <c r="S104" i="1" a="1"/>
  <c r="S104" i="1" s="1"/>
  <c r="T104" i="1" a="1"/>
  <c r="T104" i="1" s="1"/>
  <c r="U104" i="1"/>
  <c r="AI104" i="1"/>
  <c r="BB104" i="1" s="1"/>
  <c r="AJ104" i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J105" i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M107" i="1" a="1"/>
  <c r="M107" i="1" s="1"/>
  <c r="N107" i="1" a="1"/>
  <c r="N107" i="1" s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M108" i="1" a="1"/>
  <c r="M108" i="1" s="1"/>
  <c r="N108" i="1" a="1"/>
  <c r="N108" i="1" s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M109" i="1" a="1"/>
  <c r="M109" i="1" s="1"/>
  <c r="N109" i="1" a="1"/>
  <c r="N109" i="1" s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AL331" i="1"/>
  <c r="AO331" i="1"/>
  <c r="BE331" i="1" s="1"/>
  <c r="AP331" i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L257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D272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69" i="12"/>
  <c r="E271" i="12"/>
  <c r="E276" i="12"/>
  <c r="E279" i="12"/>
  <c r="E289" i="12"/>
  <c r="E294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E55" i="12" s="1"/>
  <c r="T469" i="1" a="1"/>
  <c r="T469" i="1" s="1"/>
  <c r="E56" i="12" s="1"/>
  <c r="T470" i="1" a="1"/>
  <c r="T470" i="1" s="1"/>
  <c r="E57" i="12" s="1"/>
  <c r="T471" i="1" a="1"/>
  <c r="T471" i="1" s="1"/>
  <c r="E58" i="12" s="1"/>
  <c r="T472" i="1" a="1"/>
  <c r="T472" i="1" s="1"/>
  <c r="E59" i="12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17" i="1"/>
  <c r="BB417" i="1" s="1"/>
  <c r="AI420" i="1"/>
  <c r="BB420" i="1" s="1"/>
  <c r="AI423" i="1"/>
  <c r="BB423" i="1" s="1"/>
  <c r="AI425" i="1"/>
  <c r="BB425" i="1" s="1"/>
  <c r="AI429" i="1"/>
  <c r="BB429" i="1" s="1"/>
  <c r="AI434" i="1"/>
  <c r="BB434" i="1" s="1"/>
  <c r="AI435" i="1"/>
  <c r="BB435" i="1" s="1"/>
  <c r="AI441" i="1"/>
  <c r="BB441" i="1" s="1"/>
  <c r="AI444" i="1"/>
  <c r="BB444" i="1" s="1"/>
  <c r="AI447" i="1"/>
  <c r="BB447" i="1" s="1"/>
  <c r="AI450" i="1"/>
  <c r="BB450" i="1" s="1"/>
  <c r="AI452" i="1"/>
  <c r="BB452" i="1" s="1"/>
  <c r="AI456" i="1"/>
  <c r="BB456" i="1" s="1"/>
  <c r="AI461" i="1"/>
  <c r="BB461" i="1" s="1"/>
  <c r="AI462" i="1"/>
  <c r="BB462" i="1" s="1"/>
  <c r="AI468" i="1"/>
  <c r="BB468" i="1" s="1"/>
  <c r="AI471" i="1"/>
  <c r="BB471" i="1" s="1"/>
  <c r="AI474" i="1"/>
  <c r="BB474" i="1" s="1"/>
  <c r="AI477" i="1"/>
  <c r="BB477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498" i="1"/>
  <c r="BB498" i="1" s="1"/>
  <c r="AI501" i="1"/>
  <c r="BB501" i="1" s="1"/>
  <c r="AI503" i="1"/>
  <c r="BB503" i="1" s="1"/>
  <c r="AI506" i="1"/>
  <c r="AI509" i="1"/>
  <c r="AI512" i="1"/>
  <c r="AI515" i="1"/>
  <c r="BB515" i="1" s="1"/>
  <c r="AI518" i="1"/>
  <c r="AI521" i="1"/>
  <c r="BB521" i="1" s="1"/>
  <c r="AI524" i="1"/>
  <c r="AI527" i="1"/>
  <c r="AI530" i="1"/>
  <c r="BB530" i="1" s="1"/>
  <c r="AI533" i="1"/>
  <c r="BB533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F67" i="13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K339" i="12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82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D312" i="12"/>
  <c r="S313" i="12"/>
  <c r="D313" i="12"/>
  <c r="K317" i="11"/>
  <c r="M317" i="11"/>
  <c r="S314" i="12"/>
  <c r="K318" i="11"/>
  <c r="M318" i="11"/>
  <c r="K320" i="11"/>
  <c r="M320" i="11"/>
  <c r="K321" i="11"/>
  <c r="K323" i="11"/>
  <c r="M323" i="11"/>
  <c r="M324" i="11"/>
  <c r="K326" i="11"/>
  <c r="S323" i="12"/>
  <c r="S324" i="12"/>
  <c r="M328" i="11"/>
  <c r="S325" i="12"/>
  <c r="K329" i="11"/>
  <c r="S326" i="12"/>
  <c r="M330" i="11"/>
  <c r="S327" i="12"/>
  <c r="D327" i="12"/>
  <c r="S328" i="12"/>
  <c r="K332" i="11"/>
  <c r="M332" i="11"/>
  <c r="M333" i="11"/>
  <c r="S330" i="12"/>
  <c r="D330" i="12"/>
  <c r="S331" i="12"/>
  <c r="M335" i="11"/>
  <c r="S332" i="12"/>
  <c r="S333" i="12"/>
  <c r="S334" i="12"/>
  <c r="M338" i="11"/>
  <c r="S335" i="12"/>
  <c r="M339" i="11"/>
  <c r="S336" i="12"/>
  <c r="K341" i="11"/>
  <c r="S338" i="12"/>
  <c r="S339" i="12"/>
  <c r="S340" i="12"/>
  <c r="S341" i="12"/>
  <c r="D342" i="12"/>
  <c r="S343" i="12"/>
  <c r="M347" i="11"/>
  <c r="S344" i="12"/>
  <c r="D344" i="12"/>
  <c r="S345" i="12"/>
  <c r="S346" i="12"/>
  <c r="S347" i="12"/>
  <c r="K351" i="11"/>
  <c r="S348" i="12"/>
  <c r="D348" i="12"/>
  <c r="S349" i="12"/>
  <c r="M353" i="11"/>
  <c r="S350" i="12"/>
  <c r="S351" i="12"/>
  <c r="D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D54" i="12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D55" i="12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D56" i="12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D57" i="12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D58" i="12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D59" i="12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H467" i="12" l="1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<sst xmlns="http://schemas.openxmlformats.org/spreadsheetml/2006/main" count="5728" uniqueCount="1457">
  <si>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</si>
  <si>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</si>
  <si>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</si>
  <si>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</si>
  <si>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</si>
  <si>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</si>
  <si>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</si>
  <si>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</si>
  <si>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</si>
  <si>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</si>
  <si>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</si>
  <si>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</si>
  <si>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</si>
  <si>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</si>
  <si>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</si>
  <si>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</si>
  <si>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</si>
  <si>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</si>
  <si>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</si>
  <si>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</si>
  <si>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</si>
  <si>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</si>
  <si>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</si>
  <si>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</si>
  <si>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</si>
  <si>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</si>
  <si>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</si>
  <si>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</si>
  <si>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</si>
  <si>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</si>
  <si>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</si>
  <si>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</si>
  <si>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</si>
  <si>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</si>
  <si>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</si>
  <si>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</si>
  <si>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</si>
  <si>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</si>
  <si>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</si>
  <si>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</si>
  <si>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</si>
  <si>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</si>
  <si>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</si>
  <si>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</si>
  <si>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</si>
  <si>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</si>
  <si>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</si>
  <si>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</si>
  <si>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</si>
  <si>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</si>
  <si>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</si>
  <si>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</si>
  <si>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</si>
  <si>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</si>
  <si>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</si>
  <si>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</si>
  <si>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</si>
  <si>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</si>
  <si>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</si>
  <si>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</si>
  <si>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</si>
  <si>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</si>
  <si>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</si>
  <si>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</si>
  <si>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</si>
  <si>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</si>
  <si>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</si>
  <si>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</si>
  <si>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</si>
  <si>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</si>
  <si>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</si>
  <si>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</si>
  <si>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</si>
  <si>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</si>
  <si>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</si>
  <si>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</si>
  <si>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</si>
  <si>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</si>
  <si>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</si>
  <si>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</si>
  <si>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</si>
  <si>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</si>
  <si>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</si>
  <si>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</si>
  <si>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</si>
  <si>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</si>
  <si>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</si>
  <si>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</si>
  <si>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</si>
  <si>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</si>
  <si>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</si>
  <si>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</si>
  <si>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</si>
  <si>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</si>
  <si>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</si>
  <si>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</si>
  <si>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</si>
  <si>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</si>
  <si>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</si>
  <si>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</si>
  <si>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</si>
  <si>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</si>
  <si>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</si>
  <si>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</si>
  <si>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</si>
  <si>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</si>
  <si>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</si>
  <si>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</si>
  <si>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</si>
  <si>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</si>
  <si>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</si>
  <si>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</si>
  <si>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</si>
  <si>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</si>
  <si>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</si>
  <si>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</si>
  <si>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</si>
  <si>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</si>
  <si>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</si>
  <si>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</si>
  <si>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</si>
  <si>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</si>
  <si>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</si>
  <si>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</si>
  <si>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</si>
  <si>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</si>
  <si>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</si>
  <si>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</si>
  <si>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</si>
  <si>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</si>
  <si>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</si>
  <si>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</si>
  <si>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</si>
  <si>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</si>
  <si>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</si>
  <si>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</si>
  <si>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</si>
  <si>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</si>
  <si>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</si>
  <si>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</si>
  <si>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</si>
  <si>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</si>
  <si>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</si>
  <si>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</si>
  <si>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</si>
  <si>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</si>
  <si>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</si>
  <si>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</si>
  <si>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</si>
  <si>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</si>
  <si>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</si>
  <si>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</si>
  <si>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</si>
  <si>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</si>
  <si>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</si>
  <si>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</si>
  <si>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</si>
  <si>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</si>
  <si>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</si>
  <si>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</si>
  <si>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</si>
  <si>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</si>
  <si>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</si>
  <si>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</si>
  <si>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</si>
  <si>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</si>
  <si>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</si>
  <si>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</si>
  <si>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</si>
  <si>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</si>
  <si>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</si>
  <si>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</si>
  <si>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</si>
  <si>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</si>
  <si>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</si>
  <si>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</si>
  <si>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</si>
  <si>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</si>
  <si>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</si>
  <si>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</si>
  <si>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</si>
  <si>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</si>
  <si>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</si>
  <si>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</si>
  <si>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</si>
  <si>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</si>
  <si>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</si>
  <si>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</si>
  <si>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</si>
  <si>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</si>
  <si>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</si>
  <si>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</si>
  <si>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</si>
  <si>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</si>
  <si>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</si>
  <si>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</si>
  <si>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</si>
  <si>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</si>
  <si>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</si>
  <si>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</si>
  <si>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</si>
  <si>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</si>
  <si>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</si>
  <si>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</si>
  <si>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</si>
  <si>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</si>
  <si>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</si>
  <si>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</si>
  <si>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</si>
  <si>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</si>
  <si>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</si>
  <si>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</si>
  <si>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</si>
  <si>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</si>
  <si>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</si>
  <si>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</si>
  <si>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</si>
  <si>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</si>
  <si>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</si>
  <si>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</si>
  <si>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</si>
  <si>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</si>
  <si>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</si>
  <si>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</si>
  <si>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</si>
  <si>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</si>
  <si>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</si>
  <si>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</si>
  <si>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</si>
  <si>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</si>
  <si>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</si>
  <si>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</si>
  <si>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</si>
  <si>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</si>
  <si>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</si>
  <si>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</si>
  <si>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</si>
  <si>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</si>
  <si>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</si>
  <si>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</si>
  <si>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</si>
  <si>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</si>
  <si>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</si>
  <si>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</si>
  <si>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</si>
  <si>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</si>
  <si>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</si>
  <si>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</si>
  <si>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</si>
  <si>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</si>
  <si>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</si>
  <si>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</si>
  <si>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</si>
  <si>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</si>
  <si>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</si>
  <si>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</si>
  <si>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</si>
  <si>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</si>
  <si>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</si>
  <si>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</si>
  <si>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</si>
  <si>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</si>
  <si>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</si>
  <si>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</si>
  <si>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</si>
  <si>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</si>
  <si>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</si>
  <si>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</si>
  <si>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</si>
  <si>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</si>
  <si>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</si>
  <si>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</si>
  <si>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</si>
  <si>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</si>
  <si>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</si>
  <si>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</si>
  <si>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</si>
  <si>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</si>
  <si>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</si>
  <si>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</si>
  <si>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</si>
  <si>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</si>
  <si>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</si>
  <si>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</si>
  <si>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</si>
  <si>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</si>
  <si>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</si>
  <si>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</si>
  <si>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</si>
  <si>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</si>
  <si>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</si>
  <si>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</si>
  <si>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</si>
  <si>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</si>
  <si>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</si>
  <si>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</si>
  <si>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</si>
  <si>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</si>
  <si>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</si>
  <si>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</si>
  <si>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</si>
  <si>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</si>
  <si>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</si>
  <si>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</si>
  <si>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</si>
  <si>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</si>
  <si>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</si>
  <si>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</si>
  <si>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</si>
  <si>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</si>
  <si>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</si>
  <si>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</si>
  <si>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</si>
  <si>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</si>
  <si>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</si>
  <si>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</si>
  <si>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</si>
  <si>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</si>
  <si>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</si>
  <si>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</si>
  <si>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</si>
  <si>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</si>
  <si>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</si>
  <si>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</si>
  <si>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</si>
  <si>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</si>
  <si>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</si>
  <si>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</si>
  <si>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</si>
  <si>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</si>
  <si>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</si>
  <si>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</si>
  <si>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</si>
  <si>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</si>
  <si>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</si>
  <si>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</si>
  <si>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</si>
  <si>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</si>
  <si>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</si>
  <si>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</si>
  <si>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</si>
  <si>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</si>
  <si>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</si>
  <si>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</si>
  <si>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</si>
  <si>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</si>
  <si>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</si>
  <si>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</si>
  <si>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</si>
  <si>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</si>
  <si>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</si>
  <si>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</si>
  <si>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</si>
  <si>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</si>
  <si>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</si>
  <si>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</si>
  <si>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</si>
  <si>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</si>
  <si>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</si>
  <si>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</si>
  <si>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</si>
  <si>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</si>
  <si>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</si>
  <si>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</si>
  <si>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</si>
  <si>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</si>
  <si>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</si>
  <si>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</si>
  <si>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</si>
  <si>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</si>
  <si>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</si>
  <si>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</si>
  <si>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</si>
  <si>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</si>
  <si>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</si>
  <si>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</si>
  <si>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</si>
  <si>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</si>
  <si>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</si>
  <si>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</si>
  <si>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</si>
  <si>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</si>
  <si>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</si>
  <si>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</si>
  <si>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</si>
  <si>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</si>
  <si>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</si>
  <si>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</si>
  <si>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</si>
  <si>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</si>
  <si>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</si>
  <si>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</si>
  <si>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</si>
  <si>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</si>
  <si>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</si>
  <si>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</si>
  <si>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</si>
  <si>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</si>
  <si>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</si>
  <si>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</si>
  <si>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</si>
  <si>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</si>
  <si>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</si>
  <si>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</si>
  <si>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</si>
  <si>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</si>
  <si>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</si>
  <si>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</si>
  <si>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</si>
  <si>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</si>
  <si>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</si>
  <si>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</si>
  <si>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</si>
  <si>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</si>
  <si>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</si>
  <si>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</si>
  <si>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</si>
  <si>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</si>
  <si>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</si>
  <si>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</si>
  <si>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</si>
  <si>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</si>
  <si>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</si>
  <si>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</si>
  <si>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</si>
  <si>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</si>
  <si>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</si>
  <si>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</si>
  <si>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</si>
  <si>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</si>
  <si>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</si>
  <si>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</si>
  <si>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</si>
  <si>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</si>
  <si>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</si>
  <si>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</si>
  <si>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</si>
  <si>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</si>
  <si>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</si>
  <si>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</si>
  <si>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</si>
  <si>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</si>
  <si>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</si>
  <si>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</si>
  <si>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</si>
  <si>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</si>
  <si>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</si>
  <si>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</si>
  <si>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</si>
  <si>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</si>
  <si>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</si>
  <si>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</si>
  <si>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</si>
  <si>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</si>
  <si>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</si>
  <si>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</si>
  <si>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</si>
  <si>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</si>
  <si>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</si>
  <si>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</si>
  <si>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</si>
  <si>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</si>
  <si>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</si>
  <si>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</si>
  <si>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</si>
  <si>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</si>
  <si>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</si>
  <si>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</si>
  <si>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</si>
  <si>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</si>
  <si>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</si>
  <si>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</si>
  <si>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</si>
  <si>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</si>
  <si>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</si>
  <si>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</si>
  <si>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</si>
  <si>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</si>
  <si>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</si>
  <si>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</si>
  <si>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</si>
  <si>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</si>
  <si>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</si>
  <si>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</si>
  <si>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</si>
  <si>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</si>
  <si>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</si>
  <si>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</si>
  <si>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</si>
  <si>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</si>
  <si>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</si>
  <si>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</si>
  <si>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</si>
  <si>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</si>
  <si>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</si>
  <si>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</si>
  <si>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</si>
  <si>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</si>
  <si>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</si>
  <si>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</si>
  <si>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</si>
  <si>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</si>
  <si>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</si>
  <si>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</si>
  <si>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</si>
  <si>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</si>
  <si>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</si>
  <si>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</si>
  <si>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</si>
  <si>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</si>
  <si>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</si>
  <si>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</si>
  <si>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</si>
  <si>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</si>
  <si>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</si>
  <si>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</si>
  <si>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</si>
  <si>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</si>
  <si>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</si>
  <si>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</si>
  <si>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</si>
  <si>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</si>
  <si>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</si>
  <si>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</si>
  <si>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</si>
  <si>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</si>
  <si>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</si>
  <si>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</si>
  <si>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</si>
  <si>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</si>
  <si>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</si>
  <si>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</si>
  <si>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</si>
  <si>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</si>
  <si>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</si>
  <si>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</si>
  <si>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</si>
  <si>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</si>
  <si>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</si>
  <si>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</si>
  <si>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</si>
  <si>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</si>
  <si>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</si>
  <si>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</si>
  <si>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</si>
  <si>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</si>
  <si>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</si>
  <si>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</si>
  <si>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</si>
  <si>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</si>
  <si>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</si>
  <si>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</si>
  <si>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</si>
  <si>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</si>
  <si>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</si>
  <si>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</si>
  <si>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</si>
  <si>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</si>
  <si>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</si>
  <si>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</si>
  <si>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</si>
  <si>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</si>
  <si>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</si>
  <si>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</si>
  <si>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</si>
  <si>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</si>
  <si>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</si>
  <si>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</si>
  <si>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</si>
  <si>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</si>
  <si>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</si>
  <si>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</si>
  <si>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</si>
  <si>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</si>
  <si>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</si>
  <si>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</si>
  <si>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</si>
  <si>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</si>
  <si>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</si>
  <si>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</si>
  <si>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</si>
  <si>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</si>
  <si>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</si>
  <si>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</si>
  <si>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</si>
  <si>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</si>
  <si>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</si>
  <si>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</si>
  <si>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</si>
  <si>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</si>
  <si>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</si>
  <si>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</si>
  <si>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</si>
  <si>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</si>
  <si>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</si>
  <si>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</si>
  <si>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</si>
  <si>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</si>
  <si>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</si>
  <si>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</si>
  <si>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</si>
  <si>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</si>
  <si>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</si>
  <si>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</si>
  <si>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</si>
  <si>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</si>
  <si>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</si>
  <si>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</si>
  <si>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</si>
  <si>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</si>
  <si>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</si>
  <si>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</si>
  <si>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</si>
  <si>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</si>
  <si>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</si>
  <si>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</si>
  <si>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</si>
  <si>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</si>
  <si>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</si>
  <si>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</si>
  <si>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</si>
  <si>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</si>
  <si>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</si>
  <si>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</si>
  <si>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</si>
  <si>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</si>
  <si>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</si>
  <si>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</si>
  <si>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</si>
  <si>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</si>
  <si>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</si>
  <si>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</si>
  <si>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</si>
  <si>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</si>
  <si>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</si>
  <si>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</si>
  <si>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</si>
  <si>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</si>
  <si>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</si>
  <si>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</si>
  <si>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</si>
  <si>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</si>
  <si>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</si>
  <si>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</si>
  <si>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</si>
  <si>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</si>
  <si>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</si>
  <si>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</si>
  <si>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</si>
  <si>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</si>
  <si>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</si>
  <si>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</si>
  <si>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</si>
  <si>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</si>
  <si>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</si>
  <si>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</si>
  <si>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</si>
  <si>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</si>
  <si>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</si>
  <si>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</si>
  <si>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</si>
  <si>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</si>
  <si>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</si>
  <si>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</si>
  <si>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</si>
  <si>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</si>
  <si>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</si>
  <si>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</si>
  <si>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</si>
  <si>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</si>
  <si>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</si>
  <si>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</si>
  <si>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</si>
  <si>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</si>
  <si>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</si>
  <si>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</si>
  <si>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</si>
  <si>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</si>
  <si>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</si>
  <si>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</si>
  <si>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</si>
  <si>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</si>
  <si>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</si>
  <si>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</si>
  <si>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</si>
  <si>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</si>
  <si>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</si>
  <si>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</si>
  <si>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</si>
  <si>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</si>
  <si>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</si>
  <si>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</si>
  <si>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</si>
  <si>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</si>
  <si>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</si>
  <si>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</si>
  <si>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</si>
  <si>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</si>
  <si>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</si>
  <si>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</si>
  <si>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</si>
  <si>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</si>
  <si>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</si>
  <si>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</si>
  <si>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</si>
  <si>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</si>
  <si>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</si>
  <si>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</si>
  <si>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</si>
  <si>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</si>
  <si>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</si>
  <si>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</si>
  <si>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</si>
  <si>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</si>
  <si>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</si>
  <si>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</si>
  <si>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</si>
  <si>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</si>
  <si>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</si>
  <si>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</si>
  <si>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</si>
  <si>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</si>
  <si>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</si>
  <si>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</si>
  <si>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</si>
  <si>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</si>
  <si>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</si>
  <si>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</si>
  <si>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</si>
  <si>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</si>
  <si>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</si>
  <si>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</si>
  <si>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</si>
  <si>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</si>
  <si>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</si>
  <si>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</si>
  <si>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</si>
  <si>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</si>
  <si>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</si>
  <si>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</si>
  <si>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</si>
  <si>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</si>
  <si>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</si>
  <si>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</si>
  <si>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</si>
  <si>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</si>
  <si>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</si>
  <si>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</si>
  <si>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</si>
  <si>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</si>
  <si>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</si>
  <si>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</si>
  <si>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</si>
  <si>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</si>
  <si>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</si>
  <si>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</si>
  <si>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</si>
  <si>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</si>
  <si>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</si>
  <si>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</si>
  <si>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</si>
  <si>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</si>
  <si>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</si>
  <si>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</si>
  <si>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</si>
  <si>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</si>
  <si>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</si>
  <si>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</si>
  <si>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</si>
  <si>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</si>
  <si>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</si>
  <si>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</si>
  <si>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</si>
  <si>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</si>
  <si>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</si>
  <si>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</si>
  <si>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</si>
  <si>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</si>
  <si>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</si>
  <si>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</si>
  <si>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</si>
  <si>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</si>
  <si>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</si>
  <si>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</si>
  <si>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</si>
  <si>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</si>
  <si>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</si>
  <si>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</si>
  <si>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</si>
  <si>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</si>
  <si>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</si>
  <si>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</si>
  <si>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</si>
  <si>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</si>
  <si>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</si>
  <si>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</si>
  <si>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</si>
  <si>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</si>
  <si>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</si>
  <si>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</si>
  <si>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</si>
  <si>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</si>
  <si>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</si>
  <si>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</si>
  <si>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</si>
  <si>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</si>
  <si>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</si>
  <si>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</si>
  <si>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</si>
  <si>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</si>
  <si>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</si>
  <si>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</si>
  <si>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</si>
  <si>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</si>
  <si>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</si>
  <si>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</si>
  <si>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</si>
  <si>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</si>
  <si>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</si>
  <si>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</si>
  <si>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</si>
  <si>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</si>
  <si>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</si>
  <si>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</si>
  <si>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</si>
  <si>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</si>
  <si>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</si>
  <si>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</si>
  <si>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</si>
  <si>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</si>
  <si>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</si>
  <si>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</si>
  <si>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</si>
  <si>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</si>
  <si>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</si>
  <si>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</si>
  <si>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</si>
  <si>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</si>
  <si>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</si>
  <si>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</si>
  <si>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</si>
  <si>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</si>
  <si>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</si>
  <si>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</si>
  <si>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</si>
  <si>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</si>
  <si>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</si>
  <si>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</si>
  <si>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</si>
  <si>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</si>
  <si>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</si>
  <si>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</si>
  <si>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</si>
  <si>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</si>
  <si>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</si>
  <si>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</si>
  <si>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</si>
  <si>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</si>
  <si>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</si>
  <si>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</si>
  <si>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</si>
  <si>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</si>
  <si>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</si>
  <si>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</si>
  <si>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</si>
  <si>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</si>
  <si>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</si>
  <si>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</si>
  <si>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</si>
  <si>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</si>
  <si>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</si>
  <si>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</si>
  <si>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</si>
  <si>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</si>
  <si>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</si>
  <si>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</si>
  <si>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</si>
  <si>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</si>
  <si>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</si>
  <si>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</si>
  <si>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</si>
  <si>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</si>
  <si>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</si>
  <si>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</si>
  <si>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</si>
  <si>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</si>
  <si>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</si>
  <si>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</si>
  <si>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</si>
  <si>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</si>
  <si>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</si>
  <si>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</si>
  <si>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</si>
  <si>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</si>
  <si>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</si>
  <si>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</si>
  <si>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</si>
  <si>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</si>
  <si>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</si>
  <si>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</si>
  <si>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</si>
  <si>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</si>
  <si>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</si>
  <si>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</si>
  <si>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</si>
  <si>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</si>
  <si>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</si>
  <si>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</si>
  <si>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</si>
  <si>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</si>
  <si>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</si>
  <si>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</si>
  <si>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</si>
  <si>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</si>
  <si>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</si>
  <si>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</si>
  <si>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</si>
  <si>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</si>
  <si>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</si>
  <si>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</si>
  <si>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</si>
  <si>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</si>
  <si>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</si>
  <si>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</si>
  <si>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</si>
  <si>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</si>
  <si>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</si>
  <si>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</si>
  <si>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</si>
  <si>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</si>
  <si>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</si>
  <si>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</si>
  <si>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</si>
  <si>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</si>
  <si>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</si>
  <si>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</si>
  <si>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</si>
  <si>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</si>
  <si>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</si>
  <si>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</si>
  <si>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</si>
  <si>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</si>
  <si>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</si>
  <si>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</si>
  <si>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</si>
  <si>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</si>
  <si>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</si>
  <si>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</si>
  <si>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</si>
  <si>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</si>
  <si>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</si>
  <si>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</si>
  <si>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</si>
  <si>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</si>
  <si>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</si>
  <si>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</si>
  <si>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</si>
  <si>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</si>
  <si>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</si>
  <si>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</si>
  <si>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</si>
  <si>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</si>
  <si>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</si>
  <si>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</si>
  <si>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</si>
  <si>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</si>
  <si>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</si>
  <si>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</si>
  <si>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</si>
  <si>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</si>
  <si>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</si>
  <si>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</si>
  <si>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</si>
  <si>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</si>
  <si>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</si>
  <si>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</si>
  <si>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</si>
  <si>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</si>
  <si>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</si>
  <si>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</si>
  <si>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</si>
  <si>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</si>
  <si>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</si>
  <si>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</si>
  <si>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</si>
  <si>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</si>
  <si>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</si>
  <si>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</si>
  <si>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</si>
  <si>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</si>
  <si>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</si>
  <si>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</si>
  <si>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</si>
  <si>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</si>
  <si>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</si>
  <si>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</si>
  <si>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</si>
  <si>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</si>
  <si>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</si>
  <si>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</si>
  <si>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</si>
  <si>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</si>
  <si>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</si>
  <si>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</si>
  <si>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</si>
  <si>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</si>
  <si>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</si>
  <si>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</si>
  <si>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</si>
  <si>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</si>
  <si>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</si>
  <si>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</si>
  <si>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</si>
  <si>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</si>
  <si>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</si>
  <si>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</si>
  <si>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</si>
  <si>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</si>
  <si>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</si>
  <si>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</si>
  <si>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</si>
  <si>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</si>
  <si>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</si>
  <si>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</si>
  <si>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</si>
  <si>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</si>
  <si>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</si>
  <si>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</si>
  <si>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</si>
  <si>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</si>
  <si>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</si>
  <si>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</si>
  <si>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</si>
  <si>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</si>
  <si>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</si>
  <si>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</si>
  <si>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</si>
  <si>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</si>
  <si>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</si>
  <si>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</si>
  <si>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</si>
  <si>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</si>
  <si>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</si>
  <si>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</si>
  <si>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</si>
  <si>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</si>
  <si>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</si>
  <si>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</si>
  <si>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</si>
  <si>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</si>
  <si>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</si>
  <si>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</si>
  <si>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</si>
  <si>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</si>
  <si>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</si>
  <si>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</si>
  <si>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</si>
  <si>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</si>
  <si>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</si>
  <si>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</si>
  <si>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</si>
  <si>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</si>
  <si>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</si>
  <si>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</si>
  <si>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</si>
  <si>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</si>
  <si>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</si>
  <si>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</si>
  <si>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</si>
  <si>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</si>
  <si>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</si>
  <si>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</si>
  <si>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</si>
  <si>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</si>
  <si>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</si>
  <si>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</si>
  <si>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</si>
  <si>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</si>
  <si>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</si>
  <si>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</si>
  <si>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</si>
  <si>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</si>
  <si>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</si>
  <si>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</si>
  <si>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</si>
  <si>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</si>
  <si>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</si>
  <si>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</si>
  <si>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</si>
  <si>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</si>
  <si>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</si>
  <si>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</si>
  <si>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</si>
  <si>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</si>
  <si>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</si>
  <si>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</si>
  <si>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</si>
  <si>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</si>
  <si>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</si>
  <si>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</si>
  <si>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</si>
  <si>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</si>
  <si>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</si>
  <si>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</si>
  <si>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</si>
  <si>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</si>
  <si>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</si>
  <si>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</si>
  <si>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</si>
  <si>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</si>
  <si>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</si>
  <si>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</si>
  <si>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</si>
  <si>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</si>
  <si>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</si>
  <si>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</si>
  <si>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</si>
  <si>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</si>
  <si>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</si>
  <si>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</si>
  <si>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</si>
  <si>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</si>
  <si>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</si>
  <si>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</si>
  <si>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</si>
  <si>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</si>
  <si>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</si>
  <si>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</si>
  <si>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</si>
  <si>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</si>
  <si>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</si>
  <si>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</si>
  <si>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</si>
  <si>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</si>
  <si>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</si>
  <si>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</si>
  <si>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</si>
  <si>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</si>
  <si>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</si>
  <si>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</si>
  <si>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</si>
  <si>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</si>
  <si>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</si>
  <si>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</si>
  <si>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</si>
  <si>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</si>
  <si>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</si>
  <si>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</si>
  <si>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</si>
  <si>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</si>
  <si>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</si>
  <si>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</si>
  <si>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</si>
  <si>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</si>
  <si>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</si>
  <si>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</si>
  <si>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</si>
  <si>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</si>
  <si>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</si>
  <si>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</si>
  <si>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</si>
  <si>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</si>
  <si>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</si>
  <si>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</si>
  <si>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</si>
  <si>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</si>
  <si>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</si>
  <si>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</si>
  <si>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</si>
  <si>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</si>
  <si>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</si>
  <si>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</si>
  <si>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</si>
  <si>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</si>
  <si>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</si>
  <si>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</si>
  <si>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</si>
  <si>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</si>
  <si>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</si>
  <si>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</si>
  <si>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</si>
  <si>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</si>
  <si>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</si>
  <si>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</si>
  <si>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</si>
  <si>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</si>
  <si>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</si>
  <si>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</si>
  <si>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</si>
  <si>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</si>
  <si>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</si>
  <si>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</si>
  <si>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</si>
  <si>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</si>
  <si>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</si>
  <si>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</si>
  <si>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</si>
  <si>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</si>
  <si>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</si>
  <si>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</si>
  <si>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</si>
  <si>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</si>
  <si>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</si>
  <si>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</si>
  <si>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</si>
  <si>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</si>
  <si>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</si>
  <si>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</si>
  <si>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</si>
  <si>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</si>
  <si>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</si>
  <si>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</si>
  <si>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</si>
  <si>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</si>
  <si>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</si>
  <si>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</si>
  <si>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</si>
  <si>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</si>
  <si>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</si>
  <si>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</si>
  <si>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</si>
  <si>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</si>
  <si>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</si>
  <si>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</si>
  <si>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</si>
  <si>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</si>
  <si>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</si>
  <si>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</si>
  <si>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</si>
  <si>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</si>
  <si>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</si>
  <si>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</si>
  <si>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</si>
  <si>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</si>
  <si>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</si>
  <si>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</si>
  <si>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</si>
  <si>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</si>
  <si>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</si>
  <si>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</si>
  <si>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</si>
  <si>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</si>
  <si>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</si>
  <si>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</si>
  <si>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</si>
  <si>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</si>
  <si>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</si>
  <si>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</si>
  <si>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</si>
  <si>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</si>
  <si>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</si>
  <si>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</si>
  <si>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</si>
  <si>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</si>
  <si>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</si>
  <si>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</si>
  <si>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</si>
  <si>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</si>
  <si>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</si>
  <si>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</si>
  <si>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</si>
  <si>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</si>
  <si>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</si>
  <si>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</si>
  <si>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</si>
  <si>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</si>
  <si>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</si>
  <si>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</si>
  <si>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</si>
  <si>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</si>
  <si>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</si>
  <si>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</si>
  <si>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</si>
  <si>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</si>
  <si>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</si>
  <si>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</si>
  <si>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</si>
  <si>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</si>
  <si>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</si>
  <si>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</si>
  <si>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</si>
  <si>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</si>
  <si>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</si>
  <si>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</si>
  <si>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</si>
  <si>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</si>
  <si>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</si>
  <si>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</si>
  <si>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</si>
  <si>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</si>
  <si>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</si>
  <si>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</si>
  <si>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</si>
  <si>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</si>
  <si>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</si>
  <si>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</si>
  <si>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</si>
  <si>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</si>
  <si>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</si>
  <si>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</si>
  <si>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</si>
  <si>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</si>
  <si>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</si>
  <si>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</si>
  <si>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</si>
  <si>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</si>
  <si>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</si>
  <si>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</si>
  <si>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</si>
  <si>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</si>
  <si>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</si>
  <si>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</si>
  <si>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</si>
  <si>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</si>
  <si>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</si>
  <si>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</si>
  <si>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</si>
  <si>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</si>
  <si>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</si>
  <si>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</si>
  <si>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</si>
  <si>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</si>
  <si>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</si>
  <si>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</si>
  <si>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</si>
  <si>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</si>
  <si>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</si>
  <si>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</si>
  <si>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</si>
  <si>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</si>
  <si>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</si>
  <si>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</si>
  <si>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</si>
  <si>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</si>
  <si>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</si>
  <si>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</si>
  <si>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</si>
  <si>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</si>
  <si>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</si>
  <si>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</si>
  <si>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</si>
  <si>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</si>
  <si>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</si>
  <si>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</si>
  <si>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</si>
  <si>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</si>
  <si>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</si>
  <si>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</si>
  <si>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</si>
  <si>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</si>
  <si>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</si>
  <si>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</si>
  <si>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</si>
  <si>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</si>
  <si>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</si>
  <si>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</si>
  <si>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</si>
  <si>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</si>
  <si>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</si>
  <si>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</si>
  <si>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</si>
  <si>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</si>
  <si>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</si>
  <si>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</si>
  <si>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</si>
  <si>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</si>
  <si>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</si>
  <si>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</si>
  <si>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</si>
  <si>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</si>
  <si>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</si>
  <si>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</si>
  <si>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</si>
  <si>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</si>
  <si>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</si>
  <si>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</si>
  <si>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</si>
  <si>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</si>
  <si>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</si>
  <si>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</si>
  <si>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</si>
  <si>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</si>
  <si>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</si>
  <si>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</si>
  <si>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</si>
  <si>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</si>
  <si>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</si>
  <si>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</si>
  <si>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</si>
  <si>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</si>
  <si>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</si>
  <si>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</si>
  <si>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</si>
  <si>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</si>
  <si>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</si>
  <si>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</si>
  <si>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</si>
  <si>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</si>
  <si>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</si>
  <si>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</si>
  <si>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</si>
  <si>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</si>
  <si>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</si>
  <si>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</si>
  <si>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</si>
  <si>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</si>
  <si>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</si>
  <si>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</si>
  <si>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</si>
  <si>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</si>
  <si>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</si>
  <si>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</si>
  <si>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</si>
  <si>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</si>
  <si>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</si>
  <si>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</si>
  <si>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</si>
  <si>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</si>
  <si>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</si>
  <si>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</si>
  <si>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</si>
  <si>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</si>
  <si>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</si>
  <si>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</si>
  <si>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</si>
  <si>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</si>
  <si>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</si>
  <si>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</si>
  <si>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</si>
  <si>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</si>
  <si>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 xml:space="preserve">Realizado o intervalo no KM 1496/ Sem inf. da produção </t>
  </si>
  <si>
    <t>Deslocamento de TGR-TOM</t>
  </si>
  <si>
    <t>TOM-TMT</t>
  </si>
  <si>
    <t>TCSTGR</t>
  </si>
  <si>
    <t>Ronda 7 dias</t>
  </si>
  <si>
    <t xml:space="preserve">Lucas </t>
  </si>
  <si>
    <t>No km 1867 tecnico da engenharia embarca para aplicação fixação e desembarca no km 1894, e no km 1887 substuição de palmilha (A20) segue em comboio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</si>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</sst>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26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25"/>
    <tableColumn id="8" xr3:uid="{69D5AC3B-4F64-4F8F-AD2A-0AD158918DDD}" name="CORRELATO" dataDxfId="5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23" dataDxfId="522" headerRowBorderDxfId="520" tableBorderDxfId="521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19"/>
    <tableColumn id="2" xr3:uid="{9E43233E-7748-4A18-BD5C-D467FDF5017A}" name="Coordenação Cod" dataDxfId="518"/>
    <tableColumn id="11" xr3:uid="{FD8283FB-AAA5-4439-BBB5-16F2C616F05C}" name="Coordenação" dataDxfId="517"/>
    <tableColumn id="3" xr3:uid="{233C0146-C13B-48F7-8302-BFD40A668E71}" name="Gerência" dataDxfId="516"/>
    <tableColumn id="4" xr3:uid="{FA8E26C9-C7A0-4153-984D-07BC3F448870}" name="SUB" dataDxfId="515"/>
    <tableColumn id="5" xr3:uid="{670CAAC7-5604-4ED8-A835-267C41306B57}" name="KM Inicio" dataDxfId="514"/>
    <tableColumn id="6" xr3:uid="{503331F6-B322-4EA9-9C5E-881831CF446A}" name="KM Fim" dataDxfId="513"/>
    <tableColumn id="7" xr3:uid="{431695A4-A142-4A1D-976E-66DB088ADEF7}" name="Trecho" dataDxfId="512"/>
    <tableColumn id="8" xr3:uid="{3A197E61-EA0C-4C39-8479-8489B8B7595A}" name="SB" dataDxfId="511"/>
    <tableColumn id="9" xr3:uid="{9A9C9E13-3B2B-4320-BE1B-6526B0C780E6}" name="NOME SUB" dataDxfId="510"/>
    <tableColumn id="10" xr3:uid="{7620F8D3-C19C-4362-A6E4-DE62B4CB9A90}" name="Trecho Coordenação" dataDxfId="509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K78" activePane="bottomRight" state="frozen"/>
      <selection pane="bottomRight" activeCell="A40" sqref="A40:XFD40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/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/>
      <c r="BN89" s="20"/>
      <c r="BO89" s="183"/>
      <c r="BP89" s="24"/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</v>
      </c>
      <c r="BT89" s="280" t="str">
        <f t="shared" si="1"/>
        <v/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/>
      <c r="BI91" s="23"/>
      <c r="BJ91" s="23"/>
      <c r="BK91" s="23"/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/>
      <c r="BI92" s="23"/>
      <c r="BJ92" s="23"/>
      <c r="BK92" s="23"/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/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>
        <f>BS_CONTROLE[[#This Row],[KM - Fim]]</f>
        <v>0</v>
      </c>
      <c r="AR93" s="46"/>
      <c r="AS93" s="46"/>
      <c r="AT93" s="46"/>
      <c r="AU93" s="46"/>
      <c r="AV93" s="46"/>
      <c r="AW93" s="46"/>
      <c r="AX93" s="46"/>
      <c r="AY93" s="13">
        <f>IF(D93="","*",IFERROR(IF(ISODD(COUNT(AS93:AX93)),"ERRO",SUM((AT93-AS93),(AV93-AU93),(AX93-AW93))),"ERRO"))</f>
        <v>0</v>
      </c>
      <c r="AZ93" s="17"/>
      <c r="BA93" s="79"/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/>
      <c r="BI93" s="23"/>
      <c r="BJ93" s="23"/>
      <c r="BK93" s="23"/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Produção e Intervalo</v>
      </c>
      <c r="BR93" s="25">
        <f>IF(OR(B93="",F93=""),"*",AY93/P93)</f>
        <v>0</v>
      </c>
      <c r="BS93" s="25">
        <f>IF(OR(B93="",F93=""),"*",BA93/Q93)</f>
        <v>0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/>
      <c r="AS94" s="46"/>
      <c r="AT94" s="46"/>
      <c r="AU94" s="46"/>
      <c r="AV94" s="46"/>
      <c r="AW94" s="46"/>
      <c r="AX94" s="46"/>
      <c r="AY94" s="13">
        <f>IF(D94="","*",IFERROR(IF(ISODD(COUNT(AS94:AX94)),"ERRO",SUM((AT94-AS94),(AV94-AU94),(AX94-AW94))),"ERRO"))</f>
        <v>0</v>
      </c>
      <c r="AZ94" s="17"/>
      <c r="BA94" s="79"/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/>
      <c r="BI94" s="23"/>
      <c r="BJ94" s="23"/>
      <c r="BK94" s="23"/>
      <c r="BL94" s="22"/>
      <c r="BM94" s="20"/>
      <c r="BN94" s="20"/>
      <c r="BO94" s="183"/>
      <c r="BP94" s="24"/>
      <c r="BQ94" s="14" t="str">
        <f>IF(AND(BR94&lt;1,BS94&lt;1),"Produção e Intervalo",IF(BR94&lt;1,"Intervalo",IF(BS94&lt;1,"Produção","Aderente")))</f>
        <v>Produção e Intervalo</v>
      </c>
      <c r="BR94" s="25">
        <f>IF(OR(B94="",F94=""),"*",AY94/P94)</f>
        <v>0</v>
      </c>
      <c r="BS94" s="25">
        <f>IF(OR(B94="",F94=""),"*",BA94/Q94)</f>
        <v>0</v>
      </c>
      <c r="BT94" s="280" t="str">
        <f t="shared" si="1"/>
        <v/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1432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/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/>
      <c r="BI95" s="23"/>
      <c r="BJ95" s="23"/>
      <c r="BK95" s="23"/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1433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1434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/>
      <c r="AS96" s="46"/>
      <c r="AT96" s="46"/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/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/>
      <c r="BI96" s="23"/>
      <c r="BJ96" s="23"/>
      <c r="BK96" s="23"/>
      <c r="BL96" s="22"/>
      <c r="BM96" s="20"/>
      <c r="BN96" s="20"/>
      <c r="BO96" s="183"/>
      <c r="BP96" s="24"/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/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11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-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/>
      <c r="AS97" s="46"/>
      <c r="AT97" s="46"/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/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/>
      <c r="BI97" s="23"/>
      <c r="BJ97" s="23"/>
      <c r="BK97" s="23"/>
      <c r="BL97" s="22"/>
      <c r="BM97" s="20"/>
      <c r="BN97" s="20"/>
      <c r="BO97" s="183"/>
      <c r="BP97" s="24"/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/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/>
      <c r="AS98" s="46"/>
      <c r="AT98" s="46"/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/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/>
      <c r="BI98" s="23"/>
      <c r="BJ98" s="23"/>
      <c r="BK98" s="23"/>
      <c r="BL98" s="22"/>
      <c r="BM98" s="20"/>
      <c r="BN98" s="20"/>
      <c r="BO98" s="183"/>
      <c r="BP98" s="24"/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/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/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/>
      <c r="BI99" s="23"/>
      <c r="BJ99" s="23"/>
      <c r="BK99" s="23"/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1435</v>
      </c>
      <c r="W100" s="197" t="s">
        <v>1436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 t="s">
        <v>11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/>
      <c r="BI100" s="23"/>
      <c r="BJ100" s="23"/>
      <c r="BK100" s="23"/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/>
      </c>
      <c r="B104" s="195"/>
      <c r="C104" s="9" t="str">
        <f>IF(BS_CONTROLE[[#This Row],[DATA]]="","",WEEKNUM(BS_CONTROLE[[#This Row],[DATA]]))</f>
        <v/>
      </c>
      <c r="D104" s="59"/>
      <c r="E104" s="156"/>
      <c r="F104" s="196"/>
      <c r="G104" s="10" t="str">
        <f>IF(D104="","*",VLOOKUP(F104,BS_ATIVIDADE[#All],3,FALSE))</f>
        <v>*</v>
      </c>
      <c r="H104" s="154"/>
      <c r="I104" s="154"/>
      <c r="J104" s="45"/>
      <c r="K104" s="45"/>
      <c r="L104" s="92"/>
      <c r="M104" s="18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4" s="18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4" s="154"/>
      <c r="P104" s="154"/>
      <c r="Q104" s="92"/>
      <c r="R104" s="11" t="str">
        <f>IFERROR(_xlfn.XLOOKUP(F104, BS_ATIVIDADE[ATIVIDADE],BS_ATIVIDADE[UNIDADE] ), "*")</f>
        <v>*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4" s="89" t="str">
        <f>IFERROR(_xlfn.XLOOKUP(J104, TabelaMap[SUB], TabelaMap[NOME SUB]), "ERRO")</f>
        <v>ERRO</v>
      </c>
      <c r="V104" s="230"/>
      <c r="W104" s="197"/>
      <c r="X104" s="59"/>
      <c r="Y104" s="174"/>
      <c r="Z104" s="174"/>
      <c r="AA104" s="155"/>
      <c r="AB104" s="78"/>
      <c r="AC104" s="78"/>
      <c r="AD104" s="197"/>
      <c r="AE104" s="92"/>
      <c r="AF104" s="92"/>
      <c r="AG104" s="92"/>
      <c r="AH104" s="56"/>
      <c r="AI104" s="153" t="str">
        <f>IF(BS_CONTROLE[[#This Row],[Atividade]]=0, "-", BS_CONTROLE[[#This Row],[Atividade]])</f>
        <v>-</v>
      </c>
      <c r="AJ104" s="10" t="str">
        <f>IF(D104="","*",VLOOKUP(AI104,BS_ATIVIDADE[#All],3,FALSE))</f>
        <v>*</v>
      </c>
      <c r="AK104" s="146">
        <f>BS_CONTROLE[[#This Row],[Local - Partida]]</f>
        <v>0</v>
      </c>
      <c r="AL104" s="146">
        <f>BS_CONTROLE[[#This Row],[Local - Encerramento]]</f>
        <v>0</v>
      </c>
      <c r="AM104" s="146" t="str">
        <f>BS_CONTROLE[[#This Row],[Entre - Estações]]</f>
        <v>-</v>
      </c>
      <c r="AN104" s="146" t="str">
        <f>BS_CONTROLE[[#This Row],[SB]]</f>
        <v>-</v>
      </c>
      <c r="AO104" s="37">
        <f>BS_CONTROLE[[#This Row],[SUB]]</f>
        <v>0</v>
      </c>
      <c r="AP104" s="37">
        <f>BS_CONTROLE[[#This Row],[KM - Inicio]]</f>
        <v>0</v>
      </c>
      <c r="AQ104" s="37">
        <f>BS_CONTROLE[[#This Row],[KM - Fim]]</f>
        <v>0</v>
      </c>
      <c r="AR104" s="46"/>
      <c r="AS104" s="46"/>
      <c r="AT104" s="46"/>
      <c r="AU104" s="46"/>
      <c r="AV104" s="46"/>
      <c r="AW104" s="46"/>
      <c r="AX104" s="46"/>
      <c r="AY104" s="13" t="str">
        <f>IF(D104="","*",IFERROR(IF(ISODD(COUNT(AS104:AX104)),"ERRO",SUM((AT104-AS104),(AV104-AU104),(AX104-AW104))),"ERRO"))</f>
        <v>*</v>
      </c>
      <c r="AZ104" s="17"/>
      <c r="BA104" s="79"/>
      <c r="BB104" s="11" t="str">
        <f>IFERROR(_xlfn.XLOOKUP(AI104, BS_ATIVIDADE[ATIVIDADE],BS_ATIVIDADE[UNIDADE] ), "*")</f>
        <v>*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4" s="12" t="str">
        <f>IFERROR(_xlfn.XLOOKUP(AO104, TabelaMap[SUB], TabelaMap[NOME SUB]), "ERRO")</f>
        <v>ERRO</v>
      </c>
      <c r="BF104" s="18" t="str">
        <f>IF(BS_CONTROLE[[#This Row],[Responsavel pelo boletim]]=0, "-", BS_CONTROLE[[#This Row],[Responsavel pelo boletim]])</f>
        <v>-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Aderente</v>
      </c>
      <c r="BR104" s="25" t="str">
        <f>IF(OR(B104="",F104=""),"*",AY104/P104)</f>
        <v>*</v>
      </c>
      <c r="BS104" s="25" t="str">
        <f>IF(OR(B104="",F104=""),"*",BA104/Q104)</f>
        <v>*</v>
      </c>
      <c r="BT104" s="280" t="str">
        <f t="shared" si="1"/>
        <v/>
      </c>
    </row>
    <row r="105" spans="1:72">
      <c r="A105" s="58" t="str">
        <f>D105&amp;B105</f>
        <v/>
      </c>
      <c r="B105" s="195"/>
      <c r="C105" s="9" t="str">
        <f>IF(BS_CONTROLE[[#This Row],[DATA]]="","",WEEKNUM(BS_CONTROLE[[#This Row],[DATA]]))</f>
        <v/>
      </c>
      <c r="D105" s="59"/>
      <c r="E105" s="156"/>
      <c r="F105" s="196"/>
      <c r="G105" s="10" t="str">
        <f>IF(D105="","*",VLOOKUP(F105,BS_ATIVIDADE[#All],3,FALSE))</f>
        <v>*</v>
      </c>
      <c r="H105" s="154"/>
      <c r="I105" s="154"/>
      <c r="J105" s="45"/>
      <c r="K105" s="45"/>
      <c r="L105" s="92"/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5" s="154"/>
      <c r="P105" s="154"/>
      <c r="Q105" s="92"/>
      <c r="R105" s="11" t="str">
        <f>IFERROR(_xlfn.XLOOKUP(F105, BS_ATIVIDADE[ATIVIDADE],BS_ATIVIDADE[UNIDADE] ), "*")</f>
        <v>*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5" s="89" t="str">
        <f>IFERROR(_xlfn.XLOOKUP(J105, TabelaMap[SUB], TabelaMap[NOME SUB]), "ERRO")</f>
        <v>ERRO</v>
      </c>
      <c r="V105" s="230"/>
      <c r="W105" s="197"/>
      <c r="X105" s="59"/>
      <c r="Y105" s="174"/>
      <c r="Z105" s="174"/>
      <c r="AA105" s="155"/>
      <c r="AB105" s="78"/>
      <c r="AC105" s="78"/>
      <c r="AD105" s="197"/>
      <c r="AE105" s="92"/>
      <c r="AF105" s="92"/>
      <c r="AG105" s="92"/>
      <c r="AH105" s="56"/>
      <c r="AI105" s="153" t="str">
        <f>IF(BS_CONTROLE[[#This Row],[Atividade]]=0, "-", BS_CONTROLE[[#This Row],[Atividade]])</f>
        <v>-</v>
      </c>
      <c r="AJ105" s="10" t="str">
        <f>IF(D105="","*",VLOOKUP(AI105,BS_ATIVIDADE[#All],3,FALSE))</f>
        <v>*</v>
      </c>
      <c r="AK105" s="146">
        <f>BS_CONTROLE[[#This Row],[Local - Partida]]</f>
        <v>0</v>
      </c>
      <c r="AL105" s="146">
        <f>BS_CONTROLE[[#This Row],[Local - Encerramento]]</f>
        <v>0</v>
      </c>
      <c r="AM105" s="146" t="str">
        <f>BS_CONTROLE[[#This Row],[Entre - Estações]]</f>
        <v>-</v>
      </c>
      <c r="AN105" s="146" t="str">
        <f>BS_CONTROLE[[#This Row],[SB]]</f>
        <v>-</v>
      </c>
      <c r="AO105" s="37">
        <f>BS_CONTROLE[[#This Row],[SUB]]</f>
        <v>0</v>
      </c>
      <c r="AP105" s="37">
        <f>BS_CONTROLE[[#This Row],[KM - Inicio]]</f>
        <v>0</v>
      </c>
      <c r="AQ105" s="37">
        <f>BS_CONTROLE[[#This Row],[KM - Fim]]</f>
        <v>0</v>
      </c>
      <c r="AR105" s="46"/>
      <c r="AS105" s="46"/>
      <c r="AT105" s="46"/>
      <c r="AU105" s="46"/>
      <c r="AV105" s="46"/>
      <c r="AW105" s="46"/>
      <c r="AX105" s="46"/>
      <c r="AY105" s="13" t="str">
        <f>IF(D105="","*",IFERROR(IF(ISODD(COUNT(AS105:AX105)),"ERRO",SUM((AT105-AS105),(AV105-AU105),(AX105-AW105))),"ERRO"))</f>
        <v>*</v>
      </c>
      <c r="AZ105" s="17"/>
      <c r="BA105" s="79"/>
      <c r="BB105" s="11" t="str">
        <f>IFERROR(_xlfn.XLOOKUP(AI105, BS_ATIVIDADE[ATIVIDADE],BS_ATIVIDADE[UNIDADE] ), "*")</f>
        <v>*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5" s="12" t="str">
        <f>IFERROR(_xlfn.XLOOKUP(AO105, TabelaMap[SUB], TabelaMap[NOME SUB]), "ERRO")</f>
        <v>ERRO</v>
      </c>
      <c r="BF105" s="18" t="str">
        <f>IF(BS_CONTROLE[[#This Row],[Responsavel pelo boletim]]=0, "-", BS_CONTROLE[[#This Row],[Responsavel pelo boletim]])</f>
        <v>-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Aderente</v>
      </c>
      <c r="BR105" s="25" t="str">
        <f>IF(OR(B105="",F105=""),"*",AY105/P105)</f>
        <v>*</v>
      </c>
      <c r="BS105" s="25" t="str">
        <f>IF(OR(B105="",F105=""),"*",BA105/Q105)</f>
        <v>*</v>
      </c>
      <c r="BT105" s="280" t="str">
        <f t="shared" si="1"/>
        <v/>
      </c>
    </row>
    <row r="106" spans="1:72">
      <c r="A106" s="58" t="str">
        <f>D106&amp;B106</f>
        <v/>
      </c>
      <c r="B106" s="195"/>
      <c r="C106" s="9" t="str">
        <f>IF(BS_CONTROLE[[#This Row],[DATA]]="","",WEEKNUM(BS_CONTROLE[[#This Row],[DATA]]))</f>
        <v/>
      </c>
      <c r="D106" s="59"/>
      <c r="E106" s="156"/>
      <c r="F106" s="196"/>
      <c r="G106" s="10" t="str">
        <f>IF(D106="","*",VLOOKUP(F106,BS_ATIVIDADE[#All],3,FALSE))</f>
        <v>*</v>
      </c>
      <c r="H106" s="154"/>
      <c r="I106" s="154"/>
      <c r="J106" s="45"/>
      <c r="K106" s="45"/>
      <c r="L106" s="92"/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6" s="154"/>
      <c r="P106" s="154"/>
      <c r="Q106" s="92"/>
      <c r="R106" s="11" t="str">
        <f>IFERROR(_xlfn.XLOOKUP(F106, BS_ATIVIDADE[ATIVIDADE],BS_ATIVIDADE[UNIDADE] ), "*")</f>
        <v>*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6" s="89" t="str">
        <f>IFERROR(_xlfn.XLOOKUP(J106, TabelaMap[SUB], TabelaMap[NOME SUB]), "ERRO")</f>
        <v>ERRO</v>
      </c>
      <c r="V106" s="230"/>
      <c r="W106" s="197"/>
      <c r="X106" s="59"/>
      <c r="Y106" s="174"/>
      <c r="Z106" s="174"/>
      <c r="AA106" s="155"/>
      <c r="AB106" s="78"/>
      <c r="AC106" s="78"/>
      <c r="AD106" s="197"/>
      <c r="AE106" s="92"/>
      <c r="AF106" s="92"/>
      <c r="AG106" s="92"/>
      <c r="AH106" s="56"/>
      <c r="AI106" s="153" t="str">
        <f>IF(BS_CONTROLE[[#This Row],[Atividade]]=0, "-", BS_CONTROLE[[#This Row],[Atividade]])</f>
        <v>-</v>
      </c>
      <c r="AJ106" s="10" t="str">
        <f>IF(D106="","*",VLOOKUP(AI106,BS_ATIVIDADE[#All],3,FALSE))</f>
        <v>*</v>
      </c>
      <c r="AK106" s="146">
        <f>BS_CONTROLE[[#This Row],[Local - Partida]]</f>
        <v>0</v>
      </c>
      <c r="AL106" s="146">
        <f>BS_CONTROLE[[#This Row],[Local - Encerramento]]</f>
        <v>0</v>
      </c>
      <c r="AM106" s="146" t="str">
        <f>BS_CONTROLE[[#This Row],[Entre - Estações]]</f>
        <v>-</v>
      </c>
      <c r="AN106" s="146" t="str">
        <f>BS_CONTROLE[[#This Row],[SB]]</f>
        <v>-</v>
      </c>
      <c r="AO106" s="37">
        <f>BS_CONTROLE[[#This Row],[SUB]]</f>
        <v>0</v>
      </c>
      <c r="AP106" s="37">
        <f>BS_CONTROLE[[#This Row],[KM - Inicio]]</f>
        <v>0</v>
      </c>
      <c r="AQ106" s="37">
        <f>BS_CONTROLE[[#This Row],[KM - Fim]]</f>
        <v>0</v>
      </c>
      <c r="AR106" s="46"/>
      <c r="AS106" s="46"/>
      <c r="AT106" s="46"/>
      <c r="AU106" s="46"/>
      <c r="AV106" s="46"/>
      <c r="AW106" s="46"/>
      <c r="AX106" s="46"/>
      <c r="AY106" s="13" t="str">
        <f>IF(D106="","*",IFERROR(IF(ISODD(COUNT(AS106:AX106)),"ERRO",SUM((AT106-AS106),(AV106-AU106),(AX106-AW106))),"ERRO"))</f>
        <v>*</v>
      </c>
      <c r="AZ106" s="17"/>
      <c r="BA106" s="79"/>
      <c r="BB106" s="11" t="str">
        <f>IFERROR(_xlfn.XLOOKUP(AI106, BS_ATIVIDADE[ATIVIDADE],BS_ATIVIDADE[UNIDADE] ), "*")</f>
        <v>*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6" s="12" t="str">
        <f>IFERROR(_xlfn.XLOOKUP(AO106, TabelaMap[SUB], TabelaMap[NOME SUB]), "ERRO")</f>
        <v>ERRO</v>
      </c>
      <c r="BF106" s="18" t="str">
        <f>IF(BS_CONTROLE[[#This Row],[Responsavel pelo boletim]]=0, "-", BS_CONTROLE[[#This Row],[Responsavel pelo boletim]])</f>
        <v>-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Aderente</v>
      </c>
      <c r="BR106" s="25" t="str">
        <f>IF(OR(B106="",F106=""),"*",AY106/P106)</f>
        <v>*</v>
      </c>
      <c r="BS106" s="25" t="str">
        <f>IF(OR(B106="",F106=""),"*",BA106/Q106)</f>
        <v>*</v>
      </c>
      <c r="BT106" s="280" t="str">
        <f t="shared" si="1"/>
        <v/>
      </c>
    </row>
    <row r="107" spans="1:72">
      <c r="A107" s="58" t="str">
        <f>D107&amp;B107</f>
        <v/>
      </c>
      <c r="B107" s="195"/>
      <c r="C107" s="9" t="str">
        <f>IF(BS_CONTROLE[[#This Row],[DATA]]="","",WEEKNUM(BS_CONTROLE[[#This Row],[DATA]]))</f>
        <v/>
      </c>
      <c r="D107" s="59"/>
      <c r="E107" s="156"/>
      <c r="F107" s="196"/>
      <c r="G107" s="10" t="str">
        <f>IF(D107="","*",VLOOKUP(F107,BS_ATIVIDADE[#All],3,FALSE))</f>
        <v>*</v>
      </c>
      <c r="H107" s="154"/>
      <c r="I107" s="154"/>
      <c r="J107" s="45"/>
      <c r="K107" s="45"/>
      <c r="L107" s="92"/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7" s="154"/>
      <c r="P107" s="154"/>
      <c r="Q107" s="92"/>
      <c r="R107" s="11" t="str">
        <f>IFERROR(_xlfn.XLOOKUP(F107, BS_ATIVIDADE[ATIVIDADE],BS_ATIVIDADE[UNIDADE] ), "*")</f>
        <v>*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7" s="89" t="str">
        <f>IFERROR(_xlfn.XLOOKUP(J107, TabelaMap[SUB], TabelaMap[NOME SUB]), "ERRO")</f>
        <v>ERRO</v>
      </c>
      <c r="V107" s="230"/>
      <c r="W107" s="197"/>
      <c r="X107" s="59"/>
      <c r="Y107" s="174"/>
      <c r="Z107" s="174"/>
      <c r="AA107" s="155"/>
      <c r="AB107" s="78"/>
      <c r="AC107" s="78"/>
      <c r="AD107" s="197"/>
      <c r="AE107" s="92"/>
      <c r="AF107" s="92"/>
      <c r="AG107" s="92"/>
      <c r="AH107" s="56"/>
      <c r="AI107" s="153" t="str">
        <f>IF(BS_CONTROLE[[#This Row],[Atividade]]=0, "-", BS_CONTROLE[[#This Row],[Atividade]])</f>
        <v>-</v>
      </c>
      <c r="AJ107" s="10" t="str">
        <f>IF(D107="","*",VLOOKUP(AI107,BS_ATIVIDADE[#All],3,FALSE))</f>
        <v>*</v>
      </c>
      <c r="AK107" s="146">
        <f>BS_CONTROLE[[#This Row],[Local - Partida]]</f>
        <v>0</v>
      </c>
      <c r="AL107" s="146">
        <f>BS_CONTROLE[[#This Row],[Local - Encerramento]]</f>
        <v>0</v>
      </c>
      <c r="AM107" s="146" t="str">
        <f>BS_CONTROLE[[#This Row],[Entre - Estações]]</f>
        <v>-</v>
      </c>
      <c r="AN107" s="146" t="str">
        <f>BS_CONTROLE[[#This Row],[SB]]</f>
        <v>-</v>
      </c>
      <c r="AO107" s="37">
        <f>BS_CONTROLE[[#This Row],[SUB]]</f>
        <v>0</v>
      </c>
      <c r="AP107" s="37">
        <f>BS_CONTROLE[[#This Row],[KM - Inicio]]</f>
        <v>0</v>
      </c>
      <c r="AQ107" s="37">
        <f>BS_CONTROLE[[#This Row],[KM - Fim]]</f>
        <v>0</v>
      </c>
      <c r="AR107" s="46"/>
      <c r="AS107" s="46"/>
      <c r="AT107" s="46"/>
      <c r="AU107" s="46"/>
      <c r="AV107" s="46"/>
      <c r="AW107" s="46"/>
      <c r="AX107" s="46"/>
      <c r="AY107" s="13" t="str">
        <f>IF(D107="","*",IFERROR(IF(ISODD(COUNT(AS107:AX107)),"ERRO",SUM((AT107-AS107),(AV107-AU107),(AX107-AW107))),"ERRO"))</f>
        <v>*</v>
      </c>
      <c r="AZ107" s="17"/>
      <c r="BA107" s="79"/>
      <c r="BB107" s="11" t="str">
        <f>IFERROR(_xlfn.XLOOKUP(AI107, BS_ATIVIDADE[ATIVIDADE],BS_ATIVIDADE[UNIDADE] ), "*")</f>
        <v>*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7" s="12" t="str">
        <f>IFERROR(_xlfn.XLOOKUP(AO107, TabelaMap[SUB], TabelaMap[NOME SUB]), "ERRO")</f>
        <v>ERRO</v>
      </c>
      <c r="BF107" s="18" t="str">
        <f>IF(BS_CONTROLE[[#This Row],[Responsavel pelo boletim]]=0, "-", BS_CONTROLE[[#This Row],[Responsavel pelo boletim]])</f>
        <v>-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Aderente</v>
      </c>
      <c r="BR107" s="25" t="str">
        <f>IF(OR(B107="",F107=""),"*",AY107/P107)</f>
        <v>*</v>
      </c>
      <c r="BS107" s="25" t="str">
        <f>IF(OR(B107="",F107=""),"*",BA107/Q107)</f>
        <v>*</v>
      </c>
      <c r="BT107" s="280" t="str">
        <f t="shared" si="1"/>
        <v/>
      </c>
    </row>
    <row r="108" spans="1:72">
      <c r="A108" s="58" t="str">
        <f>D108&amp;B108</f>
        <v/>
      </c>
      <c r="B108" s="195"/>
      <c r="C108" s="9" t="str">
        <f>IF(BS_CONTROLE[[#This Row],[DATA]]="","",WEEKNUM(BS_CONTROLE[[#This Row],[DATA]]))</f>
        <v/>
      </c>
      <c r="D108" s="59"/>
      <c r="E108" s="156"/>
      <c r="F108" s="196"/>
      <c r="G108" s="10" t="str">
        <f>IF(D108="","*",VLOOKUP(F108,BS_ATIVIDADE[#All],3,FALSE))</f>
        <v>*</v>
      </c>
      <c r="H108" s="154"/>
      <c r="I108" s="154"/>
      <c r="J108" s="45"/>
      <c r="K108" s="45"/>
      <c r="L108" s="92"/>
      <c r="M108" s="18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8" s="18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8" s="154"/>
      <c r="P108" s="154"/>
      <c r="Q108" s="92"/>
      <c r="R108" s="11" t="str">
        <f>IFERROR(_xlfn.XLOOKUP(F108, BS_ATIVIDADE[ATIVIDADE],BS_ATIVIDADE[UNIDADE] ), "*")</f>
        <v>*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8" s="89" t="str">
        <f>IFERROR(_xlfn.XLOOKUP(J108, TabelaMap[SUB], TabelaMap[NOME SUB]), "ERRO")</f>
        <v>ERRO</v>
      </c>
      <c r="V108" s="230"/>
      <c r="W108" s="197"/>
      <c r="X108" s="59"/>
      <c r="Y108" s="174"/>
      <c r="Z108" s="174"/>
      <c r="AA108" s="155"/>
      <c r="AB108" s="78"/>
      <c r="AC108" s="78"/>
      <c r="AD108" s="197"/>
      <c r="AE108" s="92"/>
      <c r="AF108" s="92"/>
      <c r="AG108" s="92"/>
      <c r="AH108" s="56"/>
      <c r="AI108" s="153" t="str">
        <f>IF(BS_CONTROLE[[#This Row],[Atividade]]=0, "-", BS_CONTROLE[[#This Row],[Atividade]])</f>
        <v>-</v>
      </c>
      <c r="AJ108" s="10" t="str">
        <f>IF(D108="","*",VLOOKUP(AI108,BS_ATIVIDADE[#All],3,FALSE))</f>
        <v>*</v>
      </c>
      <c r="AK108" s="146">
        <f>BS_CONTROLE[[#This Row],[Local - Partida]]</f>
        <v>0</v>
      </c>
      <c r="AL108" s="146">
        <f>BS_CONTROLE[[#This Row],[Local - Encerramento]]</f>
        <v>0</v>
      </c>
      <c r="AM108" s="146" t="str">
        <f>BS_CONTROLE[[#This Row],[Entre - Estações]]</f>
        <v>-</v>
      </c>
      <c r="AN108" s="146" t="str">
        <f>BS_CONTROLE[[#This Row],[SB]]</f>
        <v>-</v>
      </c>
      <c r="AO108" s="37">
        <f>BS_CONTROLE[[#This Row],[SUB]]</f>
        <v>0</v>
      </c>
      <c r="AP108" s="37">
        <f>BS_CONTROLE[[#This Row],[KM - Inicio]]</f>
        <v>0</v>
      </c>
      <c r="AQ108" s="37">
        <f>BS_CONTROLE[[#This Row],[KM - Fim]]</f>
        <v>0</v>
      </c>
      <c r="AR108" s="46"/>
      <c r="AS108" s="46"/>
      <c r="AT108" s="46"/>
      <c r="AU108" s="46"/>
      <c r="AV108" s="46"/>
      <c r="AW108" s="46"/>
      <c r="AX108" s="46"/>
      <c r="AY108" s="13" t="str">
        <f>IF(D108="","*",IFERROR(IF(ISODD(COUNT(AS108:AX108)),"ERRO",SUM((AT108-AS108),(AV108-AU108),(AX108-AW108))),"ERRO"))</f>
        <v>*</v>
      </c>
      <c r="AZ108" s="17"/>
      <c r="BA108" s="79"/>
      <c r="BB108" s="11" t="str">
        <f>IFERROR(_xlfn.XLOOKUP(AI108, BS_ATIVIDADE[ATIVIDADE],BS_ATIVIDADE[UNIDADE] ), "*")</f>
        <v>*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8" s="12" t="str">
        <f>IFERROR(_xlfn.XLOOKUP(AO108, TabelaMap[SUB], TabelaMap[NOME SUB]), "ERRO")</f>
        <v>ERRO</v>
      </c>
      <c r="BF108" s="18" t="str">
        <f>IF(BS_CONTROLE[[#This Row],[Responsavel pelo boletim]]=0, "-", BS_CONTROLE[[#This Row],[Responsavel pelo boletim]])</f>
        <v>-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Aderente</v>
      </c>
      <c r="BR108" s="25" t="str">
        <f>IF(OR(B108="",F108=""),"*",AY108/P108)</f>
        <v>*</v>
      </c>
      <c r="BS108" s="25" t="str">
        <f>IF(OR(B108="",F108=""),"*",BA108/Q108)</f>
        <v>*</v>
      </c>
      <c r="BT108" s="280" t="str">
        <f t="shared" si="1"/>
        <v/>
      </c>
    </row>
    <row r="109" spans="1:72">
      <c r="A109" s="58" t="str">
        <f>D109&amp;B109</f>
        <v/>
      </c>
      <c r="B109" s="195"/>
      <c r="C109" s="9" t="str">
        <f>IF(BS_CONTROLE[[#This Row],[DATA]]="","",WEEKNUM(BS_CONTROLE[[#This Row],[DATA]]))</f>
        <v/>
      </c>
      <c r="D109" s="59"/>
      <c r="E109" s="156"/>
      <c r="F109" s="196"/>
      <c r="G109" s="10" t="str">
        <f>IF(D109="","*",VLOOKUP(F109,BS_ATIVIDADE[#All],3,FALSE))</f>
        <v>*</v>
      </c>
      <c r="H109" s="154"/>
      <c r="I109" s="154"/>
      <c r="J109" s="45"/>
      <c r="K109" s="45"/>
      <c r="L109" s="92"/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54"/>
      <c r="P109" s="154"/>
      <c r="Q109" s="92"/>
      <c r="R109" s="11" t="str">
        <f>IFERROR(_xlfn.XLOOKUP(F109, BS_ATIVIDADE[ATIVIDADE],BS_ATIVIDADE[UNIDADE] ), "*")</f>
        <v>*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89" t="str">
        <f>IFERROR(_xlfn.XLOOKUP(J109, TabelaMap[SUB], TabelaMap[NOME SUB]), "ERRO")</f>
        <v>ERRO</v>
      </c>
      <c r="V109" s="230"/>
      <c r="W109" s="197"/>
      <c r="X109" s="59"/>
      <c r="Y109" s="174"/>
      <c r="Z109" s="174"/>
      <c r="AA109" s="155"/>
      <c r="AB109" s="78"/>
      <c r="AC109" s="78"/>
      <c r="AD109" s="197"/>
      <c r="AE109" s="92"/>
      <c r="AF109" s="92"/>
      <c r="AG109" s="92"/>
      <c r="AH109" s="56"/>
      <c r="AI109" s="153" t="str">
        <f>IF(BS_CONTROLE[[#This Row],[Atividade]]=0, "-", BS_CONTROLE[[#This Row],[Atividade]])</f>
        <v>-</v>
      </c>
      <c r="AJ109" s="10" t="str">
        <f>IF(D109="","*",VLOOKUP(AI109,BS_ATIVIDADE[#All],3,FALSE))</f>
        <v>*</v>
      </c>
      <c r="AK109" s="146">
        <f>BS_CONTROLE[[#This Row],[Local - Partida]]</f>
        <v>0</v>
      </c>
      <c r="AL109" s="146">
        <f>BS_CONTROLE[[#This Row],[Local - Encerramento]]</f>
        <v>0</v>
      </c>
      <c r="AM109" s="146" t="str">
        <f>BS_CONTROLE[[#This Row],[Entre - Estações]]</f>
        <v>-</v>
      </c>
      <c r="AN109" s="146" t="str">
        <f>BS_CONTROLE[[#This Row],[SB]]</f>
        <v>-</v>
      </c>
      <c r="AO109" s="37">
        <f>BS_CONTROLE[[#This Row],[SUB]]</f>
        <v>0</v>
      </c>
      <c r="AP109" s="37">
        <f>BS_CONTROLE[[#This Row],[KM - Inicio]]</f>
        <v>0</v>
      </c>
      <c r="AQ109" s="37">
        <f>BS_CONTROLE[[#This Row],[KM - Fim]]</f>
        <v>0</v>
      </c>
      <c r="AR109" s="46"/>
      <c r="AS109" s="46"/>
      <c r="AT109" s="46"/>
      <c r="AU109" s="46"/>
      <c r="AV109" s="46"/>
      <c r="AW109" s="46"/>
      <c r="AX109" s="46"/>
      <c r="AY109" s="13" t="str">
        <f>IF(D109="","*",IFERROR(IF(ISODD(COUNT(AS109:AX109)),"ERRO",SUM((AT109-AS109),(AV109-AU109),(AX109-AW109))),"ERRO"))</f>
        <v>*</v>
      </c>
      <c r="AZ109" s="17"/>
      <c r="BA109" s="79"/>
      <c r="BB109" s="11" t="str">
        <f>IFERROR(_xlfn.XLOOKUP(AI109, BS_ATIVIDADE[ATIVIDADE],BS_ATIVIDADE[UNIDADE] ), "*")</f>
        <v>*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9" s="12" t="str">
        <f>IFERROR(_xlfn.XLOOKUP(AO109, TabelaMap[SUB], TabelaMap[NOME SUB]), "ERRO")</f>
        <v>ERRO</v>
      </c>
      <c r="BF109" s="18" t="str">
        <f>IF(BS_CONTROLE[[#This Row],[Responsavel pelo boletim]]=0, "-", BS_CONTROLE[[#This Row],[Responsavel pelo boletim]])</f>
        <v>-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Aderente</v>
      </c>
      <c r="BR109" s="25" t="str">
        <f>IF(OR(B109="",F109=""),"*",AY109/P109)</f>
        <v>*</v>
      </c>
      <c r="BS109" s="25" t="str">
        <f>IF(OR(B109="",F109=""),"*",BA109/Q109)</f>
        <v>*</v>
      </c>
      <c r="BT109" s="280" t="str">
        <f t="shared" si="1"/>
        <v/>
      </c>
    </row>
    <row r="110" spans="1:72">
      <c r="A110" s="58" t="str">
        <f>D110&amp;B110</f>
        <v/>
      </c>
      <c r="B110" s="195"/>
      <c r="C110" s="9" t="str">
        <f>IF(BS_CONTROLE[[#This Row],[DATA]]="","",WEEKNUM(BS_CONTROLE[[#This Row],[DATA]]))</f>
        <v/>
      </c>
      <c r="D110" s="59"/>
      <c r="E110" s="156"/>
      <c r="F110" s="196"/>
      <c r="G110" s="10" t="str">
        <f>IF(D110="","*",VLOOKUP(F110,BS_ATIVIDADE[#All],3,FALSE))</f>
        <v>*</v>
      </c>
      <c r="H110" s="154"/>
      <c r="I110" s="154"/>
      <c r="J110" s="45"/>
      <c r="K110" s="45"/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8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54"/>
      <c r="P110" s="154"/>
      <c r="Q110" s="92"/>
      <c r="R110" s="11" t="str">
        <f>IFERROR(_xlfn.XLOOKUP(F110, BS_ATIVIDADE[ATIVIDADE],BS_ATIVIDADE[UNIDADE] ), "*")</f>
        <v>*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89" t="str">
        <f>IFERROR(_xlfn.XLOOKUP(J110, TabelaMap[SUB], TabelaMap[NOME SUB]), "ERRO")</f>
        <v>ERRO</v>
      </c>
      <c r="V110" s="230"/>
      <c r="W110" s="197"/>
      <c r="X110" s="59"/>
      <c r="Y110" s="174"/>
      <c r="Z110" s="174"/>
      <c r="AA110" s="155"/>
      <c r="AB110" s="78"/>
      <c r="AC110" s="78"/>
      <c r="AD110" s="197"/>
      <c r="AE110" s="92"/>
      <c r="AF110" s="92"/>
      <c r="AG110" s="92"/>
      <c r="AH110" s="56"/>
      <c r="AI110" s="153" t="str">
        <f>IF(BS_CONTROLE[[#This Row],[Atividade]]=0, "-", BS_CONTROLE[[#This Row],[Atividade]])</f>
        <v>-</v>
      </c>
      <c r="AJ110" s="10" t="str">
        <f>IF(D110="","*",VLOOKUP(AI110,BS_ATIVIDADE[#All],3,FALSE))</f>
        <v>*</v>
      </c>
      <c r="AK110" s="146">
        <f>BS_CONTROLE[[#This Row],[Local - Partida]]</f>
        <v>0</v>
      </c>
      <c r="AL110" s="146">
        <f>BS_CONTROLE[[#This Row],[Local - Encerramento]]</f>
        <v>0</v>
      </c>
      <c r="AM110" s="146" t="str">
        <f>BS_CONTROLE[[#This Row],[Entre - Estações]]</f>
        <v>-</v>
      </c>
      <c r="AN110" s="146" t="str">
        <f>BS_CONTROLE[[#This Row],[SB]]</f>
        <v>-</v>
      </c>
      <c r="AO110" s="37">
        <f>BS_CONTROLE[[#This Row],[SUB]]</f>
        <v>0</v>
      </c>
      <c r="AP110" s="37">
        <f>BS_CONTROLE[[#This Row],[KM - Inicio]]</f>
        <v>0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 t="str">
        <f>IF(D110="","*",IFERROR(IF(ISODD(COUNT(AS110:AX110)),"ERRO",SUM((AT110-AS110),(AV110-AU110),(AX110-AW110))),"ERRO"))</f>
        <v>*</v>
      </c>
      <c r="AZ110" s="17"/>
      <c r="BA110" s="79"/>
      <c r="BB110" s="11" t="str">
        <f>IFERROR(_xlfn.XLOOKUP(AI110, BS_ATIVIDADE[ATIVIDADE],BS_ATIVIDADE[UNIDADE] ), "*")</f>
        <v>*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>
        <f>IFERROR(_xlfn.XLOOKUP(AO110, TabelaMap[SUB], TabelaMap[NOME SUB]), "ERRO")</f>
        <v>ERRO</v>
      </c>
      <c r="BF110" s="18" t="str">
        <f>IF(BS_CONTROLE[[#This Row],[Responsavel pelo boletim]]=0, "-", BS_CONTROLE[[#This Row],[Responsavel pelo boletim]])</f>
        <v>-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Aderente</v>
      </c>
      <c r="BR110" s="25" t="str">
        <f>IF(OR(B110="",F110=""),"*",AY110/P110)</f>
        <v>*</v>
      </c>
      <c r="BS110" s="25" t="str">
        <f>IF(OR(B110="",F110=""),"*",BA110/Q110)</f>
        <v>*</v>
      </c>
      <c r="BT110" s="280" t="str">
        <f t="shared" si="1"/>
        <v/>
      </c>
    </row>
    <row r="111" spans="1:72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280" t="str">
        <f t="shared" si="1"/>
        <v/>
      </c>
    </row>
    <row r="112" spans="1:72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97:K414 J6:K95" name="Range1_8_1"/>
    <protectedRange sqref="O97:Q414 O6:Q95" name="Range1_9_1"/>
    <protectedRange sqref="V17:Y17 V30:Y32 Y18:Y29 V52:X54 V55 X55 V59:X59 V47:W48 V61:Y63 V76:Y90 V70 X70:Y70 Y71:Y75 Y64:Y69 Y33:Y60 V101:Y414 Y91 V92:Y92 V97:X100 V93:X95 Y93:Y100" name="Range1_11_8"/>
    <protectedRange sqref="Z17:AD17 Z30:AD32 Z52:AD55 Z59:AD59 Z61:AD63 Z76:AD90 Z70:AD70 Z97:AD414 Z92:AD95" name="Range1_12_8"/>
    <protectedRange sqref="V6:Y16 V28:X29 V26:X26 V18:X20 V22:X24 V33:X35 V37:X40 V43:X46 W55 V56:X58 V49:X50 V60:X60 V64:X64 W70 V72:X72 V74:X74 V66:X68 V91:X91" name="Range1_11_1"/>
    <protectedRange sqref="Z6:AD16 Z28:AD29 Z26:AD26 Z18:AD20 Z22:AD24 Z33:AD35 Z43:AD46 Z56:AD58 Z66:AD68 Z60:AD60 Z64:AD64 AB47:AC47 Z37:AD40 Z72:AD72 Z74:AD74 Z49:Z50 AB49:AD50 AA50 Z91:AD91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08" priority="2133" operator="equal">
      <formula>"ERRO"</formula>
    </cfRule>
  </conditionalFormatting>
  <conditionalFormatting sqref="X4 Y1:Z5 Y456:Y531 Y415:Z455">
    <cfRule type="cellIs" dxfId="507" priority="2122" operator="equal">
      <formula>"OPORTUNIDADE"</formula>
    </cfRule>
  </conditionalFormatting>
  <conditionalFormatting sqref="AZ6:AZ503">
    <cfRule type="expression" dxfId="506" priority="2117">
      <formula>$BU6=1</formula>
    </cfRule>
  </conditionalFormatting>
  <conditionalFormatting sqref="BQ6:BQ533">
    <cfRule type="cellIs" dxfId="505" priority="2128" operator="equal">
      <formula>"Produção e Intervalo"</formula>
    </cfRule>
    <cfRule type="cellIs" dxfId="504" priority="2129" operator="equal">
      <formula>"Aderente"</formula>
    </cfRule>
    <cfRule type="cellIs" dxfId="503" priority="2130" operator="equal">
      <formula>"Intervalo"</formula>
    </cfRule>
    <cfRule type="cellIs" dxfId="502" priority="2131" operator="equal">
      <formula>"Produção"</formula>
    </cfRule>
    <cfRule type="cellIs" dxfId="501" priority="2132" operator="equal">
      <formula>"ERRO"</formula>
    </cfRule>
  </conditionalFormatting>
  <conditionalFormatting sqref="BR6:BS533">
    <cfRule type="cellIs" dxfId="500" priority="2110" operator="equal">
      <formula>"*"</formula>
    </cfRule>
    <cfRule type="cellIs" dxfId="499" priority="2111" operator="greaterThanOrEqual">
      <formula>1</formula>
    </cfRule>
    <cfRule type="cellIs" dxfId="498" priority="2112" operator="lessThan">
      <formula>1</formula>
    </cfRule>
  </conditionalFormatting>
  <conditionalFormatting sqref="X456:X503 Y456:Y531 Y415:Z455">
    <cfRule type="cellIs" dxfId="497" priority="2058" operator="equal">
      <formula>"NÃO"</formula>
    </cfRule>
    <cfRule type="cellIs" dxfId="496" priority="2059" operator="equal">
      <formula>"SIM"</formula>
    </cfRule>
  </conditionalFormatting>
  <conditionalFormatting sqref="X456:X503">
    <cfRule type="cellIs" dxfId="495" priority="2057" operator="equal">
      <formula>"OPORTUNIDADE"</formula>
    </cfRule>
  </conditionalFormatting>
  <conditionalFormatting sqref="Z456:Z503">
    <cfRule type="cellIs" dxfId="494" priority="2055" operator="equal">
      <formula>"NÃO"</formula>
    </cfRule>
    <cfRule type="cellIs" dxfId="493" priority="2056" operator="equal">
      <formula>"SIM"</formula>
    </cfRule>
  </conditionalFormatting>
  <conditionalFormatting sqref="Z456:Z503">
    <cfRule type="cellIs" dxfId="492" priority="2054" operator="equal">
      <formula>"OPORTUNIDADE"</formula>
    </cfRule>
  </conditionalFormatting>
  <conditionalFormatting sqref="Y1048575:Y1048576">
    <cfRule type="cellIs" dxfId="491" priority="1939" operator="equal">
      <formula>"OPORTUNIDADE"</formula>
    </cfRule>
  </conditionalFormatting>
  <conditionalFormatting sqref="Y1048575:Y1048576">
    <cfRule type="cellIs" dxfId="490" priority="1937" operator="equal">
      <formula>"NÃO"</formula>
    </cfRule>
    <cfRule type="cellIs" dxfId="489" priority="1938" operator="equal">
      <formula>"SIM"</formula>
    </cfRule>
  </conditionalFormatting>
  <conditionalFormatting sqref="Z504:Z529">
    <cfRule type="cellIs" dxfId="488" priority="1674" operator="equal">
      <formula>"OPORTUNIDADE"</formula>
    </cfRule>
  </conditionalFormatting>
  <conditionalFormatting sqref="Z504:Z529">
    <cfRule type="cellIs" dxfId="487" priority="1672" operator="equal">
      <formula>"NÃO"</formula>
    </cfRule>
    <cfRule type="cellIs" dxfId="486" priority="1673" operator="equal">
      <formula>"SIM"</formula>
    </cfRule>
  </conditionalFormatting>
  <conditionalFormatting sqref="X530">
    <cfRule type="cellIs" dxfId="485" priority="1660" operator="equal">
      <formula>"NÃO"</formula>
    </cfRule>
    <cfRule type="cellIs" dxfId="484" priority="1661" operator="equal">
      <formula>"SIM"</formula>
    </cfRule>
  </conditionalFormatting>
  <conditionalFormatting sqref="X530">
    <cfRule type="cellIs" dxfId="483" priority="1659" operator="equal">
      <formula>"OPORTUNIDADE"</formula>
    </cfRule>
  </conditionalFormatting>
  <conditionalFormatting sqref="Z530">
    <cfRule type="cellIs" dxfId="482" priority="1657" operator="equal">
      <formula>"NÃO"</formula>
    </cfRule>
    <cfRule type="cellIs" dxfId="481" priority="1658" operator="equal">
      <formula>"SIM"</formula>
    </cfRule>
  </conditionalFormatting>
  <conditionalFormatting sqref="Z530">
    <cfRule type="cellIs" dxfId="480" priority="1656" operator="equal">
      <formula>"OPORTUNIDADE"</formula>
    </cfRule>
  </conditionalFormatting>
  <conditionalFormatting sqref="BI530">
    <cfRule type="iconSet" priority="1665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666">
      <iconSet showValue="0">
        <cfvo type="percent" val="0"/>
        <cfvo type="num" val="1"/>
        <cfvo type="num" val="1" gte="0"/>
      </iconSet>
    </cfRule>
    <cfRule type="iconSet" priority="1667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668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479" priority="2276">
      <formula>$BU473=1</formula>
    </cfRule>
  </conditionalFormatting>
  <conditionalFormatting sqref="Y17:Z18 Z26 Y30:Z32 Y46:Z46 Z39 Z52:Z55 Z57 Z59 Y67:Z67 Y61:Z63 Z66 Y74:Z74 Z73:Z74 Y70:Z70 Y101:Z414 Y76:Z92 Z93:Z95 Z97:Z100 Y93:Y100">
    <cfRule type="cellIs" dxfId="478" priority="844" operator="equal">
      <formula>"OPORTUNIDADE"</formula>
    </cfRule>
  </conditionalFormatting>
  <conditionalFormatting sqref="Y17:Z18 Z26 Y30:Z32 Y46:Z46 Z39 Z52:Z55 Z57 Z59 Y67:Z67 Y61:Z63 Z66 Y74:Z74 Z73:Z74 Y70:Z70 Y101:Z414 Y76:Z92 Z93:Z95 Z97:Z100 Y93:Y100">
    <cfRule type="cellIs" dxfId="477" priority="842" operator="equal">
      <formula>"NÃO"</formula>
    </cfRule>
    <cfRule type="cellIs" dxfId="476" priority="843" operator="equal">
      <formula>"SIM"</formula>
    </cfRule>
  </conditionalFormatting>
  <conditionalFormatting sqref="BK7:BK9 BK11:BK17 BK23 BK25:BK26 BK28:BK32 BK40 BK34 BK51:BK56 BK43:BK49 BK58:BK63 BK68 BK70:BK72 BK87:BK414 BK74:BK77 BK82:BK85">
    <cfRule type="iconSet" priority="825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397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399">
      <iconSet showValue="0">
        <cfvo type="percent" val="0"/>
        <cfvo type="num" val="1"/>
        <cfvo type="num" val="1" gte="0"/>
      </iconSet>
    </cfRule>
    <cfRule type="iconSet" priority="2400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475" priority="2436">
      <formula>$BU478=1</formula>
    </cfRule>
  </conditionalFormatting>
  <conditionalFormatting sqref="BI504:BI529">
    <cfRule type="iconSet" priority="2437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39">
      <iconSet showValue="0">
        <cfvo type="percent" val="0"/>
        <cfvo type="num" val="1"/>
        <cfvo type="num" val="1" gte="0"/>
      </iconSet>
    </cfRule>
    <cfRule type="iconSet" priority="2440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443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445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474" priority="615" operator="equal">
      <formula>"OPORTUNIDADE"</formula>
    </cfRule>
  </conditionalFormatting>
  <conditionalFormatting sqref="Y6:Z16">
    <cfRule type="cellIs" dxfId="473" priority="613" operator="equal">
      <formula>"NÃO"</formula>
    </cfRule>
    <cfRule type="cellIs" dxfId="472" priority="614" operator="equal">
      <formula>"SIM"</formula>
    </cfRule>
  </conditionalFormatting>
  <conditionalFormatting sqref="BJ6">
    <cfRule type="iconSet" priority="612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11">
      <iconSet showValue="0">
        <cfvo type="percent" val="0"/>
        <cfvo type="num" val="1"/>
        <cfvo type="num" val="1" gte="0"/>
      </iconSet>
    </cfRule>
  </conditionalFormatting>
  <conditionalFormatting sqref="Z23">
    <cfRule type="cellIs" dxfId="471" priority="610" operator="equal">
      <formula>"OPORTUNIDADE"</formula>
    </cfRule>
  </conditionalFormatting>
  <conditionalFormatting sqref="Z23">
    <cfRule type="cellIs" dxfId="470" priority="608" operator="equal">
      <formula>"NÃO"</formula>
    </cfRule>
    <cfRule type="cellIs" dxfId="469" priority="609" operator="equal">
      <formula>"SIM"</formula>
    </cfRule>
  </conditionalFormatting>
  <conditionalFormatting sqref="Z20:Z21">
    <cfRule type="cellIs" dxfId="468" priority="604" operator="equal">
      <formula>"OPORTUNIDADE"</formula>
    </cfRule>
  </conditionalFormatting>
  <conditionalFormatting sqref="Z20:Z21">
    <cfRule type="cellIs" dxfId="467" priority="602" operator="equal">
      <formula>"NÃO"</formula>
    </cfRule>
    <cfRule type="cellIs" dxfId="466" priority="603" operator="equal">
      <formula>"SIM"</formula>
    </cfRule>
  </conditionalFormatting>
  <conditionalFormatting sqref="Z25:Z26">
    <cfRule type="cellIs" dxfId="465" priority="598" operator="equal">
      <formula>"OPORTUNIDADE"</formula>
    </cfRule>
  </conditionalFormatting>
  <conditionalFormatting sqref="Z25:Z26">
    <cfRule type="cellIs" dxfId="464" priority="596" operator="equal">
      <formula>"NÃO"</formula>
    </cfRule>
    <cfRule type="cellIs" dxfId="463" priority="597" operator="equal">
      <formula>"SIM"</formula>
    </cfRule>
  </conditionalFormatting>
  <conditionalFormatting sqref="Z23:Z24">
    <cfRule type="cellIs" dxfId="462" priority="595" operator="equal">
      <formula>"OPORTUNIDADE"</formula>
    </cfRule>
  </conditionalFormatting>
  <conditionalFormatting sqref="Z23:Z24">
    <cfRule type="cellIs" dxfId="461" priority="593" operator="equal">
      <formula>"NÃO"</formula>
    </cfRule>
    <cfRule type="cellIs" dxfId="460" priority="594" operator="equal">
      <formula>"SIM"</formula>
    </cfRule>
  </conditionalFormatting>
  <conditionalFormatting sqref="Z19:Z21">
    <cfRule type="cellIs" dxfId="459" priority="592" operator="equal">
      <formula>"OPORTUNIDADE"</formula>
    </cfRule>
  </conditionalFormatting>
  <conditionalFormatting sqref="Z19:Z21">
    <cfRule type="cellIs" dxfId="458" priority="590" operator="equal">
      <formula>"NÃO"</formula>
    </cfRule>
    <cfRule type="cellIs" dxfId="457" priority="591" operator="equal">
      <formula>"SIM"</formula>
    </cfRule>
  </conditionalFormatting>
  <conditionalFormatting sqref="Y19:Y29">
    <cfRule type="cellIs" dxfId="456" priority="589" operator="equal">
      <formula>"OPORTUNIDADE"</formula>
    </cfRule>
  </conditionalFormatting>
  <conditionalFormatting sqref="Y19:Y29">
    <cfRule type="cellIs" dxfId="455" priority="587" operator="equal">
      <formula>"NÃO"</formula>
    </cfRule>
    <cfRule type="cellIs" dxfId="454" priority="588" operator="equal">
      <formula>"SIM"</formula>
    </cfRule>
  </conditionalFormatting>
  <conditionalFormatting sqref="Z19:Z20">
    <cfRule type="cellIs" dxfId="453" priority="586" operator="equal">
      <formula>"OPORTUNIDADE"</formula>
    </cfRule>
  </conditionalFormatting>
  <conditionalFormatting sqref="Z19:Z20">
    <cfRule type="cellIs" dxfId="452" priority="584" operator="equal">
      <formula>"NÃO"</formula>
    </cfRule>
    <cfRule type="cellIs" dxfId="451" priority="585" operator="equal">
      <formula>"SIM"</formula>
    </cfRule>
  </conditionalFormatting>
  <conditionalFormatting sqref="Y19:Y29">
    <cfRule type="cellIs" dxfId="450" priority="583" operator="equal">
      <formula>"OPORTUNIDADE"</formula>
    </cfRule>
  </conditionalFormatting>
  <conditionalFormatting sqref="Y19:Y29">
    <cfRule type="cellIs" dxfId="449" priority="581" operator="equal">
      <formula>"NÃO"</formula>
    </cfRule>
    <cfRule type="cellIs" dxfId="448" priority="582" operator="equal">
      <formula>"SIM"</formula>
    </cfRule>
  </conditionalFormatting>
  <conditionalFormatting sqref="BP13">
    <cfRule type="iconSet" priority="580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47" priority="579" operator="equal">
      <formula>"OPORTUNIDADE"</formula>
    </cfRule>
  </conditionalFormatting>
  <conditionalFormatting sqref="Z28">
    <cfRule type="cellIs" dxfId="446" priority="577" operator="equal">
      <formula>"NÃO"</formula>
    </cfRule>
    <cfRule type="cellIs" dxfId="445" priority="578" operator="equal">
      <formula>"SIM"</formula>
    </cfRule>
  </conditionalFormatting>
  <conditionalFormatting sqref="Z29">
    <cfRule type="cellIs" dxfId="444" priority="573" operator="equal">
      <formula>"OPORTUNIDADE"</formula>
    </cfRule>
  </conditionalFormatting>
  <conditionalFormatting sqref="Z29">
    <cfRule type="cellIs" dxfId="443" priority="571" operator="equal">
      <formula>"NÃO"</formula>
    </cfRule>
    <cfRule type="cellIs" dxfId="442" priority="572" operator="equal">
      <formula>"SIM"</formula>
    </cfRule>
  </conditionalFormatting>
  <conditionalFormatting sqref="Z27">
    <cfRule type="cellIs" dxfId="441" priority="570" operator="equal">
      <formula>"OPORTUNIDADE"</formula>
    </cfRule>
  </conditionalFormatting>
  <conditionalFormatting sqref="Z27">
    <cfRule type="cellIs" dxfId="440" priority="568" operator="equal">
      <formula>"NÃO"</formula>
    </cfRule>
    <cfRule type="cellIs" dxfId="439" priority="569" operator="equal">
      <formula>"SIM"</formula>
    </cfRule>
  </conditionalFormatting>
  <conditionalFormatting sqref="Z18:Z19">
    <cfRule type="cellIs" dxfId="438" priority="564" operator="equal">
      <formula>"OPORTUNIDADE"</formula>
    </cfRule>
  </conditionalFormatting>
  <conditionalFormatting sqref="Z18:Z19">
    <cfRule type="cellIs" dxfId="437" priority="562" operator="equal">
      <formula>"NÃO"</formula>
    </cfRule>
    <cfRule type="cellIs" dxfId="436" priority="563" operator="equal">
      <formula>"SIM"</formula>
    </cfRule>
  </conditionalFormatting>
  <conditionalFormatting sqref="Y18:Y29">
    <cfRule type="cellIs" dxfId="435" priority="561" operator="equal">
      <formula>"OPORTUNIDADE"</formula>
    </cfRule>
  </conditionalFormatting>
  <conditionalFormatting sqref="Y18:Y29">
    <cfRule type="cellIs" dxfId="434" priority="559" operator="equal">
      <formula>"NÃO"</formula>
    </cfRule>
    <cfRule type="cellIs" dxfId="433" priority="560" operator="equal">
      <formula>"SIM"</formula>
    </cfRule>
  </conditionalFormatting>
  <conditionalFormatting sqref="BK6">
    <cfRule type="iconSet" priority="558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557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32" priority="556" operator="equal">
      <formula>"OPORTUNIDADE"</formula>
    </cfRule>
  </conditionalFormatting>
  <conditionalFormatting sqref="Z24">
    <cfRule type="cellIs" dxfId="431" priority="554" operator="equal">
      <formula>"NÃO"</formula>
    </cfRule>
    <cfRule type="cellIs" dxfId="430" priority="555" operator="equal">
      <formula>"SIM"</formula>
    </cfRule>
  </conditionalFormatting>
  <conditionalFormatting sqref="BP9">
    <cfRule type="iconSet" priority="553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29" priority="552" operator="equal">
      <formula>"OPORTUNIDADE"</formula>
    </cfRule>
  </conditionalFormatting>
  <conditionalFormatting sqref="Z25">
    <cfRule type="cellIs" dxfId="428" priority="550" operator="equal">
      <formula>"NÃO"</formula>
    </cfRule>
    <cfRule type="cellIs" dxfId="427" priority="551" operator="equal">
      <formula>"SIM"</formula>
    </cfRule>
  </conditionalFormatting>
  <conditionalFormatting sqref="Z21">
    <cfRule type="cellIs" dxfId="426" priority="546" operator="equal">
      <formula>"OPORTUNIDADE"</formula>
    </cfRule>
  </conditionalFormatting>
  <conditionalFormatting sqref="Z21">
    <cfRule type="cellIs" dxfId="425" priority="544" operator="equal">
      <formula>"NÃO"</formula>
    </cfRule>
    <cfRule type="cellIs" dxfId="424" priority="545" operator="equal">
      <formula>"SIM"</formula>
    </cfRule>
  </conditionalFormatting>
  <conditionalFormatting sqref="Z22">
    <cfRule type="cellIs" dxfId="423" priority="543" operator="equal">
      <formula>"OPORTUNIDADE"</formula>
    </cfRule>
  </conditionalFormatting>
  <conditionalFormatting sqref="Z22">
    <cfRule type="cellIs" dxfId="422" priority="541" operator="equal">
      <formula>"NÃO"</formula>
    </cfRule>
    <cfRule type="cellIs" dxfId="421" priority="542" operator="equal">
      <formula>"SIM"</formula>
    </cfRule>
  </conditionalFormatting>
  <conditionalFormatting sqref="BJ19">
    <cfRule type="iconSet" priority="537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35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34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33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32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31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30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20" priority="529" operator="equal">
      <formula>"OPORTUNIDADE"</formula>
    </cfRule>
  </conditionalFormatting>
  <conditionalFormatting sqref="Z36">
    <cfRule type="cellIs" dxfId="419" priority="527" operator="equal">
      <formula>"NÃO"</formula>
    </cfRule>
    <cfRule type="cellIs" dxfId="418" priority="528" operator="equal">
      <formula>"SIM"</formula>
    </cfRule>
  </conditionalFormatting>
  <conditionalFormatting sqref="Z36">
    <cfRule type="cellIs" dxfId="417" priority="526" operator="equal">
      <formula>"OPORTUNIDADE"</formula>
    </cfRule>
  </conditionalFormatting>
  <conditionalFormatting sqref="Z36">
    <cfRule type="cellIs" dxfId="416" priority="524" operator="equal">
      <formula>"NÃO"</formula>
    </cfRule>
    <cfRule type="cellIs" dxfId="415" priority="525" operator="equal">
      <formula>"SIM"</formula>
    </cfRule>
  </conditionalFormatting>
  <conditionalFormatting sqref="Z36">
    <cfRule type="cellIs" dxfId="414" priority="514" operator="equal">
      <formula>"OPORTUNIDADE"</formula>
    </cfRule>
  </conditionalFormatting>
  <conditionalFormatting sqref="Z36">
    <cfRule type="cellIs" dxfId="413" priority="512" operator="equal">
      <formula>"NÃO"</formula>
    </cfRule>
    <cfRule type="cellIs" dxfId="412" priority="513" operator="equal">
      <formula>"SIM"</formula>
    </cfRule>
  </conditionalFormatting>
  <conditionalFormatting sqref="Z37:Z38">
    <cfRule type="cellIs" dxfId="411" priority="511" operator="equal">
      <formula>"OPORTUNIDADE"</formula>
    </cfRule>
  </conditionalFormatting>
  <conditionalFormatting sqref="Z37:Z38">
    <cfRule type="cellIs" dxfId="410" priority="509" operator="equal">
      <formula>"NÃO"</formula>
    </cfRule>
    <cfRule type="cellIs" dxfId="409" priority="510" operator="equal">
      <formula>"SIM"</formula>
    </cfRule>
  </conditionalFormatting>
  <conditionalFormatting sqref="BJ18">
    <cfRule type="iconSet" priority="502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01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08" priority="500" operator="equal">
      <formula>"OPORTUNIDADE"</formula>
    </cfRule>
  </conditionalFormatting>
  <conditionalFormatting sqref="Z35:Z36">
    <cfRule type="cellIs" dxfId="407" priority="498" operator="equal">
      <formula>"NÃO"</formula>
    </cfRule>
    <cfRule type="cellIs" dxfId="406" priority="499" operator="equal">
      <formula>"SIM"</formula>
    </cfRule>
  </conditionalFormatting>
  <conditionalFormatting sqref="BK27">
    <cfRule type="iconSet" priority="494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493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476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05" priority="475" operator="equal">
      <formula>"OPORTUNIDADE"</formula>
    </cfRule>
  </conditionalFormatting>
  <conditionalFormatting sqref="Z34:Z35">
    <cfRule type="cellIs" dxfId="404" priority="473" operator="equal">
      <formula>"NÃO"</formula>
    </cfRule>
    <cfRule type="cellIs" dxfId="403" priority="474" operator="equal">
      <formula>"SIM"</formula>
    </cfRule>
  </conditionalFormatting>
  <conditionalFormatting sqref="Z33:Z35">
    <cfRule type="cellIs" dxfId="402" priority="472" operator="equal">
      <formula>"OPORTUNIDADE"</formula>
    </cfRule>
  </conditionalFormatting>
  <conditionalFormatting sqref="Z33:Z35">
    <cfRule type="cellIs" dxfId="401" priority="470" operator="equal">
      <formula>"NÃO"</formula>
    </cfRule>
    <cfRule type="cellIs" dxfId="400" priority="471" operator="equal">
      <formula>"SIM"</formula>
    </cfRule>
  </conditionalFormatting>
  <conditionalFormatting sqref="Z33:Z35">
    <cfRule type="cellIs" dxfId="399" priority="466" operator="equal">
      <formula>"OPORTUNIDADE"</formula>
    </cfRule>
  </conditionalFormatting>
  <conditionalFormatting sqref="Z33:Z35">
    <cfRule type="cellIs" dxfId="398" priority="464" operator="equal">
      <formula>"NÃO"</formula>
    </cfRule>
    <cfRule type="cellIs" dxfId="397" priority="465" operator="equal">
      <formula>"SIM"</formula>
    </cfRule>
  </conditionalFormatting>
  <conditionalFormatting sqref="Z33:Z34">
    <cfRule type="cellIs" dxfId="396" priority="460" operator="equal">
      <formula>"OPORTUNIDADE"</formula>
    </cfRule>
  </conditionalFormatting>
  <conditionalFormatting sqref="Z33:Z34">
    <cfRule type="cellIs" dxfId="395" priority="458" operator="equal">
      <formula>"NÃO"</formula>
    </cfRule>
    <cfRule type="cellIs" dxfId="394" priority="459" operator="equal">
      <formula>"SIM"</formula>
    </cfRule>
  </conditionalFormatting>
  <conditionalFormatting sqref="Y33:Y45">
    <cfRule type="cellIs" dxfId="393" priority="454" operator="equal">
      <formula>"OPORTUNIDADE"</formula>
    </cfRule>
  </conditionalFormatting>
  <conditionalFormatting sqref="Y33:Y45">
    <cfRule type="cellIs" dxfId="392" priority="452" operator="equal">
      <formula>"NÃO"</formula>
    </cfRule>
    <cfRule type="cellIs" dxfId="391" priority="453" operator="equal">
      <formula>"SIM"</formula>
    </cfRule>
  </conditionalFormatting>
  <conditionalFormatting sqref="Y34:Y45">
    <cfRule type="cellIs" dxfId="390" priority="451" operator="equal">
      <formula>"OPORTUNIDADE"</formula>
    </cfRule>
  </conditionalFormatting>
  <conditionalFormatting sqref="Y34:Y45">
    <cfRule type="cellIs" dxfId="389" priority="449" operator="equal">
      <formula>"NÃO"</formula>
    </cfRule>
    <cfRule type="cellIs" dxfId="388" priority="450" operator="equal">
      <formula>"SIM"</formula>
    </cfRule>
  </conditionalFormatting>
  <conditionalFormatting sqref="BK22">
    <cfRule type="iconSet" priority="448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387" priority="441" operator="equal">
      <formula>"OPORTUNIDADE"</formula>
    </cfRule>
  </conditionalFormatting>
  <conditionalFormatting sqref="Z42:Z43">
    <cfRule type="cellIs" dxfId="386" priority="439" operator="equal">
      <formula>"NÃO"</formula>
    </cfRule>
    <cfRule type="cellIs" dxfId="385" priority="440" operator="equal">
      <formula>"SIM"</formula>
    </cfRule>
  </conditionalFormatting>
  <conditionalFormatting sqref="Y46:Y50 Y52:Y60">
    <cfRule type="cellIs" dxfId="384" priority="435" operator="equal">
      <formula>"OPORTUNIDADE"</formula>
    </cfRule>
  </conditionalFormatting>
  <conditionalFormatting sqref="Y46:Y50 Y52:Y60">
    <cfRule type="cellIs" dxfId="383" priority="433" operator="equal">
      <formula>"NÃO"</formula>
    </cfRule>
    <cfRule type="cellIs" dxfId="382" priority="434" operator="equal">
      <formula>"SIM"</formula>
    </cfRule>
  </conditionalFormatting>
  <conditionalFormatting sqref="Z43:Z45">
    <cfRule type="cellIs" dxfId="381" priority="426" operator="equal">
      <formula>"OPORTUNIDADE"</formula>
    </cfRule>
  </conditionalFormatting>
  <conditionalFormatting sqref="Z43:Z45">
    <cfRule type="cellIs" dxfId="380" priority="424" operator="equal">
      <formula>"NÃO"</formula>
    </cfRule>
    <cfRule type="cellIs" dxfId="379" priority="425" operator="equal">
      <formula>"SIM"</formula>
    </cfRule>
  </conditionalFormatting>
  <conditionalFormatting sqref="Z39">
    <cfRule type="cellIs" dxfId="378" priority="420" operator="equal">
      <formula>"OPORTUNIDADE"</formula>
    </cfRule>
  </conditionalFormatting>
  <conditionalFormatting sqref="Z39">
    <cfRule type="cellIs" dxfId="377" priority="418" operator="equal">
      <formula>"NÃO"</formula>
    </cfRule>
    <cfRule type="cellIs" dxfId="376" priority="419" operator="equal">
      <formula>"SIM"</formula>
    </cfRule>
  </conditionalFormatting>
  <conditionalFormatting sqref="Z43:Z44">
    <cfRule type="cellIs" dxfId="375" priority="393" operator="equal">
      <formula>"OPORTUNIDADE"</formula>
    </cfRule>
  </conditionalFormatting>
  <conditionalFormatting sqref="Z43:Z44">
    <cfRule type="cellIs" dxfId="374" priority="391" operator="equal">
      <formula>"NÃO"</formula>
    </cfRule>
    <cfRule type="cellIs" dxfId="373" priority="392" operator="equal">
      <formula>"SIM"</formula>
    </cfRule>
  </conditionalFormatting>
  <conditionalFormatting sqref="Z44:Z46">
    <cfRule type="cellIs" dxfId="372" priority="384" operator="equal">
      <formula>"OPORTUNIDADE"</formula>
    </cfRule>
  </conditionalFormatting>
  <conditionalFormatting sqref="Z44:Z46">
    <cfRule type="cellIs" dxfId="371" priority="382" operator="equal">
      <formula>"NÃO"</formula>
    </cfRule>
    <cfRule type="cellIs" dxfId="370" priority="383" operator="equal">
      <formula>"SIM"</formula>
    </cfRule>
  </conditionalFormatting>
  <conditionalFormatting sqref="BP27">
    <cfRule type="iconSet" priority="363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369" priority="362" operator="equal">
      <formula>"OPORTUNIDADE"</formula>
    </cfRule>
  </conditionalFormatting>
  <conditionalFormatting sqref="Y47:Y60">
    <cfRule type="cellIs" dxfId="368" priority="360" operator="equal">
      <formula>"NÃO"</formula>
    </cfRule>
    <cfRule type="cellIs" dxfId="367" priority="361" operator="equal">
      <formula>"SIM"</formula>
    </cfRule>
  </conditionalFormatting>
  <conditionalFormatting sqref="Z47:Z48">
    <cfRule type="cellIs" dxfId="366" priority="359" operator="equal">
      <formula>"OPORTUNIDADE"</formula>
    </cfRule>
  </conditionalFormatting>
  <conditionalFormatting sqref="Z47:Z48">
    <cfRule type="cellIs" dxfId="365" priority="357" operator="equal">
      <formula>"NÃO"</formula>
    </cfRule>
    <cfRule type="cellIs" dxfId="364" priority="358" operator="equal">
      <formula>"SIM"</formula>
    </cfRule>
  </conditionalFormatting>
  <conditionalFormatting sqref="Z47:Z48">
    <cfRule type="cellIs" dxfId="363" priority="356" operator="equal">
      <formula>"OPORTUNIDADE"</formula>
    </cfRule>
  </conditionalFormatting>
  <conditionalFormatting sqref="Z47:Z48">
    <cfRule type="cellIs" dxfId="362" priority="354" operator="equal">
      <formula>"NÃO"</formula>
    </cfRule>
    <cfRule type="cellIs" dxfId="361" priority="355" operator="equal">
      <formula>"SIM"</formula>
    </cfRule>
  </conditionalFormatting>
  <conditionalFormatting sqref="Y47:Y50 Y52:Y60">
    <cfRule type="cellIs" dxfId="360" priority="353" operator="equal">
      <formula>"OPORTUNIDADE"</formula>
    </cfRule>
  </conditionalFormatting>
  <conditionalFormatting sqref="Y47:Y50 Y52:Y60">
    <cfRule type="cellIs" dxfId="359" priority="351" operator="equal">
      <formula>"NÃO"</formula>
    </cfRule>
    <cfRule type="cellIs" dxfId="358" priority="352" operator="equal">
      <formula>"SIM"</formula>
    </cfRule>
  </conditionalFormatting>
  <conditionalFormatting sqref="Z47">
    <cfRule type="cellIs" dxfId="357" priority="350" operator="equal">
      <formula>"OPORTUNIDADE"</formula>
    </cfRule>
  </conditionalFormatting>
  <conditionalFormatting sqref="Z47">
    <cfRule type="cellIs" dxfId="356" priority="348" operator="equal">
      <formula>"NÃO"</formula>
    </cfRule>
    <cfRule type="cellIs" dxfId="355" priority="349" operator="equal">
      <formula>"SIM"</formula>
    </cfRule>
  </conditionalFormatting>
  <conditionalFormatting sqref="Z47">
    <cfRule type="cellIs" dxfId="354" priority="347" operator="equal">
      <formula>"OPORTUNIDADE"</formula>
    </cfRule>
  </conditionalFormatting>
  <conditionalFormatting sqref="Z47">
    <cfRule type="cellIs" dxfId="353" priority="345" operator="equal">
      <formula>"NÃO"</formula>
    </cfRule>
    <cfRule type="cellIs" dxfId="352" priority="346" operator="equal">
      <formula>"SIM"</formula>
    </cfRule>
  </conditionalFormatting>
  <conditionalFormatting sqref="Z47">
    <cfRule type="cellIs" dxfId="351" priority="344" operator="equal">
      <formula>"OPORTUNIDADE"</formula>
    </cfRule>
  </conditionalFormatting>
  <conditionalFormatting sqref="Z47">
    <cfRule type="cellIs" dxfId="350" priority="342" operator="equal">
      <formula>"NÃO"</formula>
    </cfRule>
    <cfRule type="cellIs" dxfId="349" priority="343" operator="equal">
      <formula>"SIM"</formula>
    </cfRule>
  </conditionalFormatting>
  <conditionalFormatting sqref="Z41">
    <cfRule type="cellIs" dxfId="348" priority="338" operator="equal">
      <formula>"OPORTUNIDADE"</formula>
    </cfRule>
  </conditionalFormatting>
  <conditionalFormatting sqref="Z41">
    <cfRule type="cellIs" dxfId="347" priority="336" operator="equal">
      <formula>"NÃO"</formula>
    </cfRule>
    <cfRule type="cellIs" dxfId="346" priority="337" operator="equal">
      <formula>"SIM"</formula>
    </cfRule>
  </conditionalFormatting>
  <conditionalFormatting sqref="Z41">
    <cfRule type="cellIs" dxfId="345" priority="335" operator="equal">
      <formula>"OPORTUNIDADE"</formula>
    </cfRule>
  </conditionalFormatting>
  <conditionalFormatting sqref="Z41">
    <cfRule type="cellIs" dxfId="344" priority="333" operator="equal">
      <formula>"NÃO"</formula>
    </cfRule>
    <cfRule type="cellIs" dxfId="343" priority="334" operator="equal">
      <formula>"SIM"</formula>
    </cfRule>
  </conditionalFormatting>
  <conditionalFormatting sqref="Z40">
    <cfRule type="cellIs" dxfId="342" priority="329" operator="equal">
      <formula>"OPORTUNIDADE"</formula>
    </cfRule>
  </conditionalFormatting>
  <conditionalFormatting sqref="Z40">
    <cfRule type="cellIs" dxfId="341" priority="327" operator="equal">
      <formula>"NÃO"</formula>
    </cfRule>
    <cfRule type="cellIs" dxfId="340" priority="328" operator="equal">
      <formula>"SIM"</formula>
    </cfRule>
  </conditionalFormatting>
  <conditionalFormatting sqref="Z40">
    <cfRule type="cellIs" dxfId="339" priority="326" operator="equal">
      <formula>"OPORTUNIDADE"</formula>
    </cfRule>
  </conditionalFormatting>
  <conditionalFormatting sqref="Z40">
    <cfRule type="cellIs" dxfId="338" priority="324" operator="equal">
      <formula>"NÃO"</formula>
    </cfRule>
    <cfRule type="cellIs" dxfId="337" priority="325" operator="equal">
      <formula>"SIM"</formula>
    </cfRule>
  </conditionalFormatting>
  <conditionalFormatting sqref="Z40">
    <cfRule type="cellIs" dxfId="336" priority="323" operator="equal">
      <formula>"OPORTUNIDADE"</formula>
    </cfRule>
  </conditionalFormatting>
  <conditionalFormatting sqref="Z40">
    <cfRule type="cellIs" dxfId="335" priority="321" operator="equal">
      <formula>"NÃO"</formula>
    </cfRule>
    <cfRule type="cellIs" dxfId="334" priority="322" operator="equal">
      <formula>"SIM"</formula>
    </cfRule>
  </conditionalFormatting>
  <conditionalFormatting sqref="BP23">
    <cfRule type="iconSet" priority="320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19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33" priority="318" operator="equal">
      <formula>"OPORTUNIDADE"</formula>
    </cfRule>
  </conditionalFormatting>
  <conditionalFormatting sqref="Z45">
    <cfRule type="cellIs" dxfId="332" priority="316" operator="equal">
      <formula>"NÃO"</formula>
    </cfRule>
    <cfRule type="cellIs" dxfId="331" priority="317" operator="equal">
      <formula>"SIM"</formula>
    </cfRule>
  </conditionalFormatting>
  <conditionalFormatting sqref="BJ35:BK35">
    <cfRule type="iconSet" priority="315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14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13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12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503 BJ79:BK79">
    <cfRule type="iconSet" priority="2446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30" priority="311" operator="equal">
      <formula>"OPORTUNIDADE"</formula>
    </cfRule>
  </conditionalFormatting>
  <conditionalFormatting sqref="Z47:Z49">
    <cfRule type="cellIs" dxfId="329" priority="309" operator="equal">
      <formula>"NÃO"</formula>
    </cfRule>
    <cfRule type="cellIs" dxfId="328" priority="310" operator="equal">
      <formula>"SIM"</formula>
    </cfRule>
  </conditionalFormatting>
  <conditionalFormatting sqref="Z47:Z49">
    <cfRule type="cellIs" dxfId="327" priority="308" operator="equal">
      <formula>"OPORTUNIDADE"</formula>
    </cfRule>
  </conditionalFormatting>
  <conditionalFormatting sqref="Z47:Z49">
    <cfRule type="cellIs" dxfId="326" priority="306" operator="equal">
      <formula>"NÃO"</formula>
    </cfRule>
    <cfRule type="cellIs" dxfId="325" priority="307" operator="equal">
      <formula>"SIM"</formula>
    </cfRule>
  </conditionalFormatting>
  <conditionalFormatting sqref="Z47:Z49">
    <cfRule type="cellIs" dxfId="324" priority="305" operator="equal">
      <formula>"OPORTUNIDADE"</formula>
    </cfRule>
  </conditionalFormatting>
  <conditionalFormatting sqref="Z47:Z49">
    <cfRule type="cellIs" dxfId="323" priority="303" operator="equal">
      <formula>"NÃO"</formula>
    </cfRule>
    <cfRule type="cellIs" dxfId="322" priority="304" operator="equal">
      <formula>"SIM"</formula>
    </cfRule>
  </conditionalFormatting>
  <conditionalFormatting sqref="Z47:Z49">
    <cfRule type="cellIs" dxfId="321" priority="302" operator="equal">
      <formula>"OPORTUNIDADE"</formula>
    </cfRule>
  </conditionalFormatting>
  <conditionalFormatting sqref="Z47:Z49">
    <cfRule type="cellIs" dxfId="320" priority="300" operator="equal">
      <formula>"NÃO"</formula>
    </cfRule>
    <cfRule type="cellIs" dxfId="319" priority="301" operator="equal">
      <formula>"SIM"</formula>
    </cfRule>
  </conditionalFormatting>
  <conditionalFormatting sqref="Z49">
    <cfRule type="cellIs" dxfId="318" priority="293" operator="equal">
      <formula>"OPORTUNIDADE"</formula>
    </cfRule>
  </conditionalFormatting>
  <conditionalFormatting sqref="Z49">
    <cfRule type="cellIs" dxfId="317" priority="291" operator="equal">
      <formula>"NÃO"</formula>
    </cfRule>
    <cfRule type="cellIs" dxfId="316" priority="292" operator="equal">
      <formula>"SIM"</formula>
    </cfRule>
  </conditionalFormatting>
  <conditionalFormatting sqref="Z49">
    <cfRule type="cellIs" dxfId="315" priority="290" operator="equal">
      <formula>"OPORTUNIDADE"</formula>
    </cfRule>
  </conditionalFormatting>
  <conditionalFormatting sqref="Z49">
    <cfRule type="cellIs" dxfId="314" priority="288" operator="equal">
      <formula>"NÃO"</formula>
    </cfRule>
    <cfRule type="cellIs" dxfId="313" priority="289" operator="equal">
      <formula>"SIM"</formula>
    </cfRule>
  </conditionalFormatting>
  <conditionalFormatting sqref="Z49">
    <cfRule type="cellIs" dxfId="312" priority="287" operator="equal">
      <formula>"OPORTUNIDADE"</formula>
    </cfRule>
  </conditionalFormatting>
  <conditionalFormatting sqref="Z49">
    <cfRule type="cellIs" dxfId="311" priority="285" operator="equal">
      <formula>"NÃO"</formula>
    </cfRule>
    <cfRule type="cellIs" dxfId="310" priority="286" operator="equal">
      <formula>"SIM"</formula>
    </cfRule>
  </conditionalFormatting>
  <conditionalFormatting sqref="Z49">
    <cfRule type="cellIs" dxfId="309" priority="284" operator="equal">
      <formula>"OPORTUNIDADE"</formula>
    </cfRule>
  </conditionalFormatting>
  <conditionalFormatting sqref="Z49">
    <cfRule type="cellIs" dxfId="308" priority="282" operator="equal">
      <formula>"NÃO"</formula>
    </cfRule>
    <cfRule type="cellIs" dxfId="307" priority="283" operator="equal">
      <formula>"SIM"</formula>
    </cfRule>
  </conditionalFormatting>
  <conditionalFormatting sqref="Z56">
    <cfRule type="cellIs" dxfId="306" priority="269" operator="equal">
      <formula>"OPORTUNIDADE"</formula>
    </cfRule>
  </conditionalFormatting>
  <conditionalFormatting sqref="Z56">
    <cfRule type="cellIs" dxfId="305" priority="267" operator="equal">
      <formula>"NÃO"</formula>
    </cfRule>
    <cfRule type="cellIs" dxfId="304" priority="268" operator="equal">
      <formula>"SIM"</formula>
    </cfRule>
  </conditionalFormatting>
  <conditionalFormatting sqref="Z56">
    <cfRule type="cellIs" dxfId="303" priority="266" operator="equal">
      <formula>"OPORTUNIDADE"</formula>
    </cfRule>
  </conditionalFormatting>
  <conditionalFormatting sqref="Z56">
    <cfRule type="cellIs" dxfId="302" priority="264" operator="equal">
      <formula>"NÃO"</formula>
    </cfRule>
    <cfRule type="cellIs" dxfId="301" priority="265" operator="equal">
      <formula>"SIM"</formula>
    </cfRule>
  </conditionalFormatting>
  <conditionalFormatting sqref="Z56">
    <cfRule type="cellIs" dxfId="300" priority="263" operator="equal">
      <formula>"OPORTUNIDADE"</formula>
    </cfRule>
  </conditionalFormatting>
  <conditionalFormatting sqref="Z56">
    <cfRule type="cellIs" dxfId="299" priority="261" operator="equal">
      <formula>"NÃO"</formula>
    </cfRule>
    <cfRule type="cellIs" dxfId="298" priority="262" operator="equal">
      <formula>"SIM"</formula>
    </cfRule>
  </conditionalFormatting>
  <conditionalFormatting sqref="Z58">
    <cfRule type="cellIs" dxfId="297" priority="257" operator="equal">
      <formula>"OPORTUNIDADE"</formula>
    </cfRule>
  </conditionalFormatting>
  <conditionalFormatting sqref="Z58">
    <cfRule type="cellIs" dxfId="296" priority="255" operator="equal">
      <formula>"NÃO"</formula>
    </cfRule>
    <cfRule type="cellIs" dxfId="295" priority="256" operator="equal">
      <formula>"SIM"</formula>
    </cfRule>
  </conditionalFormatting>
  <conditionalFormatting sqref="Z58">
    <cfRule type="cellIs" dxfId="294" priority="254" operator="equal">
      <formula>"OPORTUNIDADE"</formula>
    </cfRule>
  </conditionalFormatting>
  <conditionalFormatting sqref="Z58">
    <cfRule type="cellIs" dxfId="293" priority="252" operator="equal">
      <formula>"NÃO"</formula>
    </cfRule>
    <cfRule type="cellIs" dxfId="292" priority="253" operator="equal">
      <formula>"SIM"</formula>
    </cfRule>
  </conditionalFormatting>
  <conditionalFormatting sqref="Z57">
    <cfRule type="cellIs" dxfId="291" priority="239" operator="equal">
      <formula>"OPORTUNIDADE"</formula>
    </cfRule>
  </conditionalFormatting>
  <conditionalFormatting sqref="Z57">
    <cfRule type="cellIs" dxfId="290" priority="237" operator="equal">
      <formula>"NÃO"</formula>
    </cfRule>
    <cfRule type="cellIs" dxfId="289" priority="238" operator="equal">
      <formula>"SIM"</formula>
    </cfRule>
  </conditionalFormatting>
  <conditionalFormatting sqref="BP45">
    <cfRule type="iconSet" priority="235">
      <iconSet showValue="0">
        <cfvo type="percent" val="0"/>
        <cfvo type="num" val="1"/>
        <cfvo type="num" val="1" gte="0"/>
      </iconSet>
    </cfRule>
  </conditionalFormatting>
  <conditionalFormatting sqref="Y66">
    <cfRule type="cellIs" dxfId="288" priority="234" operator="equal">
      <formula>"OPORTUNIDADE"</formula>
    </cfRule>
  </conditionalFormatting>
  <conditionalFormatting sqref="Y66">
    <cfRule type="cellIs" dxfId="287" priority="232" operator="equal">
      <formula>"NÃO"</formula>
    </cfRule>
    <cfRule type="cellIs" dxfId="286" priority="233" operator="equal">
      <formula>"SIM"</formula>
    </cfRule>
  </conditionalFormatting>
  <conditionalFormatting sqref="Z66">
    <cfRule type="cellIs" dxfId="285" priority="231" operator="equal">
      <formula>"OPORTUNIDADE"</formula>
    </cfRule>
  </conditionalFormatting>
  <conditionalFormatting sqref="Z66">
    <cfRule type="cellIs" dxfId="284" priority="229" operator="equal">
      <formula>"NÃO"</formula>
    </cfRule>
    <cfRule type="cellIs" dxfId="283" priority="230" operator="equal">
      <formula>"SIM"</formula>
    </cfRule>
  </conditionalFormatting>
  <conditionalFormatting sqref="Z51">
    <cfRule type="cellIs" dxfId="282" priority="228" operator="equal">
      <formula>"OPORTUNIDADE"</formula>
    </cfRule>
  </conditionalFormatting>
  <conditionalFormatting sqref="Z51">
    <cfRule type="cellIs" dxfId="281" priority="226" operator="equal">
      <formula>"NÃO"</formula>
    </cfRule>
    <cfRule type="cellIs" dxfId="280" priority="227" operator="equal">
      <formula>"SIM"</formula>
    </cfRule>
  </conditionalFormatting>
  <conditionalFormatting sqref="Z51">
    <cfRule type="cellIs" dxfId="279" priority="225" operator="equal">
      <formula>"OPORTUNIDADE"</formula>
    </cfRule>
  </conditionalFormatting>
  <conditionalFormatting sqref="Z51">
    <cfRule type="cellIs" dxfId="278" priority="223" operator="equal">
      <formula>"NÃO"</formula>
    </cfRule>
    <cfRule type="cellIs" dxfId="277" priority="224" operator="equal">
      <formula>"SIM"</formula>
    </cfRule>
  </conditionalFormatting>
  <conditionalFormatting sqref="Z51">
    <cfRule type="cellIs" dxfId="276" priority="213" operator="equal">
      <formula>"OPORTUNIDADE"</formula>
    </cfRule>
  </conditionalFormatting>
  <conditionalFormatting sqref="Z51">
    <cfRule type="cellIs" dxfId="275" priority="211" operator="equal">
      <formula>"NÃO"</formula>
    </cfRule>
    <cfRule type="cellIs" dxfId="274" priority="212" operator="equal">
      <formula>"SIM"</formula>
    </cfRule>
  </conditionalFormatting>
  <conditionalFormatting sqref="Z50">
    <cfRule type="cellIs" dxfId="273" priority="210" operator="equal">
      <formula>"OPORTUNIDADE"</formula>
    </cfRule>
  </conditionalFormatting>
  <conditionalFormatting sqref="Z50">
    <cfRule type="cellIs" dxfId="272" priority="208" operator="equal">
      <formula>"NÃO"</formula>
    </cfRule>
    <cfRule type="cellIs" dxfId="271" priority="209" operator="equal">
      <formula>"SIM"</formula>
    </cfRule>
  </conditionalFormatting>
  <conditionalFormatting sqref="Z60">
    <cfRule type="cellIs" dxfId="270" priority="195" operator="equal">
      <formula>"OPORTUNIDADE"</formula>
    </cfRule>
  </conditionalFormatting>
  <conditionalFormatting sqref="Z60">
    <cfRule type="cellIs" dxfId="269" priority="193" operator="equal">
      <formula>"NÃO"</formula>
    </cfRule>
    <cfRule type="cellIs" dxfId="268" priority="194" operator="equal">
      <formula>"SIM"</formula>
    </cfRule>
  </conditionalFormatting>
  <conditionalFormatting sqref="Z60">
    <cfRule type="cellIs" dxfId="267" priority="192" operator="equal">
      <formula>"OPORTUNIDADE"</formula>
    </cfRule>
  </conditionalFormatting>
  <conditionalFormatting sqref="Z60">
    <cfRule type="cellIs" dxfId="266" priority="190" operator="equal">
      <formula>"NÃO"</formula>
    </cfRule>
    <cfRule type="cellIs" dxfId="265" priority="191" operator="equal">
      <formula>"SIM"</formula>
    </cfRule>
  </conditionalFormatting>
  <conditionalFormatting sqref="Z60">
    <cfRule type="cellIs" dxfId="264" priority="189" operator="equal">
      <formula>"OPORTUNIDADE"</formula>
    </cfRule>
  </conditionalFormatting>
  <conditionalFormatting sqref="Z60">
    <cfRule type="cellIs" dxfId="263" priority="187" operator="equal">
      <formula>"NÃO"</formula>
    </cfRule>
    <cfRule type="cellIs" dxfId="262" priority="188" operator="equal">
      <formula>"SIM"</formula>
    </cfRule>
  </conditionalFormatting>
  <conditionalFormatting sqref="Y64">
    <cfRule type="cellIs" dxfId="261" priority="183" operator="equal">
      <formula>"OPORTUNIDADE"</formula>
    </cfRule>
  </conditionalFormatting>
  <conditionalFormatting sqref="Y64">
    <cfRule type="cellIs" dxfId="260" priority="181" operator="equal">
      <formula>"NÃO"</formula>
    </cfRule>
    <cfRule type="cellIs" dxfId="259" priority="182" operator="equal">
      <formula>"SIM"</formula>
    </cfRule>
  </conditionalFormatting>
  <conditionalFormatting sqref="Z64">
    <cfRule type="cellIs" dxfId="258" priority="180" operator="equal">
      <formula>"OPORTUNIDADE"</formula>
    </cfRule>
  </conditionalFormatting>
  <conditionalFormatting sqref="Z64">
    <cfRule type="cellIs" dxfId="257" priority="178" operator="equal">
      <formula>"NÃO"</formula>
    </cfRule>
    <cfRule type="cellIs" dxfId="256" priority="179" operator="equal">
      <formula>"SIM"</formula>
    </cfRule>
  </conditionalFormatting>
  <conditionalFormatting sqref="Y65">
    <cfRule type="cellIs" dxfId="255" priority="153" operator="equal">
      <formula>"OPORTUNIDADE"</formula>
    </cfRule>
  </conditionalFormatting>
  <conditionalFormatting sqref="Y65">
    <cfRule type="cellIs" dxfId="254" priority="151" operator="equal">
      <formula>"NÃO"</formula>
    </cfRule>
    <cfRule type="cellIs" dxfId="253" priority="152" operator="equal">
      <formula>"SIM"</formula>
    </cfRule>
  </conditionalFormatting>
  <conditionalFormatting sqref="Z65">
    <cfRule type="cellIs" dxfId="252" priority="150" operator="equal">
      <formula>"OPORTUNIDADE"</formula>
    </cfRule>
  </conditionalFormatting>
  <conditionalFormatting sqref="Z65">
    <cfRule type="cellIs" dxfId="251" priority="148" operator="equal">
      <formula>"NÃO"</formula>
    </cfRule>
    <cfRule type="cellIs" dxfId="250" priority="149" operator="equal">
      <formula>"SIM"</formula>
    </cfRule>
  </conditionalFormatting>
  <conditionalFormatting sqref="Z65">
    <cfRule type="cellIs" dxfId="249" priority="147" operator="equal">
      <formula>"OPORTUNIDADE"</formula>
    </cfRule>
  </conditionalFormatting>
  <conditionalFormatting sqref="Z65">
    <cfRule type="cellIs" dxfId="248" priority="145" operator="equal">
      <formula>"NÃO"</formula>
    </cfRule>
    <cfRule type="cellIs" dxfId="247" priority="146" operator="equal">
      <formula>"SIM"</formula>
    </cfRule>
  </conditionalFormatting>
  <conditionalFormatting sqref="Z65">
    <cfRule type="cellIs" dxfId="246" priority="144" operator="equal">
      <formula>"OPORTUNIDADE"</formula>
    </cfRule>
  </conditionalFormatting>
  <conditionalFormatting sqref="Z65">
    <cfRule type="cellIs" dxfId="245" priority="142" operator="equal">
      <formula>"NÃO"</formula>
    </cfRule>
    <cfRule type="cellIs" dxfId="244" priority="143" operator="equal">
      <formula>"SIM"</formula>
    </cfRule>
  </conditionalFormatting>
  <conditionalFormatting sqref="Y73:Y75">
    <cfRule type="cellIs" dxfId="243" priority="141" operator="equal">
      <formula>"OPORTUNIDADE"</formula>
    </cfRule>
  </conditionalFormatting>
  <conditionalFormatting sqref="Y73:Y75">
    <cfRule type="cellIs" dxfId="242" priority="139" operator="equal">
      <formula>"NÃO"</formula>
    </cfRule>
    <cfRule type="cellIs" dxfId="241" priority="140" operator="equal">
      <formula>"SIM"</formula>
    </cfRule>
  </conditionalFormatting>
  <conditionalFormatting sqref="Z73:Z74">
    <cfRule type="cellIs" dxfId="240" priority="138" operator="equal">
      <formula>"OPORTUNIDADE"</formula>
    </cfRule>
  </conditionalFormatting>
  <conditionalFormatting sqref="Z73:Z74">
    <cfRule type="cellIs" dxfId="239" priority="136" operator="equal">
      <formula>"NÃO"</formula>
    </cfRule>
    <cfRule type="cellIs" dxfId="238" priority="137" operator="equal">
      <formula>"SIM"</formula>
    </cfRule>
  </conditionalFormatting>
  <conditionalFormatting sqref="Z72">
    <cfRule type="cellIs" dxfId="237" priority="135" operator="equal">
      <formula>"OPORTUNIDADE"</formula>
    </cfRule>
  </conditionalFormatting>
  <conditionalFormatting sqref="Z72">
    <cfRule type="cellIs" dxfId="236" priority="133" operator="equal">
      <formula>"NÃO"</formula>
    </cfRule>
    <cfRule type="cellIs" dxfId="235" priority="134" operator="equal">
      <formula>"SIM"</formula>
    </cfRule>
  </conditionalFormatting>
  <conditionalFormatting sqref="Z72">
    <cfRule type="cellIs" dxfId="234" priority="132" operator="equal">
      <formula>"OPORTUNIDADE"</formula>
    </cfRule>
  </conditionalFormatting>
  <conditionalFormatting sqref="Z72">
    <cfRule type="cellIs" dxfId="233" priority="130" operator="equal">
      <formula>"NÃO"</formula>
    </cfRule>
    <cfRule type="cellIs" dxfId="232" priority="131" operator="equal">
      <formula>"SIM"</formula>
    </cfRule>
  </conditionalFormatting>
  <conditionalFormatting sqref="Z72">
    <cfRule type="cellIs" dxfId="231" priority="129" operator="equal">
      <formula>"OPORTUNIDADE"</formula>
    </cfRule>
  </conditionalFormatting>
  <conditionalFormatting sqref="Z72">
    <cfRule type="cellIs" dxfId="230" priority="127" operator="equal">
      <formula>"NÃO"</formula>
    </cfRule>
    <cfRule type="cellIs" dxfId="229" priority="128" operator="equal">
      <formula>"SIM"</formula>
    </cfRule>
  </conditionalFormatting>
  <conditionalFormatting sqref="Y72:Y73">
    <cfRule type="cellIs" dxfId="228" priority="126" operator="equal">
      <formula>"OPORTUNIDADE"</formula>
    </cfRule>
  </conditionalFormatting>
  <conditionalFormatting sqref="Y72:Y73">
    <cfRule type="cellIs" dxfId="227" priority="124" operator="equal">
      <formula>"NÃO"</formula>
    </cfRule>
    <cfRule type="cellIs" dxfId="226" priority="125" operator="equal">
      <formula>"SIM"</formula>
    </cfRule>
  </conditionalFormatting>
  <conditionalFormatting sqref="BK38">
    <cfRule type="iconSet" priority="123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25" priority="122" operator="equal">
      <formula>"OPORTUNIDADE"</formula>
    </cfRule>
  </conditionalFormatting>
  <conditionalFormatting sqref="Z72:Z73">
    <cfRule type="cellIs" dxfId="224" priority="120" operator="equal">
      <formula>"NÃO"</formula>
    </cfRule>
    <cfRule type="cellIs" dxfId="223" priority="121" operator="equal">
      <formula>"SIM"</formula>
    </cfRule>
  </conditionalFormatting>
  <conditionalFormatting sqref="Y71">
    <cfRule type="cellIs" dxfId="222" priority="119" operator="equal">
      <formula>"OPORTUNIDADE"</formula>
    </cfRule>
  </conditionalFormatting>
  <conditionalFormatting sqref="Y71">
    <cfRule type="cellIs" dxfId="221" priority="117" operator="equal">
      <formula>"NÃO"</formula>
    </cfRule>
    <cfRule type="cellIs" dxfId="220" priority="118" operator="equal">
      <formula>"SIM"</formula>
    </cfRule>
  </conditionalFormatting>
  <conditionalFormatting sqref="Z71">
    <cfRule type="cellIs" dxfId="219" priority="116" operator="equal">
      <formula>"OPORTUNIDADE"</formula>
    </cfRule>
  </conditionalFormatting>
  <conditionalFormatting sqref="Z71">
    <cfRule type="cellIs" dxfId="218" priority="114" operator="equal">
      <formula>"NÃO"</formula>
    </cfRule>
    <cfRule type="cellIs" dxfId="217" priority="115" operator="equal">
      <formula>"SIM"</formula>
    </cfRule>
  </conditionalFormatting>
  <conditionalFormatting sqref="Z71">
    <cfRule type="cellIs" dxfId="216" priority="113" operator="equal">
      <formula>"OPORTUNIDADE"</formula>
    </cfRule>
  </conditionalFormatting>
  <conditionalFormatting sqref="Z71">
    <cfRule type="cellIs" dxfId="215" priority="111" operator="equal">
      <formula>"NÃO"</formula>
    </cfRule>
    <cfRule type="cellIs" dxfId="214" priority="112" operator="equal">
      <formula>"SIM"</formula>
    </cfRule>
  </conditionalFormatting>
  <conditionalFormatting sqref="Z71">
    <cfRule type="cellIs" dxfId="213" priority="110" operator="equal">
      <formula>"OPORTUNIDADE"</formula>
    </cfRule>
  </conditionalFormatting>
  <conditionalFormatting sqref="Z71">
    <cfRule type="cellIs" dxfId="212" priority="108" operator="equal">
      <formula>"NÃO"</formula>
    </cfRule>
    <cfRule type="cellIs" dxfId="211" priority="109" operator="equal">
      <formula>"SIM"</formula>
    </cfRule>
  </conditionalFormatting>
  <conditionalFormatting sqref="Z75">
    <cfRule type="cellIs" dxfId="210" priority="101" operator="equal">
      <formula>"OPORTUNIDADE"</formula>
    </cfRule>
  </conditionalFormatting>
  <conditionalFormatting sqref="Z75">
    <cfRule type="cellIs" dxfId="209" priority="99" operator="equal">
      <formula>"NÃO"</formula>
    </cfRule>
    <cfRule type="cellIs" dxfId="208" priority="100" operator="equal">
      <formula>"SIM"</formula>
    </cfRule>
  </conditionalFormatting>
  <conditionalFormatting sqref="Y75">
    <cfRule type="cellIs" dxfId="207" priority="98" operator="equal">
      <formula>"OPORTUNIDADE"</formula>
    </cfRule>
  </conditionalFormatting>
  <conditionalFormatting sqref="Y75">
    <cfRule type="cellIs" dxfId="206" priority="96" operator="equal">
      <formula>"NÃO"</formula>
    </cfRule>
    <cfRule type="cellIs" dxfId="205" priority="97" operator="equal">
      <formula>"SIM"</formula>
    </cfRule>
  </conditionalFormatting>
  <conditionalFormatting sqref="BK33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04" priority="94" operator="equal">
      <formula>"OPORTUNIDADE"</formula>
    </cfRule>
  </conditionalFormatting>
  <conditionalFormatting sqref="Y68:Y69">
    <cfRule type="cellIs" dxfId="203" priority="92" operator="equal">
      <formula>"NÃO"</formula>
    </cfRule>
    <cfRule type="cellIs" dxfId="202" priority="93" operator="equal">
      <formula>"SIM"</formula>
    </cfRule>
  </conditionalFormatting>
  <conditionalFormatting sqref="Z68">
    <cfRule type="cellIs" dxfId="201" priority="91" operator="equal">
      <formula>"OPORTUNIDADE"</formula>
    </cfRule>
  </conditionalFormatting>
  <conditionalFormatting sqref="Z68">
    <cfRule type="cellIs" dxfId="200" priority="89" operator="equal">
      <formula>"NÃO"</formula>
    </cfRule>
    <cfRule type="cellIs" dxfId="199" priority="90" operator="equal">
      <formula>"SIM"</formula>
    </cfRule>
  </conditionalFormatting>
  <conditionalFormatting sqref="Z68">
    <cfRule type="cellIs" dxfId="198" priority="88" operator="equal">
      <formula>"OPORTUNIDADE"</formula>
    </cfRule>
  </conditionalFormatting>
  <conditionalFormatting sqref="Z68">
    <cfRule type="cellIs" dxfId="197" priority="86" operator="equal">
      <formula>"NÃO"</formula>
    </cfRule>
    <cfRule type="cellIs" dxfId="196" priority="87" operator="equal">
      <formula>"SIM"</formula>
    </cfRule>
  </conditionalFormatting>
  <conditionalFormatting sqref="Z68">
    <cfRule type="cellIs" dxfId="195" priority="85" operator="equal">
      <formula>"OPORTUNIDADE"</formula>
    </cfRule>
  </conditionalFormatting>
  <conditionalFormatting sqref="Z68">
    <cfRule type="cellIs" dxfId="194" priority="83" operator="equal">
      <formula>"NÃO"</formula>
    </cfRule>
    <cfRule type="cellIs" dxfId="193" priority="84" operator="equal">
      <formula>"SIM"</formula>
    </cfRule>
  </conditionalFormatting>
  <conditionalFormatting sqref="Z68">
    <cfRule type="cellIs" dxfId="192" priority="82" operator="equal">
      <formula>"OPORTUNIDADE"</formula>
    </cfRule>
  </conditionalFormatting>
  <conditionalFormatting sqref="Z68">
    <cfRule type="cellIs" dxfId="191" priority="80" operator="equal">
      <formula>"NÃO"</formula>
    </cfRule>
    <cfRule type="cellIs" dxfId="190" priority="81" operator="equal">
      <formula>"SIM"</formula>
    </cfRule>
  </conditionalFormatting>
  <conditionalFormatting sqref="Z68">
    <cfRule type="cellIs" dxfId="189" priority="79" operator="equal">
      <formula>"OPORTUNIDADE"</formula>
    </cfRule>
  </conditionalFormatting>
  <conditionalFormatting sqref="Z68">
    <cfRule type="cellIs" dxfId="188" priority="77" operator="equal">
      <formula>"NÃO"</formula>
    </cfRule>
    <cfRule type="cellIs" dxfId="187" priority="78" operator="equal">
      <formula>"SIM"</formula>
    </cfRule>
  </conditionalFormatting>
  <conditionalFormatting sqref="Z68">
    <cfRule type="cellIs" dxfId="186" priority="76" operator="equal">
      <formula>"OPORTUNIDADE"</formula>
    </cfRule>
  </conditionalFormatting>
  <conditionalFormatting sqref="Z68">
    <cfRule type="cellIs" dxfId="185" priority="74" operator="equal">
      <formula>"NÃO"</formula>
    </cfRule>
    <cfRule type="cellIs" dxfId="184" priority="75" operator="equal">
      <formula>"SIM"</formula>
    </cfRule>
  </conditionalFormatting>
  <conditionalFormatting sqref="Z68">
    <cfRule type="cellIs" dxfId="183" priority="73" operator="equal">
      <formula>"OPORTUNIDADE"</formula>
    </cfRule>
  </conditionalFormatting>
  <conditionalFormatting sqref="Z68">
    <cfRule type="cellIs" dxfId="182" priority="71" operator="equal">
      <formula>"NÃO"</formula>
    </cfRule>
    <cfRule type="cellIs" dxfId="181" priority="72" operator="equal">
      <formula>"SIM"</formula>
    </cfRule>
  </conditionalFormatting>
  <conditionalFormatting sqref="Z68">
    <cfRule type="cellIs" dxfId="180" priority="70" operator="equal">
      <formula>"OPORTUNIDADE"</formula>
    </cfRule>
  </conditionalFormatting>
  <conditionalFormatting sqref="Z68">
    <cfRule type="cellIs" dxfId="179" priority="68" operator="equal">
      <formula>"NÃO"</formula>
    </cfRule>
    <cfRule type="cellIs" dxfId="178" priority="69" operator="equal">
      <formula>"SIM"</formula>
    </cfRule>
  </conditionalFormatting>
  <conditionalFormatting sqref="Y67:Y69">
    <cfRule type="cellIs" dxfId="177" priority="67" operator="equal">
      <formula>"OPORTUNIDADE"</formula>
    </cfRule>
  </conditionalFormatting>
  <conditionalFormatting sqref="Y67:Y69">
    <cfRule type="cellIs" dxfId="176" priority="65" operator="equal">
      <formula>"NÃO"</formula>
    </cfRule>
    <cfRule type="cellIs" dxfId="175" priority="66" operator="equal">
      <formula>"SIM"</formula>
    </cfRule>
  </conditionalFormatting>
  <conditionalFormatting sqref="Z67:Z68">
    <cfRule type="cellIs" dxfId="174" priority="64" operator="equal">
      <formula>"OPORTUNIDADE"</formula>
    </cfRule>
  </conditionalFormatting>
  <conditionalFormatting sqref="Z67:Z68">
    <cfRule type="cellIs" dxfId="173" priority="62" operator="equal">
      <formula>"NÃO"</formula>
    </cfRule>
    <cfRule type="cellIs" dxfId="172" priority="63" operator="equal">
      <formula>"SIM"</formula>
    </cfRule>
  </conditionalFormatting>
  <conditionalFormatting sqref="Z69">
    <cfRule type="cellIs" dxfId="171" priority="61" operator="equal">
      <formula>"OPORTUNIDADE"</formula>
    </cfRule>
  </conditionalFormatting>
  <conditionalFormatting sqref="Z69">
    <cfRule type="cellIs" dxfId="170" priority="59" operator="equal">
      <formula>"NÃO"</formula>
    </cfRule>
    <cfRule type="cellIs" dxfId="169" priority="60" operator="equal">
      <formula>"SIM"</formula>
    </cfRule>
  </conditionalFormatting>
  <conditionalFormatting sqref="Z69">
    <cfRule type="cellIs" dxfId="168" priority="58" operator="equal">
      <formula>"OPORTUNIDADE"</formula>
    </cfRule>
  </conditionalFormatting>
  <conditionalFormatting sqref="Z69">
    <cfRule type="cellIs" dxfId="167" priority="56" operator="equal">
      <formula>"NÃO"</formula>
    </cfRule>
    <cfRule type="cellIs" dxfId="166" priority="57" operator="equal">
      <formula>"SIM"</formula>
    </cfRule>
  </conditionalFormatting>
  <conditionalFormatting sqref="Z69">
    <cfRule type="cellIs" dxfId="165" priority="55" operator="equal">
      <formula>"OPORTUNIDADE"</formula>
    </cfRule>
  </conditionalFormatting>
  <conditionalFormatting sqref="Z69">
    <cfRule type="cellIs" dxfId="164" priority="53" operator="equal">
      <formula>"NÃO"</formula>
    </cfRule>
    <cfRule type="cellIs" dxfId="163" priority="54" operator="equal">
      <formula>"SIM"</formula>
    </cfRule>
  </conditionalFormatting>
  <conditionalFormatting sqref="Z69">
    <cfRule type="cellIs" dxfId="162" priority="52" operator="equal">
      <formula>"OPORTUNIDADE"</formula>
    </cfRule>
  </conditionalFormatting>
  <conditionalFormatting sqref="Z69">
    <cfRule type="cellIs" dxfId="161" priority="50" operator="equal">
      <formula>"NÃO"</formula>
    </cfRule>
    <cfRule type="cellIs" dxfId="160" priority="51" operator="equal">
      <formula>"SIM"</formula>
    </cfRule>
  </conditionalFormatting>
  <conditionalFormatting sqref="BK37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159" priority="24" operator="equal">
      <formula>"OPORTUNIDADE"</formula>
    </cfRule>
  </conditionalFormatting>
  <conditionalFormatting sqref="Z91:Z92">
    <cfRule type="cellIs" dxfId="158" priority="22" operator="equal">
      <formula>"NÃO"</formula>
    </cfRule>
    <cfRule type="cellIs" dxfId="157" priority="23" operator="equal">
      <formula>"SIM"</formula>
    </cfRule>
  </conditionalFormatting>
  <conditionalFormatting sqref="Y91:Y100">
    <cfRule type="cellIs" dxfId="156" priority="21" operator="equal">
      <formula>"OPORTUNIDADE"</formula>
    </cfRule>
  </conditionalFormatting>
  <conditionalFormatting sqref="Y91:Y100">
    <cfRule type="cellIs" dxfId="155" priority="19" operator="equal">
      <formula>"NÃO"</formula>
    </cfRule>
    <cfRule type="cellIs" dxfId="154" priority="20" operator="equal">
      <formula>"SIM"</formula>
    </cfRule>
  </conditionalFormatting>
  <conditionalFormatting sqref="BK81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53" priority="15" operator="equal">
      <formula>"OPORTUNIDADE"</formula>
    </cfRule>
  </conditionalFormatting>
  <conditionalFormatting sqref="Z96">
    <cfRule type="cellIs" dxfId="152" priority="13" operator="equal">
      <formula>"NÃO"</formula>
    </cfRule>
    <cfRule type="cellIs" dxfId="151" priority="14" operator="equal">
      <formula>"SIM"</formula>
    </cfRule>
  </conditionalFormatting>
  <conditionalFormatting sqref="BP84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workbookViewId="0">
      <selection activeCell="J1005" sqref="J1005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2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1437</v>
      </c>
      <c r="D5" s="307"/>
      <c r="E5" s="307"/>
      <c r="F5" s="307"/>
      <c r="G5" s="307"/>
      <c r="H5" s="307"/>
      <c r="I5" s="307"/>
      <c r="J5" s="308"/>
      <c r="K5" s="309" t="s">
        <v>1438</v>
      </c>
      <c r="L5" s="310"/>
      <c r="M5" s="310"/>
      <c r="N5" s="310"/>
      <c r="O5" s="311" t="s">
        <v>1439</v>
      </c>
      <c r="P5" s="311"/>
      <c r="Q5" s="312"/>
    </row>
    <row r="6" spans="1:17" s="102" customFormat="1" ht="15" customHeight="1">
      <c r="A6" s="96" t="s">
        <v>1440</v>
      </c>
      <c r="B6" s="103" t="s">
        <v>1441</v>
      </c>
      <c r="C6" s="104" t="s">
        <v>1166</v>
      </c>
      <c r="D6" s="105" t="s">
        <v>1167</v>
      </c>
      <c r="E6" s="104" t="s">
        <v>1442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1443</v>
      </c>
      <c r="M6" s="150" t="s">
        <v>30</v>
      </c>
      <c r="N6" s="151" t="s">
        <v>1161</v>
      </c>
      <c r="O6" s="170" t="s">
        <v>1204</v>
      </c>
      <c r="P6" s="170"/>
      <c r="Q6" s="219" t="s">
        <v>1444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Suprimido devido o mesmo nao finalizou o descarregamento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 xml:space="preserve">TP pronta 09:20, intervalo 12:10 ate 13:40 , mudança do plano devido demanda emergencial TECIAP liquidos ,trilho quebrado/ produção 2 soldas 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 xml:space="preserve">MC1 09:18 realizado descarga de pedra  o km 560 de trabalho 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, previsao apos a passagem do X97 previsão 13hrs, devido baixa temperatura nao teve intervalo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Confirmado FX cm CCO e riscado no grafico previsao as 21hrs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MC1 10:06, em deslocamento para o KM 190  de trabalho/ Aguardando produção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 xml:space="preserve">MC1 09:19, autorizado as 12:28 em deslocamento para o km 188 de trabalho 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 xml:space="preserve">MC1 08:56 , nao reazliou o trabalho devido equipamento de apoio avariou 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 xml:space="preserve">MC1 09:10, realizando o intervalo as 09:53 em ZGT1/ Sem inf. de produção 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MC1 10:12, em deslocamento de PSS até POA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TP pronta 10:09, realizado intervalo 11hrs ate 12:30/ prod. 2 soldas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Sem oportunidade de faixa em D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TP pronta 08:00, intervalo 08:30ate 10:00 , mudança do plano devido demanda emergencial TECIAP liquidos ,trilho quebrado/ produção 2 soldas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 xml:space="preserve">Suprimido a pedido do responsavel devido E14 em D-1 não ter ciruclado 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FX confirmado com CCO considerando MC1 às 21h00, deslocamento em VMA TGR-TBR, após segue em comboio cm WT a 30km/hrs entre TBR-TVL. Retornando esmerilhando a 16km/h entre TVL-TGR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Cancelado pois solicitou mais tempo que programado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>Realizado o carregamento de 15 vagoes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Realizando inspeção R7D entre TCS-TMI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MC1 09:32, sem faixa devido prioridade do V98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>Acionado maquinista Diego Navas para assumir o E40 seguem em deslocamento para ZTO MC 19HRS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Realizado o carregamento de 13 vgs de pedra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TP pronta 08:45/ realizando o intervalo 09:00 ate as 11hrs /produ. 2 soldas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Realizado intervalo para recolhimento de materiais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Confirmado FX cm CCO e riscado no grafico previsao as 21hrs</v>
      </c>
      <c r="R38" s="108" t="str">
        <f>IF($A$2=1,IF(FN_MC!BK37="","*",FN_MC!BK37),IF(FN_MC!BL37="","*",FN_MC!BL37))</f>
        <v>*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 xml:space="preserve">TP pronta 07:55, realizando intervadlo 09:51 ate 12:51 em TBR487/prod. 2 soldas 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Realizado intervalo para descarga de pedra em TID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Suprimido devido trem MRS ficar na virtual até 06h00 de D+1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str">
        <f>IF($A$2=1,IF(FN_MC!#REF!="","*",FN_MC!#REF!),IF(FN_MC!BK43="","*",FN_MC!BK43))</f>
        <v xml:space="preserve">Trabalhando no acidente 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>Realizado o deslocamento de PPR-PSG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Chefe de turma cancelou o Invervalo  devido precisa acerta o aceiro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08:28, autorizado as 08:29 em deslocamento para descarga , em intervalo as 09:10, realizou descarga de 28 vgs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 xml:space="preserve">MC1 08:28, autorizado as 08:29 em deslocamento para descarga , em intervalo as 09:10, realizou descarga de 26 vgs 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MC1 09:02, faixa após I38 as 12:30, em intervalo as 13:45 até as 16h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19:30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 xml:space="preserve">Em intervalo as 08:10, substituido 45m de trilho 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 xml:space="preserve">Equipe pronta as 12:20, em intervalo as 12:22, substituido 35m de trilho 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>Equipe pronta as 08:30, em intervalo as 08:38 até as 10:38, realizou substituição de 100m de trilho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Equipe pronta as 08:30, em intervalo as 08:38 até as 10:38, realizou 4 soldas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MC1 08:29, autroizado as 08:43, em intervalo as 10:06 até as 12:06, prod 200 dormentes recolhidos.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13:55, em intervalo as 15:09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Em intervalo as 09:03 até as 13:03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Em intervalo as 09:03 até as 13:03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Em intervalo as 9h até as 11:40 realizou 2 soldas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Alterada programação, equipe vai deslocar no E14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Sem faixa devido priorização dos vazios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11:04, sem oportunidade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 xml:space="preserve">Equiipe em treinamento liberado as 13:30 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>Alterado programação para deslocamento devido acidente L84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Deslocamento para ZJU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 xml:space="preserve">M81 não confirmou cauda 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 xml:space="preserve">Sem oportunidade devido priorização da retomada do acidente </v>
      </c>
    </row>
    <row r="80" spans="1:17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 xml:space="preserve"> MC1 11:55, em deslocamento para o local de trabalho km 529</v>
      </c>
    </row>
    <row r="81" spans="1:17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Confirmado FX com CCO para deslocamento do W71 de TGR-RVD, MC1 às 17h00</v>
      </c>
    </row>
    <row r="82" spans="1:17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 xml:space="preserve">TP pronta 07:41, em intervalo 09hrs ate 10:40 km 407/ prod. 2 solda </v>
      </c>
    </row>
    <row r="83" spans="1:17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 xml:space="preserve">Sem oportunidade devido acidente malha saturada </v>
      </c>
    </row>
    <row r="84" spans="1:17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Realizado inspeção RIV entre TBA-TCS</v>
      </c>
    </row>
    <row r="85" spans="1:17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 xml:space="preserve">TP pronta 09:06, Sem oportunidade devido priorização da retomada do acidente </v>
      </c>
    </row>
    <row r="86" spans="1:17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 xml:space="preserve">TP pronta 08:35, Sem oportunidade devido priorização da retomada do acidente </v>
      </c>
    </row>
    <row r="87" spans="1:17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priorização da retomada do acidente </v>
      </c>
    </row>
    <row r="88" spans="1:17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 xml:space="preserve">Realizado intervalo para socaria MOD entre ZXE-ZGT / prod. 600 metros 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 xml:space="preserve">Realizado o intervalo no KM 1496/ Sem inf. da produção 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*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 t="str">
        <f>IF(FN_MC!BH91="","*",FN_MC!BH91)</f>
        <v>*</v>
      </c>
      <c r="P92" s="99"/>
      <c r="Q92" s="157" t="str">
        <f>IF($A$2=1,IF(FN_MC!BJ92="","*",FN_MC!BJ92),IF(FN_MC!BK91="","*",FN_MC!BK91))</f>
        <v>*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 t="str">
        <f>IF(FN_MC!BH92="","*",FN_MC!BH92)</f>
        <v>*</v>
      </c>
      <c r="P93" s="99"/>
      <c r="Q93" s="157" t="str">
        <f>IF($A$2=1,IF(FN_MC!BJ92="","*",FN_MC!BJ92),IF(FN_MC!BK92="","*",FN_MC!BK92))</f>
        <v>*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 t="str">
        <f>IF(FN_MC!BH93="","*",FN_MC!BH93)</f>
        <v>*</v>
      </c>
      <c r="P94" s="99"/>
      <c r="Q94" s="157" t="str">
        <f>IF($A$2=1,IF(FN_MC!BJ93="","*",FN_MC!BJ93),IF(FN_MC!BK93="","*",FN_MC!BK93))</f>
        <v>*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 t="str">
        <f>IF(FN_MC!BH94="","*",FN_MC!BH94)</f>
        <v>*</v>
      </c>
      <c r="P95" s="99"/>
      <c r="Q95" s="157" t="str">
        <f>IF($A$2=1,IF(FN_MC!BJ94="","*",FN_MC!BJ94),IF(FN_MC!BK94="","*",FN_MC!BK94))</f>
        <v>*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 t="str">
        <f>IF(FN_MC!BH95="","*",FN_MC!BH95)</f>
        <v>*</v>
      </c>
      <c r="P96" s="99"/>
      <c r="Q96" s="157" t="str">
        <f>IF($A$2=1,IF(FN_MC!BJ95="","*",FN_MC!BJ95),IF(FN_MC!BK95="","*",FN_MC!BK95))</f>
        <v>*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 t="str">
        <f>IF(FN_MC!BH96="","*",FN_MC!BH96)</f>
        <v>*</v>
      </c>
      <c r="P97" s="99"/>
      <c r="Q97" s="157" t="str">
        <f>IF($A$2=1,IF(FN_MC!BJ96="","*",FN_MC!BJ96),IF(FN_MC!BK96="","*",FN_MC!BK96))</f>
        <v>*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-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-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 t="str">
        <f>IF(FN_MC!BH97="","*",FN_MC!BH97)</f>
        <v>*</v>
      </c>
      <c r="P98" s="99"/>
      <c r="Q98" s="157" t="str">
        <f>IF($A$2=1,IF(FN_MC!BJ97="","*",FN_MC!BJ97),IF(FN_MC!BK97="","*",FN_MC!BK97))</f>
        <v>*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 t="str">
        <f>IF(FN_MC!BH98="","*",FN_MC!BH98)</f>
        <v>*</v>
      </c>
      <c r="P99" s="99"/>
      <c r="Q99" s="157" t="str">
        <f>IF($A$2=1,IF(FN_MC!BJ98="","*",FN_MC!BJ98),IF(FN_MC!BK98="","*",FN_MC!BK98))</f>
        <v>*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 t="str">
        <f>IF(FN_MC!BH99="","*",FN_MC!BH99)</f>
        <v>*</v>
      </c>
      <c r="P100" s="99"/>
      <c r="Q100" s="157" t="str">
        <f>IF($A$2=1,IF(FN_MC!BJ99="","*",FN_MC!BJ99),IF(FN_MC!BK99="","*",FN_MC!BK99))</f>
        <v>*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 t="str">
        <f>IF(FN_MC!BH100="","*",FN_MC!BH100)</f>
        <v>*</v>
      </c>
      <c r="P101" s="99"/>
      <c r="Q101" s="157" t="str">
        <f>IF($A$2=1,IF(FN_MC!BJ100="","*",FN_MC!BJ100),IF(FN_MC!BK100="","*",FN_MC!BK100))</f>
        <v>*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 t="str">
        <f>IF(FN_MC!B104="","*",FN_MC!B104)</f>
        <v>*</v>
      </c>
      <c r="B105" s="107" t="str">
        <f>IF(FN_MC!X104="","*",FN_MC!X104)</f>
        <v>*</v>
      </c>
      <c r="C105" s="108" t="str">
        <f>IF(FN_MC!S104="","*",FN_MC!S104)</f>
        <v>-</v>
      </c>
      <c r="D105" s="108" t="str">
        <f>IF(FN_MC!T104="","*",FN_MC!T104)</f>
        <v>-</v>
      </c>
      <c r="E105" s="108" t="str">
        <f>IF(FN_MC!D104="","*",FN_MC!D104)</f>
        <v>*</v>
      </c>
      <c r="F105" s="108" t="str">
        <f>IF(FN_MC!H104="","*",FN_MC!H104)</f>
        <v>*</v>
      </c>
      <c r="G105" s="108" t="str">
        <f>IF(FN_MC!M104="","*",FN_MC!M104)</f>
        <v>-</v>
      </c>
      <c r="H105" s="166" t="str">
        <f>IF(FN_MC!K104="","*",FN_MC!K104)</f>
        <v>*</v>
      </c>
      <c r="I105" s="141" t="str">
        <f>IF(FN_MC!O104="","*",FN_MC!O104)</f>
        <v>*</v>
      </c>
      <c r="J105" s="141" t="str">
        <f>IF(FN_MC!P104="","*",FN_MC!P104)</f>
        <v>*</v>
      </c>
      <c r="K105" s="152">
        <f>IF(FN_MC!AK104="","*",FN_MC!AK104)</f>
        <v>0</v>
      </c>
      <c r="L105" s="152" t="str">
        <f>IF(FN_MC!AM104="","*",FN_MC!AM104)</f>
        <v>-</v>
      </c>
      <c r="M105" s="152">
        <f>IF(FN_MC!AP104="","*",FN_MC!AP104)</f>
        <v>0</v>
      </c>
      <c r="N105" s="152" t="str">
        <f>IF(FN_MC!AM104="","*",FN_MC!AM104)</f>
        <v>-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 t="str">
        <f>IF(FN_MC!B105="","*",FN_MC!B105)</f>
        <v>*</v>
      </c>
      <c r="B106" s="107" t="str">
        <f>IF(FN_MC!X105="","*",FN_MC!X105)</f>
        <v>*</v>
      </c>
      <c r="C106" s="108" t="str">
        <f>IF(FN_MC!S105="","*",FN_MC!S105)</f>
        <v>-</v>
      </c>
      <c r="D106" s="108" t="str">
        <f>IF(FN_MC!T105="","*",FN_MC!T105)</f>
        <v>-</v>
      </c>
      <c r="E106" s="108" t="str">
        <f>IF(FN_MC!D105="","*",FN_MC!D105)</f>
        <v>*</v>
      </c>
      <c r="F106" s="108" t="str">
        <f>IF(FN_MC!H105="","*",FN_MC!H105)</f>
        <v>*</v>
      </c>
      <c r="G106" s="108" t="str">
        <f>IF(FN_MC!M105="","*",FN_MC!M105)</f>
        <v>-</v>
      </c>
      <c r="H106" s="166" t="str">
        <f>IF(FN_MC!K105="","*",FN_MC!K105)</f>
        <v>*</v>
      </c>
      <c r="I106" s="141" t="str">
        <f>IF(FN_MC!O105="","*",FN_MC!O105)</f>
        <v>*</v>
      </c>
      <c r="J106" s="141" t="str">
        <f>IF(FN_MC!P105="","*",FN_MC!P105)</f>
        <v>*</v>
      </c>
      <c r="K106" s="152">
        <f>IF(FN_MC!AK105="","*",FN_MC!AK105)</f>
        <v>0</v>
      </c>
      <c r="L106" s="152" t="str">
        <f>IF(FN_MC!AM105="","*",FN_MC!AM105)</f>
        <v>-</v>
      </c>
      <c r="M106" s="152">
        <f>IF(FN_MC!AP105="","*",FN_MC!AP105)</f>
        <v>0</v>
      </c>
      <c r="N106" s="152" t="str">
        <f>IF(FN_MC!AM105="","*",FN_MC!AM105)</f>
        <v>-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 t="str">
        <f>IF(FN_MC!B106="","*",FN_MC!B106)</f>
        <v>*</v>
      </c>
      <c r="B107" s="107" t="str">
        <f>IF(FN_MC!X106="","*",FN_MC!X106)</f>
        <v>*</v>
      </c>
      <c r="C107" s="108" t="str">
        <f>IF(FN_MC!S106="","*",FN_MC!S106)</f>
        <v>-</v>
      </c>
      <c r="D107" s="108" t="str">
        <f>IF(FN_MC!T106="","*",FN_MC!T106)</f>
        <v>-</v>
      </c>
      <c r="E107" s="108" t="str">
        <f>IF(FN_MC!D106="","*",FN_MC!D106)</f>
        <v>*</v>
      </c>
      <c r="F107" s="108" t="str">
        <f>IF(FN_MC!H106="","*",FN_MC!H106)</f>
        <v>*</v>
      </c>
      <c r="G107" s="108" t="str">
        <f>IF(FN_MC!M106="","*",FN_MC!M106)</f>
        <v>-</v>
      </c>
      <c r="H107" s="166" t="str">
        <f>IF(FN_MC!K106="","*",FN_MC!K106)</f>
        <v>*</v>
      </c>
      <c r="I107" s="141" t="str">
        <f>IF(FN_MC!O106="","*",FN_MC!O106)</f>
        <v>*</v>
      </c>
      <c r="J107" s="141" t="str">
        <f>IF(FN_MC!P106="","*",FN_MC!P106)</f>
        <v>*</v>
      </c>
      <c r="K107" s="152">
        <f>IF(FN_MC!AK106="","*",FN_MC!AK106)</f>
        <v>0</v>
      </c>
      <c r="L107" s="152" t="str">
        <f>IF(FN_MC!AM106="","*",FN_MC!AM106)</f>
        <v>-</v>
      </c>
      <c r="M107" s="152">
        <f>IF(FN_MC!AP106="","*",FN_MC!AP106)</f>
        <v>0</v>
      </c>
      <c r="N107" s="152" t="str">
        <f>IF(FN_MC!AM106="","*",FN_MC!AM106)</f>
        <v>-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 t="str">
        <f>IF(FN_MC!B107="","*",FN_MC!B107)</f>
        <v>*</v>
      </c>
      <c r="B108" s="107" t="str">
        <f>IF(FN_MC!X107="","*",FN_MC!X107)</f>
        <v>*</v>
      </c>
      <c r="C108" s="108" t="str">
        <f>IF(FN_MC!S107="","*",FN_MC!S107)</f>
        <v>-</v>
      </c>
      <c r="D108" s="108" t="str">
        <f>IF(FN_MC!T107="","*",FN_MC!T107)</f>
        <v>-</v>
      </c>
      <c r="E108" s="108" t="str">
        <f>IF(FN_MC!D107="","*",FN_MC!D107)</f>
        <v>*</v>
      </c>
      <c r="F108" s="108" t="str">
        <f>IF(FN_MC!H107="","*",FN_MC!H107)</f>
        <v>*</v>
      </c>
      <c r="G108" s="108" t="str">
        <f>IF(FN_MC!M107="","*",FN_MC!M107)</f>
        <v>-</v>
      </c>
      <c r="H108" s="166" t="str">
        <f>IF(FN_MC!K107="","*",FN_MC!K107)</f>
        <v>*</v>
      </c>
      <c r="I108" s="141" t="str">
        <f>IF(FN_MC!O107="","*",FN_MC!O107)</f>
        <v>*</v>
      </c>
      <c r="J108" s="141" t="str">
        <f>IF(FN_MC!P107="","*",FN_MC!P107)</f>
        <v>*</v>
      </c>
      <c r="K108" s="152">
        <f>IF(FN_MC!AK107="","*",FN_MC!AK107)</f>
        <v>0</v>
      </c>
      <c r="L108" s="152" t="str">
        <f>IF(FN_MC!AM107="","*",FN_MC!AM107)</f>
        <v>-</v>
      </c>
      <c r="M108" s="152">
        <f>IF(FN_MC!AP107="","*",FN_MC!AP107)</f>
        <v>0</v>
      </c>
      <c r="N108" s="152" t="str">
        <f>IF(FN_MC!AM107="","*",FN_MC!AM107)</f>
        <v>-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 t="str">
        <f>IF(FN_MC!B108="","*",FN_MC!B108)</f>
        <v>*</v>
      </c>
      <c r="B109" s="107" t="str">
        <f>IF(FN_MC!X108="","*",FN_MC!X108)</f>
        <v>*</v>
      </c>
      <c r="C109" s="108" t="str">
        <f>IF(FN_MC!S108="","*",FN_MC!S108)</f>
        <v>-</v>
      </c>
      <c r="D109" s="108" t="str">
        <f>IF(FN_MC!T108="","*",FN_MC!T108)</f>
        <v>-</v>
      </c>
      <c r="E109" s="108" t="str">
        <f>IF(FN_MC!D108="","*",FN_MC!D108)</f>
        <v>*</v>
      </c>
      <c r="F109" s="108" t="str">
        <f>IF(FN_MC!H108="","*",FN_MC!H108)</f>
        <v>*</v>
      </c>
      <c r="G109" s="108" t="str">
        <f>IF(FN_MC!M108="","*",FN_MC!M108)</f>
        <v>-</v>
      </c>
      <c r="H109" s="166" t="str">
        <f>IF(FN_MC!K108="","*",FN_MC!K108)</f>
        <v>*</v>
      </c>
      <c r="I109" s="141" t="str">
        <f>IF(FN_MC!O108="","*",FN_MC!O108)</f>
        <v>*</v>
      </c>
      <c r="J109" s="141" t="str">
        <f>IF(FN_MC!P108="","*",FN_MC!P108)</f>
        <v>*</v>
      </c>
      <c r="K109" s="152">
        <f>IF(FN_MC!AK108="","*",FN_MC!AK108)</f>
        <v>0</v>
      </c>
      <c r="L109" s="152" t="str">
        <f>IF(FN_MC!AM108="","*",FN_MC!AM108)</f>
        <v>-</v>
      </c>
      <c r="M109" s="152">
        <f>IF(FN_MC!AP108="","*",FN_MC!AP108)</f>
        <v>0</v>
      </c>
      <c r="N109" s="152" t="str">
        <f>IF(FN_MC!AM108="","*",FN_MC!AM108)</f>
        <v>-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 t="str">
        <f>IF(FN_MC!B109="","*",FN_MC!B109)</f>
        <v>*</v>
      </c>
      <c r="B110" s="107" t="str">
        <f>IF(FN_MC!X109="","*",FN_MC!X109)</f>
        <v>*</v>
      </c>
      <c r="C110" s="108" t="str">
        <f>IF(FN_MC!S109="","*",FN_MC!S109)</f>
        <v>-</v>
      </c>
      <c r="D110" s="108" t="str">
        <f>IF(FN_MC!T109="","*",FN_MC!T109)</f>
        <v>-</v>
      </c>
      <c r="E110" s="108" t="str">
        <f>IF(FN_MC!D109="","*",FN_MC!D109)</f>
        <v>*</v>
      </c>
      <c r="F110" s="108" t="str">
        <f>IF(FN_MC!H109="","*",FN_MC!H109)</f>
        <v>*</v>
      </c>
      <c r="G110" s="108" t="str">
        <f>IF(FN_MC!M109="","*",FN_MC!M109)</f>
        <v>-</v>
      </c>
      <c r="H110" s="166" t="str">
        <f>IF(FN_MC!K109="","*",FN_MC!K109)</f>
        <v>*</v>
      </c>
      <c r="I110" s="141" t="str">
        <f>IF(FN_MC!O109="","*",FN_MC!O109)</f>
        <v>*</v>
      </c>
      <c r="J110" s="141" t="str">
        <f>IF(FN_MC!P109="","*",FN_MC!P109)</f>
        <v>*</v>
      </c>
      <c r="K110" s="152">
        <f>IF(FN_MC!AK109="","*",FN_MC!AK109)</f>
        <v>0</v>
      </c>
      <c r="L110" s="152" t="str">
        <f>IF(FN_MC!AM109="","*",FN_MC!AM109)</f>
        <v>-</v>
      </c>
      <c r="M110" s="152">
        <f>IF(FN_MC!AP109="","*",FN_MC!AP109)</f>
        <v>0</v>
      </c>
      <c r="N110" s="152" t="str">
        <f>IF(FN_MC!AM109="","*",FN_MC!AM109)</f>
        <v>-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 t="str">
        <f>IF(FN_MC!B110="","*",FN_MC!B110)</f>
        <v>*</v>
      </c>
      <c r="B111" s="107" t="str">
        <f>IF(FN_MC!X110="","*",FN_MC!X110)</f>
        <v>*</v>
      </c>
      <c r="C111" s="108" t="str">
        <f>IF(FN_MC!S110="","*",FN_MC!S110)</f>
        <v>-</v>
      </c>
      <c r="D111" s="108" t="str">
        <f>IF(FN_MC!T110="","*",FN_MC!T110)</f>
        <v>-</v>
      </c>
      <c r="E111" s="108" t="str">
        <f>IF(FN_MC!D110="","*",FN_MC!D110)</f>
        <v>*</v>
      </c>
      <c r="F111" s="108" t="str">
        <f>IF(FN_MC!H110="","*",FN_MC!H110)</f>
        <v>*</v>
      </c>
      <c r="G111" s="108" t="str">
        <f>IF(FN_MC!M110="","*",FN_MC!M110)</f>
        <v>-</v>
      </c>
      <c r="H111" s="166" t="str">
        <f>IF(FN_MC!K110="","*",FN_MC!K110)</f>
        <v>*</v>
      </c>
      <c r="I111" s="141" t="str">
        <f>IF(FN_MC!O110="","*",FN_MC!O110)</f>
        <v>*</v>
      </c>
      <c r="J111" s="141" t="str">
        <f>IF(FN_MC!P110="","*",FN_MC!P110)</f>
        <v>*</v>
      </c>
      <c r="K111" s="152">
        <f>IF(FN_MC!AK110="","*",FN_MC!AK110)</f>
        <v>0</v>
      </c>
      <c r="L111" s="152" t="str">
        <f>IF(FN_MC!AM110="","*",FN_MC!AM110)</f>
        <v>-</v>
      </c>
      <c r="M111" s="152">
        <f>IF(FN_MC!AP110="","*",FN_MC!AP110)</f>
        <v>0</v>
      </c>
      <c r="N111" s="152" t="str">
        <f>IF(FN_MC!AM110="","*",FN_MC!AM110)</f>
        <v>-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str">
        <f>IF($A$2=1,IF(FN_MC!#REF!="","*",FN_MC!#REF!),IF(FN_MC!BK354="","*",FN_MC!BK354))</f>
        <v>*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IF($A$2=1,IF(FN_MC!BJ544="","*",FN_MC!BJ544),IF(FN_MC!BK544="","*",FN_MC!BK544))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29"/>
      <c r="B1003" s="229"/>
      <c r="C1003" s="229"/>
      <c r="D1003" s="229"/>
      <c r="E1003" s="229"/>
      <c r="F1003" s="229"/>
      <c r="G1003" s="229"/>
      <c r="H1003" s="229"/>
      <c r="I1003" s="229"/>
      <c r="J1003" s="229"/>
      <c r="K1003" s="229"/>
      <c r="L1003" s="229"/>
      <c r="M1003" s="229"/>
      <c r="N1003" s="229"/>
      <c r="O1003" s="229"/>
      <c r="P1003" s="258"/>
      <c r="Q1003" s="157"/>
    </row>
    <row r="1004" spans="1:17">
      <c r="A1004" s="229"/>
      <c r="B1004" s="229"/>
      <c r="C1004" s="229"/>
      <c r="D1004" s="229"/>
      <c r="E1004" s="229"/>
      <c r="F1004" s="229"/>
      <c r="G1004" s="229"/>
      <c r="H1004" s="229"/>
      <c r="I1004" s="229"/>
      <c r="J1004" s="229"/>
      <c r="K1004" s="229"/>
      <c r="L1004" s="229"/>
      <c r="M1004" s="229"/>
      <c r="N1004" s="229"/>
      <c r="O1004" s="229"/>
      <c r="P1004" s="219" t="s">
        <v>1444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7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02 O1005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1445</v>
      </c>
      <c r="W1" s="318"/>
      <c r="X1" s="318"/>
      <c r="Y1" s="113"/>
    </row>
    <row r="2" spans="1:25" s="109" customFormat="1" ht="11.25" customHeight="1">
      <c r="A2" s="114" t="s">
        <v>1446</v>
      </c>
      <c r="B2" s="114" t="s">
        <v>1441</v>
      </c>
      <c r="C2" s="114" t="s">
        <v>7</v>
      </c>
      <c r="D2" s="115" t="s">
        <v>1166</v>
      </c>
      <c r="E2" s="115" t="s">
        <v>1167</v>
      </c>
      <c r="F2" s="115" t="s">
        <v>1440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1447</v>
      </c>
      <c r="U2" s="117" t="s">
        <v>1169</v>
      </c>
      <c r="V2" s="112">
        <f ca="1">TODAY()-1</f>
        <v>45936</v>
      </c>
      <c r="W2" s="112">
        <f ca="1">V2-1</f>
        <v>45935</v>
      </c>
      <c r="X2" s="112">
        <f ca="1">W2-1</f>
        <v>45934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0</v>
      </c>
      <c r="W3" s="121" t="str">
        <f ca="1">_xlfn.XLOOKUP(G3&amp;$W$2,BS_CONTROLE[CHAVE],BS_CONTROLE[Quantidade_11],"-")</f>
        <v>-</v>
      </c>
      <c r="X3" s="121">
        <f ca="1">_xlfn.XLOOKUP(G3&amp;$X$2,BS_CONTROLE[CHAVE],BS_CONTROLE[Quantidade_11],"-")</f>
        <v>28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0</v>
      </c>
      <c r="W4" s="121" t="str">
        <f ca="1">_xlfn.XLOOKUP(G4&amp;$W$2,BS_CONTROLE[CHAVE],BS_CONTROLE[Quantidade_11],"-")</f>
        <v>-</v>
      </c>
      <c r="X4" s="121">
        <f ca="1">_xlfn.XLOOKUP(G4&amp;$X$2,BS_CONTROLE[CHAVE],BS_CONTROLE[Quantidade_11],"-")</f>
        <v>4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 t="str">
        <f ca="1">_xlfn.XLOOKUP(G5&amp;$V$2,BS_CONTROLE[CHAVE],BS_CONTROLE[Quantidade_11],"-")</f>
        <v>-</v>
      </c>
      <c r="W5" s="121" t="str">
        <f ca="1">_xlfn.XLOOKUP(G5&amp;$W$2,BS_CONTROLE[CHAVE],BS_CONTROLE[Quantidade_11],"-")</f>
        <v>-</v>
      </c>
      <c r="X5" s="121">
        <f ca="1">_xlfn.XLOOKUP(G5&amp;$X$2,BS_CONTROLE[CHAVE],BS_CONTROLE[Quantidade_11],"-")</f>
        <v>1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 t="str">
        <f ca="1">_xlfn.XLOOKUP(G6&amp;$V$2,BS_CONTROLE[CHAVE],BS_CONTROLE[Quantidade_11],"-")</f>
        <v>-</v>
      </c>
      <c r="W6" s="121" t="str">
        <f ca="1">_xlfn.XLOOKUP(G6&amp;$W$2,BS_CONTROLE[CHAVE],BS_CONTROLE[Quantidade_11],"-")</f>
        <v>-</v>
      </c>
      <c r="X6" s="121">
        <f ca="1">_xlfn.XLOOKUP(G6&amp;$X$2,BS_CONTROLE[CHAVE],BS_CONTROLE[Quantidade_11],"-")</f>
        <v>4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28220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54610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>
        <f ca="1">_xlfn.XLOOKUP(G8&amp;$V$2,BS_CONTROLE[CHAVE],BS_CONTROLE[Quantidade_11],"-")</f>
        <v>1</v>
      </c>
      <c r="W8" s="121">
        <f ca="1">_xlfn.XLOOKUP(G8&amp;$W$2,BS_CONTROLE[CHAVE],BS_CONTROLE[Quantidade_11],"-")</f>
        <v>0</v>
      </c>
      <c r="X8" s="121">
        <f ca="1">_xlfn.XLOOKUP(G8&amp;$X$2,BS_CONTROLE[CHAVE],BS_CONTROLE[Quantidade_11],"-")</f>
        <v>1128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 t="str">
        <f ca="1">_xlfn.XLOOKUP(G9&amp;$W$2,BS_CONTROLE[CHAVE],BS_CONTROLE[Quantidade_11],"-")</f>
        <v>-</v>
      </c>
      <c r="X9" s="121">
        <f ca="1">_xlfn.XLOOKUP(G9&amp;$X$2,BS_CONTROLE[CHAVE],BS_CONTROLE[Quantidade_11],"-")</f>
        <v>200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0</v>
      </c>
      <c r="W11" s="121" t="str">
        <f ca="1">_xlfn.XLOOKUP(G11&amp;$W$2,BS_CONTROLE[CHAVE],BS_CONTROLE[Quantidade_11],"-")</f>
        <v>-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>
        <f ca="1">_xlfn.XLOOKUP(G13&amp;$X$2,BS_CONTROLE[CHAVE],BS_CONTROLE[Quantidade_11],"-")</f>
        <v>2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0</v>
      </c>
      <c r="W15" s="121" t="str">
        <f ca="1">_xlfn.XLOOKUP(G15&amp;$W$2,BS_CONTROLE[CHAVE],BS_CONTROLE[Quantidade_11],"-")</f>
        <v>-</v>
      </c>
      <c r="X15" s="121">
        <f ca="1">_xlfn.XLOOKUP(G15&amp;$X$2,BS_CONTROLE[CHAVE],BS_CONTROLE[Quantidade_11],"-")</f>
        <v>28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 t="str">
        <f ca="1">_xlfn.XLOOKUP(G16&amp;$V$2,BS_CONTROLE[CHAVE],BS_CONTROLE[Quantidade_11],"-")</f>
        <v>-</v>
      </c>
      <c r="W16" s="121" t="str">
        <f ca="1">_xlfn.XLOOKUP(G16&amp;$W$2,BS_CONTROLE[CHAVE],BS_CONTROLE[Quantidade_11],"-")</f>
        <v>-</v>
      </c>
      <c r="X16" s="121">
        <f ca="1">_xlfn.XLOOKUP(G16&amp;$X$2,BS_CONTROLE[CHAVE],BS_CONTROLE[Quantidade_11],"-")</f>
        <v>1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0</v>
      </c>
      <c r="W17" s="121" t="str">
        <f ca="1">_xlfn.XLOOKUP(G17&amp;$W$2,BS_CONTROLE[CHAVE],BS_CONTROLE[Quantidade_11],"-")</f>
        <v>-</v>
      </c>
      <c r="X17" s="121">
        <f ca="1">_xlfn.XLOOKUP(G17&amp;$X$2,BS_CONTROLE[CHAVE],BS_CONTROLE[Quantidade_11],"-")</f>
        <v>4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0</v>
      </c>
      <c r="X18" s="121" t="str">
        <f ca="1">_xlfn.XLOOKUP(G18&amp;$X$2,BS_CONTROLE[CHAVE],BS_CONTROLE[Quantidade_11],"-")</f>
        <v>-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28220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54610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 t="str">
        <f ca="1">_xlfn.XLOOKUP(G20&amp;$V$2,BS_CONTROLE[CHAVE],BS_CONTROLE[Quantidade_11],"-")</f>
        <v>-</v>
      </c>
      <c r="W20" s="121" t="str">
        <f ca="1">_xlfn.XLOOKUP(G20&amp;$W$2,BS_CONTROLE[CHAVE],BS_CONTROLE[Quantidade_11],"-")</f>
        <v>-</v>
      </c>
      <c r="X20" s="121">
        <f ca="1">_xlfn.XLOOKUP(G20&amp;$X$2,BS_CONTROLE[CHAVE],BS_CONTROLE[Quantidade_11],"-")</f>
        <v>4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 t="str">
        <f ca="1">_xlfn.XLOOKUP(G21&amp;$W$2,BS_CONTROLE[CHAVE],BS_CONTROLE[Quantidade_11],"-")</f>
        <v>-</v>
      </c>
      <c r="X21" s="121">
        <f ca="1">_xlfn.XLOOKUP(G21&amp;$X$2,BS_CONTROLE[CHAVE],BS_CONTROLE[Quantidade_11],"-")</f>
        <v>200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>
        <f ca="1">_xlfn.XLOOKUP(G23&amp;$V$2,BS_CONTROLE[CHAVE],BS_CONTROLE[Quantidade_11],"-")</f>
        <v>1</v>
      </c>
      <c r="W23" s="121">
        <f ca="1">_xlfn.XLOOKUP(G23&amp;$W$2,BS_CONTROLE[CHAVE],BS_CONTROLE[Quantidade_11],"-")</f>
        <v>0</v>
      </c>
      <c r="X23" s="121">
        <f ca="1">_xlfn.XLOOKUP(G23&amp;$X$2,BS_CONTROLE[CHAVE],BS_CONTROLE[Quantidade_11],"-")</f>
        <v>1128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>
        <f ca="1">_xlfn.XLOOKUP(G26&amp;$X$2,BS_CONTROLE[CHAVE],BS_CONTROLE[Quantidade_11],"-")</f>
        <v>2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 t="str">
        <f ca="1">_xlfn.XLOOKUP(G31&amp;$V$2,BS_CONTROLE[CHAVE],BS_CONTROLE[Quantidade_11],"-")</f>
        <v>-</v>
      </c>
      <c r="W31" s="121" t="str">
        <f ca="1">_xlfn.XLOOKUP(G31&amp;$W$2,BS_CONTROLE[CHAVE],BS_CONTROLE[Quantidade_11],"-")</f>
        <v>-</v>
      </c>
      <c r="X31" s="121">
        <f ca="1">_xlfn.XLOOKUP(G31&amp;$X$2,BS_CONTROLE[CHAVE],BS_CONTROLE[Quantidade_11],"-")</f>
        <v>1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0</v>
      </c>
      <c r="W32" s="121" t="str">
        <f ca="1">_xlfn.XLOOKUP(G32&amp;$W$2,BS_CONTROLE[CHAVE],BS_CONTROLE[Quantidade_11],"-")</f>
        <v>-</v>
      </c>
      <c r="X32" s="121">
        <f ca="1">_xlfn.XLOOKUP(G32&amp;$X$2,BS_CONTROLE[CHAVE],BS_CONTROLE[Quantidade_11],"-")</f>
        <v>4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0</v>
      </c>
      <c r="W33" s="121" t="str">
        <f ca="1">_xlfn.XLOOKUP(G33&amp;$W$2,BS_CONTROLE[CHAVE],BS_CONTROLE[Quantidade_11],"-")</f>
        <v>-</v>
      </c>
      <c r="X33" s="121">
        <f ca="1">_xlfn.XLOOKUP(G33&amp;$X$2,BS_CONTROLE[CHAVE],BS_CONTROLE[Quantidade_11],"-")</f>
        <v>28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28220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54610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 t="str">
        <f ca="1">_xlfn.XLOOKUP(G35&amp;$V$2,BS_CONTROLE[CHAVE],BS_CONTROLE[Quantidade_11],"-")</f>
        <v>-</v>
      </c>
      <c r="W35" s="121" t="str">
        <f ca="1">_xlfn.XLOOKUP(G35&amp;$W$2,BS_CONTROLE[CHAVE],BS_CONTROLE[Quantidade_11],"-")</f>
        <v>-</v>
      </c>
      <c r="X35" s="121">
        <f ca="1">_xlfn.XLOOKUP(G35&amp;$X$2,BS_CONTROLE[CHAVE],BS_CONTROLE[Quantidade_11],"-")</f>
        <v>4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>
        <f ca="1">_xlfn.XLOOKUP(G36&amp;$V$2,BS_CONTROLE[CHAVE],BS_CONTROLE[Quantidade_11],"-")</f>
        <v>1</v>
      </c>
      <c r="W36" s="121">
        <f ca="1">_xlfn.XLOOKUP(G36&amp;$W$2,BS_CONTROLE[CHAVE],BS_CONTROLE[Quantidade_11],"-")</f>
        <v>0</v>
      </c>
      <c r="X36" s="121">
        <f ca="1">_xlfn.XLOOKUP(G36&amp;$X$2,BS_CONTROLE[CHAVE],BS_CONTROLE[Quantidade_11],"-")</f>
        <v>1128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 t="str">
        <f ca="1">_xlfn.XLOOKUP(G37&amp;$W$2,BS_CONTROLE[CHAVE],BS_CONTROLE[Quantidade_11],"-")</f>
        <v>-</v>
      </c>
      <c r="X37" s="121">
        <f ca="1">_xlfn.XLOOKUP(G37&amp;$X$2,BS_CONTROLE[CHAVE],BS_CONTROLE[Quantidade_11],"-")</f>
        <v>200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>
        <f ca="1">_xlfn.XLOOKUP(G39&amp;$V$2,BS_CONTROLE[CHAVE],BS_CONTROLE[Quantidade_11],"-")</f>
        <v>1</v>
      </c>
      <c r="W39" s="121" t="str">
        <f ca="1">_xlfn.XLOOKUP(G39&amp;$W$2,BS_CONTROLE[CHAVE],BS_CONTROLE[Quantidade_11],"-")</f>
        <v>-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0</v>
      </c>
      <c r="W40" s="121" t="str">
        <f ca="1">_xlfn.XLOOKUP(G40&amp;$W$2,BS_CONTROLE[CHAVE],BS_CONTROLE[Quantidade_11],"-")</f>
        <v>-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>
        <f ca="1">_xlfn.XLOOKUP(G42&amp;$X$2,BS_CONTROLE[CHAVE],BS_CONTROLE[Quantidade_11],"-")</f>
        <v>2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0</v>
      </c>
      <c r="W44" s="121" t="str">
        <f ca="1">_xlfn.XLOOKUP(G44&amp;$W$2,BS_CONTROLE[CHAVE],BS_CONTROLE[Quantidade_11],"-")</f>
        <v>-</v>
      </c>
      <c r="X44" s="121">
        <f ca="1">_xlfn.XLOOKUP(G44&amp;$X$2,BS_CONTROLE[CHAVE],BS_CONTROLE[Quantidade_11],"-")</f>
        <v>28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0</v>
      </c>
      <c r="W45" s="121" t="str">
        <f ca="1">_xlfn.XLOOKUP(G45&amp;$W$2,BS_CONTROLE[CHAVE],BS_CONTROLE[Quantidade_11],"-")</f>
        <v>-</v>
      </c>
      <c r="X45" s="121">
        <f ca="1">_xlfn.XLOOKUP(G45&amp;$X$2,BS_CONTROLE[CHAVE],BS_CONTROLE[Quantidade_11],"-")</f>
        <v>28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 t="str">
        <f ca="1">_xlfn.XLOOKUP(G46&amp;$V$2,BS_CONTROLE[CHAVE],BS_CONTROLE[Quantidade_11],"-")</f>
        <v>-</v>
      </c>
      <c r="W46" s="121" t="str">
        <f ca="1">_xlfn.XLOOKUP(G46&amp;$W$2,BS_CONTROLE[CHAVE],BS_CONTROLE[Quantidade_11],"-")</f>
        <v>-</v>
      </c>
      <c r="X46" s="121">
        <f ca="1">_xlfn.XLOOKUP(G46&amp;$X$2,BS_CONTROLE[CHAVE],BS_CONTROLE[Quantidade_11],"-")</f>
        <v>1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28220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54610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0</v>
      </c>
      <c r="X48" s="121" t="str">
        <f ca="1">_xlfn.XLOOKUP(G48&amp;$X$2,BS_CONTROLE[CHAVE],BS_CONTROLE[Quantidade_11],"-")</f>
        <v>-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>
        <f ca="1">_xlfn.XLOOKUP(G49&amp;$X$2,BS_CONTROLE[CHAVE],BS_CONTROLE[Quantidade_11],"-")</f>
        <v>45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>
        <f ca="1">_xlfn.XLOOKUP(G50&amp;$X$2,BS_CONTROLE[CHAVE],BS_CONTROLE[Quantidade_11],"-")</f>
        <v>45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>
        <f ca="1">_xlfn.XLOOKUP(G51&amp;$X$2,BS_CONTROLE[CHAVE],BS_CONTROLE[Quantidade_11],"-")</f>
        <v>100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0</v>
      </c>
      <c r="W52" s="121" t="str">
        <f ca="1">_xlfn.XLOOKUP(G52&amp;$W$2,BS_CONTROLE[CHAVE],BS_CONTROLE[Quantidade_11],"-")</f>
        <v>-</v>
      </c>
      <c r="X52" s="121">
        <f ca="1">_xlfn.XLOOKUP(G52&amp;$X$2,BS_CONTROLE[CHAVE],BS_CONTROLE[Quantidade_11],"-")</f>
        <v>4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 t="str">
        <f ca="1">_xlfn.XLOOKUP(G53&amp;$W$2,BS_CONTROLE[CHAVE],BS_CONTROLE[Quantidade_11],"-")</f>
        <v>-</v>
      </c>
      <c r="X53" s="121">
        <f ca="1">_xlfn.XLOOKUP(G53&amp;$X$2,BS_CONTROLE[CHAVE],BS_CONTROLE[Quantidade_11],"-")</f>
        <v>200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>
        <f ca="1">_xlfn.XLOOKUP(G54&amp;$V$2,BS_CONTROLE[CHAVE],BS_CONTROLE[Quantidade_11],"-")</f>
        <v>1</v>
      </c>
      <c r="W54" s="121">
        <f ca="1">_xlfn.XLOOKUP(G54&amp;$W$2,BS_CONTROLE[CHAVE],BS_CONTROLE[Quantidade_11],"-")</f>
        <v>0</v>
      </c>
      <c r="X54" s="121">
        <f ca="1">_xlfn.XLOOKUP(G54&amp;$X$2,BS_CONTROLE[CHAVE],BS_CONTROLE[Quantidade_11],"-")</f>
        <v>1128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 t="str">
        <f ca="1">_xlfn.XLOOKUP(G55&amp;$V$2,BS_CONTROLE[CHAVE],BS_CONTROLE[Quantidade_11],"-")</f>
        <v>-</v>
      </c>
      <c r="W55" s="121" t="str">
        <f ca="1">_xlfn.XLOOKUP(G55&amp;$W$2,BS_CONTROLE[CHAVE],BS_CONTROLE[Quantidade_11],"-")</f>
        <v>-</v>
      </c>
      <c r="X55" s="121">
        <f ca="1">_xlfn.XLOOKUP(G55&amp;$X$2,BS_CONTROLE[CHAVE],BS_CONTROLE[Quantidade_11],"-")</f>
        <v>4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>
        <f ca="1">_xlfn.XLOOKUP(G56&amp;$X$2,BS_CONTROLE[CHAVE],BS_CONTROLE[Quantidade_11],"-")</f>
        <v>672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>
        <f ca="1">_xlfn.XLOOKUP(G57&amp;$X$2,BS_CONTROLE[CHAVE],BS_CONTROLE[Quantidade_11],"-")</f>
        <v>2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28220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54610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0</v>
      </c>
      <c r="X62" s="121" t="str">
        <f ca="1">_xlfn.XLOOKUP(G62&amp;$X$2,BS_CONTROLE[CHAVE],BS_CONTROLE[Quantidade_11],"-")</f>
        <v>-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>
        <f ca="1">_xlfn.XLOOKUP(G63&amp;$V$2,BS_CONTROLE[CHAVE],BS_CONTROLE[Quantidade_11],"-")</f>
        <v>1</v>
      </c>
      <c r="W63" s="121">
        <f ca="1">_xlfn.XLOOKUP(G63&amp;$W$2,BS_CONTROLE[CHAVE],BS_CONTROLE[Quantidade_11],"-")</f>
        <v>0</v>
      </c>
      <c r="X63" s="121">
        <f ca="1">_xlfn.XLOOKUP(G63&amp;$X$2,BS_CONTROLE[CHAVE],BS_CONTROLE[Quantidade_11],"-")</f>
        <v>1128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28220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54610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 t="str">
        <f ca="1">_xlfn.XLOOKUP(G65&amp;$V$2,BS_CONTROLE[CHAVE],BS_CONTROLE[Quantidade_11],"-")</f>
        <v>-</v>
      </c>
      <c r="W65" s="121" t="str">
        <f ca="1">_xlfn.XLOOKUP(G65&amp;$W$2,BS_CONTROLE[CHAVE],BS_CONTROLE[Quantidade_11],"-")</f>
        <v>-</v>
      </c>
      <c r="X65" s="121">
        <f ca="1">_xlfn.XLOOKUP(G65&amp;$X$2,BS_CONTROLE[CHAVE],BS_CONTROLE[Quantidade_11],"-")</f>
        <v>1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0</v>
      </c>
      <c r="W66" s="121" t="str">
        <f ca="1">_xlfn.XLOOKUP(G66&amp;$W$2,BS_CONTROLE[CHAVE],BS_CONTROLE[Quantidade_11],"-")</f>
        <v>-</v>
      </c>
      <c r="X66" s="121">
        <f ca="1">_xlfn.XLOOKUP(G66&amp;$X$2,BS_CONTROLE[CHAVE],BS_CONTROLE[Quantidade_11],"-")</f>
        <v>28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0</v>
      </c>
      <c r="W67" s="121" t="str">
        <f ca="1">_xlfn.XLOOKUP(G67&amp;$W$2,BS_CONTROLE[CHAVE],BS_CONTROLE[Quantidade_11],"-")</f>
        <v>-</v>
      </c>
      <c r="X67" s="121">
        <f ca="1">_xlfn.XLOOKUP(G67&amp;$X$2,BS_CONTROLE[CHAVE],BS_CONTROLE[Quantidade_11],"-")</f>
        <v>4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0</v>
      </c>
      <c r="X68" s="121" t="str">
        <f ca="1">_xlfn.XLOOKUP(G68&amp;$X$2,BS_CONTROLE[CHAVE],BS_CONTROLE[Quantidade_11],"-")</f>
        <v>-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 t="str">
        <f ca="1">_xlfn.XLOOKUP(G69&amp;$W$2,BS_CONTROLE[CHAVE],BS_CONTROLE[Quantidade_11],"-")</f>
        <v>-</v>
      </c>
      <c r="X69" s="121">
        <f ca="1">_xlfn.XLOOKUP(G69&amp;$X$2,BS_CONTROLE[CHAVE],BS_CONTROLE[Quantidade_11],"-")</f>
        <v>200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290</v>
      </c>
      <c r="W70" s="121" t="str">
        <f ca="1">_xlfn.XLOOKUP(G70&amp;$W$2,BS_CONTROLE[CHAVE],BS_CONTROLE[Quantidade_11],"-")</f>
        <v>-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>
        <f ca="1">_xlfn.XLOOKUP(G71&amp;$V$2,BS_CONTROLE[CHAVE],BS_CONTROLE[Quantidade_11],"-")</f>
        <v>1</v>
      </c>
      <c r="W71" s="121">
        <f ca="1">_xlfn.XLOOKUP(G71&amp;$W$2,BS_CONTROLE[CHAVE],BS_CONTROLE[Quantidade_11],"-")</f>
        <v>0</v>
      </c>
      <c r="X71" s="121">
        <f ca="1">_xlfn.XLOOKUP(G71&amp;$X$2,BS_CONTROLE[CHAVE],BS_CONTROLE[Quantidade_11],"-")</f>
        <v>1128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>
        <f ca="1">_xlfn.XLOOKUP(G72&amp;$V$2,BS_CONTROLE[CHAVE],BS_CONTROLE[Quantidade_11],"-")</f>
        <v>1</v>
      </c>
      <c r="W72" s="121" t="str">
        <f ca="1">_xlfn.XLOOKUP(G72&amp;$W$2,BS_CONTROLE[CHAVE],BS_CONTROLE[Quantidade_11],"-")</f>
        <v>-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0</v>
      </c>
      <c r="W73" s="121" t="str">
        <f ca="1">_xlfn.XLOOKUP(G73&amp;$W$2,BS_CONTROLE[CHAVE],BS_CONTROLE[Quantidade_11],"-")</f>
        <v>-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200</v>
      </c>
      <c r="W74" s="121" t="str">
        <f ca="1">_xlfn.XLOOKUP(G74&amp;$W$2,BS_CONTROLE[CHAVE],BS_CONTROLE[Quantidade_11],"-")</f>
        <v>-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28220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54610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 t="str">
        <f ca="1">_xlfn.XLOOKUP(G76&amp;$V$2,BS_CONTROLE[CHAVE],BS_CONTROLE[Quantidade_11],"-")</f>
        <v>-</v>
      </c>
      <c r="W76" s="121" t="str">
        <f ca="1">_xlfn.XLOOKUP(G76&amp;$W$2,BS_CONTROLE[CHAVE],BS_CONTROLE[Quantidade_11],"-")</f>
        <v>-</v>
      </c>
      <c r="X76" s="121">
        <f ca="1">_xlfn.XLOOKUP(G76&amp;$X$2,BS_CONTROLE[CHAVE],BS_CONTROLE[Quantidade_11],"-")</f>
        <v>1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0</v>
      </c>
      <c r="W77" s="121" t="str">
        <f ca="1">_xlfn.XLOOKUP(G77&amp;$W$2,BS_CONTROLE[CHAVE],BS_CONTROLE[Quantidade_11],"-")</f>
        <v>-</v>
      </c>
      <c r="X77" s="121">
        <f ca="1">_xlfn.XLOOKUP(G77&amp;$X$2,BS_CONTROLE[CHAVE],BS_CONTROLE[Quantidade_11],"-")</f>
        <v>28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0</v>
      </c>
      <c r="W78" s="121" t="str">
        <f ca="1">_xlfn.XLOOKUP(G78&amp;$W$2,BS_CONTROLE[CHAVE],BS_CONTROLE[Quantidade_11],"-")</f>
        <v>-</v>
      </c>
      <c r="X78" s="121">
        <f ca="1">_xlfn.XLOOKUP(G78&amp;$X$2,BS_CONTROLE[CHAVE],BS_CONTROLE[Quantidade_11],"-")</f>
        <v>4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 t="str">
        <f ca="1">_xlfn.XLOOKUP(G79&amp;$V$2,BS_CONTROLE[CHAVE],BS_CONTROLE[Quantidade_11],"-")</f>
        <v>-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0</v>
      </c>
      <c r="X80" s="121" t="str">
        <f ca="1">_xlfn.XLOOKUP(G80&amp;$X$2,BS_CONTROLE[CHAVE],BS_CONTROLE[Quantidade_11],"-")</f>
        <v>-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 t="str">
        <f ca="1">_xlfn.XLOOKUP(G81&amp;$V$2,BS_CONTROLE[CHAVE],BS_CONTROLE[Quantidade_11],"-")</f>
        <v>-</v>
      </c>
      <c r="W81" s="121" t="str">
        <f ca="1">_xlfn.XLOOKUP(G81&amp;$W$2,BS_CONTROLE[CHAVE],BS_CONTROLE[Quantidade_11],"-")</f>
        <v>-</v>
      </c>
      <c r="X81" s="121">
        <f ca="1">_xlfn.XLOOKUP(G81&amp;$X$2,BS_CONTROLE[CHAVE],BS_CONTROLE[Quantidade_11],"-")</f>
        <v>4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 t="str">
        <f ca="1">_xlfn.XLOOKUP(G82&amp;$V$2,BS_CONTROLE[CHAVE],BS_CONTROLE[Quantidade_11],"-")</f>
        <v>-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 t="str">
        <f ca="1">_xlfn.XLOOKUP(G83&amp;$W$2,BS_CONTROLE[CHAVE],BS_CONTROLE[Quantidade_11],"-")</f>
        <v>-</v>
      </c>
      <c r="X83" s="121">
        <f ca="1">_xlfn.XLOOKUP(G83&amp;$X$2,BS_CONTROLE[CHAVE],BS_CONTROLE[Quantidade_11],"-")</f>
        <v>200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0</v>
      </c>
      <c r="W84" s="121" t="str">
        <f ca="1">_xlfn.XLOOKUP(G84&amp;$W$2,BS_CONTROLE[CHAVE],BS_CONTROLE[Quantidade_11],"-")</f>
        <v>-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200</v>
      </c>
      <c r="W86" s="121" t="str">
        <f ca="1">_xlfn.XLOOKUP(G86&amp;$W$2,BS_CONTROLE[CHAVE],BS_CONTROLE[Quantidade_11],"-")</f>
        <v>-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0</v>
      </c>
      <c r="W88" s="121" t="str">
        <f ca="1">_xlfn.XLOOKUP(G88&amp;$W$2,BS_CONTROLE[CHAVE],BS_CONTROLE[Quantidade_11],"-")</f>
        <v>-</v>
      </c>
      <c r="X88" s="121">
        <f ca="1">_xlfn.XLOOKUP(G88&amp;$X$2,BS_CONTROLE[CHAVE],BS_CONTROLE[Quantidade_11],"-")</f>
        <v>28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28220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54610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*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 t="str">
        <f ca="1">_xlfn.XLOOKUP(G90&amp;$V$2,BS_CONTROLE[CHAVE],BS_CONTROLE[Quantidade_11],"-")</f>
        <v>-</v>
      </c>
      <c r="W90" s="121" t="str">
        <f ca="1">_xlfn.XLOOKUP(G90&amp;$W$2,BS_CONTROLE[CHAVE],BS_CONTROLE[Quantidade_11],"-")</f>
        <v>-</v>
      </c>
      <c r="X90" s="121">
        <f ca="1">_xlfn.XLOOKUP(G90&amp;$X$2,BS_CONTROLE[CHAVE],BS_CONTROLE[Quantidade_11],"-")</f>
        <v>1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0</v>
      </c>
      <c r="W91" s="121" t="str">
        <f ca="1">_xlfn.XLOOKUP(G91&amp;$W$2,BS_CONTROLE[CHAVE],BS_CONTROLE[Quantidade_11],"-")</f>
        <v>-</v>
      </c>
      <c r="X91" s="121">
        <f ca="1">_xlfn.XLOOKUP(G91&amp;$X$2,BS_CONTROLE[CHAVE],BS_CONTROLE[Quantidade_11],"-")</f>
        <v>4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 t="str">
        <f ca="1">_xlfn.XLOOKUP(G92&amp;$V$2,BS_CONTROLE[CHAVE],BS_CONTROLE[Quantidade_11],"-")</f>
        <v>-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290</v>
      </c>
      <c r="W93" s="121" t="str">
        <f ca="1">_xlfn.XLOOKUP(G93&amp;$W$2,BS_CONTROLE[CHAVE],BS_CONTROLE[Quantidade_11],"-")</f>
        <v>-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-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 t="str">
        <f ca="1">_xlfn.XLOOKUP(G94&amp;$V$2,BS_CONTROLE[CHAVE],BS_CONTROLE[Quantidade_11],"-")</f>
        <v>-</v>
      </c>
      <c r="W94" s="121" t="str">
        <f ca="1">_xlfn.XLOOKUP(G94&amp;$W$2,BS_CONTROLE[CHAVE],BS_CONTROLE[Quantidade_11],"-")</f>
        <v>-</v>
      </c>
      <c r="X94" s="121">
        <f ca="1">_xlfn.XLOOKUP(G94&amp;$X$2,BS_CONTROLE[CHAVE],BS_CONTROLE[Quantidade_11],"-")</f>
        <v>4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 t="str">
        <f ca="1">_xlfn.XLOOKUP(G95&amp;$V$2,BS_CONTROLE[CHAVE],BS_CONTROLE[Quantidade_11],"-")</f>
        <v>-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200</v>
      </c>
      <c r="W96" s="121" t="str">
        <f ca="1">_xlfn.XLOOKUP(G96&amp;$W$2,BS_CONTROLE[CHAVE],BS_CONTROLE[Quantidade_11],"-")</f>
        <v>-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*</v>
      </c>
      <c r="C101" s="118" t="str">
        <f>IF(FN_MC!Z104="","*",FN_MC!Z104)</f>
        <v>*</v>
      </c>
      <c r="D101" s="119" t="str">
        <f>IF(FN_MC!S104="","*",FN_MC!S104)</f>
        <v>-</v>
      </c>
      <c r="E101" s="119" t="str">
        <f>IF(FN_MC!T104="","*",FN_MC!T104)</f>
        <v>-</v>
      </c>
      <c r="F101" s="119" t="str">
        <f>IF(FN_MC!B104="","*",FN_MC!B104)</f>
        <v>*</v>
      </c>
      <c r="G101" s="119" t="str">
        <f>IF(FN_MC!D104="","*",FN_MC!D104)</f>
        <v>*</v>
      </c>
      <c r="H101" s="119" t="str">
        <f>IF(FN_MC!F104="","*",FN_MC!F104)</f>
        <v>*</v>
      </c>
      <c r="I101" s="119" t="str">
        <f>IF(FN_MC!H104="","*",FN_MC!H104)</f>
        <v>*</v>
      </c>
      <c r="J101" s="119" t="str">
        <f>IF(FN_MC!I104="","*",FN_MC!I104)</f>
        <v>*</v>
      </c>
      <c r="K101" s="119" t="str">
        <f>IF(FN_MC!M104="","*",FN_MC!M104)</f>
        <v>-</v>
      </c>
      <c r="L101" s="119" t="str">
        <f>IF(FN_MC!N104="","*",FN_MC!N104)</f>
        <v>-</v>
      </c>
      <c r="M101" s="120" t="str">
        <f>IF(FN_MC!J104="","*",FN_MC!J104)</f>
        <v>*</v>
      </c>
      <c r="N101" s="120" t="str">
        <f>IF(FN_MC!K104="","*",FN_MC!K104)</f>
        <v>*</v>
      </c>
      <c r="O101" s="120" t="str">
        <f>IF(FN_MC!L104="","*",FN_MC!L104)</f>
        <v>*</v>
      </c>
      <c r="P101" s="120"/>
      <c r="Q101" s="137" t="str">
        <f>IF(FN_MC!O104="","*",FN_MC!O104)</f>
        <v>*</v>
      </c>
      <c r="R101" s="137" t="str">
        <f>IF(FN_MC!P104="","*",FN_MC!P104)</f>
        <v>*</v>
      </c>
      <c r="S101" s="119" t="str">
        <f>IF(FN_MC!Q104="","*",CONCATENATE(FN_MC!Q104," ",FN_MC!R104))</f>
        <v>*</v>
      </c>
      <c r="T101" s="119" t="str">
        <f>IF(FN_MC!V104="","*",FN_MC!V104)</f>
        <v>*</v>
      </c>
      <c r="U101" s="119" t="str">
        <f>IF(FN_MC!W104="","*",FN_MC!W104)</f>
        <v>*</v>
      </c>
      <c r="V101" s="121" t="str">
        <f ca="1">_xlfn.XLOOKUP(G101&amp;$V$2,BS_CONTROLE[CHAVE],BS_CONTROLE[Quantidade_11],"-")</f>
        <v>-</v>
      </c>
      <c r="W101" s="121" t="str">
        <f ca="1">_xlfn.XLOOKUP(G101&amp;$W$2,BS_CONTROLE[CHAVE],BS_CONTROLE[Quantidade_11],"-")</f>
        <v>-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*</v>
      </c>
      <c r="C102" s="118" t="str">
        <f>IF(FN_MC!Z105="","*",FN_MC!Z105)</f>
        <v>*</v>
      </c>
      <c r="D102" s="119" t="str">
        <f>IF(FN_MC!S105="","*",FN_MC!S105)</f>
        <v>-</v>
      </c>
      <c r="E102" s="119" t="str">
        <f>IF(FN_MC!T105="","*",FN_MC!T105)</f>
        <v>-</v>
      </c>
      <c r="F102" s="119" t="str">
        <f>IF(FN_MC!B105="","*",FN_MC!B105)</f>
        <v>*</v>
      </c>
      <c r="G102" s="119" t="str">
        <f>IF(FN_MC!D105="","*",FN_MC!D105)</f>
        <v>*</v>
      </c>
      <c r="H102" s="119" t="str">
        <f>IF(FN_MC!F105="","*",FN_MC!F105)</f>
        <v>*</v>
      </c>
      <c r="I102" s="119" t="str">
        <f>IF(FN_MC!H105="","*",FN_MC!H105)</f>
        <v>*</v>
      </c>
      <c r="J102" s="119" t="str">
        <f>IF(FN_MC!I105="","*",FN_MC!I105)</f>
        <v>*</v>
      </c>
      <c r="K102" s="119" t="str">
        <f>IF(FN_MC!M105="","*",FN_MC!M105)</f>
        <v>-</v>
      </c>
      <c r="L102" s="119" t="str">
        <f>IF(FN_MC!N105="","*",FN_MC!N105)</f>
        <v>-</v>
      </c>
      <c r="M102" s="120" t="str">
        <f>IF(FN_MC!J105="","*",FN_MC!J105)</f>
        <v>*</v>
      </c>
      <c r="N102" s="120" t="str">
        <f>IF(FN_MC!K105="","*",FN_MC!K105)</f>
        <v>*</v>
      </c>
      <c r="O102" s="120" t="str">
        <f>IF(FN_MC!L105="","*",FN_MC!L105)</f>
        <v>*</v>
      </c>
      <c r="P102" s="120"/>
      <c r="Q102" s="137" t="str">
        <f>IF(FN_MC!O105="","*",FN_MC!O105)</f>
        <v>*</v>
      </c>
      <c r="R102" s="137" t="str">
        <f>IF(FN_MC!P105="","*",FN_MC!P105)</f>
        <v>*</v>
      </c>
      <c r="S102" s="119" t="str">
        <f>IF(FN_MC!Q105="","*",CONCATENATE(FN_MC!Q105," ",FN_MC!R105))</f>
        <v>*</v>
      </c>
      <c r="T102" s="119" t="str">
        <f>IF(FN_MC!V105="","*",FN_MC!V105)</f>
        <v>*</v>
      </c>
      <c r="U102" s="119" t="str">
        <f>IF(FN_MC!W105="","*",FN_MC!W105)</f>
        <v>*</v>
      </c>
      <c r="V102" s="121" t="str">
        <f ca="1">_xlfn.XLOOKUP(G102&amp;$V$2,BS_CONTROLE[CHAVE],BS_CONTROLE[Quantidade_11],"-")</f>
        <v>-</v>
      </c>
      <c r="W102" s="121" t="str">
        <f ca="1">_xlfn.XLOOKUP(G102&amp;$W$2,BS_CONTROLE[CHAVE],BS_CONTROLE[Quantidade_11],"-")</f>
        <v>-</v>
      </c>
      <c r="X102" s="121" t="str">
        <f ca="1">_xlfn.XLOOKUP(G102&amp;$X$2,BS_CONTROLE[CHAVE],BS_CONTROLE[Quantidade_11],"-")</f>
        <v>-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*</v>
      </c>
      <c r="C103" s="118" t="str">
        <f>IF(FN_MC!Z106="","*",FN_MC!Z106)</f>
        <v>*</v>
      </c>
      <c r="D103" s="119" t="str">
        <f>IF(FN_MC!S106="","*",FN_MC!S106)</f>
        <v>-</v>
      </c>
      <c r="E103" s="119" t="str">
        <f>IF(FN_MC!T106="","*",FN_MC!T106)</f>
        <v>-</v>
      </c>
      <c r="F103" s="119" t="str">
        <f>IF(FN_MC!B106="","*",FN_MC!B106)</f>
        <v>*</v>
      </c>
      <c r="G103" s="119" t="str">
        <f>IF(FN_MC!D106="","*",FN_MC!D106)</f>
        <v>*</v>
      </c>
      <c r="H103" s="119" t="str">
        <f>IF(FN_MC!F106="","*",FN_MC!F106)</f>
        <v>*</v>
      </c>
      <c r="I103" s="119" t="str">
        <f>IF(FN_MC!H106="","*",FN_MC!H106)</f>
        <v>*</v>
      </c>
      <c r="J103" s="119" t="str">
        <f>IF(FN_MC!I106="","*",FN_MC!I106)</f>
        <v>*</v>
      </c>
      <c r="K103" s="119" t="str">
        <f>IF(FN_MC!M106="","*",FN_MC!M106)</f>
        <v>-</v>
      </c>
      <c r="L103" s="119" t="str">
        <f>IF(FN_MC!N106="","*",FN_MC!N106)</f>
        <v>-</v>
      </c>
      <c r="M103" s="120" t="str">
        <f>IF(FN_MC!J106="","*",FN_MC!J106)</f>
        <v>*</v>
      </c>
      <c r="N103" s="120" t="str">
        <f>IF(FN_MC!K106="","*",FN_MC!K106)</f>
        <v>*</v>
      </c>
      <c r="O103" s="120" t="str">
        <f>IF(FN_MC!L106="","*",FN_MC!L106)</f>
        <v>*</v>
      </c>
      <c r="P103" s="120"/>
      <c r="Q103" s="137" t="str">
        <f>IF(FN_MC!O106="","*",FN_MC!O106)</f>
        <v>*</v>
      </c>
      <c r="R103" s="137" t="str">
        <f>IF(FN_MC!P106="","*",FN_MC!P106)</f>
        <v>*</v>
      </c>
      <c r="S103" s="119" t="str">
        <f>IF(FN_MC!Q106="","*",CONCATENATE(FN_MC!Q106," ",FN_MC!R106))</f>
        <v>*</v>
      </c>
      <c r="T103" s="119" t="str">
        <f>IF(FN_MC!V106="","*",FN_MC!V106)</f>
        <v>*</v>
      </c>
      <c r="U103" s="119" t="str">
        <f>IF(FN_MC!W106="","*",FN_MC!W106)</f>
        <v>*</v>
      </c>
      <c r="V103" s="121" t="str">
        <f ca="1">_xlfn.XLOOKUP(G103&amp;$V$2,BS_CONTROLE[CHAVE],BS_CONTROLE[Quantidade_11],"-")</f>
        <v>-</v>
      </c>
      <c r="W103" s="121" t="str">
        <f ca="1">_xlfn.XLOOKUP(G103&amp;$W$2,BS_CONTROLE[CHAVE],BS_CONTROLE[Quantidade_11],"-")</f>
        <v>-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*</v>
      </c>
      <c r="C104" s="118" t="str">
        <f>IF(FN_MC!Z107="","*",FN_MC!Z107)</f>
        <v>*</v>
      </c>
      <c r="D104" s="119" t="str">
        <f>IF(FN_MC!S107="","*",FN_MC!S107)</f>
        <v>-</v>
      </c>
      <c r="E104" s="119" t="str">
        <f>IF(FN_MC!T107="","*",FN_MC!T107)</f>
        <v>-</v>
      </c>
      <c r="F104" s="119" t="str">
        <f>IF(FN_MC!B107="","*",FN_MC!B107)</f>
        <v>*</v>
      </c>
      <c r="G104" s="119" t="str">
        <f>IF(FN_MC!D107="","*",FN_MC!D107)</f>
        <v>*</v>
      </c>
      <c r="H104" s="119" t="str">
        <f>IF(FN_MC!F107="","*",FN_MC!F107)</f>
        <v>*</v>
      </c>
      <c r="I104" s="119" t="str">
        <f>IF(FN_MC!H107="","*",FN_MC!H107)</f>
        <v>*</v>
      </c>
      <c r="J104" s="119" t="str">
        <f>IF(FN_MC!I107="","*",FN_MC!I107)</f>
        <v>*</v>
      </c>
      <c r="K104" s="119" t="str">
        <f>IF(FN_MC!M107="","*",FN_MC!M107)</f>
        <v>-</v>
      </c>
      <c r="L104" s="119" t="str">
        <f>IF(FN_MC!N107="","*",FN_MC!N107)</f>
        <v>-</v>
      </c>
      <c r="M104" s="120" t="str">
        <f>IF(FN_MC!J107="","*",FN_MC!J107)</f>
        <v>*</v>
      </c>
      <c r="N104" s="120" t="str">
        <f>IF(FN_MC!K107="","*",FN_MC!K107)</f>
        <v>*</v>
      </c>
      <c r="O104" s="120" t="str">
        <f>IF(FN_MC!L107="","*",FN_MC!L107)</f>
        <v>*</v>
      </c>
      <c r="P104" s="120"/>
      <c r="Q104" s="137" t="str">
        <f>IF(FN_MC!O107="","*",FN_MC!O107)</f>
        <v>*</v>
      </c>
      <c r="R104" s="137" t="str">
        <f>IF(FN_MC!P107="","*",FN_MC!P107)</f>
        <v>*</v>
      </c>
      <c r="S104" s="119" t="str">
        <f>IF(FN_MC!Q107="","*",CONCATENATE(FN_MC!Q107," ",FN_MC!R107))</f>
        <v>*</v>
      </c>
      <c r="T104" s="119" t="str">
        <f>IF(FN_MC!V107="","*",FN_MC!V107)</f>
        <v>*</v>
      </c>
      <c r="U104" s="119" t="str">
        <f>IF(FN_MC!W107="","*",FN_MC!W107)</f>
        <v>*</v>
      </c>
      <c r="V104" s="121" t="str">
        <f ca="1">_xlfn.XLOOKUP(G104&amp;$V$2,BS_CONTROLE[CHAVE],BS_CONTROLE[Quantidade_11],"-")</f>
        <v>-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*</v>
      </c>
      <c r="C105" s="118" t="str">
        <f>IF(FN_MC!Z108="","*",FN_MC!Z108)</f>
        <v>*</v>
      </c>
      <c r="D105" s="119" t="str">
        <f>IF(FN_MC!S108="","*",FN_MC!S108)</f>
        <v>-</v>
      </c>
      <c r="E105" s="119" t="str">
        <f>IF(FN_MC!T108="","*",FN_MC!T108)</f>
        <v>-</v>
      </c>
      <c r="F105" s="119" t="str">
        <f>IF(FN_MC!B108="","*",FN_MC!B108)</f>
        <v>*</v>
      </c>
      <c r="G105" s="119" t="str">
        <f>IF(FN_MC!D108="","*",FN_MC!D108)</f>
        <v>*</v>
      </c>
      <c r="H105" s="119" t="str">
        <f>IF(FN_MC!F108="","*",FN_MC!F108)</f>
        <v>*</v>
      </c>
      <c r="I105" s="119" t="str">
        <f>IF(FN_MC!H108="","*",FN_MC!H108)</f>
        <v>*</v>
      </c>
      <c r="J105" s="119" t="str">
        <f>IF(FN_MC!I108="","*",FN_MC!I108)</f>
        <v>*</v>
      </c>
      <c r="K105" s="119" t="str">
        <f>IF(FN_MC!M108="","*",FN_MC!M108)</f>
        <v>-</v>
      </c>
      <c r="L105" s="119" t="str">
        <f>IF(FN_MC!N108="","*",FN_MC!N108)</f>
        <v>-</v>
      </c>
      <c r="M105" s="120" t="str">
        <f>IF(FN_MC!J108="","*",FN_MC!J108)</f>
        <v>*</v>
      </c>
      <c r="N105" s="120" t="str">
        <f>IF(FN_MC!K108="","*",FN_MC!K108)</f>
        <v>*</v>
      </c>
      <c r="O105" s="120" t="str">
        <f>IF(FN_MC!L108="","*",FN_MC!L108)</f>
        <v>*</v>
      </c>
      <c r="P105" s="120"/>
      <c r="Q105" s="137" t="str">
        <f>IF(FN_MC!O108="","*",FN_MC!O108)</f>
        <v>*</v>
      </c>
      <c r="R105" s="137" t="str">
        <f>IF(FN_MC!P108="","*",FN_MC!P108)</f>
        <v>*</v>
      </c>
      <c r="S105" s="119" t="str">
        <f>IF(FN_MC!Q108="","*",CONCATENATE(FN_MC!Q108," ",FN_MC!R108))</f>
        <v>*</v>
      </c>
      <c r="T105" s="119" t="str">
        <f>IF(FN_MC!V108="","*",FN_MC!V108)</f>
        <v>*</v>
      </c>
      <c r="U105" s="119" t="str">
        <f>IF(FN_MC!W108="","*",FN_MC!W108)</f>
        <v>*</v>
      </c>
      <c r="V105" s="121" t="str">
        <f ca="1">_xlfn.XLOOKUP(G105&amp;$V$2,BS_CONTROLE[CHAVE],BS_CONTROLE[Quantidade_11],"-")</f>
        <v>-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*</v>
      </c>
      <c r="C106" s="118" t="str">
        <f>IF(FN_MC!Z109="","*",FN_MC!Z109)</f>
        <v>*</v>
      </c>
      <c r="D106" s="119" t="str">
        <f>IF(FN_MC!S109="","*",FN_MC!S109)</f>
        <v>-</v>
      </c>
      <c r="E106" s="119" t="str">
        <f>IF(FN_MC!T109="","*",FN_MC!T109)</f>
        <v>-</v>
      </c>
      <c r="F106" s="119" t="str">
        <f>IF(FN_MC!B109="","*",FN_MC!B109)</f>
        <v>*</v>
      </c>
      <c r="G106" s="119" t="str">
        <f>IF(FN_MC!D109="","*",FN_MC!D109)</f>
        <v>*</v>
      </c>
      <c r="H106" s="119" t="str">
        <f>IF(FN_MC!F109="","*",FN_MC!F109)</f>
        <v>*</v>
      </c>
      <c r="I106" s="119" t="str">
        <f>IF(FN_MC!H109="","*",FN_MC!H109)</f>
        <v>*</v>
      </c>
      <c r="J106" s="119" t="str">
        <f>IF(FN_MC!I109="","*",FN_MC!I109)</f>
        <v>*</v>
      </c>
      <c r="K106" s="119" t="str">
        <f>IF(FN_MC!M109="","*",FN_MC!M109)</f>
        <v>-</v>
      </c>
      <c r="L106" s="119" t="str">
        <f>IF(FN_MC!N109="","*",FN_MC!N109)</f>
        <v>-</v>
      </c>
      <c r="M106" s="120" t="str">
        <f>IF(FN_MC!J109="","*",FN_MC!J109)</f>
        <v>*</v>
      </c>
      <c r="N106" s="120" t="str">
        <f>IF(FN_MC!K109="","*",FN_MC!K109)</f>
        <v>*</v>
      </c>
      <c r="O106" s="120" t="str">
        <f>IF(FN_MC!L109="","*",FN_MC!L109)</f>
        <v>*</v>
      </c>
      <c r="P106" s="120"/>
      <c r="Q106" s="137" t="str">
        <f>IF(FN_MC!O109="","*",FN_MC!O109)</f>
        <v>*</v>
      </c>
      <c r="R106" s="137" t="str">
        <f>IF(FN_MC!P109="","*",FN_MC!P109)</f>
        <v>*</v>
      </c>
      <c r="S106" s="119" t="str">
        <f>IF(FN_MC!Q109="","*",CONCATENATE(FN_MC!Q109," ",FN_MC!R109))</f>
        <v>*</v>
      </c>
      <c r="T106" s="119" t="str">
        <f>IF(FN_MC!V109="","*",FN_MC!V109)</f>
        <v>*</v>
      </c>
      <c r="U106" s="119" t="str">
        <f>IF(FN_MC!W109="","*",FN_MC!W109)</f>
        <v>*</v>
      </c>
      <c r="V106" s="121" t="str">
        <f ca="1">_xlfn.XLOOKUP(G106&amp;$V$2,BS_CONTROLE[CHAVE],BS_CONTROLE[Quantidade_11],"-")</f>
        <v>-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*</v>
      </c>
      <c r="C107" s="118" t="str">
        <f>IF(FN_MC!Z110="","*",FN_MC!Z110)</f>
        <v>*</v>
      </c>
      <c r="D107" s="119" t="str">
        <f>IF(FN_MC!S110="","*",FN_MC!S110)</f>
        <v>-</v>
      </c>
      <c r="E107" s="119" t="str">
        <f>IF(FN_MC!T110="","*",FN_MC!T110)</f>
        <v>-</v>
      </c>
      <c r="F107" s="119" t="str">
        <f>IF(FN_MC!B110="","*",FN_MC!B110)</f>
        <v>*</v>
      </c>
      <c r="G107" s="119" t="str">
        <f>IF(FN_MC!D110="","*",FN_MC!D110)</f>
        <v>*</v>
      </c>
      <c r="H107" s="119" t="str">
        <f>IF(FN_MC!F110="","*",FN_MC!F110)</f>
        <v>*</v>
      </c>
      <c r="I107" s="119" t="str">
        <f>IF(FN_MC!H110="","*",FN_MC!H110)</f>
        <v>*</v>
      </c>
      <c r="J107" s="119" t="str">
        <f>IF(FN_MC!I110="","*",FN_MC!I110)</f>
        <v>*</v>
      </c>
      <c r="K107" s="119" t="str">
        <f>IF(FN_MC!M110="","*",FN_MC!M110)</f>
        <v>-</v>
      </c>
      <c r="L107" s="119" t="str">
        <f>IF(FN_MC!N110="","*",FN_MC!N110)</f>
        <v>-</v>
      </c>
      <c r="M107" s="120" t="str">
        <f>IF(FN_MC!J110="","*",FN_MC!J110)</f>
        <v>*</v>
      </c>
      <c r="N107" s="120" t="str">
        <f>IF(FN_MC!K110="","*",FN_MC!K110)</f>
        <v>*</v>
      </c>
      <c r="O107" s="120" t="str">
        <f>IF(FN_MC!L110="","*",FN_MC!L110)</f>
        <v>*</v>
      </c>
      <c r="P107" s="120"/>
      <c r="Q107" s="137" t="str">
        <f>IF(FN_MC!O110="","*",FN_MC!O110)</f>
        <v>*</v>
      </c>
      <c r="R107" s="137" t="str">
        <f>IF(FN_MC!P110="","*",FN_MC!P110)</f>
        <v>*</v>
      </c>
      <c r="S107" s="119" t="str">
        <f>IF(FN_MC!Q110="","*",CONCATENATE(FN_MC!Q110," ",FN_MC!R110))</f>
        <v>*</v>
      </c>
      <c r="T107" s="119" t="str">
        <f>IF(FN_MC!V110="","*",FN_MC!V110)</f>
        <v>*</v>
      </c>
      <c r="U107" s="119" t="str">
        <f>IF(FN_MC!W110="","*",FN_MC!W110)</f>
        <v>*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1448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1449</v>
      </c>
      <c r="C2" s="104" t="s">
        <v>1151</v>
      </c>
      <c r="D2" s="104" t="s">
        <v>1153</v>
      </c>
      <c r="E2" s="104" t="s">
        <v>1450</v>
      </c>
      <c r="F2" s="104" t="s">
        <v>1451</v>
      </c>
      <c r="G2" s="104" t="s">
        <v>1452</v>
      </c>
      <c r="H2" s="104" t="s">
        <v>1453</v>
      </c>
      <c r="I2" s="104" t="s">
        <v>1454</v>
      </c>
      <c r="J2" s="104" t="s">
        <v>1455</v>
      </c>
      <c r="K2" s="140" t="s">
        <v>1456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-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 t="str">
        <f>IF(FN_MC!B104="","*",FN_MC!B104)</f>
        <v>*</v>
      </c>
      <c r="D101" s="130" t="str">
        <f>IF(FN_MC!D104="","*",FN_MC!D104)</f>
        <v>*</v>
      </c>
      <c r="E101" s="130" t="str">
        <f>IF(FN_MC!H104="","*",FN_MC!H104)</f>
        <v>*</v>
      </c>
      <c r="F101" s="148" t="str">
        <f>IF(FN_MC!M104="","*",FN_MC!M104)</f>
        <v>-</v>
      </c>
      <c r="G101" s="130" t="str">
        <f>IF(FN_MC!I104="","*",FN_MC!I104)</f>
        <v>*</v>
      </c>
      <c r="H101" s="130" t="str">
        <f>IF(FN_MC!AB104="","*",FN_MC!AB104)</f>
        <v>*</v>
      </c>
      <c r="I101" s="130" t="str">
        <f>IF(FN_MC!AC104="","*",FN_MC!AC104)</f>
        <v>*</v>
      </c>
      <c r="J101" s="131" t="str">
        <f>IF(FN_MC!AA104="","*",FN_MC!AA104)</f>
        <v>*</v>
      </c>
      <c r="K101" s="143" t="str">
        <f>IF(FN_MC!AD104="","*",FN_MC!AD104)</f>
        <v>*</v>
      </c>
    </row>
    <row r="102" spans="2:11" s="132" customFormat="1" hidden="1">
      <c r="B102" s="129" t="str">
        <f>IF(FN_MC!Y105="","*",FN_MC!Y105)</f>
        <v>*</v>
      </c>
      <c r="C102" s="130" t="str">
        <f>IF(FN_MC!B105="","*",FN_MC!B105)</f>
        <v>*</v>
      </c>
      <c r="D102" s="130" t="str">
        <f>IF(FN_MC!D105="","*",FN_MC!D105)</f>
        <v>*</v>
      </c>
      <c r="E102" s="130" t="str">
        <f>IF(FN_MC!H105="","*",FN_MC!H105)</f>
        <v>*</v>
      </c>
      <c r="F102" s="148" t="str">
        <f>IF(FN_MC!M105="","*",FN_MC!M105)</f>
        <v>-</v>
      </c>
      <c r="G102" s="130" t="str">
        <f>IF(FN_MC!I105="","*",FN_MC!I105)</f>
        <v>*</v>
      </c>
      <c r="H102" s="130" t="str">
        <f>IF(FN_MC!AB105="","*",FN_MC!AB105)</f>
        <v>*</v>
      </c>
      <c r="I102" s="130" t="str">
        <f>IF(FN_MC!AC105="","*",FN_MC!AC105)</f>
        <v>*</v>
      </c>
      <c r="J102" s="131" t="str">
        <f>IF(FN_MC!AA105="","*",FN_MC!AA105)</f>
        <v>*</v>
      </c>
      <c r="K102" s="143" t="str">
        <f>IF(FN_MC!AD105="","*",FN_MC!AD105)</f>
        <v>*</v>
      </c>
    </row>
    <row r="103" spans="2:11" s="132" customFormat="1" hidden="1">
      <c r="B103" s="129" t="str">
        <f>IF(FN_MC!Y106="","*",FN_MC!Y106)</f>
        <v>*</v>
      </c>
      <c r="C103" s="130" t="str">
        <f>IF(FN_MC!B106="","*",FN_MC!B106)</f>
        <v>*</v>
      </c>
      <c r="D103" s="130" t="str">
        <f>IF(FN_MC!D106="","*",FN_MC!D106)</f>
        <v>*</v>
      </c>
      <c r="E103" s="130" t="str">
        <f>IF(FN_MC!H106="","*",FN_MC!H106)</f>
        <v>*</v>
      </c>
      <c r="F103" s="148" t="str">
        <f>IF(FN_MC!M106="","*",FN_MC!M106)</f>
        <v>-</v>
      </c>
      <c r="G103" s="130" t="str">
        <f>IF(FN_MC!I106="","*",FN_MC!I106)</f>
        <v>*</v>
      </c>
      <c r="H103" s="130" t="str">
        <f>IF(FN_MC!AB106="","*",FN_MC!AB106)</f>
        <v>*</v>
      </c>
      <c r="I103" s="130" t="str">
        <f>IF(FN_MC!AC106="","*",FN_MC!AC106)</f>
        <v>*</v>
      </c>
      <c r="J103" s="131" t="str">
        <f>IF(FN_MC!AA106="","*",FN_MC!AA106)</f>
        <v>*</v>
      </c>
      <c r="K103" s="143" t="str">
        <f>IF(FN_MC!AD106="","*",FN_MC!AD106)</f>
        <v>*</v>
      </c>
    </row>
    <row r="104" spans="2:11" s="132" customFormat="1" hidden="1">
      <c r="B104" s="129" t="str">
        <f>IF(FN_MC!Y107="","*",FN_MC!Y107)</f>
        <v>*</v>
      </c>
      <c r="C104" s="130" t="str">
        <f>IF(FN_MC!B107="","*",FN_MC!B107)</f>
        <v>*</v>
      </c>
      <c r="D104" s="130" t="str">
        <f>IF(FN_MC!D107="","*",FN_MC!D107)</f>
        <v>*</v>
      </c>
      <c r="E104" s="130" t="str">
        <f>IF(FN_MC!H107="","*",FN_MC!H107)</f>
        <v>*</v>
      </c>
      <c r="F104" s="148" t="str">
        <f>IF(FN_MC!M107="","*",FN_MC!M107)</f>
        <v>-</v>
      </c>
      <c r="G104" s="130" t="str">
        <f>IF(FN_MC!I107="","*",FN_MC!I107)</f>
        <v>*</v>
      </c>
      <c r="H104" s="130" t="str">
        <f>IF(FN_MC!AB107="","*",FN_MC!AB107)</f>
        <v>*</v>
      </c>
      <c r="I104" s="130" t="str">
        <f>IF(FN_MC!AC107="","*",FN_MC!AC107)</f>
        <v>*</v>
      </c>
      <c r="J104" s="131" t="str">
        <f>IF(FN_MC!AA107="","*",FN_MC!AA107)</f>
        <v>*</v>
      </c>
      <c r="K104" s="143" t="str">
        <f>IF(FN_MC!AD107="","*",FN_MC!AD107)</f>
        <v>*</v>
      </c>
    </row>
    <row r="105" spans="2:11" s="132" customFormat="1" hidden="1">
      <c r="B105" s="129" t="str">
        <f>IF(FN_MC!Y108="","*",FN_MC!Y108)</f>
        <v>*</v>
      </c>
      <c r="C105" s="130" t="str">
        <f>IF(FN_MC!B108="","*",FN_MC!B108)</f>
        <v>*</v>
      </c>
      <c r="D105" s="130" t="str">
        <f>IF(FN_MC!D108="","*",FN_MC!D108)</f>
        <v>*</v>
      </c>
      <c r="E105" s="130" t="str">
        <f>IF(FN_MC!H108="","*",FN_MC!H108)</f>
        <v>*</v>
      </c>
      <c r="F105" s="148" t="str">
        <f>IF(FN_MC!M108="","*",FN_MC!M108)</f>
        <v>-</v>
      </c>
      <c r="G105" s="130" t="str">
        <f>IF(FN_MC!I108="","*",FN_MC!I108)</f>
        <v>*</v>
      </c>
      <c r="H105" s="130" t="str">
        <f>IF(FN_MC!AB108="","*",FN_MC!AB108)</f>
        <v>*</v>
      </c>
      <c r="I105" s="130" t="str">
        <f>IF(FN_MC!AC108="","*",FN_MC!AC108)</f>
        <v>*</v>
      </c>
      <c r="J105" s="131" t="str">
        <f>IF(FN_MC!AA108="","*",FN_MC!AA108)</f>
        <v>*</v>
      </c>
      <c r="K105" s="143" t="str">
        <f>IF(FN_MC!AD108="","*",FN_MC!AD108)</f>
        <v>*</v>
      </c>
    </row>
    <row r="106" spans="2:11" s="132" customFormat="1" hidden="1">
      <c r="B106" s="129" t="str">
        <f>IF(FN_MC!Y109="","*",FN_MC!Y109)</f>
        <v>*</v>
      </c>
      <c r="C106" s="130" t="str">
        <f>IF(FN_MC!B109="","*",FN_MC!B109)</f>
        <v>*</v>
      </c>
      <c r="D106" s="130" t="str">
        <f>IF(FN_MC!D109="","*",FN_MC!D109)</f>
        <v>*</v>
      </c>
      <c r="E106" s="130" t="str">
        <f>IF(FN_MC!H109="","*",FN_MC!H109)</f>
        <v>*</v>
      </c>
      <c r="F106" s="148" t="str">
        <f>IF(FN_MC!M109="","*",FN_MC!M109)</f>
        <v>-</v>
      </c>
      <c r="G106" s="130" t="str">
        <f>IF(FN_MC!I109="","*",FN_MC!I109)</f>
        <v>*</v>
      </c>
      <c r="H106" s="130" t="str">
        <f>IF(FN_MC!AB109="","*",FN_MC!AB109)</f>
        <v>*</v>
      </c>
      <c r="I106" s="130" t="str">
        <f>IF(FN_MC!AC109="","*",FN_MC!AC109)</f>
        <v>*</v>
      </c>
      <c r="J106" s="131" t="str">
        <f>IF(FN_MC!AA109="","*",FN_MC!AA109)</f>
        <v>*</v>
      </c>
      <c r="K106" s="143" t="str">
        <f>IF(FN_MC!AD109="","*",FN_MC!AD109)</f>
        <v>*</v>
      </c>
    </row>
    <row r="107" spans="2:11" s="132" customFormat="1" hidden="1">
      <c r="B107" s="129" t="str">
        <f>IF(FN_MC!Y110="","*",FN_MC!Y110)</f>
        <v>*</v>
      </c>
      <c r="C107" s="130" t="str">
        <f>IF(FN_MC!B110="","*",FN_MC!B110)</f>
        <v>*</v>
      </c>
      <c r="D107" s="130" t="str">
        <f>IF(FN_MC!D110="","*",FN_MC!D110)</f>
        <v>*</v>
      </c>
      <c r="E107" s="130" t="str">
        <f>IF(FN_MC!H110="","*",FN_MC!H110)</f>
        <v>*</v>
      </c>
      <c r="F107" s="148" t="str">
        <f>IF(FN_MC!M110="","*",FN_MC!M110)</f>
        <v>-</v>
      </c>
      <c r="G107" s="130" t="str">
        <f>IF(FN_MC!I110="","*",FN_MC!I110)</f>
        <v>*</v>
      </c>
      <c r="H107" s="130" t="str">
        <f>IF(FN_MC!AB110="","*",FN_MC!AB110)</f>
        <v>*</v>
      </c>
      <c r="I107" s="130" t="str">
        <f>IF(FN_MC!AC110="","*",FN_MC!AC110)</f>
        <v>*</v>
      </c>
      <c r="J107" s="131" t="str">
        <f>IF(FN_MC!AA110="","*",FN_MC!AA110)</f>
        <v>*</v>
      </c>
      <c r="K107" s="143" t="str">
        <f>IF(FN_MC!AD110="","*",FN_MC!AD110)</f>
        <v>*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FE173240-9C3E-47ED-AF9C-6121B693788F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Tatiane Morita Oliveira</cp:lastModifiedBy>
  <cp:revision/>
  <dcterms:created xsi:type="dcterms:W3CDTF">2025-05-05T12:15:43Z</dcterms:created>
  <dcterms:modified xsi:type="dcterms:W3CDTF">2025-10-08T01:00:58Z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