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47" documentId="8_{B6337239-1A00-434D-AAD0-422EA1FEB5AE}" xr6:coauthVersionLast="47" xr6:coauthVersionMax="47" xr10:uidLastSave="{C55C4D42-4D70-4DF4-87A3-718022C38B0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<sst xmlns="http://schemas.openxmlformats.org/spreadsheetml/2006/main" count="4650" uniqueCount="1286">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</sst>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21" activePane="bottomRight" state="frozen"/>
      <selection pane="bottomRight" activeCell="AU21" sqref="AU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1</v>
      </c>
      <c r="BI39" s="16"/>
      <c r="BJ39" s="16" t="s">
        <v>1247</v>
      </c>
      <c r="BK39" s="16" t="s">
        <v>1248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1249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973</v>
      </c>
      <c r="BN41" s="14" t="s">
        <v>1003</v>
      </c>
      <c r="BO41" s="165" t="s">
        <v>1061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1251</v>
      </c>
      <c r="N42" s="204" t="s">
        <v>1252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1253</v>
      </c>
      <c r="X42" s="218" t="s">
        <v>957</v>
      </c>
      <c r="Y42" s="158"/>
      <c r="Z42" s="158"/>
      <c r="AA42" s="83" t="s">
        <v>1254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ERRO</v>
      </c>
      <c r="AZ44" s="13"/>
      <c r="BA44" s="71"/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/>
      <c r="BN44" s="14"/>
      <c r="BO44" s="165"/>
      <c r="BP44" s="16"/>
      <c r="BQ44" s="12" t="e">
        <f t="shared" si="2"/>
        <v>#VALUE!</v>
      </c>
      <c r="BR44" s="18" t="e">
        <f t="shared" si="3"/>
        <v>#VALUE!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1249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1257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25</v>
      </c>
      <c r="G61" s="9" t="str">
        <f>IF(D61="","*",VLOOKUP(F61,BS_ATIVIDADE[#All],3,FALSE))</f>
        <v>OUTROS</v>
      </c>
      <c r="H61" s="173" t="s">
        <v>941</v>
      </c>
      <c r="I61" s="173" t="s">
        <v>416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3">
        <v>0.29166666666666669</v>
      </c>
      <c r="P61" s="173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1249</v>
      </c>
      <c r="W61" s="173" t="s">
        <v>1258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TSF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TGR512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1259</v>
      </c>
      <c r="W62" s="173" t="s">
        <v>1260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1261</v>
      </c>
      <c r="W63" s="173" t="s">
        <v>1262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1263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1264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1261</v>
      </c>
      <c r="W64" s="173" t="s">
        <v>1265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2" operator="equal">
      <formula>"ERRO"</formula>
    </cfRule>
  </conditionalFormatting>
  <conditionalFormatting sqref="X4 Y475:Y550 Y1:Z474">
    <cfRule type="cellIs" dxfId="139" priority="18351" operator="equal">
      <formula>"OPORTUNIDADE"</formula>
    </cfRule>
  </conditionalFormatting>
  <conditionalFormatting sqref="AZ6:AZ522">
    <cfRule type="expression" dxfId="138" priority="18346">
      <formula>$BU6=1</formula>
    </cfRule>
  </conditionalFormatting>
  <conditionalFormatting sqref="BQ6:BQ599">
    <cfRule type="cellIs" dxfId="137" priority="18357" operator="equal">
      <formula>"Produção e Intervalo"</formula>
    </cfRule>
    <cfRule type="cellIs" dxfId="136" priority="18358" operator="equal">
      <formula>"Aderente"</formula>
    </cfRule>
    <cfRule type="cellIs" dxfId="135" priority="18359" operator="equal">
      <formula>"Intervalo"</formula>
    </cfRule>
    <cfRule type="cellIs" dxfId="134" priority="18360" operator="equal">
      <formula>"Produção"</formula>
    </cfRule>
    <cfRule type="cellIs" dxfId="133" priority="18361" operator="equal">
      <formula>"ERRO"</formula>
    </cfRule>
  </conditionalFormatting>
  <conditionalFormatting sqref="BR6:BS552">
    <cfRule type="cellIs" dxfId="132" priority="18339" operator="equal">
      <formula>"*"</formula>
    </cfRule>
    <cfRule type="cellIs" dxfId="131" priority="18340" operator="greaterThanOrEqual">
      <formula>1</formula>
    </cfRule>
    <cfRule type="cellIs" dxfId="130" priority="18341" operator="lessThan">
      <formula>1</formula>
    </cfRule>
  </conditionalFormatting>
  <conditionalFormatting sqref="X475:X522 Y475:Y550 Y6:Z474">
    <cfRule type="cellIs" dxfId="129" priority="18287" operator="equal">
      <formula>"NÃO"</formula>
    </cfRule>
    <cfRule type="cellIs" dxfId="128" priority="18288" operator="equal">
      <formula>"SIM"</formula>
    </cfRule>
  </conditionalFormatting>
  <conditionalFormatting sqref="X475:X522">
    <cfRule type="cellIs" dxfId="127" priority="18286" operator="equal">
      <formula>"OPORTUNIDADE"</formula>
    </cfRule>
  </conditionalFormatting>
  <conditionalFormatting sqref="Z475:Z522">
    <cfRule type="cellIs" dxfId="126" priority="18284" operator="equal">
      <formula>"NÃO"</formula>
    </cfRule>
    <cfRule type="cellIs" dxfId="125" priority="18285" operator="equal">
      <formula>"SIM"</formula>
    </cfRule>
  </conditionalFormatting>
  <conditionalFormatting sqref="Z475:Z522">
    <cfRule type="cellIs" dxfId="124" priority="18283" operator="equal">
      <formula>"OPORTUNIDADE"</formula>
    </cfRule>
  </conditionalFormatting>
  <conditionalFormatting sqref="Y1048575:Y1048576">
    <cfRule type="cellIs" dxfId="123" priority="18168" operator="equal">
      <formula>"OPORTUNIDADE"</formula>
    </cfRule>
  </conditionalFormatting>
  <conditionalFormatting sqref="Y1048575:Y1048576">
    <cfRule type="cellIs" dxfId="122" priority="18166" operator="equal">
      <formula>"NÃO"</formula>
    </cfRule>
    <cfRule type="cellIs" dxfId="121" priority="18167" operator="equal">
      <formula>"SIM"</formula>
    </cfRule>
  </conditionalFormatting>
  <conditionalFormatting sqref="Z523:Z548">
    <cfRule type="cellIs" dxfId="120" priority="17903" operator="equal">
      <formula>"OPORTUNIDADE"</formula>
    </cfRule>
  </conditionalFormatting>
  <conditionalFormatting sqref="Z523:Z548">
    <cfRule type="cellIs" dxfId="119" priority="17901" operator="equal">
      <formula>"NÃO"</formula>
    </cfRule>
    <cfRule type="cellIs" dxfId="118" priority="17902" operator="equal">
      <formula>"SIM"</formula>
    </cfRule>
  </conditionalFormatting>
  <conditionalFormatting sqref="X549">
    <cfRule type="cellIs" dxfId="117" priority="17889" operator="equal">
      <formula>"NÃO"</formula>
    </cfRule>
    <cfRule type="cellIs" dxfId="116" priority="17890" operator="equal">
      <formula>"SIM"</formula>
    </cfRule>
  </conditionalFormatting>
  <conditionalFormatting sqref="X549">
    <cfRule type="cellIs" dxfId="115" priority="17888" operator="equal">
      <formula>"OPORTUNIDADE"</formula>
    </cfRule>
  </conditionalFormatting>
  <conditionalFormatting sqref="Z549">
    <cfRule type="cellIs" dxfId="114" priority="17886" operator="equal">
      <formula>"NÃO"</formula>
    </cfRule>
    <cfRule type="cellIs" dxfId="113" priority="17887" operator="equal">
      <formula>"SIM"</formula>
    </cfRule>
  </conditionalFormatting>
  <conditionalFormatting sqref="Z549">
    <cfRule type="cellIs" dxfId="112" priority="17885" operator="equal">
      <formula>"OPORTUNIDADE"</formula>
    </cfRule>
  </conditionalFormatting>
  <conditionalFormatting sqref="BI549">
    <cfRule type="iconSet" priority="1789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5">
      <iconSet showValue="0">
        <cfvo type="percent" val="0"/>
        <cfvo type="num" val="1"/>
        <cfvo type="num" val="1" gte="0"/>
      </iconSet>
    </cfRule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5">
      <formula>$BU492=1</formula>
    </cfRule>
  </conditionalFormatting>
  <conditionalFormatting sqref="AZ525:AZ549">
    <cfRule type="expression" dxfId="110" priority="18665">
      <formula>$BU497=1</formula>
    </cfRule>
  </conditionalFormatting>
  <conditionalFormatting sqref="BI523:BI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8">
      <iconSet showValue="0">
        <cfvo type="percent" val="0"/>
        <cfvo type="num" val="1"/>
        <cfvo type="num" val="1" gte="0"/>
      </iconSet>
    </cfRule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0" operator="equal">
      <formula>"*"</formula>
    </cfRule>
    <cfRule type="cellIs" dxfId="108" priority="13301" operator="greaterThanOrEqual">
      <formula>1</formula>
    </cfRule>
    <cfRule type="cellIs" dxfId="107" priority="13302" operator="lessThan">
      <formula>1</formula>
    </cfRule>
  </conditionalFormatting>
  <conditionalFormatting sqref="BI6:BI522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0">
      <iconSet showValue="0">
        <cfvo type="percent" val="0"/>
        <cfvo type="num" val="1"/>
        <cfvo type="num" val="1" gte="0"/>
      </iconSet>
    </cfRule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7" operator="equal">
      <formula>"ERRO"</formula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1266</v>
      </c>
      <c r="D5" s="350"/>
      <c r="E5" s="350"/>
      <c r="F5" s="350"/>
      <c r="G5" s="350"/>
      <c r="H5" s="350"/>
      <c r="I5" s="350"/>
      <c r="J5" s="351"/>
      <c r="K5" s="352" t="s">
        <v>1267</v>
      </c>
      <c r="L5" s="353"/>
      <c r="M5" s="353"/>
      <c r="N5" s="353"/>
      <c r="O5" s="354" t="s">
        <v>1268</v>
      </c>
      <c r="P5" s="355"/>
      <c r="Q5" s="356"/>
    </row>
    <row r="6" spans="1:17" s="93" customFormat="1" ht="15.75" customHeight="1">
      <c r="A6" s="87" t="s">
        <v>1269</v>
      </c>
      <c r="B6" s="94" t="s">
        <v>1270</v>
      </c>
      <c r="C6" s="95" t="s">
        <v>1163</v>
      </c>
      <c r="D6" s="96" t="s">
        <v>1164</v>
      </c>
      <c r="E6" s="95" t="s">
        <v>1271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1272</v>
      </c>
      <c r="M6" s="139" t="s">
        <v>30</v>
      </c>
      <c r="N6" s="140" t="s">
        <v>1158</v>
      </c>
      <c r="O6" s="246" t="s">
        <v>1201</v>
      </c>
      <c r="P6" s="157"/>
      <c r="Q6" s="193" t="s">
        <v>1273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1</v>
      </c>
      <c r="P41" s="90"/>
      <c r="Q41" s="145" t="str">
        <f>IF($A$2=1,IF(FN_MC!BJ39="","*",FN_MC!BJ39),IF(FN_MC!BK39="","*",FN_MC!BK39))</f>
        <v xml:space="preserve">Aguardando envio MC1 , solicitado maquinista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0.29166666666666669</v>
      </c>
      <c r="J63" s="132">
        <f>IF(FN_MC!P61="","*",FN_MC!P61)</f>
        <v>4.1666666666666664E-2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1274</v>
      </c>
      <c r="W1" s="362"/>
      <c r="X1" s="362"/>
      <c r="Y1" s="104"/>
    </row>
    <row r="2" spans="1:25" s="100" customFormat="1" ht="11.25" customHeight="1">
      <c r="A2" s="105" t="s">
        <v>1275</v>
      </c>
      <c r="B2" s="105" t="s">
        <v>1270</v>
      </c>
      <c r="C2" s="105" t="s">
        <v>7</v>
      </c>
      <c r="D2" s="106" t="s">
        <v>1163</v>
      </c>
      <c r="E2" s="106" t="s">
        <v>1164</v>
      </c>
      <c r="F2" s="106" t="s">
        <v>1269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1276</v>
      </c>
      <c r="U2" s="108" t="s">
        <v>1166</v>
      </c>
      <c r="V2" s="103">
        <f ca="1">TODAY()-1</f>
        <v>46024</v>
      </c>
      <c r="W2" s="103">
        <f ca="1">V2-1</f>
        <v>46023</v>
      </c>
      <c r="X2" s="103">
        <f ca="1">W2-1</f>
        <v>46022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1125</v>
      </c>
      <c r="W8" s="112">
        <f ca="1">_xlfn.XLOOKUP(G8&amp;$W$2,BS_CONTROLE[CHAVE],BS_CONTROLE[Quantidade_11],"-")</f>
        <v>3536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1125</v>
      </c>
      <c r="W20" s="112">
        <f ca="1">_xlfn.XLOOKUP(G20&amp;$W$2,BS_CONTROLE[CHAVE],BS_CONTROLE[Quantidade_11],"-")</f>
        <v>3536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786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220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>
        <f ca="1">_xlfn.XLOOKUP(G27&amp;$V$2,BS_CONTROLE[CHAVE],BS_CONTROLE[Quantidade_11],"-")</f>
        <v>1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1125</v>
      </c>
      <c r="W39" s="112">
        <f ca="1">_xlfn.XLOOKUP(G39&amp;$W$2,BS_CONTROLE[CHAVE],BS_CONTROLE[Quantidade_11],"-")</f>
        <v>3536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786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220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1125</v>
      </c>
      <c r="W49" s="112">
        <f ca="1">_xlfn.XLOOKUP(G49&amp;$W$2,BS_CONTROLE[CHAVE],BS_CONTROLE[Quantidade_11],"-")</f>
        <v>3536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220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1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DESLOCAMENTO</v>
      </c>
      <c r="I59" s="110" t="str">
        <f>IF(FN_MC!H61="","*",FN_MC!H61)</f>
        <v>TGR2</v>
      </c>
      <c r="J59" s="110" t="str">
        <f>IF(FN_MC!I61="","*",FN_MC!I61)</f>
        <v>TSF</v>
      </c>
      <c r="K59" s="110" t="str">
        <f>IF(FN_MC!M61="","*",FN_MC!M61)</f>
        <v>TGR-TBE</v>
      </c>
      <c r="L59" s="110" t="str">
        <f>IF(FN_MC!N61="","*",FN_MC!N61)</f>
        <v>TGR512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0.29166666666666669</v>
      </c>
      <c r="R59" s="128">
        <f>IF(FN_MC!P61="","*",FN_MC!P61)</f>
        <v>4.1666666666666664E-2</v>
      </c>
      <c r="S59" s="110" t="str">
        <f>IF(FN_MC!Q61="","*",CONCATENATE(FN_MC!Q61," ",FN_MC!R61))</f>
        <v>1 BINÁRIO</v>
      </c>
      <c r="T59" s="110" t="str">
        <f>IF(FN_MC!V61="","*",FN_MC!V61)</f>
        <v>Saulo</v>
      </c>
      <c r="U59" s="110" t="str">
        <f>IF(FN_MC!W61="","*",FN_MC!W61)</f>
        <v>Deslocamento de TGR para TSF</v>
      </c>
      <c r="V59" s="112">
        <f ca="1">_xlfn.XLOOKUP(G59&amp;$V$2,BS_CONTROLE[CHAVE],BS_CONTROLE[Quantidade_11],"-")</f>
        <v>1125</v>
      </c>
      <c r="W59" s="112">
        <f ca="1">_xlfn.XLOOKUP(G59&amp;$W$2,BS_CONTROLE[CHAVE],BS_CONTROLE[Quantidade_11],"-")</f>
        <v>3536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786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220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1277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1278</v>
      </c>
      <c r="C2" s="95" t="s">
        <v>1148</v>
      </c>
      <c r="D2" s="95" t="s">
        <v>1150</v>
      </c>
      <c r="E2" s="95" t="s">
        <v>1279</v>
      </c>
      <c r="F2" s="95" t="s">
        <v>1280</v>
      </c>
      <c r="G2" s="95" t="s">
        <v>1281</v>
      </c>
      <c r="H2" s="95" t="s">
        <v>1282</v>
      </c>
      <c r="I2" s="95" t="s">
        <v>1283</v>
      </c>
      <c r="J2" s="95" t="s">
        <v>1284</v>
      </c>
      <c r="K2" s="131" t="s">
        <v>1285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TSF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2026-01-03T14:18:22Z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