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098" documentId="120_S{118792C3-22EF-5104-A093-F22BFE3913F3}" xr6:coauthVersionLast="47" xr6:coauthVersionMax="47" xr10:uidLastSave="{7BB12868-8ABF-4AF6-80C3-A30521C44B3E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86" i="1" l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<sst xmlns="http://schemas.openxmlformats.org/spreadsheetml/2006/main" count="6610" uniqueCount="1459">
  <si>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</si>
  <si>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</si>
  <si>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</si>
  <si>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</si>
  <si>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</si>
  <si>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</si>
  <si>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</si>
  <si>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</si>
  <si>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</si>
  <si>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</si>
  <si>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</si>
  <si>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</si>
  <si>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</si>
  <si>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</si>
  <si>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</si>
  <si>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</si>
  <si>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</si>
  <si>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</si>
  <si>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</si>
  <si>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</si>
  <si>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</si>
  <si>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</si>
  <si>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</si>
  <si>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</si>
  <si>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</si>
  <si>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</si>
  <si>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</si>
  <si>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</si>
  <si>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</si>
  <si>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</si>
  <si>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</si>
  <si>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</si>
  <si>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</si>
  <si>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</si>
  <si>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</si>
  <si>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</si>
  <si>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</si>
  <si>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</si>
  <si>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</si>
  <si>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</si>
  <si>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</si>
  <si>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</si>
  <si>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</si>
  <si>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</si>
  <si>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</si>
  <si>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</si>
  <si>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</si>
  <si>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</si>
  <si>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</si>
  <si>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</si>
  <si>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</si>
  <si>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</si>
  <si>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</si>
  <si>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</si>
  <si>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</si>
  <si>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</si>
  <si>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</si>
  <si>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</si>
  <si>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</si>
  <si>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</si>
  <si>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</si>
  <si>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</si>
  <si>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</si>
  <si>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</si>
  <si>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</si>
  <si>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</si>
  <si>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</si>
  <si>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</si>
  <si>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</si>
  <si>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</si>
  <si>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</si>
  <si>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</si>
  <si>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</si>
  <si>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</si>
  <si>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</si>
  <si>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</si>
  <si>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</si>
  <si>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</si>
  <si>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</si>
  <si>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</si>
  <si>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</si>
  <si>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</si>
  <si>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</si>
  <si>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</si>
  <si>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</si>
  <si>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</si>
  <si>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</si>
  <si>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</si>
  <si>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</si>
  <si>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</si>
  <si>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</si>
  <si>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</si>
  <si>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</si>
  <si>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</si>
  <si>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</si>
  <si>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</si>
  <si>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</si>
  <si>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</si>
  <si>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</si>
  <si>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</si>
  <si>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</si>
  <si>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</si>
  <si>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</si>
  <si>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</si>
  <si>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</si>
  <si>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</si>
  <si>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</si>
  <si>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</si>
  <si>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</si>
  <si>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</si>
  <si>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</si>
  <si>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</si>
  <si>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</si>
  <si>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</si>
  <si>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</si>
  <si>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</si>
  <si>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</si>
  <si>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</si>
  <si>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</si>
  <si>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</si>
  <si>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</si>
  <si>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</si>
  <si>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</si>
  <si>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</si>
  <si>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</si>
  <si>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</si>
  <si>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</si>
  <si>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</si>
  <si>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</si>
  <si>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</si>
  <si>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</si>
  <si>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</si>
  <si>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</si>
  <si>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</si>
  <si>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</si>
  <si>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</si>
  <si>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</si>
  <si>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</si>
  <si>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</si>
  <si>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</si>
  <si>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</si>
  <si>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</si>
  <si>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</si>
  <si>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</si>
  <si>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</si>
  <si>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</si>
  <si>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</si>
  <si>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</si>
  <si>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</si>
  <si>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</si>
  <si>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</si>
  <si>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</si>
  <si>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</si>
  <si>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</si>
  <si>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</si>
  <si>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</si>
  <si>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</si>
  <si>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</si>
  <si>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</si>
  <si>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</si>
  <si>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</si>
  <si>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</si>
  <si>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</si>
  <si>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</si>
  <si>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</si>
  <si>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</si>
  <si>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</si>
  <si>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</si>
  <si>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</si>
  <si>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</si>
  <si>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</si>
  <si>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</si>
  <si>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</si>
  <si>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</si>
  <si>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</si>
  <si>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</si>
  <si>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</si>
  <si>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</si>
  <si>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</si>
  <si>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</si>
  <si>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</si>
  <si>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</si>
  <si>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</si>
  <si>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</si>
  <si>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</si>
  <si>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</si>
  <si>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</si>
  <si>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</si>
  <si>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</si>
  <si>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</si>
  <si>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</si>
  <si>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</si>
  <si>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</si>
  <si>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</si>
  <si>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</si>
  <si>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</si>
  <si>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</si>
  <si>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</si>
  <si>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</si>
  <si>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</si>
  <si>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</si>
  <si>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</si>
  <si>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</si>
  <si>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</si>
  <si>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</si>
  <si>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</si>
  <si>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</si>
  <si>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</si>
  <si>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</si>
  <si>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</si>
  <si>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</si>
  <si>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</si>
  <si>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</si>
  <si>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</si>
  <si>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</si>
  <si>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</si>
  <si>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</si>
  <si>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</si>
  <si>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</si>
  <si>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</si>
  <si>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</si>
  <si>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</si>
  <si>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</si>
  <si>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</si>
  <si>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</si>
  <si>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</si>
  <si>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</si>
  <si>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</si>
  <si>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</si>
  <si>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</si>
  <si>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</si>
  <si>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</si>
  <si>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</si>
  <si>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</si>
  <si>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</si>
  <si>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</si>
  <si>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</si>
  <si>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</si>
  <si>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</si>
  <si>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</si>
  <si>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</si>
  <si>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</si>
  <si>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</si>
  <si>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</si>
  <si>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</si>
  <si>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</si>
  <si>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</si>
  <si>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</si>
  <si>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</si>
  <si>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</si>
  <si>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</si>
  <si>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</si>
  <si>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</si>
  <si>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</si>
  <si>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</si>
  <si>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</si>
  <si>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</si>
  <si>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</si>
  <si>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</si>
  <si>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</si>
  <si>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</si>
  <si>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</si>
  <si>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</si>
  <si>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</si>
  <si>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</si>
  <si>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</si>
  <si>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</si>
  <si>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</si>
  <si>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</si>
  <si>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</si>
  <si>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</si>
  <si>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</si>
  <si>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</si>
  <si>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</si>
  <si>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</si>
  <si>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</si>
  <si>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</si>
  <si>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</si>
  <si>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</si>
  <si>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</si>
  <si>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</si>
  <si>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</si>
  <si>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</si>
  <si>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</si>
  <si>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</si>
  <si>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</si>
  <si>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</si>
  <si>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</si>
  <si>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</si>
  <si>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</si>
  <si>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</si>
  <si>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</si>
  <si>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</si>
  <si>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</si>
  <si>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</si>
  <si>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</si>
  <si>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</si>
  <si>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</si>
  <si>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</si>
  <si>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</si>
  <si>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</si>
  <si>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</si>
  <si>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</si>
  <si>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</si>
  <si>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</si>
  <si>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</si>
  <si>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</si>
  <si>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</si>
  <si>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</si>
  <si>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</si>
  <si>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</si>
  <si>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</si>
  <si>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</si>
  <si>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</si>
  <si>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</si>
  <si>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</si>
  <si>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</si>
  <si>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</si>
  <si>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</si>
  <si>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</si>
  <si>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</si>
  <si>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</si>
  <si>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</si>
  <si>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</si>
  <si>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</si>
  <si>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</si>
  <si>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</si>
  <si>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</si>
  <si>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</si>
  <si>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</si>
  <si>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</si>
  <si>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</si>
  <si>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</si>
  <si>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</si>
  <si>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</si>
  <si>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</si>
  <si>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</si>
  <si>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</si>
  <si>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</si>
  <si>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</si>
  <si>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</si>
  <si>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</si>
  <si>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</si>
  <si>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</si>
  <si>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</si>
  <si>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</si>
  <si>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</si>
  <si>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</si>
  <si>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</si>
  <si>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</si>
  <si>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</si>
  <si>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</si>
  <si>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</si>
  <si>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</si>
  <si>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</si>
  <si>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</si>
  <si>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</si>
  <si>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</si>
  <si>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</si>
  <si>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</si>
  <si>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</si>
  <si>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</si>
  <si>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</si>
  <si>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</si>
  <si>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</si>
  <si>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</si>
  <si>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</si>
  <si>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</si>
  <si>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</si>
  <si>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</si>
  <si>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</si>
  <si>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</si>
  <si>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</si>
  <si>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</si>
  <si>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</si>
  <si>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</si>
  <si>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</si>
  <si>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</si>
  <si>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</si>
  <si>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</si>
  <si>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</si>
  <si>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</si>
  <si>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</si>
  <si>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</si>
  <si>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</si>
  <si>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</si>
  <si>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</si>
  <si>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</si>
  <si>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</si>
  <si>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</si>
  <si>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</si>
  <si>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</si>
  <si>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</si>
  <si>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</si>
  <si>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</si>
  <si>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</si>
  <si>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</si>
  <si>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</si>
  <si>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</si>
  <si>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</si>
  <si>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</si>
  <si>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</si>
  <si>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</si>
  <si>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</si>
  <si>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</si>
  <si>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</si>
  <si>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</si>
  <si>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</si>
  <si>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</si>
  <si>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</si>
  <si>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</si>
  <si>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</si>
  <si>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</si>
  <si>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</si>
  <si>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</si>
  <si>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</si>
  <si>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</si>
  <si>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</si>
  <si>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</si>
  <si>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</si>
  <si>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</si>
  <si>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</si>
  <si>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</si>
  <si>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</si>
  <si>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</si>
  <si>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</si>
  <si>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</si>
  <si>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</si>
  <si>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</si>
  <si>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</si>
  <si>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</si>
  <si>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</si>
  <si>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</si>
  <si>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</si>
  <si>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</si>
  <si>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</si>
  <si>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</si>
  <si>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</si>
  <si>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</si>
  <si>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</si>
  <si>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</si>
  <si>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</si>
  <si>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</si>
  <si>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</si>
  <si>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</si>
  <si>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</si>
  <si>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</si>
  <si>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</si>
  <si>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</si>
  <si>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</si>
  <si>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</si>
  <si>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</si>
  <si>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</si>
  <si>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</si>
  <si>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</si>
  <si>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</si>
  <si>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</si>
  <si>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</si>
  <si>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</si>
  <si>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</si>
  <si>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</si>
  <si>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</si>
  <si>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</si>
  <si>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</si>
  <si>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</si>
  <si>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</si>
  <si>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</si>
  <si>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</si>
  <si>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</si>
  <si>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</si>
  <si>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</si>
  <si>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</si>
  <si>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</si>
  <si>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</si>
  <si>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</si>
  <si>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</si>
  <si>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</si>
  <si>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</si>
  <si>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</si>
  <si>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</si>
  <si>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</si>
  <si>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</si>
  <si>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</si>
  <si>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</si>
  <si>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</si>
  <si>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</si>
  <si>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</si>
  <si>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</si>
  <si>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</si>
  <si>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</si>
  <si>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</si>
  <si>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</si>
  <si>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</si>
  <si>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</si>
  <si>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</si>
  <si>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</si>
  <si>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</si>
  <si>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</si>
  <si>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</si>
  <si>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</si>
  <si>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</si>
  <si>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</si>
  <si>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</si>
  <si>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</si>
  <si>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</si>
  <si>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</si>
  <si>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</si>
  <si>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</si>
  <si>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</si>
  <si>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</si>
  <si>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</si>
  <si>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</si>
  <si>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</si>
  <si>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</si>
  <si>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</si>
  <si>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</si>
  <si>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</si>
  <si>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</si>
  <si>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</si>
  <si>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</si>
  <si>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</si>
  <si>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</si>
  <si>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</si>
  <si>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</si>
  <si>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</si>
  <si>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</si>
  <si>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</si>
  <si>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</si>
  <si>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</si>
  <si>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</si>
  <si>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</si>
  <si>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</si>
  <si>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</si>
  <si>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</si>
  <si>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</si>
  <si>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</si>
  <si>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</si>
  <si>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</si>
  <si>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</si>
  <si>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</si>
  <si>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</si>
  <si>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</si>
  <si>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</si>
  <si>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</si>
  <si>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</si>
  <si>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</si>
  <si>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</si>
  <si>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</si>
  <si>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</si>
  <si>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</si>
  <si>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</si>
  <si>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</si>
  <si>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</si>
  <si>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</si>
  <si>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</si>
  <si>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</si>
  <si>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</si>
  <si>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</si>
  <si>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</si>
  <si>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</si>
  <si>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</si>
  <si>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</si>
  <si>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</si>
  <si>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</si>
  <si>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</si>
  <si>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</si>
  <si>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</si>
  <si>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</si>
  <si>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</si>
  <si>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</si>
  <si>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</si>
  <si>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</si>
  <si>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</si>
  <si>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</si>
  <si>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</si>
  <si>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</si>
  <si>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</si>
  <si>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</si>
  <si>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</si>
  <si>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</si>
  <si>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</si>
  <si>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</si>
  <si>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</si>
  <si>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</si>
  <si>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</si>
  <si>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</si>
  <si>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</si>
  <si>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</si>
  <si>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</si>
  <si>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</si>
  <si>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</si>
  <si>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</si>
  <si>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</si>
  <si>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</si>
  <si>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</si>
  <si>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</si>
  <si>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</si>
  <si>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</si>
  <si>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</si>
  <si>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</si>
  <si>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</si>
  <si>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</si>
  <si>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</si>
  <si>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</si>
  <si>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</si>
  <si>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</si>
  <si>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</si>
  <si>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</si>
  <si>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</si>
  <si>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</si>
  <si>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</si>
  <si>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</si>
  <si>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</si>
  <si>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</si>
  <si>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</si>
  <si>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</si>
  <si>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</si>
  <si>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</si>
  <si>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</si>
  <si>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</si>
  <si>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</si>
  <si>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</si>
  <si>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</si>
  <si>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</si>
  <si>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</si>
  <si>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</si>
  <si>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</si>
  <si>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</si>
  <si>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</si>
  <si>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</si>
  <si>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</si>
  <si>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</si>
  <si>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</si>
  <si>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</si>
  <si>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</si>
  <si>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</si>
  <si>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</si>
  <si>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</si>
  <si>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</si>
  <si>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</si>
  <si>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</si>
  <si>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</si>
  <si>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</si>
  <si>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</si>
  <si>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</si>
  <si>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</si>
  <si>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</si>
  <si>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</si>
  <si>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</si>
  <si>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</si>
  <si>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</si>
  <si>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</si>
  <si>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</si>
  <si>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</si>
  <si>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</si>
  <si>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</si>
  <si>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</si>
  <si>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</si>
  <si>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</si>
  <si>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</si>
  <si>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</si>
  <si>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</si>
  <si>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</si>
  <si>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</si>
  <si>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</si>
  <si>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</si>
  <si>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</si>
  <si>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</si>
  <si>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</si>
  <si>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</si>
  <si>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</si>
  <si>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</si>
  <si>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</si>
  <si>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</si>
  <si>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</si>
  <si>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</si>
  <si>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</si>
  <si>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</si>
  <si>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</si>
  <si>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</si>
  <si>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</si>
  <si>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</si>
  <si>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</si>
  <si>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</si>
  <si>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</si>
  <si>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</si>
  <si>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</si>
  <si>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</si>
  <si>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</si>
  <si>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</si>
  <si>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</si>
  <si>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</si>
  <si>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</si>
  <si>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</si>
  <si>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</si>
  <si>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</si>
  <si>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</si>
  <si>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</si>
  <si>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</si>
  <si>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</si>
  <si>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</si>
  <si>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</si>
  <si>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</si>
  <si>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</si>
  <si>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</si>
  <si>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</si>
  <si>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</si>
  <si>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</si>
  <si>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</si>
  <si>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</si>
  <si>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</si>
  <si>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</si>
  <si>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</si>
  <si>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</si>
  <si>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</si>
  <si>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</si>
  <si>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</si>
  <si>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</si>
  <si>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</si>
  <si>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</si>
  <si>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</si>
  <si>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</si>
  <si>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</si>
  <si>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</si>
  <si>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</si>
  <si>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</si>
  <si>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</si>
  <si>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</si>
  <si>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</si>
  <si>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</si>
  <si>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</si>
  <si>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</si>
  <si>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</si>
  <si>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</si>
  <si>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</si>
  <si>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</si>
  <si>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</si>
  <si>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</si>
  <si>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</si>
  <si>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</si>
  <si>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</si>
  <si>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</si>
  <si>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</si>
  <si>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</si>
  <si>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</si>
  <si>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</si>
  <si>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</si>
  <si>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</si>
  <si>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</si>
  <si>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</si>
  <si>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</si>
  <si>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</si>
  <si>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</si>
  <si>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</si>
  <si>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</si>
  <si>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</si>
  <si>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</si>
  <si>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</si>
  <si>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</si>
  <si>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</si>
  <si>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</si>
  <si>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</si>
  <si>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</si>
  <si>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</si>
  <si>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</si>
  <si>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</si>
  <si>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</si>
  <si>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</si>
  <si>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</si>
  <si>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</si>
  <si>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</si>
  <si>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</si>
  <si>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</si>
  <si>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</si>
  <si>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</si>
  <si>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</si>
  <si>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</si>
  <si>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</si>
  <si>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</si>
  <si>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</si>
  <si>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</si>
  <si>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</si>
  <si>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</si>
  <si>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</si>
  <si>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</si>
  <si>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</si>
  <si>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</si>
  <si>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</si>
  <si>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</si>
  <si>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</si>
  <si>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</si>
  <si>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</si>
  <si>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</si>
  <si>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</si>
  <si>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</si>
  <si>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</si>
  <si>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</si>
  <si>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</si>
  <si>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</si>
  <si>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</si>
  <si>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</si>
  <si>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</si>
  <si>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</si>
  <si>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</si>
  <si>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</si>
  <si>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</si>
  <si>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</si>
  <si>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</si>
  <si>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</si>
  <si>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</si>
  <si>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</si>
  <si>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</si>
  <si>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</si>
  <si>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</si>
  <si>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</si>
  <si>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</si>
  <si>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</si>
  <si>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</si>
  <si>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</si>
  <si>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</si>
  <si>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</si>
  <si>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</si>
  <si>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</si>
  <si>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</si>
  <si>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</si>
  <si>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</si>
  <si>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</si>
  <si>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</si>
  <si>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</si>
  <si>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</si>
  <si>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</si>
  <si>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</si>
  <si>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</si>
  <si>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</si>
  <si>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</si>
  <si>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</si>
  <si>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</si>
  <si>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</si>
  <si>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</si>
  <si>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</si>
  <si>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</si>
  <si>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</si>
  <si>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</si>
  <si>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</si>
  <si>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</si>
  <si>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</si>
  <si>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</si>
  <si>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</si>
  <si>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</si>
  <si>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</si>
  <si>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</si>
  <si>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</si>
  <si>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</si>
  <si>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</si>
  <si>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</si>
  <si>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</si>
  <si>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</si>
  <si>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</si>
  <si>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</si>
  <si>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</si>
  <si>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</si>
  <si>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</si>
  <si>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</si>
  <si>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</si>
  <si>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</si>
  <si>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</si>
  <si>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</si>
  <si>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</si>
  <si>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</si>
  <si>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</si>
  <si>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</si>
  <si>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</si>
  <si>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</si>
  <si>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</si>
  <si>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</si>
  <si>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</si>
  <si>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</si>
  <si>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</si>
  <si>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</si>
  <si>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</si>
  <si>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</si>
  <si>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</si>
  <si>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</si>
  <si>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</si>
  <si>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</si>
  <si>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</si>
  <si>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</si>
  <si>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</si>
  <si>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</si>
  <si>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</si>
  <si>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</si>
  <si>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</si>
  <si>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</si>
  <si>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</si>
  <si>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</si>
  <si>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</si>
  <si>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</si>
  <si>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</si>
  <si>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</si>
  <si>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</si>
  <si>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</si>
  <si>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</si>
  <si>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</si>
  <si>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</si>
  <si>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</si>
  <si>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</si>
  <si>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</si>
  <si>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</si>
  <si>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</si>
  <si>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</si>
  <si>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</si>
  <si>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</si>
  <si>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</si>
  <si>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</si>
  <si>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</si>
  <si>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</si>
  <si>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</si>
  <si>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</si>
  <si>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</si>
  <si>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</si>
  <si>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</si>
  <si>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</si>
  <si>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</si>
  <si>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</si>
  <si>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</si>
  <si>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</si>
  <si>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</si>
  <si>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</si>
  <si>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</si>
  <si>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</si>
  <si>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</si>
  <si>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</si>
  <si>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</si>
  <si>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</si>
  <si>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</si>
  <si>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</si>
  <si>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</si>
  <si>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</si>
  <si>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</si>
  <si>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</si>
  <si>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</si>
  <si>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</si>
  <si>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</si>
  <si>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</si>
  <si>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</si>
  <si>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</si>
  <si>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</si>
  <si>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</si>
  <si>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</si>
  <si>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</si>
  <si>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</si>
  <si>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</si>
  <si>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</si>
  <si>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</si>
  <si>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</si>
  <si>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</si>
  <si>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</si>
  <si>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</si>
  <si>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</si>
  <si>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</si>
  <si>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</si>
  <si>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</si>
  <si>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</si>
  <si>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</si>
  <si>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</si>
  <si>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</si>
  <si>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</si>
  <si>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</si>
  <si>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</si>
  <si>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</si>
  <si>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</si>
  <si>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</si>
  <si>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</si>
  <si>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</si>
  <si>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</si>
  <si>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</si>
  <si>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</si>
  <si>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</si>
  <si>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</si>
  <si>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</si>
  <si>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</si>
  <si>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</si>
  <si>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</si>
  <si>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</si>
  <si>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</si>
  <si>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</si>
  <si>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</si>
  <si>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</si>
  <si>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</si>
  <si>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</si>
  <si>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</si>
  <si>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</si>
  <si>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</si>
  <si>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</si>
  <si>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</si>
  <si>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</si>
  <si>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</si>
  <si>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</si>
  <si>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</si>
  <si>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</si>
  <si>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</si>
  <si>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</si>
  <si>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</si>
  <si>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</si>
  <si>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</si>
  <si>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</si>
  <si>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</si>
  <si>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</si>
  <si>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</si>
  <si>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</si>
  <si>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</si>
  <si>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</si>
  <si>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</si>
  <si>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</si>
  <si>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</si>
  <si>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</si>
  <si>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</si>
  <si>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</si>
  <si>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</si>
  <si>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</si>
  <si>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</si>
  <si>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</si>
  <si>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</si>
  <si>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</si>
  <si>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</si>
  <si>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</si>
  <si>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</si>
  <si>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</si>
  <si>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</si>
  <si>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</si>
  <si>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</si>
  <si>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</si>
  <si>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</si>
  <si>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</si>
  <si>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</si>
  <si>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</si>
  <si>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</si>
  <si>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</si>
  <si>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</si>
  <si>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</si>
  <si>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</si>
  <si>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</si>
  <si>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</si>
  <si>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</si>
  <si>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</si>
  <si>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</si>
  <si>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</si>
  <si>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</si>
  <si>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</si>
  <si>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</si>
  <si>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</si>
  <si>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</si>
  <si>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</si>
  <si>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</si>
  <si>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</si>
  <si>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</si>
  <si>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</si>
  <si>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</si>
  <si>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</si>
  <si>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</si>
  <si>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</si>
  <si>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</si>
  <si>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</si>
  <si>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</si>
  <si>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</si>
  <si>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</si>
  <si>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</si>
  <si>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</si>
  <si>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</si>
  <si>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</si>
  <si>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</si>
  <si>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</si>
  <si>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</si>
  <si>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</si>
  <si>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</si>
  <si>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</si>
  <si>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</si>
  <si>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</si>
  <si>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</si>
  <si>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</si>
  <si>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</si>
  <si>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</si>
  <si>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</si>
  <si>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</si>
  <si>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</si>
  <si>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</si>
  <si>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</si>
  <si>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</si>
  <si>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</si>
  <si>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</si>
  <si>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</si>
  <si>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</si>
  <si>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</si>
  <si>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</si>
  <si>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</si>
  <si>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</si>
  <si>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</si>
  <si>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</si>
  <si>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</si>
  <si>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</si>
  <si>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</si>
  <si>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</si>
  <si>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</si>
  <si>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</si>
  <si>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</si>
  <si>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</si>
  <si>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</si>
  <si>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</si>
  <si>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</si>
  <si>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</si>
  <si>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</si>
  <si>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</si>
  <si>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</si>
  <si>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</si>
  <si>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</si>
  <si>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</si>
  <si>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</si>
  <si>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</si>
  <si>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</si>
  <si>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</si>
  <si>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</si>
  <si>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</si>
  <si>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</si>
  <si>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</si>
  <si>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</si>
  <si>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</si>
  <si>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</si>
  <si>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</si>
  <si>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</si>
  <si>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</si>
  <si>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</si>
  <si>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</si>
  <si>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</si>
  <si>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</si>
  <si>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</si>
  <si>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</si>
  <si>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</si>
  <si>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</si>
  <si>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</si>
  <si>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</si>
  <si>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</si>
  <si>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</si>
  <si>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</si>
  <si>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</si>
  <si>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</si>
  <si>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</si>
  <si>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</si>
  <si>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</si>
  <si>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</si>
  <si>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</si>
  <si>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</si>
  <si>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</si>
  <si>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</si>
  <si>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</si>
  <si>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</si>
  <si>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</si>
  <si>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</si>
  <si>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</si>
  <si>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</si>
  <si>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</si>
  <si>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</si>
  <si>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</si>
  <si>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</si>
  <si>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</si>
  <si>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</si>
  <si>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</si>
  <si>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</si>
  <si>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</si>
  <si>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</si>
  <si>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</si>
  <si>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</si>
  <si>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</si>
  <si>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</si>
  <si>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</si>
  <si>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</si>
  <si>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</si>
  <si>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</si>
  <si>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</si>
  <si>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</si>
  <si>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</si>
  <si>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</si>
  <si>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</si>
  <si>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</si>
  <si>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</si>
  <si>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</si>
  <si>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</si>
  <si>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</si>
  <si>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</si>
  <si>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</si>
  <si>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</si>
  <si>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</si>
  <si>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</si>
  <si>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</si>
  <si>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</si>
  <si>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</si>
  <si>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</si>
  <si>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</si>
  <si>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</si>
  <si>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</si>
  <si>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</si>
  <si>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</si>
  <si>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</si>
  <si>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</si>
  <si>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</si>
  <si>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</si>
  <si>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</si>
  <si>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</si>
  <si>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</si>
  <si>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</si>
  <si>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</si>
  <si>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</si>
  <si>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</si>
  <si>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</si>
  <si>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</si>
  <si>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</si>
  <si>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</si>
  <si>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</si>
  <si>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</si>
  <si>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</si>
  <si>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</si>
  <si>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</si>
  <si>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</si>
  <si>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</si>
  <si>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</si>
  <si>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</si>
  <si>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</si>
  <si>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</si>
  <si>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</si>
  <si>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</si>
  <si>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</si>
  <si>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</si>
  <si>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</si>
  <si>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</si>
  <si>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</si>
  <si>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</si>
  <si>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</si>
  <si>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</si>
  <si>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</si>
  <si>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</si>
  <si>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</si>
  <si>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</si>
  <si>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</si>
  <si>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</si>
  <si>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</si>
  <si>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</si>
  <si>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</si>
  <si>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</si>
  <si>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</si>
  <si>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</si>
  <si>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</si>
  <si>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</si>
  <si>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</si>
  <si>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</si>
  <si>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</si>
  <si>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</si>
  <si>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</si>
  <si>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</si>
  <si>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</si>
  <si>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</si>
  <si>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</si>
  <si>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</si>
  <si>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</si>
  <si>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</si>
  <si>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</si>
  <si>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</si>
  <si>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</si>
  <si>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</si>
  <si>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</si>
  <si>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</si>
  <si>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</si>
  <si>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</si>
  <si>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</si>
  <si>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</si>
  <si>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</si>
  <si>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</si>
  <si>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</si>
  <si>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</si>
  <si>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</si>
  <si>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</si>
  <si>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</si>
  <si>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</si>
  <si>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</si>
  <si>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</si>
  <si>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</si>
  <si>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</si>
  <si>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</si>
  <si>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</si>
  <si>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</si>
  <si>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</si>
  <si>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</si>
  <si>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</si>
  <si>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</si>
  <si>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</si>
  <si>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</si>
  <si>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</si>
  <si>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</si>
  <si>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</si>
  <si>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</si>
  <si>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</si>
  <si>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</si>
  <si>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</si>
  <si>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</si>
  <si>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</si>
  <si>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</si>
  <si>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</si>
  <si>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</si>
  <si>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</si>
  <si>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</si>
  <si>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</si>
  <si>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</si>
  <si>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</si>
  <si>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</si>
  <si>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</si>
  <si>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</si>
  <si>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</si>
  <si>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</si>
  <si>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</si>
  <si>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</si>
  <si>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</si>
  <si>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</si>
  <si>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</si>
  <si>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</si>
  <si>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</si>
  <si>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</si>
  <si>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</si>
  <si>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</si>
  <si>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</si>
  <si>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</si>
  <si>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</si>
  <si>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</si>
  <si>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</si>
  <si>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</si>
  <si>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</si>
  <si>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</si>
  <si>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</si>
  <si>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</si>
  <si>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</si>
  <si>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</si>
  <si>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</si>
  <si>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</si>
  <si>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</si>
  <si>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</si>
  <si>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</si>
  <si>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</si>
  <si>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</si>
  <si>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</si>
  <si>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</si>
  <si>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</si>
  <si>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</si>
  <si>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</si>
  <si>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</si>
  <si>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</si>
  <si>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</si>
  <si>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</si>
  <si>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</si>
  <si>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</si>
  <si>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</si>
  <si>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</si>
  <si>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</si>
  <si>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</si>
  <si>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</si>
  <si>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</si>
  <si>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</si>
  <si>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</si>
  <si>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</si>
  <si>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</si>
  <si>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</si>
  <si>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</si>
  <si>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</si>
  <si>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</si>
  <si>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</si>
  <si>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</si>
  <si>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Previsão de MC1 12h00 / </t>
  </si>
  <si>
    <t>TP em preparação, previsão 09h00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</si>
  <si>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</si>
  <si>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Aguardando solicitar MC1</t>
  </si>
  <si>
    <t>11&gt;00</t>
  </si>
  <si>
    <t xml:space="preserve">Aguardando confirmação de maquinista </t>
  </si>
  <si>
    <t>ZKEZGA-2</t>
  </si>
  <si>
    <t>ZKEZEV</t>
  </si>
  <si>
    <t>Posicionamento de dormentes</t>
  </si>
  <si>
    <t>MC1 07h33 / Aguardando oportunidade de faixa</t>
  </si>
  <si>
    <t xml:space="preserve">RDC avariado, previsão de liberação 12h00 </t>
  </si>
  <si>
    <t>Alison</t>
  </si>
  <si>
    <t>Condições climáticas (temperatura baixa)</t>
  </si>
  <si>
    <t xml:space="preserve">MC1 07h25 / </t>
  </si>
  <si>
    <t>ZTP-ZEV</t>
  </si>
  <si>
    <t>ZPTZEV</t>
  </si>
  <si>
    <t>ZPT-ZPG-ZPT</t>
  </si>
  <si>
    <t>ZPTZPGZPT</t>
  </si>
  <si>
    <t>Inspeção ANTT</t>
  </si>
  <si>
    <t>Alterado programação para via 1 / TP em preparação /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</si>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</sst>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21" fontId="0" fillId="0" borderId="0" xfId="0" applyNumberFormat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AM5" activePane="bottomRight" state="frozen"/>
      <selection pane="bottomRight" activeCell="AR278" sqref="AR278:AT28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2" t="s">
        <v>920</v>
      </c>
      <c r="C1" s="193"/>
      <c r="D1" s="193"/>
      <c r="E1" s="3"/>
      <c r="F1" s="192" t="s">
        <v>921</v>
      </c>
      <c r="G1" s="193"/>
      <c r="H1" s="194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5"/>
      <c r="AH1" s="5"/>
      <c r="AI1" s="202" t="s">
        <v>922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923</v>
      </c>
      <c r="BI1" s="208"/>
      <c r="BJ1" s="208"/>
      <c r="BK1" s="209"/>
      <c r="BL1" s="5"/>
      <c r="BM1" s="199" t="s">
        <v>924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2" t="s">
        <v>925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928</v>
      </c>
      <c r="AT2" s="203"/>
      <c r="AU2" s="203"/>
      <c r="AV2" s="203"/>
      <c r="AW2" s="203"/>
      <c r="AX2" s="203"/>
      <c r="AY2" s="206"/>
      <c r="AZ2" s="6"/>
      <c r="BA2" s="196" t="s">
        <v>929</v>
      </c>
      <c r="BB2" s="198"/>
      <c r="BC2" s="202" t="s">
        <v>926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6" t="s">
        <v>930</v>
      </c>
      <c r="AJ3" s="198"/>
      <c r="AK3" s="196" t="s">
        <v>931</v>
      </c>
      <c r="AL3" s="197"/>
      <c r="AM3" s="218"/>
      <c r="AN3" s="219"/>
      <c r="AO3" s="197"/>
      <c r="AP3" s="197"/>
      <c r="AQ3" s="198"/>
      <c r="AR3" s="63"/>
      <c r="AS3" s="190" t="s">
        <v>937</v>
      </c>
      <c r="AT3" s="191"/>
      <c r="AU3" s="190" t="s">
        <v>938</v>
      </c>
      <c r="AV3" s="191"/>
      <c r="AW3" s="190" t="s">
        <v>939</v>
      </c>
      <c r="AX3" s="191"/>
      <c r="AY3" s="63" t="s">
        <v>940</v>
      </c>
      <c r="AZ3" s="63"/>
      <c r="BA3" s="216"/>
      <c r="BB3" s="217"/>
      <c r="BC3" s="196" t="s">
        <v>933</v>
      </c>
      <c r="BD3" s="197"/>
      <c r="BE3" s="197"/>
      <c r="BF3" s="198"/>
      <c r="BG3" s="62"/>
      <c r="BH3" s="210"/>
      <c r="BI3" s="211"/>
      <c r="BJ3" s="211"/>
      <c r="BK3" s="212"/>
      <c r="BL3" s="62"/>
      <c r="BM3" s="199" t="s">
        <v>941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1119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1030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1073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8" t="s">
        <v>558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IF(OR(B259="",F259=""),"*",BA259/Q259)</f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/>
      <c r="AS260" s="108"/>
      <c r="AT260" s="108"/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0</v>
      </c>
      <c r="AZ260" s="153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/>
      <c r="BI260" s="17"/>
      <c r="BJ260" s="17" t="s">
        <v>1372</v>
      </c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8" t="str">
        <f t="shared" si="4"/>
        <v/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/>
      <c r="AS261" s="108"/>
      <c r="AT261" s="108"/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/>
      <c r="BI261" s="17"/>
      <c r="BJ261" s="17" t="s">
        <v>1373</v>
      </c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Produção e Intervalo</v>
      </c>
      <c r="BR261" s="19">
        <f>IF(OR(B261="",F261=""),"*",AY261/P261)</f>
        <v>0</v>
      </c>
      <c r="BS261" s="19">
        <f>IF(OR(B261="",F261=""),"*",BA261/Q261)</f>
        <v>0</v>
      </c>
      <c r="BT261" s="8" t="str">
        <f t="shared" si="4"/>
        <v/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/>
      <c r="AS262" s="108"/>
      <c r="AT262" s="108"/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0</v>
      </c>
      <c r="AZ262" s="153"/>
      <c r="BA262" s="109"/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/>
      <c r="BI262" s="17"/>
      <c r="BJ262" s="17" t="s">
        <v>1373</v>
      </c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Produção e Intervalo</v>
      </c>
      <c r="BR262" s="19">
        <f>IF(OR(B262="",F262=""),"*",AY262/P262)</f>
        <v>0</v>
      </c>
      <c r="BS262" s="19">
        <f>IF(OR(B262="",F262=""),"*",BA262/Q262)</f>
        <v>0</v>
      </c>
      <c r="BT262" s="8" t="str">
        <f t="shared" si="4"/>
        <v/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1374</v>
      </c>
      <c r="X263" s="104" t="s">
        <v>386</v>
      </c>
      <c r="Y263" s="129" t="s">
        <v>389</v>
      </c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/>
      <c r="AS263" s="108"/>
      <c r="AT263" s="108"/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 t="s">
        <v>1375</v>
      </c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</v>
      </c>
      <c r="BS263" s="19">
        <f>IF(OR(B263="",F263=""),"*",BA263/Q263)</f>
        <v>0</v>
      </c>
      <c r="BT263" s="8" t="str">
        <f t="shared" si="4"/>
        <v/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 t="s">
        <v>1376</v>
      </c>
      <c r="P264" s="106"/>
      <c r="Q264" s="105"/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/>
      <c r="AS264" s="108"/>
      <c r="AT264" s="108"/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/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/>
      <c r="BI264" s="17"/>
      <c r="BJ264" s="17" t="s">
        <v>1373</v>
      </c>
      <c r="BK264" s="18"/>
      <c r="BL264" s="16"/>
      <c r="BM264" s="130"/>
      <c r="BN264" s="130"/>
      <c r="BO264" s="130"/>
      <c r="BP264" s="18"/>
      <c r="BQ264" s="12" t="e">
        <f>IF(AND(BR264&lt;1,BS264&lt;1),"Produção e Intervalo",IF(BR264&lt;1,"Intervalo",IF(BS264&lt;1,"Produção","Aderente")))</f>
        <v>#DIV/0!</v>
      </c>
      <c r="BR264" s="19" t="e">
        <f>IF(OR(B264="",F264=""),"*",AY264/P264)</f>
        <v>#DIV/0!</v>
      </c>
      <c r="BS264" s="19" t="e">
        <f>IF(OR(B264="",F264=""),"*",BA264/Q264)</f>
        <v>#DIV/0!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 t="s">
        <v>1373</v>
      </c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IF(OR(B265="",F265=""),"*",BA265/Q265)</f>
        <v>0</v>
      </c>
      <c r="BT265" s="8" t="str">
        <f t="shared" si="5"/>
        <v/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/>
      <c r="AS266" s="108"/>
      <c r="AT266" s="108"/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0</v>
      </c>
      <c r="AZ266" s="153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 t="s">
        <v>1377</v>
      </c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</v>
      </c>
      <c r="BS266" s="19">
        <f>IF(OR(B266="",F266=""),"*",BA266/Q266)</f>
        <v>0</v>
      </c>
      <c r="BT266" s="8" t="str">
        <f t="shared" si="5"/>
        <v/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/>
      <c r="AS267" s="108"/>
      <c r="AT267" s="108"/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/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/>
      <c r="BI267" s="17"/>
      <c r="BJ267" s="17" t="s">
        <v>1373</v>
      </c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IF(OR(B267="",F267=""),"*",BA267/Q267)</f>
        <v>0</v>
      </c>
      <c r="BT267" s="8" t="str">
        <f t="shared" si="5"/>
        <v/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IF(OR(B268="",F268=""),"*",BA268/Q268)</f>
        <v>0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1378</v>
      </c>
      <c r="I270" s="106" t="s">
        <v>1016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1379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1018</v>
      </c>
      <c r="W270" s="151" t="s">
        <v>1244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/>
      <c r="AS270" s="108"/>
      <c r="AT270" s="108"/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0</v>
      </c>
      <c r="AZ270" s="153"/>
      <c r="BA270" s="109"/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 t="s">
        <v>1375</v>
      </c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</v>
      </c>
      <c r="BS270" s="19">
        <f>IF(OR(B270="",F270=""),"*",BA270/Q270)</f>
        <v>0</v>
      </c>
      <c r="BT270" s="8" t="str">
        <f t="shared" si="5"/>
        <v/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/>
      <c r="AS271" s="108"/>
      <c r="AT271" s="108"/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/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 t="s">
        <v>1373</v>
      </c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IF(OR(B271="",F271=""),"*",BA271/Q271)</f>
        <v>0</v>
      </c>
      <c r="BT271" s="8" t="str">
        <f t="shared" si="5"/>
        <v/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/>
      <c r="AS272" s="108"/>
      <c r="AT272" s="108"/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/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/>
      <c r="BI272" s="17"/>
      <c r="BJ272" s="17" t="s">
        <v>1373</v>
      </c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IF(OR(B272="",F272=""),"*",BA272/Q272)</f>
        <v>0</v>
      </c>
      <c r="BT272" s="8" t="str">
        <f t="shared" si="5"/>
        <v/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1380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4.0645833333333332</v>
      </c>
      <c r="AS273" s="108"/>
      <c r="AT273" s="108"/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0</v>
      </c>
      <c r="AZ273" s="153"/>
      <c r="BA273" s="109"/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/>
      <c r="BI273" s="17"/>
      <c r="BJ273" s="17" t="s">
        <v>1381</v>
      </c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Produção e Intervalo</v>
      </c>
      <c r="BR273" s="19">
        <f>IF(OR(B273="",F273=""),"*",AY273/P273)</f>
        <v>0</v>
      </c>
      <c r="BS273" s="19">
        <f>IF(OR(B273="",F273=""),"*",BA273/Q273)</f>
        <v>0</v>
      </c>
      <c r="BT273" s="8" t="str">
        <f t="shared" si="5"/>
        <v/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1185</v>
      </c>
      <c r="W274" s="151" t="s">
        <v>1295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 t="s">
        <v>1373</v>
      </c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IF(OR(B274="",F274=""),"*",BA274/Q274)</f>
        <v>0</v>
      </c>
      <c r="BT274" s="8" t="str">
        <f t="shared" si="5"/>
        <v/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1185</v>
      </c>
      <c r="W275" s="151" t="s">
        <v>1295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 t="s">
        <v>1373</v>
      </c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IF(OR(B275="",F275=""),"*",BA275/Q275)</f>
        <v>0</v>
      </c>
      <c r="BT275" s="8" t="str">
        <f t="shared" si="5"/>
        <v/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1382</v>
      </c>
      <c r="BK276" s="17" t="s">
        <v>1382</v>
      </c>
      <c r="BL276" s="16"/>
      <c r="BM276" s="130" t="s">
        <v>402</v>
      </c>
      <c r="BN276" s="130" t="s">
        <v>432</v>
      </c>
      <c r="BO276" s="130" t="s">
        <v>489</v>
      </c>
      <c r="BP276" s="17" t="s">
        <v>1382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IF(OR(B276="",F276=""),"*",BA276/Q276)</f>
        <v>0</v>
      </c>
      <c r="BT276" s="8" t="str">
        <f t="shared" si="5"/>
        <v>MecanizaçãoAtivos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1383</v>
      </c>
      <c r="W278" s="151" t="s">
        <v>1026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/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1384</v>
      </c>
      <c r="BK278" s="17" t="s">
        <v>1384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1384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IF(OR(B278="",F278=""),"*",BA278/Q278)</f>
        <v>0</v>
      </c>
      <c r="BT278" s="8" t="str">
        <f t="shared" si="5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1383</v>
      </c>
      <c r="W279" s="151" t="s">
        <v>1026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/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1384</v>
      </c>
      <c r="BK279" s="17" t="s">
        <v>1384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1384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IF(OR(B279="",F279=""),"*",BA279/Q279)</f>
        <v>0</v>
      </c>
      <c r="BT279" s="8" t="str">
        <f t="shared" si="5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1383</v>
      </c>
      <c r="W280" s="151" t="s">
        <v>1026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/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1384</v>
      </c>
      <c r="BK280" s="17" t="s">
        <v>1384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1384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IF(OR(B280="",F280=""),"*",BA280/Q280)</f>
        <v>0</v>
      </c>
      <c r="BT280" s="8" t="str">
        <f t="shared" si="5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1383</v>
      </c>
      <c r="W281" s="151" t="s">
        <v>1026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1384</v>
      </c>
      <c r="BK281" s="17" t="s">
        <v>1384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1384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IF(OR(B281="",F281=""),"*",BA281/Q281)</f>
        <v>0</v>
      </c>
      <c r="BT281" s="8" t="str">
        <f t="shared" si="5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1013</v>
      </c>
      <c r="W284" s="151" t="s">
        <v>1026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IF(OR(B284="",F284=""),"*",BA284/Q284)</f>
        <v>0</v>
      </c>
      <c r="BT284" s="8" t="str">
        <f t="shared" si="5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1030</v>
      </c>
      <c r="W285" s="151" t="s">
        <v>1056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/>
      <c r="AS285" s="108"/>
      <c r="AT285" s="108"/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0</v>
      </c>
      <c r="AZ285" s="153"/>
      <c r="BA285" s="109"/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/>
      <c r="BI285" s="17"/>
      <c r="BJ285" s="17" t="s">
        <v>1375</v>
      </c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Produção e Intervalo</v>
      </c>
      <c r="BR285" s="19">
        <f>IF(OR(B285="",F285=""),"*",AY285/P285)</f>
        <v>0</v>
      </c>
      <c r="BS285" s="19">
        <f>IF(OR(B285="",F285=""),"*",BA285/Q285)</f>
        <v>0</v>
      </c>
      <c r="BT285" s="8" t="str">
        <f t="shared" si="5"/>
        <v/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1051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1052</v>
      </c>
      <c r="W286" s="151" t="s">
        <v>1053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/>
      <c r="AT286" s="108"/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0</v>
      </c>
      <c r="AZ286" s="153"/>
      <c r="BA286" s="109"/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/>
      <c r="BI286" s="17"/>
      <c r="BJ286" s="17" t="s">
        <v>1385</v>
      </c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Produção e Intervalo</v>
      </c>
      <c r="BR286" s="19">
        <f>IF(OR(B286="",F286=""),"*",AY286/P286)</f>
        <v>0</v>
      </c>
      <c r="BS286" s="19">
        <f>IF(OR(B286="",F286=""),"*",BA286/Q286)</f>
        <v>0</v>
      </c>
      <c r="BT286" s="8" t="str">
        <f t="shared" si="5"/>
        <v/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1052</v>
      </c>
      <c r="W287" s="151" t="s">
        <v>1295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/>
      <c r="AS287" s="108"/>
      <c r="AT287" s="108"/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/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/>
      <c r="BI287" s="17"/>
      <c r="BJ287" s="17" t="s">
        <v>1322</v>
      </c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IF(OR(B287="",F287=""),"*",BA287/Q287)</f>
        <v>0</v>
      </c>
      <c r="BT287" s="8" t="str">
        <f t="shared" si="5"/>
        <v/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1052</v>
      </c>
      <c r="W288" s="151" t="s">
        <v>1026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/>
      <c r="BI288" s="17"/>
      <c r="BJ288" s="17" t="s">
        <v>1369</v>
      </c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IF(OR(B288="",F288=""),"*",BA288/Q288)</f>
        <v>0</v>
      </c>
      <c r="BT288" s="8" t="str">
        <f t="shared" si="5"/>
        <v/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1386</v>
      </c>
      <c r="N289" s="127" t="s">
        <v>1387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1073</v>
      </c>
      <c r="W289" s="151" t="s">
        <v>1086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/>
      <c r="AS289" s="108"/>
      <c r="AT289" s="108"/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0</v>
      </c>
      <c r="AZ289" s="153"/>
      <c r="BA289" s="109"/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/>
      <c r="BI289" s="17"/>
      <c r="BJ289" s="17" t="s">
        <v>1375</v>
      </c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</v>
      </c>
      <c r="BS289" s="19">
        <f>IF(OR(B289="",F289=""),"*",BA289/Q289)</f>
        <v>0</v>
      </c>
      <c r="BT289" s="8" t="str">
        <f t="shared" si="5"/>
        <v/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1226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1388</v>
      </c>
      <c r="N290" s="127" t="s">
        <v>1389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1030</v>
      </c>
      <c r="W290" s="151" t="s">
        <v>1390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/>
      <c r="AS290" s="108"/>
      <c r="AT290" s="108"/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0</v>
      </c>
      <c r="AZ290" s="153"/>
      <c r="BA290" s="109"/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/>
      <c r="BI290" s="17"/>
      <c r="BJ290" s="17" t="s">
        <v>1372</v>
      </c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</v>
      </c>
      <c r="BS290" s="19">
        <f>IF(OR(B290="",F290=""),"*",BA290/Q290)</f>
        <v>0</v>
      </c>
      <c r="BT290" s="8" t="str">
        <f t="shared" si="5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1048</v>
      </c>
      <c r="W291" s="151" t="s">
        <v>1026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/>
      <c r="AS291" s="108"/>
      <c r="AT291" s="108"/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/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/>
      <c r="BI291" s="17"/>
      <c r="BJ291" s="17" t="s">
        <v>1391</v>
      </c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IF(OR(B291="",F291=""),"*",BA291/Q291)</f>
        <v>0</v>
      </c>
      <c r="BT291" s="8" t="str">
        <f t="shared" si="5"/>
        <v/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1030</v>
      </c>
      <c r="W292" s="151" t="s">
        <v>1296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/>
      <c r="AS292" s="108"/>
      <c r="AT292" s="108"/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/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/>
      <c r="BI292" s="17"/>
      <c r="BJ292" s="17" t="s">
        <v>1322</v>
      </c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IF(OR(B292="",F292=""),"*",BA292/Q292)</f>
        <v>0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1392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1393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1393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  <row r="1011" spans="9:10">
      <c r="I1011" s="236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93:Z1001 Y251:Z284 Z287:Z292 Y285:Y292">
    <cfRule type="cellIs" dxfId="222" priority="54120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93:Z1001 Y251:Z284 Z287:Z292 Y285:Y292">
    <cfRule type="cellIs" dxfId="221" priority="11706" operator="equal">
      <formula>"NÃO"</formula>
    </cfRule>
    <cfRule type="cellIs" dxfId="220" priority="11707" operator="equal">
      <formula>"SIM"</formula>
    </cfRule>
  </conditionalFormatting>
  <conditionalFormatting sqref="AZ6:AZ1001">
    <cfRule type="expression" dxfId="219" priority="54162">
      <formula>#REF!=1</formula>
    </cfRule>
  </conditionalFormatting>
  <conditionalFormatting sqref="BE6:BE1001 AY6:AY1001 U6:U1001">
    <cfRule type="cellIs" dxfId="218" priority="54146" operator="equal">
      <formula>"ERRO"</formula>
    </cfRule>
  </conditionalFormatting>
  <conditionalFormatting sqref="BQ6:BQ1001">
    <cfRule type="cellIs" dxfId="217" priority="54141" operator="equal">
      <formula>"Produção e Intervalo"</formula>
    </cfRule>
    <cfRule type="cellIs" dxfId="216" priority="54142" operator="equal">
      <formula>"Aderente"</formula>
    </cfRule>
    <cfRule type="cellIs" dxfId="215" priority="54143" operator="equal">
      <formula>"Intervalo"</formula>
    </cfRule>
    <cfRule type="cellIs" dxfId="214" priority="54144" operator="equal">
      <formula>"Produção"</formula>
    </cfRule>
    <cfRule type="cellIs" dxfId="213" priority="54145" operator="equal">
      <formula>"ERRO"</formula>
    </cfRule>
  </conditionalFormatting>
  <conditionalFormatting sqref="BR6:BS1001">
    <cfRule type="cellIs" dxfId="212" priority="54123" operator="equal">
      <formula>"*"</formula>
    </cfRule>
    <cfRule type="cellIs" dxfId="211" priority="54124" operator="greaterThanOrEqual">
      <formula>1</formula>
    </cfRule>
    <cfRule type="cellIs" dxfId="210" priority="54125" operator="lessThan">
      <formula>1</formula>
    </cfRule>
  </conditionalFormatting>
  <conditionalFormatting sqref="BK949 BK81 BK83:BK84 BK101 BK67 BK69 BK72:BK73 BJ9:BJ1001">
    <cfRule type="iconSet" priority="6091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:BK267 BK277 BK269:BK275 BK285:BK948 BK282:BK283">
    <cfRule type="iconSet" priority="6091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49" operator="equal">
      <formula>"OPORTUNIDADE"</formula>
    </cfRule>
  </conditionalFormatting>
  <conditionalFormatting sqref="Y6:Z39">
    <cfRule type="cellIs" dxfId="208" priority="247" operator="equal">
      <formula>"NÃO"</formula>
    </cfRule>
    <cfRule type="cellIs" dxfId="207" priority="248" operator="equal">
      <formula>"SIM"</formula>
    </cfRule>
  </conditionalFormatting>
  <conditionalFormatting sqref="BH6:BH8">
    <cfRule type="iconSet" priority="245">
      <iconSet showValue="0">
        <cfvo type="percent" val="0"/>
        <cfvo type="num" val="1"/>
        <cfvo type="num" val="1" gte="0"/>
      </iconSet>
    </cfRule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17" operator="equal">
      <formula>"OPORTUNIDADE"</formula>
    </cfRule>
  </conditionalFormatting>
  <conditionalFormatting sqref="Y44:Z44">
    <cfRule type="cellIs" dxfId="205" priority="215" operator="equal">
      <formula>"NÃO"</formula>
    </cfRule>
    <cfRule type="cellIs" dxfId="204" priority="216" operator="equal">
      <formula>"SIM"</formula>
    </cfRule>
  </conditionalFormatting>
  <conditionalFormatting sqref="Y48:Z52">
    <cfRule type="cellIs" dxfId="203" priority="214" operator="equal">
      <formula>"OPORTUNIDADE"</formula>
    </cfRule>
  </conditionalFormatting>
  <conditionalFormatting sqref="Y48:Z52">
    <cfRule type="cellIs" dxfId="202" priority="212" operator="equal">
      <formula>"NÃO"</formula>
    </cfRule>
    <cfRule type="cellIs" dxfId="201" priority="213" operator="equal">
      <formula>"SIM"</formula>
    </cfRule>
  </conditionalFormatting>
  <conditionalFormatting sqref="Y68:Z68">
    <cfRule type="cellIs" dxfId="200" priority="208" operator="equal">
      <formula>"OPORTUNIDADE"</formula>
    </cfRule>
  </conditionalFormatting>
  <conditionalFormatting sqref="Y68:Z68">
    <cfRule type="cellIs" dxfId="199" priority="206" operator="equal">
      <formula>"NÃO"</formula>
    </cfRule>
    <cfRule type="cellIs" dxfId="198" priority="207" operator="equal">
      <formula>"SIM"</formula>
    </cfRule>
  </conditionalFormatting>
  <conditionalFormatting sqref="Y75:Z75">
    <cfRule type="cellIs" dxfId="197" priority="205" operator="equal">
      <formula>"OPORTUNIDADE"</formula>
    </cfRule>
  </conditionalFormatting>
  <conditionalFormatting sqref="Y75:Z75">
    <cfRule type="cellIs" dxfId="196" priority="203" operator="equal">
      <formula>"NÃO"</formula>
    </cfRule>
    <cfRule type="cellIs" dxfId="195" priority="204" operator="equal">
      <formula>"SIM"</formula>
    </cfRule>
  </conditionalFormatting>
  <conditionalFormatting sqref="Y77:Z78">
    <cfRule type="cellIs" dxfId="194" priority="202" operator="equal">
      <formula>"OPORTUNIDADE"</formula>
    </cfRule>
  </conditionalFormatting>
  <conditionalFormatting sqref="Y77:Z78">
    <cfRule type="cellIs" dxfId="193" priority="200" operator="equal">
      <formula>"NÃO"</formula>
    </cfRule>
    <cfRule type="cellIs" dxfId="192" priority="201" operator="equal">
      <formula>"SIM"</formula>
    </cfRule>
  </conditionalFormatting>
  <conditionalFormatting sqref="Y81:Z81">
    <cfRule type="cellIs" dxfId="191" priority="199" operator="equal">
      <formula>"OPORTUNIDADE"</formula>
    </cfRule>
  </conditionalFormatting>
  <conditionalFormatting sqref="Y81:Z81">
    <cfRule type="cellIs" dxfId="190" priority="197" operator="equal">
      <formula>"NÃO"</formula>
    </cfRule>
    <cfRule type="cellIs" dxfId="189" priority="198" operator="equal">
      <formula>"SIM"</formula>
    </cfRule>
  </conditionalFormatting>
  <conditionalFormatting sqref="Y82:Z82">
    <cfRule type="cellIs" dxfId="188" priority="196" operator="equal">
      <formula>"OPORTUNIDADE"</formula>
    </cfRule>
  </conditionalFormatting>
  <conditionalFormatting sqref="Y82:Z82">
    <cfRule type="cellIs" dxfId="187" priority="194" operator="equal">
      <formula>"NÃO"</formula>
    </cfRule>
    <cfRule type="cellIs" dxfId="186" priority="195" operator="equal">
      <formula>"SIM"</formula>
    </cfRule>
  </conditionalFormatting>
  <conditionalFormatting sqref="Y91:Z91">
    <cfRule type="cellIs" dxfId="185" priority="193" operator="equal">
      <formula>"OPORTUNIDADE"</formula>
    </cfRule>
  </conditionalFormatting>
  <conditionalFormatting sqref="Y91:Z91">
    <cfRule type="cellIs" dxfId="184" priority="191" operator="equal">
      <formula>"NÃO"</formula>
    </cfRule>
    <cfRule type="cellIs" dxfId="183" priority="192" operator="equal">
      <formula>"SIM"</formula>
    </cfRule>
  </conditionalFormatting>
  <conditionalFormatting sqref="Y93:Z93">
    <cfRule type="cellIs" dxfId="182" priority="190" operator="equal">
      <formula>"OPORTUNIDADE"</formula>
    </cfRule>
  </conditionalFormatting>
  <conditionalFormatting sqref="Y93:Z93">
    <cfRule type="cellIs" dxfId="181" priority="188" operator="equal">
      <formula>"NÃO"</formula>
    </cfRule>
    <cfRule type="cellIs" dxfId="180" priority="189" operator="equal">
      <formula>"SIM"</formula>
    </cfRule>
  </conditionalFormatting>
  <conditionalFormatting sqref="Y95:Z95">
    <cfRule type="cellIs" dxfId="179" priority="187" operator="equal">
      <formula>"OPORTUNIDADE"</formula>
    </cfRule>
  </conditionalFormatting>
  <conditionalFormatting sqref="Y95:Z95">
    <cfRule type="cellIs" dxfId="178" priority="185" operator="equal">
      <formula>"NÃO"</formula>
    </cfRule>
    <cfRule type="cellIs" dxfId="177" priority="186" operator="equal">
      <formula>"SIM"</formula>
    </cfRule>
  </conditionalFormatting>
  <conditionalFormatting sqref="Y96:Z97">
    <cfRule type="cellIs" dxfId="176" priority="184" operator="equal">
      <formula>"OPORTUNIDADE"</formula>
    </cfRule>
  </conditionalFormatting>
  <conditionalFormatting sqref="Y96:Z97">
    <cfRule type="cellIs" dxfId="175" priority="182" operator="equal">
      <formula>"NÃO"</formula>
    </cfRule>
    <cfRule type="cellIs" dxfId="174" priority="183" operator="equal">
      <formula>"SIM"</formula>
    </cfRule>
  </conditionalFormatting>
  <conditionalFormatting sqref="BK95:BK9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13">
      <iconSet showValue="0">
        <cfvo type="percent" val="0"/>
        <cfvo type="num" val="1"/>
        <cfvo type="num" val="1" gte="0"/>
      </iconSet>
    </cfRule>
    <cfRule type="iconSet" priority="6101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1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75 BP277 BP285:BP1001 BP282:BP283">
    <cfRule type="iconSet" priority="6101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27" operator="equal">
      <formula>"OPORTUNIDADE"</formula>
    </cfRule>
  </conditionalFormatting>
  <conditionalFormatting sqref="Z173">
    <cfRule type="cellIs" dxfId="172" priority="125" operator="equal">
      <formula>"NÃO"</formula>
    </cfRule>
    <cfRule type="cellIs" dxfId="171" priority="126" operator="equal">
      <formula>"SIM"</formula>
    </cfRule>
  </conditionalFormatting>
  <conditionalFormatting sqref="BP13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84" operator="equal">
      <formula>"OPORTUNIDADE"</formula>
    </cfRule>
  </conditionalFormatting>
  <conditionalFormatting sqref="Z201">
    <cfRule type="cellIs" dxfId="169" priority="82" operator="equal">
      <formula>"NÃO"</formula>
    </cfRule>
    <cfRule type="cellIs" dxfId="168" priority="83" operator="equal">
      <formula>"SIM"</formula>
    </cfRule>
  </conditionalFormatting>
  <conditionalFormatting sqref="Z202">
    <cfRule type="cellIs" dxfId="167" priority="81" operator="equal">
      <formula>"OPORTUNIDADE"</formula>
    </cfRule>
  </conditionalFormatting>
  <conditionalFormatting sqref="Z202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BP14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73" operator="equal">
      <formula>"OPORTUNIDADE"</formula>
    </cfRule>
  </conditionalFormatting>
  <conditionalFormatting sqref="Y201">
    <cfRule type="cellIs" dxfId="163" priority="71" operator="equal">
      <formula>"NÃO"</formula>
    </cfRule>
    <cfRule type="cellIs" dxfId="162" priority="72" operator="equal">
      <formula>"SIM"</formula>
    </cfRule>
  </conditionalFormatting>
  <conditionalFormatting sqref="BK19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51" operator="equal">
      <formula>"OPORTUNIDADE"</formula>
    </cfRule>
  </conditionalFormatting>
  <conditionalFormatting sqref="Z245">
    <cfRule type="cellIs" dxfId="160" priority="49" operator="equal">
      <formula>"NÃO"</formula>
    </cfRule>
    <cfRule type="cellIs" dxfId="159" priority="50" operator="equal">
      <formula>"SIM"</formula>
    </cfRule>
  </conditionalFormatting>
  <conditionalFormatting sqref="BP18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25" operator="equal">
      <formula>"OPORTUNIDADE"</formula>
    </cfRule>
  </conditionalFormatting>
  <conditionalFormatting sqref="Z285">
    <cfRule type="cellIs" dxfId="157" priority="23" operator="equal">
      <formula>"NÃO"</formula>
    </cfRule>
    <cfRule type="cellIs" dxfId="156" priority="24" operator="equal">
      <formula>"SIM"</formula>
    </cfRule>
  </conditionalFormatting>
  <conditionalFormatting sqref="Z286">
    <cfRule type="cellIs" dxfId="155" priority="22" operator="equal">
      <formula>"OPORTUNIDADE"</formula>
    </cfRule>
  </conditionalFormatting>
  <conditionalFormatting sqref="Z286">
    <cfRule type="cellIs" dxfId="154" priority="20" operator="equal">
      <formula>"NÃO"</formula>
    </cfRule>
    <cfRule type="cellIs" dxfId="153" priority="21" operator="equal">
      <formula>"SIM"</formula>
    </cfRule>
  </conditionalFormatting>
  <conditionalFormatting sqref="BK2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1394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1395</v>
      </c>
      <c r="C4" s="160" t="s">
        <v>1396</v>
      </c>
      <c r="D4" s="160" t="s">
        <v>1397</v>
      </c>
      <c r="E4" s="160" t="s">
        <v>1398</v>
      </c>
      <c r="F4" s="160" t="s">
        <v>4</v>
      </c>
      <c r="G4" s="160" t="s">
        <v>1399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1400</v>
      </c>
      <c r="C6" s="161">
        <v>407867</v>
      </c>
      <c r="D6" s="161" t="s">
        <v>1401</v>
      </c>
      <c r="E6" s="161" t="s">
        <v>789</v>
      </c>
      <c r="F6" s="161" t="s">
        <v>1402</v>
      </c>
      <c r="G6" s="162"/>
    </row>
    <row r="7" spans="2:7">
      <c r="B7" s="161" t="s">
        <v>1403</v>
      </c>
      <c r="C7" s="161">
        <v>293644</v>
      </c>
      <c r="D7" s="161" t="s">
        <v>1404</v>
      </c>
      <c r="E7" s="161" t="s">
        <v>789</v>
      </c>
      <c r="F7" s="161" t="s">
        <v>1402</v>
      </c>
      <c r="G7" s="162"/>
    </row>
    <row r="8" spans="2:7">
      <c r="B8" s="161" t="s">
        <v>1405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1406</v>
      </c>
      <c r="C9" s="161">
        <v>256790</v>
      </c>
      <c r="D9" s="161" t="s">
        <v>1407</v>
      </c>
      <c r="E9" s="161" t="s">
        <v>790</v>
      </c>
      <c r="F9" s="161" t="s">
        <v>1408</v>
      </c>
      <c r="G9" s="162">
        <v>46357</v>
      </c>
    </row>
    <row r="10" spans="2:7">
      <c r="B10" s="161" t="s">
        <v>1409</v>
      </c>
      <c r="C10" s="161">
        <v>265193</v>
      </c>
      <c r="D10" s="161" t="s">
        <v>1410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1411</v>
      </c>
      <c r="C11" s="161">
        <v>293716</v>
      </c>
      <c r="D11" s="161" t="s">
        <v>1412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1413</v>
      </c>
      <c r="C12" s="161">
        <v>257258</v>
      </c>
      <c r="D12" s="161" t="s">
        <v>1414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1415</v>
      </c>
      <c r="C13" s="161">
        <v>371147</v>
      </c>
      <c r="D13" s="161" t="s">
        <v>1416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1417</v>
      </c>
      <c r="C14" s="161">
        <v>259230</v>
      </c>
      <c r="D14" s="161" t="s">
        <v>1418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1419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1420</v>
      </c>
      <c r="C16" s="161">
        <v>258542</v>
      </c>
      <c r="D16" s="161" t="s">
        <v>1421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1422</v>
      </c>
      <c r="C17" s="161">
        <v>257050</v>
      </c>
      <c r="D17" s="161" t="s">
        <v>1423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1424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1425</v>
      </c>
      <c r="D4" s="163" t="s">
        <v>1426</v>
      </c>
      <c r="E4" s="163" t="s">
        <v>1427</v>
      </c>
      <c r="F4" s="160" t="s">
        <v>1428</v>
      </c>
      <c r="G4" s="163" t="s">
        <v>1429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1430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1431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1430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1432</v>
      </c>
      <c r="G9" s="167" t="s">
        <v>1433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1430</v>
      </c>
      <c r="G10" s="167"/>
    </row>
    <row r="11" spans="2:7">
      <c r="B11" s="167" t="s">
        <v>1434</v>
      </c>
      <c r="C11" s="167">
        <v>9038</v>
      </c>
      <c r="D11" s="168">
        <v>46085</v>
      </c>
      <c r="E11" s="167">
        <v>10520</v>
      </c>
      <c r="F11" s="169" t="s">
        <v>1435</v>
      </c>
      <c r="G11" s="167"/>
    </row>
    <row r="12" spans="2:7">
      <c r="B12" s="167" t="s">
        <v>709</v>
      </c>
      <c r="C12" s="167" t="s">
        <v>1436</v>
      </c>
      <c r="D12" s="168">
        <v>46086</v>
      </c>
      <c r="E12" s="167">
        <v>8.5</v>
      </c>
      <c r="F12" s="169" t="s">
        <v>1437</v>
      </c>
      <c r="G12" s="167"/>
    </row>
    <row r="13" spans="2:7">
      <c r="B13" s="167" t="s">
        <v>709</v>
      </c>
      <c r="C13" s="167" t="s">
        <v>1438</v>
      </c>
      <c r="D13" s="168">
        <v>46086</v>
      </c>
      <c r="E13" s="167">
        <v>10000</v>
      </c>
      <c r="F13" s="169" t="s">
        <v>1437</v>
      </c>
      <c r="G13" s="167"/>
    </row>
    <row r="14" spans="2:7">
      <c r="B14" s="167" t="s">
        <v>709</v>
      </c>
      <c r="C14" s="167" t="s">
        <v>1439</v>
      </c>
      <c r="D14" s="168">
        <v>46086</v>
      </c>
      <c r="E14" s="167">
        <v>8000</v>
      </c>
      <c r="F14" s="169" t="s">
        <v>1437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7" sqref="B257:K26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1440</v>
      </c>
      <c r="C2" s="121" t="s">
        <v>947</v>
      </c>
      <c r="D2" s="76" t="s">
        <v>949</v>
      </c>
      <c r="E2" s="76" t="s">
        <v>1441</v>
      </c>
      <c r="F2" s="99" t="s">
        <v>1442</v>
      </c>
      <c r="G2" s="76" t="s">
        <v>1443</v>
      </c>
      <c r="H2" s="76" t="s">
        <v>1444</v>
      </c>
      <c r="I2" s="76" t="s">
        <v>1445</v>
      </c>
      <c r="J2" s="76" t="s">
        <v>1446</v>
      </c>
      <c r="K2" s="78" t="s">
        <v>1447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264" workbookViewId="0">
      <selection activeCell="A2" sqref="A2:T28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1448</v>
      </c>
      <c r="V1" s="228"/>
      <c r="W1" s="228"/>
    </row>
    <row r="2" spans="1:23" ht="15" customHeight="1">
      <c r="A2" s="87" t="s">
        <v>1449</v>
      </c>
      <c r="B2" s="87" t="s">
        <v>1450</v>
      </c>
      <c r="C2" s="87" t="s">
        <v>376</v>
      </c>
      <c r="D2" s="88" t="s">
        <v>962</v>
      </c>
      <c r="E2" s="88" t="s">
        <v>4</v>
      </c>
      <c r="F2" s="88" t="s">
        <v>1451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1452</v>
      </c>
      <c r="T2" s="91" t="s">
        <v>965</v>
      </c>
      <c r="U2" s="138">
        <f ca="1">TODAY()-1</f>
        <v>46089</v>
      </c>
      <c r="V2" s="138">
        <f ca="1">U2-1</f>
        <v>46088</v>
      </c>
      <c r="W2" s="138">
        <f ca="1">V2-1</f>
        <v>46087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266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1115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1020</v>
      </c>
      <c r="W7" s="137">
        <f ca="1">_xlfn.XLOOKUP(G7&amp;$W$2,BS_CONTROLE[CHAVE],BS_CONTROLE[Quantidade_11],"-")</f>
        <v>340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4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266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1115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4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500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1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30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2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2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32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70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2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>
        <f ca="1">_xlfn.XLOOKUP(G38&amp;$W$2,BS_CONTROLE[CHAVE],BS_CONTROLE[Quantidade_11],"-")</f>
        <v>500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1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500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1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266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1115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1020</v>
      </c>
      <c r="W54" s="137">
        <f ca="1">_xlfn.XLOOKUP(G54&amp;$W$2,BS_CONTROLE[CHAVE],BS_CONTROLE[Quantidade_11],"-")</f>
        <v>340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4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30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32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1020</v>
      </c>
      <c r="W67" s="137">
        <f ca="1">_xlfn.XLOOKUP(G67&amp;$W$2,BS_CONTROLE[CHAVE],BS_CONTROLE[Quantidade_11],"-")</f>
        <v>340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30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70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2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1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10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>
        <f ca="1">_xlfn.XLOOKUP(G81&amp;$W$2,BS_CONTROLE[CHAVE],BS_CONTROLE[Quantidade_11],"-")</f>
        <v>500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500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266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1115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500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4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4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4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>
        <f ca="1">_xlfn.XLOOKUP(G107&amp;$W$2,BS_CONTROLE[CHAVE],BS_CONTROLE[Quantidade_11],"-")</f>
        <v>60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32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1020</v>
      </c>
      <c r="W111" s="137">
        <f ca="1">_xlfn.XLOOKUP(G111&amp;$W$2,BS_CONTROLE[CHAVE],BS_CONTROLE[Quantidade_11],"-")</f>
        <v>340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2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70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500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1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4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266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1115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4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32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1020</v>
      </c>
      <c r="W148" s="137">
        <f ca="1">_xlfn.XLOOKUP(G148&amp;$W$2,BS_CONTROLE[CHAVE],BS_CONTROLE[Quantidade_11],"-")</f>
        <v>340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30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60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 t="str">
        <f ca="1">_xlfn.XLOOKUP(G157&amp;$U$2,BS_CONTROLE[CHAVE],BS_CONTROLE[Quantidade_11],"-")</f>
        <v>-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70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2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4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500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1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266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1115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 t="str">
        <f ca="1">_xlfn.XLOOKUP(G175&amp;$U$2,BS_CONTROLE[CHAVE],BS_CONTROLE[Quantidade_11],"-")</f>
        <v>-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4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>
        <f ca="1">_xlfn.XLOOKUP(G180&amp;$W$2,BS_CONTROLE[CHAVE],BS_CONTROLE[Quantidade_11],"-")</f>
        <v>60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32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 t="str">
        <f ca="1">_xlfn.XLOOKUP(G183&amp;$U$2,BS_CONTROLE[CHAVE],BS_CONTROLE[Quantidade_11],"-")</f>
        <v>-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30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1020</v>
      </c>
      <c r="W184" s="137">
        <f ca="1">_xlfn.XLOOKUP(G184&amp;$W$2,BS_CONTROLE[CHAVE],BS_CONTROLE[Quantidade_11],"-")</f>
        <v>340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70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70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2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2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1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1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10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>
        <f ca="1">_xlfn.XLOOKUP(G201&amp;$W$2,BS_CONTROLE[CHAVE],BS_CONTROLE[Quantidade_11],"-")</f>
        <v>500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1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500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400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266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1115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500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4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4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312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32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30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1020</v>
      </c>
      <c r="W228" s="137">
        <f ca="1">_xlfn.XLOOKUP(G228&amp;$W$2,BS_CONTROLE[CHAVE],BS_CONTROLE[Quantidade_11],"-")</f>
        <v>340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70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2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500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1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500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266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1115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1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4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266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1115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4</v>
      </c>
    </row>
    <row r="257" spans="1:23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0</v>
      </c>
    </row>
    <row r="258" spans="1:23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32</v>
      </c>
    </row>
    <row r="259" spans="1:23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 t="str">
        <f ca="1">_xlfn.XLOOKUP(G259&amp;$U$2,BS_CONTROLE[CHAVE],BS_CONTROLE[Quantidade_11],"-")</f>
        <v>-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30</v>
      </c>
    </row>
    <row r="260" spans="1:23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 t="str">
        <f>IF(SP_SUL!O264="","*",SP_SUL!O264)</f>
        <v>11&gt;00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1020</v>
      </c>
      <c r="W263" s="137">
        <f ca="1">_xlfn.XLOOKUP(G263&amp;$W$2,BS_CONTROLE[CHAVE],BS_CONTROLE[Quantidade_11],"-")</f>
        <v>340</v>
      </c>
    </row>
    <row r="264" spans="1:23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25</v>
      </c>
    </row>
    <row r="265" spans="1:23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2</v>
      </c>
    </row>
    <row r="269" spans="1:23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2</v>
      </c>
    </row>
    <row r="270" spans="1:23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70</v>
      </c>
    </row>
    <row r="273" spans="1:23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1</v>
      </c>
      <c r="W282" s="137">
        <f ca="1">_xlfn.XLOOKUP(G282&amp;$W$2,BS_CONTROLE[CHAVE],BS_CONTROLE[Quantidade_11],"-")</f>
        <v>400</v>
      </c>
    </row>
    <row r="283" spans="1:23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500</v>
      </c>
    </row>
    <row r="284" spans="1:23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1</v>
      </c>
    </row>
    <row r="286" spans="1:23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266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1115</v>
      </c>
    </row>
    <row r="287" spans="1:23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2</v>
      </c>
      <c r="W288" s="137">
        <f ca="1">_xlfn.XLOOKUP(G288&amp;$W$2,BS_CONTROLE[CHAVE],BS_CONTROLE[Quantidade_11],"-")</f>
        <v>4</v>
      </c>
    </row>
    <row r="289" spans="1:23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25</v>
      </c>
      <c r="W307" s="137">
        <f ca="1">_xlfn.XLOOKUP(G307&amp;$W$2,BS_CONTROLE[CHAVE],BS_CONTROLE[Quantidade_11],"-")</f>
        <v>25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4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1453</v>
      </c>
      <c r="D5" s="230"/>
      <c r="E5" s="230"/>
      <c r="F5" s="230"/>
      <c r="G5" s="230"/>
      <c r="H5" s="230"/>
      <c r="I5" s="230"/>
      <c r="J5" s="231"/>
      <c r="K5" s="232" t="s">
        <v>1454</v>
      </c>
      <c r="L5" s="233"/>
      <c r="M5" s="233"/>
      <c r="N5" s="233"/>
      <c r="O5" s="234" t="s">
        <v>1455</v>
      </c>
      <c r="P5" s="235"/>
    </row>
    <row r="6" spans="1:16" s="74" customFormat="1" ht="15" customHeight="1">
      <c r="A6" s="66" t="s">
        <v>1451</v>
      </c>
      <c r="B6" s="75" t="s">
        <v>1450</v>
      </c>
      <c r="C6" s="76" t="s">
        <v>962</v>
      </c>
      <c r="D6" s="77" t="s">
        <v>963</v>
      </c>
      <c r="E6" s="76" t="s">
        <v>1456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1457</v>
      </c>
      <c r="M6" s="80" t="s">
        <v>576</v>
      </c>
      <c r="N6" s="81" t="s">
        <v>957</v>
      </c>
      <c r="O6" s="158" t="s">
        <v>1000</v>
      </c>
      <c r="P6" s="133" t="s">
        <v>1458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 t="str">
        <f>IF(SP_SUL!O264="","*",SP_SUL!O264)</f>
        <v>11&gt;00</v>
      </c>
      <c r="J264" s="113" t="str">
        <f>IF(SP_SUL!P264="","*",SP_SUL!P264)</f>
        <v>*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 xml:space="preserve">RDC avariado, previsão de liberação 12h00 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2026-03-09T11:10:20Z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