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42" documentId="120_S{118792C3-22EF-5104-A093-F22BFE3913F3}" xr6:coauthVersionLast="47" xr6:coauthVersionMax="47" xr10:uidLastSave="{4FE3D863-AAA4-4503-8D24-0F93B9DB4AA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" i="1" l="1" a="1"/>
  <c r="H134" i="1" s="1"/>
  <c r="N134" i="1" a="1"/>
  <c r="N134" i="1"/>
  <c r="H132" i="1" a="1"/>
  <c r="H132" i="1" s="1"/>
  <c r="H131" i="1" a="1"/>
  <c r="H131" i="1" s="1"/>
  <c r="H130" i="1" a="1"/>
  <c r="H130" i="1" s="1"/>
  <c r="H129" i="1" a="1"/>
  <c r="H129" i="1" s="1"/>
  <c r="N136" i="1" a="1"/>
  <c r="N136" i="1" s="1"/>
  <c r="M136" i="1" a="1"/>
  <c r="M136" i="1" s="1"/>
  <c r="G136" i="1"/>
  <c r="N137" i="1" a="1"/>
  <c r="N137" i="1" s="1"/>
  <c r="M137" i="1" a="1"/>
  <c r="M137" i="1" s="1"/>
  <c r="G137" i="1"/>
  <c r="M139" i="1" a="1"/>
  <c r="M139" i="1" s="1"/>
  <c r="G139" i="1"/>
  <c r="N140" i="1" a="1"/>
  <c r="N140" i="1" s="1"/>
  <c r="M140" i="1" a="1"/>
  <c r="M140" i="1" s="1"/>
  <c r="G140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N113" i="1" a="1"/>
  <c r="N113" i="1"/>
  <c r="U114" i="1" a="1"/>
  <c r="U114" i="1" s="1"/>
  <c r="T114" i="1" a="1"/>
  <c r="T114" i="1" s="1"/>
  <c r="S114" i="1" a="1"/>
  <c r="S114" i="1" s="1"/>
  <c r="R114" i="1"/>
  <c r="G114" i="1"/>
  <c r="U118" i="1" a="1"/>
  <c r="U118" i="1" s="1"/>
  <c r="T118" i="1" a="1"/>
  <c r="T118" i="1" s="1"/>
  <c r="S118" i="1" a="1"/>
  <c r="S118" i="1" s="1"/>
  <c r="R118" i="1"/>
  <c r="G118" i="1"/>
  <c r="U115" i="1" a="1"/>
  <c r="U115" i="1" s="1"/>
  <c r="T115" i="1" a="1"/>
  <c r="T115" i="1" s="1"/>
  <c r="S115" i="1" a="1"/>
  <c r="S115" i="1" s="1"/>
  <c r="R115" i="1"/>
  <c r="N115" i="1" a="1"/>
  <c r="N115" i="1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D48" i="1" a="1"/>
  <c r="BD48" i="1" s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C50" i="1" a="1"/>
  <c r="BC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BE51" i="1" s="1" a="1"/>
  <c r="BE51" i="1" s="1"/>
  <c r="AP51" i="1"/>
  <c r="AQ51" i="1"/>
  <c r="BB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BE55" i="1" s="1" a="1"/>
  <c r="BE55" i="1" s="1"/>
  <c r="AP55" i="1"/>
  <c r="AQ55" i="1"/>
  <c r="BB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R103" i="15" s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R104" i="15" s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R110" i="1"/>
  <c r="R107" i="15" s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R113" i="1"/>
  <c r="R110" i="15" s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R116" i="15" s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R136" i="1"/>
  <c r="R133" i="15" s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R137" i="1"/>
  <c r="R134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R135" i="15" s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R139" i="1"/>
  <c r="R136" i="15" s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R140" i="1"/>
  <c r="R137" i="15" s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R138" i="15" s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53" i="1" l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<sst xmlns="http://schemas.openxmlformats.org/spreadsheetml/2006/main" count="4471" uniqueCount="1241">
  <si>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</si>
  <si>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</si>
  <si>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</si>
  <si>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</si>
  <si>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</si>
  <si>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</si>
  <si>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</si>
  <si>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</si>
  <si>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</si>
  <si>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</si>
  <si>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</si>
  <si>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</si>
  <si>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</si>
  <si>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</si>
  <si>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</si>
  <si>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</si>
  <si>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</si>
  <si>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</si>
  <si>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</si>
  <si>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</si>
  <si>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</si>
  <si>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</si>
  <si>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</si>
  <si>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</si>
  <si>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</si>
  <si>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</si>
  <si>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</si>
  <si>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</si>
  <si>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</si>
  <si>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</si>
  <si>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</si>
  <si>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</si>
  <si>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</si>
  <si>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</si>
  <si>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</si>
  <si>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</si>
  <si>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</si>
  <si>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</si>
  <si>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</si>
  <si>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</si>
  <si>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</si>
  <si>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</si>
  <si>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</si>
  <si>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</si>
  <si>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</si>
  <si>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</si>
  <si>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</si>
  <si>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</si>
  <si>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</si>
  <si>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</si>
  <si>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</si>
  <si>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</si>
  <si>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</si>
  <si>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</si>
  <si>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</si>
  <si>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</si>
  <si>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</si>
  <si>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</si>
  <si>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</si>
  <si>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</si>
  <si>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</si>
  <si>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</si>
  <si>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</si>
  <si>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</si>
  <si>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</si>
  <si>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</si>
  <si>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</si>
  <si>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</si>
  <si>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</si>
  <si>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</si>
  <si>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</si>
  <si>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</si>
  <si>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</si>
  <si>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</si>
  <si>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</si>
  <si>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</si>
  <si>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</si>
  <si>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</si>
  <si>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</si>
  <si>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</si>
  <si>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</si>
  <si>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</si>
  <si>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</si>
  <si>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</si>
  <si>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</si>
  <si>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</si>
  <si>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</si>
  <si>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</si>
  <si>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</si>
  <si>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</si>
  <si>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</si>
  <si>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</si>
  <si>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</si>
  <si>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</si>
  <si>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</si>
  <si>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</si>
  <si>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</si>
  <si>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</si>
  <si>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</si>
  <si>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</si>
  <si>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</si>
  <si>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</si>
  <si>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</si>
  <si>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</si>
  <si>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</si>
  <si>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</si>
  <si>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</si>
  <si>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</si>
  <si>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</si>
  <si>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</si>
  <si>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</si>
  <si>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</si>
  <si>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</si>
  <si>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</si>
  <si>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</si>
  <si>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</si>
  <si>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</si>
  <si>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</si>
  <si>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</si>
  <si>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</si>
  <si>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</si>
  <si>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</si>
  <si>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</si>
  <si>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</si>
  <si>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</si>
  <si>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</si>
  <si>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</si>
  <si>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</si>
  <si>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</si>
  <si>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</si>
  <si>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</si>
  <si>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</si>
  <si>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</si>
  <si>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</si>
  <si>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</si>
  <si>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</si>
  <si>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</si>
  <si>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</si>
  <si>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</si>
  <si>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</si>
  <si>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</si>
  <si>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</si>
  <si>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</si>
  <si>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</si>
  <si>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</si>
  <si>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</si>
  <si>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</si>
  <si>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</si>
  <si>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</si>
  <si>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</si>
  <si>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</si>
  <si>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</si>
  <si>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</si>
  <si>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</si>
  <si>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</si>
  <si>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</si>
  <si>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</si>
  <si>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</si>
  <si>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</si>
  <si>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</si>
  <si>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</si>
  <si>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</si>
  <si>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</si>
  <si>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</si>
  <si>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</si>
  <si>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</si>
  <si>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</si>
  <si>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</si>
  <si>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</si>
  <si>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</si>
  <si>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</si>
  <si>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</si>
  <si>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</si>
  <si>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</si>
  <si>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</si>
  <si>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</si>
  <si>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</si>
  <si>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</si>
  <si>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</si>
  <si>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</si>
  <si>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</si>
  <si>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</si>
  <si>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</si>
  <si>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</si>
  <si>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</si>
  <si>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</si>
  <si>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</si>
  <si>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</si>
  <si>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</si>
  <si>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</si>
  <si>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</si>
  <si>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</si>
  <si>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</si>
  <si>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</si>
  <si>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</si>
  <si>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</si>
  <si>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</si>
  <si>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</si>
  <si>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</si>
  <si>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</si>
  <si>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</si>
  <si>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</si>
  <si>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</si>
  <si>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</si>
  <si>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</si>
  <si>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</si>
  <si>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</si>
  <si>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</si>
  <si>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</si>
  <si>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</si>
  <si>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</si>
  <si>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</si>
  <si>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</si>
  <si>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</si>
  <si>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</si>
  <si>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</si>
  <si>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</si>
  <si>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</si>
  <si>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</si>
  <si>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</si>
  <si>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</si>
  <si>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</si>
  <si>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</si>
  <si>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</si>
  <si>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</si>
  <si>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</si>
  <si>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</si>
  <si>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</si>
  <si>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</si>
  <si>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</si>
  <si>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</si>
  <si>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</si>
  <si>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</si>
  <si>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</si>
  <si>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</si>
  <si>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</si>
  <si>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</si>
  <si>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</si>
  <si>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</si>
  <si>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</si>
  <si>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</si>
  <si>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</si>
  <si>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</si>
  <si>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</si>
  <si>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</si>
  <si>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</si>
  <si>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</si>
  <si>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</si>
  <si>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</si>
  <si>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</si>
  <si>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</si>
  <si>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</si>
  <si>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</si>
  <si>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</si>
  <si>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</si>
  <si>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</si>
  <si>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</si>
  <si>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</si>
  <si>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</si>
  <si>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</si>
  <si>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</si>
  <si>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</si>
  <si>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</si>
  <si>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</si>
  <si>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</si>
  <si>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</si>
  <si>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</si>
  <si>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</si>
  <si>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</si>
  <si>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</si>
  <si>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</si>
  <si>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</si>
  <si>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</si>
  <si>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</si>
  <si>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</si>
  <si>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</si>
  <si>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</si>
  <si>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</si>
  <si>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</si>
  <si>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</si>
  <si>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</si>
  <si>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</si>
  <si>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</si>
  <si>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</si>
  <si>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</si>
  <si>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</si>
  <si>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</si>
  <si>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</si>
  <si>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</si>
  <si>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</si>
  <si>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</si>
  <si>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</si>
  <si>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</si>
  <si>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</si>
  <si>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</si>
  <si>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</si>
  <si>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</si>
  <si>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</si>
  <si>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</si>
  <si>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</si>
  <si>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</si>
  <si>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</si>
  <si>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</si>
  <si>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</si>
  <si>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</si>
  <si>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</si>
  <si>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</si>
  <si>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</si>
  <si>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</si>
  <si>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</si>
  <si>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</si>
  <si>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</si>
  <si>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</si>
  <si>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</si>
  <si>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</si>
  <si>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</si>
  <si>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</si>
  <si>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</si>
  <si>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</si>
  <si>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</si>
  <si>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</si>
  <si>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</si>
  <si>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</si>
  <si>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</si>
  <si>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</si>
  <si>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</si>
  <si>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</si>
  <si>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</si>
  <si>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</si>
  <si>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</si>
  <si>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</si>
  <si>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</si>
  <si>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</si>
  <si>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</si>
  <si>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</si>
  <si>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</si>
  <si>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</si>
  <si>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</si>
  <si>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</si>
  <si>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</si>
  <si>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</si>
  <si>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</si>
  <si>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</si>
  <si>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</si>
  <si>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</si>
  <si>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</si>
  <si>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</si>
  <si>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</si>
  <si>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</si>
  <si>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</si>
  <si>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</si>
  <si>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</si>
  <si>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</si>
  <si>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</si>
  <si>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</si>
  <si>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</si>
  <si>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</si>
  <si>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</si>
  <si>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</si>
  <si>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</si>
  <si>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</si>
  <si>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</si>
  <si>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</si>
  <si>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</si>
  <si>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</si>
  <si>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</si>
  <si>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</si>
  <si>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</si>
  <si>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</si>
  <si>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</si>
  <si>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</si>
  <si>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</si>
  <si>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</si>
  <si>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</si>
  <si>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</si>
  <si>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</si>
  <si>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</si>
  <si>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</si>
  <si>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</si>
  <si>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</si>
  <si>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</si>
  <si>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</si>
  <si>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</si>
  <si>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</si>
  <si>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</si>
  <si>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</si>
  <si>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</si>
  <si>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</si>
  <si>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</si>
  <si>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</si>
  <si>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</si>
  <si>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</si>
  <si>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</si>
  <si>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</si>
  <si>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</si>
  <si>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</si>
  <si>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</si>
  <si>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</si>
  <si>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</si>
  <si>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</si>
  <si>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</si>
  <si>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</si>
  <si>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</si>
  <si>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</si>
  <si>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</si>
  <si>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</si>
  <si>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</si>
  <si>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</si>
  <si>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</si>
  <si>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</si>
  <si>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</si>
  <si>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</si>
  <si>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</si>
  <si>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</si>
  <si>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</si>
  <si>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</si>
  <si>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</si>
  <si>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</si>
  <si>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</si>
  <si>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</si>
  <si>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</si>
  <si>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</si>
  <si>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</si>
  <si>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</si>
  <si>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</si>
  <si>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</si>
  <si>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</si>
  <si>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</si>
  <si>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</si>
  <si>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</si>
  <si>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</si>
  <si>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</si>
  <si>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</si>
  <si>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</si>
  <si>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</si>
  <si>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</si>
  <si>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</si>
  <si>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</si>
  <si>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</si>
  <si>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</si>
  <si>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</si>
  <si>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</si>
  <si>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</si>
  <si>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</si>
  <si>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</si>
  <si>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</si>
  <si>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</si>
  <si>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</si>
  <si>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</si>
  <si>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</si>
  <si>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</si>
  <si>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</si>
  <si>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</si>
  <si>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</si>
  <si>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</si>
  <si>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</si>
  <si>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</si>
  <si>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</si>
  <si>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</si>
  <si>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</si>
  <si>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</si>
  <si>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</si>
  <si>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</si>
  <si>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</si>
  <si>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</si>
  <si>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</si>
  <si>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</si>
  <si>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</si>
  <si>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</si>
  <si>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</si>
  <si>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</si>
  <si>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</si>
  <si>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</si>
  <si>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</si>
  <si>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</si>
  <si>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</si>
  <si>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</si>
  <si>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</si>
  <si>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</si>
  <si>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</si>
  <si>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</si>
  <si>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</si>
  <si>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</si>
  <si>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</si>
  <si>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</si>
  <si>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</si>
  <si>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</si>
  <si>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</si>
  <si>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</si>
  <si>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</si>
  <si>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</si>
  <si>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</si>
  <si>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</si>
  <si>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</si>
  <si>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</si>
  <si>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</si>
  <si>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</si>
  <si>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</si>
  <si>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</si>
  <si>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</si>
  <si>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</si>
  <si>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</si>
  <si>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</si>
  <si>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</si>
  <si>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</si>
  <si>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</si>
  <si>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</si>
  <si>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</si>
  <si>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</si>
  <si>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</si>
  <si>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</si>
  <si>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</si>
  <si>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</si>
  <si>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</si>
  <si>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</si>
  <si>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</si>
  <si>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</si>
  <si>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</si>
  <si>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</si>
  <si>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</si>
  <si>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</si>
  <si>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</si>
  <si>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</si>
  <si>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</si>
  <si>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</si>
  <si>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</si>
  <si>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</si>
  <si>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</si>
  <si>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</si>
  <si>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</si>
  <si>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</si>
  <si>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</si>
  <si>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</si>
  <si>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</si>
  <si>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</si>
  <si>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</si>
  <si>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</si>
  <si>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</si>
  <si>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</si>
  <si>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</si>
  <si>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</si>
  <si>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</si>
  <si>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</si>
  <si>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</si>
  <si>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</si>
  <si>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</si>
  <si>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</si>
  <si>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</si>
  <si>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</si>
  <si>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</si>
  <si>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</si>
  <si>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</si>
  <si>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</si>
  <si>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</si>
  <si>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</si>
  <si>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</si>
  <si>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</si>
  <si>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</si>
  <si>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</si>
  <si>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</si>
  <si>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</si>
  <si>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</si>
  <si>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</si>
  <si>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</si>
  <si>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</si>
  <si>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</si>
  <si>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</si>
  <si>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</si>
  <si>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</si>
  <si>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</si>
  <si>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</si>
  <si>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</si>
  <si>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</si>
  <si>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</si>
  <si>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</si>
  <si>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</si>
  <si>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</si>
  <si>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</si>
  <si>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</si>
  <si>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</si>
  <si>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</si>
  <si>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</si>
  <si>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</si>
  <si>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</si>
  <si>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</si>
  <si>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</si>
  <si>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</si>
  <si>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</si>
  <si>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</si>
  <si>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</si>
  <si>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</si>
  <si>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</si>
  <si>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</si>
  <si>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</si>
  <si>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</si>
  <si>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</si>
  <si>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</si>
  <si>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</si>
  <si>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</si>
  <si>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</si>
  <si>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</si>
  <si>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</si>
  <si>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</si>
  <si>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</si>
  <si>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</si>
  <si>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</si>
  <si>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</si>
  <si>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</si>
  <si>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</si>
  <si>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</si>
  <si>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</si>
  <si>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</si>
  <si>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</si>
  <si>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</si>
  <si>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</si>
  <si>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</si>
  <si>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</si>
  <si>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</si>
  <si>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</si>
  <si>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</si>
  <si>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</si>
  <si>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</si>
  <si>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</si>
  <si>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</si>
  <si>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</si>
  <si>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</si>
  <si>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</si>
  <si>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</si>
  <si>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</si>
  <si>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</si>
  <si>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</si>
  <si>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</si>
  <si>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</si>
  <si>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</si>
  <si>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</si>
  <si>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</si>
  <si>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</si>
  <si>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</si>
  <si>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</si>
  <si>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</si>
  <si>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</si>
  <si>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</si>
  <si>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</si>
  <si>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</si>
  <si>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</si>
  <si>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</si>
  <si>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</si>
  <si>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</si>
  <si>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</si>
  <si>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</si>
  <si>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</si>
  <si>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</si>
  <si>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</si>
  <si>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</si>
  <si>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</si>
  <si>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</si>
  <si>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</si>
  <si>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</si>
  <si>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</si>
  <si>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</si>
  <si>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</si>
  <si>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</si>
  <si>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</si>
  <si>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</si>
  <si>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</si>
  <si>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</si>
  <si>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</si>
  <si>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</si>
  <si>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</si>
  <si>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</si>
  <si>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</si>
  <si>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</si>
  <si>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</si>
  <si>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</si>
  <si>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</si>
  <si>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</si>
  <si>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</si>
  <si>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</si>
  <si>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</si>
  <si>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</si>
  <si>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</si>
  <si>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</si>
  <si>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</si>
  <si>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</si>
  <si>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</si>
  <si>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</si>
  <si>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</si>
  <si>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</si>
  <si>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</si>
  <si>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</si>
  <si>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</si>
  <si>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</si>
  <si>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</si>
  <si>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</si>
  <si>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</si>
  <si>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</si>
  <si>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</si>
  <si>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</si>
  <si>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</si>
  <si>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</si>
  <si>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</si>
  <si>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</si>
  <si>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</si>
  <si>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</si>
  <si>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</si>
  <si>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</si>
  <si>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</si>
  <si>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</si>
  <si>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</si>
  <si>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</si>
  <si>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</si>
  <si>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</si>
  <si>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</si>
  <si>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</si>
  <si>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</si>
  <si>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</si>
  <si>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</si>
  <si>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</si>
  <si>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</si>
  <si>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</si>
  <si>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</si>
  <si>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</si>
  <si>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</si>
  <si>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</si>
  <si>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</si>
  <si>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</si>
  <si>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</si>
  <si>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</si>
  <si>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</si>
  <si>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</si>
  <si>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</si>
  <si>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</si>
  <si>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</si>
  <si>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</si>
  <si>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</si>
  <si>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</si>
  <si>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</si>
  <si>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</si>
  <si>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</si>
  <si>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</si>
  <si>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</si>
  <si>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</si>
  <si>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</si>
  <si>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</si>
  <si>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</si>
  <si>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</si>
  <si>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</si>
  <si>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</si>
  <si>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</si>
  <si>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</si>
  <si>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</si>
  <si>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</si>
  <si>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</si>
  <si>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</si>
  <si>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</si>
  <si>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</si>
  <si>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</si>
  <si>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</si>
  <si>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</si>
  <si>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</si>
  <si>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</si>
  <si>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</si>
  <si>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</si>
  <si>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</si>
  <si>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</si>
  <si>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</si>
  <si>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</si>
  <si>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</si>
  <si>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</si>
  <si>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</si>
  <si>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</si>
  <si>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</si>
  <si>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</si>
  <si>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</si>
  <si>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</si>
  <si>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</si>
  <si>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</si>
  <si>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</si>
  <si>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</si>
  <si>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</si>
  <si>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</si>
  <si>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</si>
  <si>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</si>
  <si>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</si>
  <si>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</si>
  <si>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</si>
  <si>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</si>
  <si>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</si>
  <si>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</si>
  <si>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</si>
  <si>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</si>
  <si>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</si>
  <si>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</si>
  <si>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</si>
  <si>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</si>
  <si>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</si>
  <si>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</si>
  <si>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</si>
  <si>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</si>
  <si>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</si>
  <si>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</si>
  <si>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</si>
  <si>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</si>
  <si>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</si>
  <si>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</si>
  <si>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</si>
  <si>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</si>
  <si>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</si>
  <si>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</si>
  <si>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</si>
  <si>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</si>
  <si>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</si>
  <si>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</si>
  <si>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</si>
  <si>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</si>
  <si>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</si>
  <si>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</si>
  <si>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</si>
  <si>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</si>
  <si>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</si>
  <si>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</si>
  <si>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</si>
  <si>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</si>
  <si>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</si>
  <si>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</si>
  <si>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</si>
  <si>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</si>
  <si>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</si>
  <si>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</si>
  <si>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</si>
  <si>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</si>
  <si>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</si>
  <si>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</si>
  <si>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</si>
  <si>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</si>
  <si>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</si>
  <si>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</si>
  <si>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</si>
  <si>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</si>
  <si>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</si>
  <si>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</si>
  <si>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</si>
  <si>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</si>
  <si>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</si>
  <si>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</si>
  <si>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</si>
  <si>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</si>
  <si>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</si>
  <si>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</si>
  <si>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</si>
  <si>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</si>
  <si>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</si>
  <si>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</si>
  <si>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</si>
  <si>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</si>
  <si>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</si>
  <si>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</si>
  <si>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</si>
  <si>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</si>
  <si>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</si>
  <si>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</si>
  <si>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</si>
  <si>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</si>
  <si>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</si>
  <si>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</si>
  <si>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</si>
  <si>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</si>
  <si>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</si>
  <si>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</si>
  <si>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</si>
  <si>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</si>
  <si>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</si>
  <si>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</si>
  <si>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</si>
  <si>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</si>
  <si>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</si>
  <si>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</si>
  <si>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</si>
  <si>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</si>
  <si>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</si>
  <si>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</si>
  <si>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</si>
  <si>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</si>
  <si>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</si>
  <si>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</si>
  <si>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</si>
  <si>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</si>
  <si>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</si>
  <si>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</si>
  <si>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</si>
  <si>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</si>
  <si>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</si>
  <si>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</si>
  <si>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</si>
  <si>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</si>
  <si>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</si>
  <si>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</si>
  <si>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</si>
  <si>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</si>
  <si>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</si>
  <si>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</si>
  <si>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</si>
  <si>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</si>
  <si>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</si>
  <si>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</si>
  <si>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</si>
  <si>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</si>
  <si>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</si>
  <si>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</si>
  <si>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</si>
  <si>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</si>
  <si>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</si>
  <si>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</si>
  <si>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</si>
  <si>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</si>
  <si>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</si>
  <si>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</si>
  <si>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</si>
  <si>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</si>
  <si>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</si>
  <si>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</si>
  <si>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</si>
  <si>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</si>
  <si>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</si>
  <si>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</si>
  <si>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</si>
  <si>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</si>
  <si>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</si>
  <si>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</si>
  <si>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</si>
  <si>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</si>
  <si>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</si>
  <si>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</si>
  <si>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</si>
  <si>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</si>
  <si>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</si>
  <si>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</si>
  <si>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</si>
  <si>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</si>
  <si>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</si>
  <si>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</si>
  <si>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</si>
  <si>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</si>
  <si>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</si>
  <si>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</si>
  <si>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</si>
  <si>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</si>
  <si>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</si>
  <si>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</si>
  <si>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</si>
  <si>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</si>
  <si>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</si>
  <si>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</si>
  <si>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</si>
  <si>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</si>
  <si>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</si>
  <si>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</si>
  <si>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</si>
  <si>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</si>
  <si>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</si>
  <si>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</si>
  <si>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</si>
  <si>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</si>
  <si>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</si>
  <si>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</si>
  <si>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</si>
  <si>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</si>
  <si>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</si>
  <si>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</si>
  <si>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</si>
  <si>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</si>
  <si>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</si>
  <si>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</si>
  <si>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</si>
  <si>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</si>
  <si>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</si>
  <si>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</si>
  <si>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</si>
  <si>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</si>
  <si>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</si>
  <si>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</si>
  <si>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</si>
  <si>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</si>
  <si>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</si>
  <si>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</si>
  <si>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</si>
  <si>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</si>
  <si>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</si>
  <si>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</si>
  <si>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</si>
  <si>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</si>
  <si>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</si>
  <si>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</si>
  <si>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</si>
  <si>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</si>
  <si>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</si>
  <si>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</si>
  <si>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</si>
  <si>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</si>
  <si>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</si>
  <si>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</si>
  <si>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</si>
  <si>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</si>
  <si>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</si>
  <si>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</si>
  <si>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</si>
  <si>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</si>
  <si>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</si>
  <si>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</si>
  <si>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</si>
  <si>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</si>
  <si>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</si>
  <si>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</si>
  <si>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</si>
  <si>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</si>
  <si>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</si>
  <si>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</si>
  <si>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</si>
  <si>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</si>
  <si>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</si>
  <si>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</si>
  <si>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</si>
  <si>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</si>
  <si>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</si>
  <si>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</si>
  <si>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</si>
  <si>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</si>
  <si>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</si>
  <si>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</si>
  <si>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</si>
  <si>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</si>
  <si>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</si>
  <si>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</si>
  <si>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</si>
  <si>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</si>
  <si>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</si>
  <si>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</si>
  <si>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</si>
  <si>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</si>
  <si>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</si>
  <si>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</si>
  <si>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</si>
  <si>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</si>
  <si>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</si>
  <si>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</si>
  <si>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</si>
  <si>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</si>
  <si>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</si>
  <si>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</si>
  <si>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</si>
  <si>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</si>
  <si>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</si>
  <si>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</si>
  <si>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</si>
  <si>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</si>
  <si>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</si>
  <si>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</si>
  <si>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</si>
  <si>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</si>
  <si>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</si>
  <si>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</si>
  <si>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</si>
  <si>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</si>
  <si>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</si>
  <si>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</si>
  <si>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</si>
  <si>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</si>
  <si>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</si>
  <si>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</si>
  <si>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</si>
  <si>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</si>
  <si>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</si>
  <si>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</si>
  <si>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</si>
  <si>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</si>
  <si>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</si>
  <si>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</si>
  <si>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</si>
  <si>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</si>
  <si>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</si>
  <si>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</si>
  <si>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</si>
  <si>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</si>
  <si>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</si>
  <si>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</si>
  <si>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</si>
  <si>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</si>
  <si>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</si>
  <si>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</si>
  <si>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</si>
  <si>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</si>
  <si>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</si>
  <si>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</si>
  <si>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</si>
  <si>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</si>
  <si>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</si>
  <si>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</si>
  <si>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</si>
  <si>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</si>
  <si>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</si>
  <si>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</si>
  <si>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</si>
  <si>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</si>
  <si>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</si>
  <si>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</si>
  <si>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</si>
  <si>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</si>
  <si>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</si>
  <si>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</si>
  <si>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</si>
  <si>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</si>
  <si>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</si>
  <si>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</si>
  <si>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</si>
  <si>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</si>
  <si>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</si>
  <si>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</si>
  <si>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</si>
  <si>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</si>
  <si>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</si>
  <si>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</si>
  <si>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</si>
  <si>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</si>
  <si>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</si>
  <si>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</si>
  <si>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</si>
  <si>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</si>
  <si>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</si>
  <si>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Aguardando solicitar MC1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</si>
  <si>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</si>
  <si>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</si>
  <si>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</si>
  <si>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</si>
  <si>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</si>
  <si>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</si>
  <si>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</si>
  <si>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</si>
  <si>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</si>
  <si>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</si>
  <si>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</si>
  <si>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</si>
  <si>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</si>
  <si>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</si>
  <si>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</si>
  <si>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</si>
  <si>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</si>
  <si>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</si>
  <si>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</si>
  <si>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</si>
  <si>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</si>
  <si>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</si>
  <si>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</si>
  <si>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</si>
  <si>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</si>
  <si>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</si>
  <si>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</si>
  <si>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</si>
  <si>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</si>
  <si>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</si>
  <si>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</si>
  <si>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</si>
  <si>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</si>
  <si>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</si>
  <si>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</si>
  <si>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</si>
  <si>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</si>
  <si>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</si>
  <si>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</si>
  <si>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</si>
  <si>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Recolhimento de BAG's de soja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</si>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</sst>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" fontId="25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R112" activePane="topRight" state="frozen"/>
      <selection pane="topRight" activeCell="X134" sqref="X1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1129</v>
      </c>
      <c r="BK73" s="18" t="s">
        <v>1129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1130</v>
      </c>
      <c r="BK75" s="17" t="s">
        <v>1131</v>
      </c>
      <c r="BL75" s="16"/>
      <c r="BM75" s="130" t="s">
        <v>405</v>
      </c>
      <c r="BN75" s="130" t="s">
        <v>434</v>
      </c>
      <c r="BO75" s="130" t="s">
        <v>495</v>
      </c>
      <c r="BP75" s="18" t="s">
        <v>1131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1132</v>
      </c>
      <c r="BK76" s="17" t="s">
        <v>1132</v>
      </c>
      <c r="BL76" s="16"/>
      <c r="BM76" s="130" t="s">
        <v>405</v>
      </c>
      <c r="BN76" s="130" t="s">
        <v>434</v>
      </c>
      <c r="BO76" s="130" t="s">
        <v>495</v>
      </c>
      <c r="BP76" s="18" t="s">
        <v>1132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1133</v>
      </c>
      <c r="BK77" s="17" t="s">
        <v>1133</v>
      </c>
      <c r="BL77" s="16"/>
      <c r="BM77" s="130" t="s">
        <v>405</v>
      </c>
      <c r="BN77" s="130" t="s">
        <v>434</v>
      </c>
      <c r="BO77" s="130" t="s">
        <v>495</v>
      </c>
      <c r="BP77" s="18" t="s">
        <v>1133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1133</v>
      </c>
      <c r="BK78" s="17" t="s">
        <v>1133</v>
      </c>
      <c r="BL78" s="16"/>
      <c r="BM78" s="130" t="s">
        <v>405</v>
      </c>
      <c r="BN78" s="130" t="s">
        <v>434</v>
      </c>
      <c r="BO78" s="130" t="s">
        <v>495</v>
      </c>
      <c r="BP78" s="17" t="s">
        <v>1133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1134</v>
      </c>
      <c r="BK79" s="17" t="s">
        <v>1134</v>
      </c>
      <c r="BL79" s="16"/>
      <c r="BM79" s="130" t="s">
        <v>405</v>
      </c>
      <c r="BN79" s="130" t="s">
        <v>434</v>
      </c>
      <c r="BO79" s="130" t="s">
        <v>495</v>
      </c>
      <c r="BP79" s="17" t="s">
        <v>1134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1135</v>
      </c>
      <c r="BK81" s="176" t="s">
        <v>1136</v>
      </c>
      <c r="BL81" s="16"/>
      <c r="BM81" s="130" t="s">
        <v>401</v>
      </c>
      <c r="BN81" s="130" t="s">
        <v>421</v>
      </c>
      <c r="BO81" s="130" t="s">
        <v>487</v>
      </c>
      <c r="BP81" s="18" t="s">
        <v>1136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1137</v>
      </c>
      <c r="BK82" s="18" t="s">
        <v>1137</v>
      </c>
      <c r="BL82" s="16"/>
      <c r="BM82" s="130" t="s">
        <v>401</v>
      </c>
      <c r="BN82" s="130" t="s">
        <v>421</v>
      </c>
      <c r="BO82" s="130" t="s">
        <v>487</v>
      </c>
      <c r="BP82" s="18" t="s">
        <v>1137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1138</v>
      </c>
      <c r="BK83" s="176" t="s">
        <v>1139</v>
      </c>
      <c r="BL83" s="16"/>
      <c r="BM83" s="130" t="s">
        <v>401</v>
      </c>
      <c r="BN83" s="130" t="s">
        <v>431</v>
      </c>
      <c r="BO83" s="130" t="s">
        <v>487</v>
      </c>
      <c r="BP83" s="18" t="s">
        <v>1139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1140</v>
      </c>
      <c r="BK84" s="176" t="s">
        <v>1140</v>
      </c>
      <c r="BL84" s="16"/>
      <c r="BM84" s="130" t="s">
        <v>408</v>
      </c>
      <c r="BN84" s="130" t="s">
        <v>426</v>
      </c>
      <c r="BO84" s="130" t="s">
        <v>498</v>
      </c>
      <c r="BP84" s="18" t="s">
        <v>1140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1141</v>
      </c>
      <c r="BK85" s="18" t="s">
        <v>1142</v>
      </c>
      <c r="BL85" s="16"/>
      <c r="BM85" s="130" t="s">
        <v>401</v>
      </c>
      <c r="BN85" s="130" t="s">
        <v>421</v>
      </c>
      <c r="BO85" s="130" t="s">
        <v>487</v>
      </c>
      <c r="BP85" s="18" t="s">
        <v>1142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1143</v>
      </c>
      <c r="BK86" s="18" t="s">
        <v>1144</v>
      </c>
      <c r="BL86" s="16"/>
      <c r="BM86" s="130" t="s">
        <v>401</v>
      </c>
      <c r="BN86" s="130" t="s">
        <v>421</v>
      </c>
      <c r="BO86" s="130" t="s">
        <v>487</v>
      </c>
      <c r="BP86" s="18" t="s">
        <v>1144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1145</v>
      </c>
      <c r="BK88" s="18" t="s">
        <v>1145</v>
      </c>
      <c r="BL88" s="16"/>
      <c r="BM88" s="130" t="s">
        <v>412</v>
      </c>
      <c r="BN88" s="130" t="s">
        <v>436</v>
      </c>
      <c r="BO88" s="130" t="s">
        <v>436</v>
      </c>
      <c r="BP88" s="18" t="s">
        <v>1145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1146</v>
      </c>
      <c r="BK89" s="17" t="s">
        <v>1146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1147</v>
      </c>
      <c r="BK91" s="17" t="s">
        <v>1147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1148</v>
      </c>
      <c r="BK92" s="17" t="s">
        <v>1148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1147</v>
      </c>
      <c r="BK93" s="17" t="s">
        <v>1147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1149</v>
      </c>
      <c r="BK95" s="17" t="s">
        <v>1149</v>
      </c>
      <c r="BL95" s="16"/>
      <c r="BM95" s="130" t="s">
        <v>405</v>
      </c>
      <c r="BN95" s="130" t="s">
        <v>434</v>
      </c>
      <c r="BO95" s="130" t="s">
        <v>495</v>
      </c>
      <c r="BP95" s="17" t="s">
        <v>1149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1150</v>
      </c>
      <c r="BK96" s="17" t="s">
        <v>1150</v>
      </c>
      <c r="BL96" s="16"/>
      <c r="BM96" s="130" t="s">
        <v>411</v>
      </c>
      <c r="BN96" s="130" t="s">
        <v>401</v>
      </c>
      <c r="BO96" s="130" t="s">
        <v>500</v>
      </c>
      <c r="BP96" s="17" t="s">
        <v>1150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1150</v>
      </c>
      <c r="BK97" s="17" t="s">
        <v>1150</v>
      </c>
      <c r="BL97" s="16"/>
      <c r="BM97" s="130" t="s">
        <v>411</v>
      </c>
      <c r="BN97" s="130" t="s">
        <v>401</v>
      </c>
      <c r="BO97" s="130" t="s">
        <v>500</v>
      </c>
      <c r="BP97" s="17" t="s">
        <v>1150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1150</v>
      </c>
      <c r="BK98" s="17" t="s">
        <v>1150</v>
      </c>
      <c r="BL98" s="16"/>
      <c r="BM98" s="130" t="s">
        <v>411</v>
      </c>
      <c r="BN98" s="130" t="s">
        <v>401</v>
      </c>
      <c r="BO98" s="130" t="s">
        <v>500</v>
      </c>
      <c r="BP98" s="17" t="s">
        <v>1150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1149</v>
      </c>
      <c r="BK99" s="17" t="s">
        <v>1149</v>
      </c>
      <c r="BL99" s="16"/>
      <c r="BM99" s="130" t="s">
        <v>405</v>
      </c>
      <c r="BN99" s="130" t="s">
        <v>434</v>
      </c>
      <c r="BO99" s="130" t="s">
        <v>495</v>
      </c>
      <c r="BP99" s="17" t="s">
        <v>1149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1151</v>
      </c>
      <c r="BK101" s="17" t="s">
        <v>1151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1151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1129</v>
      </c>
      <c r="BK102" s="18" t="s">
        <v>1129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06"/>
      <c r="I106" s="106"/>
      <c r="J106" s="105">
        <v>70</v>
      </c>
      <c r="K106" s="105">
        <v>112.5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1152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1153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1156</v>
      </c>
      <c r="W110" s="151" t="s">
        <v>1157</v>
      </c>
      <c r="X110" s="104" t="s">
        <v>381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1158</v>
      </c>
      <c r="W113" s="151" t="s">
        <v>1159</v>
      </c>
      <c r="X113" s="104" t="s">
        <v>386</v>
      </c>
      <c r="Y113" s="129"/>
      <c r="Z113" s="104"/>
      <c r="AA113" s="105" t="s">
        <v>1160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223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1161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/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1162</v>
      </c>
      <c r="W120" s="151" t="s">
        <v>1022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/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1162</v>
      </c>
      <c r="W121" s="151" t="s">
        <v>1022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/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1162</v>
      </c>
      <c r="W122" s="151" t="s">
        <v>1163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1164</v>
      </c>
      <c r="W123" s="151" t="s">
        <v>1018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1165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1162</v>
      </c>
      <c r="W124" s="151" t="s">
        <v>1166</v>
      </c>
      <c r="X124" s="104" t="s">
        <v>386</v>
      </c>
      <c r="Y124" s="129"/>
      <c r="Z124" s="104"/>
      <c r="AA124" s="105" t="s">
        <v>1167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/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1162</v>
      </c>
      <c r="W125" s="151" t="s">
        <v>1089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1168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/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/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/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/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/>
      <c r="J134" s="105">
        <v>92</v>
      </c>
      <c r="K134" s="105">
        <v>78.78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>TURMA FIXA VIA 46085</v>
      </c>
      <c r="B136" s="102">
        <v>46085</v>
      </c>
      <c r="C136" s="135">
        <f>IF(BS_CONTROLE[[#This Row],[DATA]]="","",WEEKNUM(BS_CONTROLE[[#This Row],[DATA]]))</f>
        <v>10</v>
      </c>
      <c r="D136" s="104" t="s">
        <v>810</v>
      </c>
      <c r="E136" s="159">
        <v>125</v>
      </c>
      <c r="F136" s="126" t="s">
        <v>714</v>
      </c>
      <c r="G136" s="142" t="str">
        <f>IF(D136="","*",VLOOKUP(F136,BS_ATIVIDADE[],3,FALSE))</f>
        <v>AMV</v>
      </c>
      <c r="H136" s="106"/>
      <c r="I136" s="106"/>
      <c r="J136" s="105">
        <v>92</v>
      </c>
      <c r="K136" s="105">
        <v>68.760000000000005</v>
      </c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6" s="106">
        <v>0.45833333333333331</v>
      </c>
      <c r="P136" s="106">
        <v>8.3333333333333329E-2</v>
      </c>
      <c r="Q136" s="105">
        <v>1</v>
      </c>
      <c r="R136" s="10" t="str">
        <f>IFERROR(_xlfn.XLOOKUP(F136, BS_ATIVIDADE[ATIVIDADE],BS_ATIVIDADE[UNIDADE] ), "*")</f>
        <v>Nº DE PEÇAS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AMV - JACARÉ</v>
      </c>
      <c r="AJ136" s="9" t="str">
        <f>IF(BS_CONTROLE[[#This Row],[Atividade]]=0, "-", BS_CONTROLE[[#This Row],[Atividade]])</f>
        <v>PDM - AMV - JACARÉ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ZEZ-069</v>
      </c>
      <c r="AN136" s="105" t="str">
        <f>IF(BS_CONTROLE[[#This Row],[SB]]=0, "-", BS_CONTROLE[[#This Row],[SB]])</f>
        <v>K70K692</v>
      </c>
      <c r="AO136" s="105">
        <f>IF(BS_CONTROLE[[#This Row],[SUB]]=0, "-", BS_CONTROLE[[#This Row],[SUB]])</f>
        <v>92</v>
      </c>
      <c r="AP136" s="105">
        <f>BS_CONTROLE[[#This Row],[KM - Inicio]]</f>
        <v>68.760000000000005</v>
      </c>
      <c r="AQ136" s="105">
        <f>BS_CONTROLE[[#This Row],[KM - Inicio]]</f>
        <v>68.760000000000005</v>
      </c>
      <c r="AR136" s="108"/>
      <c r="AS136" s="108"/>
      <c r="AT136" s="108"/>
      <c r="AU136" s="136"/>
      <c r="AV136" s="136"/>
      <c r="AW136" s="14"/>
      <c r="AX136" s="14"/>
      <c r="AY136" s="164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Nº DE PEÇAS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 t="str">
        <f t="shared" si="3"/>
        <v/>
      </c>
    </row>
    <row r="137" spans="1:72">
      <c r="A137" s="47" t="str">
        <f>D137&amp;B137</f>
        <v>THIAGO (TF-685)46085</v>
      </c>
      <c r="B137" s="102">
        <v>46085</v>
      </c>
      <c r="C137" s="135">
        <f>IF(BS_CONTROLE[[#This Row],[DATA]]="","",WEEKNUM(BS_CONTROLE[[#This Row],[DATA]]))</f>
        <v>10</v>
      </c>
      <c r="D137" s="104" t="s">
        <v>902</v>
      </c>
      <c r="E137" s="159">
        <v>127</v>
      </c>
      <c r="F137" s="126" t="s">
        <v>714</v>
      </c>
      <c r="G137" s="142" t="str">
        <f>IF(D137="","*",VLOOKUP(F137,BS_ATIVIDADE[],3,FALSE))</f>
        <v>AMV</v>
      </c>
      <c r="H137" s="106"/>
      <c r="I137" s="106"/>
      <c r="J137" s="105">
        <v>92</v>
      </c>
      <c r="K137" s="105">
        <v>101.87</v>
      </c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ZGP-ZWU</v>
      </c>
      <c r="AN137" s="105" t="str">
        <f>IF(BS_CONTROLE[[#This Row],[SB]]=0, "-", BS_CONTROLE[[#This Row],[SB]])</f>
        <v>ZGP1002</v>
      </c>
      <c r="AO137" s="105">
        <f>IF(BS_CONTROLE[[#This Row],[SUB]]=0, "-", BS_CONTROLE[[#This Row],[SUB]])</f>
        <v>92</v>
      </c>
      <c r="AP137" s="105">
        <f>BS_CONTROLE[[#This Row],[KM - Inicio]]</f>
        <v>101.87</v>
      </c>
      <c r="AQ137" s="105">
        <f>BS_CONTROLE[[#This Row],[KM - Inicio]]</f>
        <v>101.87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LEANDRO (TP-727)46085</v>
      </c>
      <c r="B138" s="102">
        <v>46085</v>
      </c>
      <c r="C138" s="135">
        <f>IF(BS_CONTROLE[[#This Row],[DATA]]="","",WEEKNUM(BS_CONTROLE[[#This Row],[DATA]]))</f>
        <v>10</v>
      </c>
      <c r="D138" s="104" t="s">
        <v>878</v>
      </c>
      <c r="E138" s="159">
        <v>133</v>
      </c>
      <c r="F138" s="126" t="s">
        <v>744</v>
      </c>
      <c r="G138" s="142" t="str">
        <f>IF(D138="","*",VLOOKUP(F138,BS_ATIVIDADE[],3,FALSE))</f>
        <v>DORMENTE - SUBSTITUIÇÂO</v>
      </c>
      <c r="H138" s="106"/>
      <c r="I138" s="106"/>
      <c r="J138" s="105">
        <v>30</v>
      </c>
      <c r="K138" s="105">
        <v>112.7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38" s="127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38" s="106">
        <v>0.375</v>
      </c>
      <c r="P138" s="106">
        <v>8.3333333333333329E-2</v>
      </c>
      <c r="Q138" s="105">
        <v>30</v>
      </c>
      <c r="R138" s="10" t="str">
        <f>IFERROR(_xlfn.XLOOKUP(F138, BS_ATIVIDADE[ATIVIDADE],BS_ATIVIDADE[UNIDADE] ), "*")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PDM - SUBSTITUIÇÃO - DORMENTE</v>
      </c>
      <c r="AJ138" s="9" t="str">
        <f>IF(BS_CONTROLE[[#This Row],[Atividade]]=0, "-", BS_CONTROLE[[#This Row],[Atividade]])</f>
        <v>PDM - SUBSTITUIÇÃO - DORMENTE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ZGM-109</v>
      </c>
      <c r="AN138" s="105">
        <f>IF(BS_CONTROLE[[#This Row],[SB]]=0, "-", BS_CONTROLE[[#This Row],[SB]])</f>
        <v>1131121</v>
      </c>
      <c r="AO138" s="105">
        <f>IF(BS_CONTROLE[[#This Row],[SUB]]=0, "-", BS_CONTROLE[[#This Row],[SUB]])</f>
        <v>30</v>
      </c>
      <c r="AP138" s="105">
        <f>BS_CONTROLE[[#This Row],[KM - Inicio]]</f>
        <v>112.7</v>
      </c>
      <c r="AQ138" s="105">
        <f>BS_CONTROLE[[#This Row],[KM - Inicio]]</f>
        <v>112.7</v>
      </c>
      <c r="AR138" s="108"/>
      <c r="AS138" s="108"/>
      <c r="AT138" s="108"/>
      <c r="AU138" s="136"/>
      <c r="AV138" s="136"/>
      <c r="AW138" s="14"/>
      <c r="AX138" s="14"/>
      <c r="AY138" s="164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 t="str">
        <f t="shared" si="3"/>
        <v/>
      </c>
    </row>
    <row r="139" spans="1:72">
      <c r="A139" s="47" t="str">
        <f>D139&amp;B139</f>
        <v>HUELTON (TP-725)46085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854</v>
      </c>
      <c r="E139" s="159">
        <v>129</v>
      </c>
      <c r="F139" s="126" t="s">
        <v>740</v>
      </c>
      <c r="G139" s="142" t="str">
        <f>IF(D139="","*",VLOOKUP(F139,BS_ATIVIDADE[],3,FALSE))</f>
        <v>SOLDA</v>
      </c>
      <c r="H139" s="106"/>
      <c r="I139" s="106"/>
      <c r="J139" s="105">
        <v>92</v>
      </c>
      <c r="K139" s="105">
        <v>106.7</v>
      </c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9" s="127" t="s">
        <v>367</v>
      </c>
      <c r="O139" s="106">
        <v>0.41666666666666669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ZPT</v>
      </c>
      <c r="AN139" s="105" t="str">
        <f>IF(BS_CONTROLE[[#This Row],[SB]]=0, "-", BS_CONTROLE[[#This Row],[SB]])</f>
        <v>ZPT2</v>
      </c>
      <c r="AO139" s="105">
        <f>IF(BS_CONTROLE[[#This Row],[SUB]]=0, "-", BS_CONTROLE[[#This Row],[SUB]])</f>
        <v>92</v>
      </c>
      <c r="AP139" s="105">
        <f>BS_CONTROLE[[#This Row],[KM - Inicio]]</f>
        <v>106.7</v>
      </c>
      <c r="AQ139" s="105">
        <f>BS_CONTROLE[[#This Row],[KM - Inicio]]</f>
        <v>106.7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LEANDRO (TP-727)46085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878</v>
      </c>
      <c r="E140" s="159">
        <v>133</v>
      </c>
      <c r="F140" s="126" t="s">
        <v>744</v>
      </c>
      <c r="G140" s="142" t="str">
        <f>IF(D140="","*",VLOOKUP(F140,BS_ATIVIDADE[],3,FALSE))</f>
        <v>DORMENTE - SUBSTITUIÇÂO</v>
      </c>
      <c r="H140" s="106"/>
      <c r="I140" s="106"/>
      <c r="J140" s="105">
        <v>30</v>
      </c>
      <c r="K140" s="105">
        <v>112.7</v>
      </c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0" s="127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0" s="106">
        <v>0.375</v>
      </c>
      <c r="P140" s="106">
        <v>8.3333333333333329E-2</v>
      </c>
      <c r="Q140" s="105">
        <v>30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ZGM-109</v>
      </c>
      <c r="AN140" s="105">
        <f>IF(BS_CONTROLE[[#This Row],[SB]]=0, "-", BS_CONTROLE[[#This Row],[SB]])</f>
        <v>1131121</v>
      </c>
      <c r="AO140" s="105">
        <f>IF(BS_CONTROLE[[#This Row],[SUB]]=0, "-", BS_CONTROLE[[#This Row],[SUB]])</f>
        <v>30</v>
      </c>
      <c r="AP140" s="105">
        <f>BS_CONTROLE[[#This Row],[KM - Inicio]]</f>
        <v>112.7</v>
      </c>
      <c r="AQ140" s="105">
        <f>BS_CONTROLE[[#This Row],[KM - Inicio]]</f>
        <v>112.7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W6246085</v>
      </c>
      <c r="B141" s="102">
        <v>46085</v>
      </c>
      <c r="C141" s="135">
        <f>IF(BS_CONTROLE[[#This Row],[DATA]]="","",WEEKNUM(BS_CONTROLE[[#This Row],[DATA]]))</f>
        <v>10</v>
      </c>
      <c r="D141" s="104" t="s">
        <v>793</v>
      </c>
      <c r="E141" s="159">
        <v>136</v>
      </c>
      <c r="F141" s="126" t="s">
        <v>753</v>
      </c>
      <c r="G141" s="142" t="str">
        <f>IF(D141="","*",VLOOKUP(F141,BS_ATIVIDADE[],3,FALSE))</f>
        <v>OUTROS</v>
      </c>
      <c r="H141" s="106"/>
      <c r="I141" s="106"/>
      <c r="J141" s="105"/>
      <c r="K141" s="105">
        <v>96</v>
      </c>
      <c r="L141" s="105">
        <v>97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>
        <v>1</v>
      </c>
      <c r="R141" s="10" t="str">
        <f>IFERROR(_xlfn.XLOOKUP(F141, BS_ATIVIDADE[ATIVIDADE],BS_ATIVIDADE[UNIDADE] ), "*")</f>
        <v>BINÁRIO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 t="s">
        <v>1169</v>
      </c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RECOLHIMENTO DE MATERIAL</v>
      </c>
      <c r="AJ141" s="9" t="str">
        <f>IF(BS_CONTROLE[[#This Row],[Atividade]]=0, "-", BS_CONTROLE[[#This Row],[Atividade]])</f>
        <v>RECOLHIMENTO DE MATERIAL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96</v>
      </c>
      <c r="AQ141" s="105">
        <f>BS_CONTROLE[[#This Row],[KM - Inicio]]</f>
        <v>96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BINÁRIO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e">
        <f>IF(AND(BR141&lt;1,BS141&lt;1),"Produção e Intervalo",IF(BR141&lt;1,"Intervalo",IF(BS141&lt;1,"Produção","Aderente")))</f>
        <v>#DIV/0!</v>
      </c>
      <c r="BR141" s="19" t="e">
        <f>IF(OR(B141="",F141=""),"*",AY141/P141)</f>
        <v>#DIV/0!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1170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1171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1171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0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0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0">
    <cfRule type="expression" dxfId="201" priority="53998">
      <formula>#REF!=1</formula>
    </cfRule>
  </conditionalFormatting>
  <conditionalFormatting sqref="BE6:BE1000 AY6:AY1000 U6:U1000">
    <cfRule type="cellIs" dxfId="200" priority="53982" operator="equal">
      <formula>"ERRO"</formula>
    </cfRule>
  </conditionalFormatting>
  <conditionalFormatting sqref="BQ6:BQ1000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0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H9:BH1000">
    <cfRule type="iconSet" priority="60743">
      <iconSet showValue="0">
        <cfvo type="percent" val="0"/>
        <cfvo type="num" val="1"/>
        <cfvo type="num" val="1" gte="0"/>
      </iconSet>
    </cfRule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0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1172</v>
      </c>
      <c r="C3" s="174" t="s">
        <v>1173</v>
      </c>
      <c r="D3" s="174" t="s">
        <v>1174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1175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1176</v>
      </c>
      <c r="C4" s="160" t="s">
        <v>1177</v>
      </c>
      <c r="D4" s="160" t="s">
        <v>1178</v>
      </c>
      <c r="E4" s="160" t="s">
        <v>1179</v>
      </c>
      <c r="F4" s="160" t="s">
        <v>4</v>
      </c>
      <c r="G4" s="160" t="s">
        <v>1180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1181</v>
      </c>
      <c r="C6" s="161">
        <v>407867</v>
      </c>
      <c r="D6" s="161" t="s">
        <v>1182</v>
      </c>
      <c r="E6" s="161" t="s">
        <v>789</v>
      </c>
      <c r="F6" s="161" t="s">
        <v>1183</v>
      </c>
      <c r="G6" s="162"/>
    </row>
    <row r="7" spans="2:7">
      <c r="B7" s="161" t="s">
        <v>1184</v>
      </c>
      <c r="C7" s="161">
        <v>293644</v>
      </c>
      <c r="D7" s="161" t="s">
        <v>1185</v>
      </c>
      <c r="E7" s="161" t="s">
        <v>789</v>
      </c>
      <c r="F7" s="161" t="s">
        <v>1183</v>
      </c>
      <c r="G7" s="162"/>
    </row>
    <row r="8" spans="2:7">
      <c r="B8" s="161" t="s">
        <v>1186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1187</v>
      </c>
      <c r="C9" s="161">
        <v>256790</v>
      </c>
      <c r="D9" s="161" t="s">
        <v>1188</v>
      </c>
      <c r="E9" s="161" t="s">
        <v>790</v>
      </c>
      <c r="F9" s="161" t="s">
        <v>1189</v>
      </c>
      <c r="G9" s="162">
        <v>46357</v>
      </c>
    </row>
    <row r="10" spans="2:7">
      <c r="B10" s="161" t="s">
        <v>1190</v>
      </c>
      <c r="C10" s="161">
        <v>265193</v>
      </c>
      <c r="D10" s="161" t="s">
        <v>1191</v>
      </c>
      <c r="E10" s="161" t="s">
        <v>791</v>
      </c>
      <c r="F10" s="161" t="s">
        <v>1068</v>
      </c>
      <c r="G10" s="161" t="s">
        <v>1192</v>
      </c>
    </row>
    <row r="11" spans="2:7">
      <c r="B11" s="161" t="s">
        <v>1193</v>
      </c>
      <c r="C11" s="161">
        <v>293716</v>
      </c>
      <c r="D11" s="161" t="s">
        <v>1194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1195</v>
      </c>
      <c r="C12" s="161">
        <v>257258</v>
      </c>
      <c r="D12" s="161" t="s">
        <v>1196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1197</v>
      </c>
      <c r="C13" s="161">
        <v>371147</v>
      </c>
      <c r="D13" s="161" t="s">
        <v>1198</v>
      </c>
      <c r="E13" s="161" t="s">
        <v>792</v>
      </c>
      <c r="F13" s="161" t="s">
        <v>128</v>
      </c>
      <c r="G13" s="161" t="s">
        <v>1192</v>
      </c>
    </row>
    <row r="14" spans="2:7">
      <c r="B14" s="161" t="s">
        <v>1199</v>
      </c>
      <c r="C14" s="161">
        <v>259230</v>
      </c>
      <c r="D14" s="161" t="s">
        <v>1200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1201</v>
      </c>
      <c r="C15" s="161">
        <v>370705</v>
      </c>
      <c r="D15" s="161"/>
      <c r="E15" s="161" t="s">
        <v>792</v>
      </c>
      <c r="F15" s="161" t="s">
        <v>128</v>
      </c>
      <c r="G15" s="161" t="s">
        <v>1192</v>
      </c>
    </row>
    <row r="16" spans="2:7">
      <c r="B16" s="161" t="s">
        <v>1202</v>
      </c>
      <c r="C16" s="161">
        <v>258542</v>
      </c>
      <c r="D16" s="161" t="s">
        <v>1203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1204</v>
      </c>
      <c r="C17" s="161">
        <v>257050</v>
      </c>
      <c r="D17" s="161" t="s">
        <v>1205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1206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1207</v>
      </c>
      <c r="D4" s="163" t="s">
        <v>1208</v>
      </c>
      <c r="E4" s="163" t="s">
        <v>1209</v>
      </c>
      <c r="F4" s="160" t="s">
        <v>1210</v>
      </c>
      <c r="G4" s="163" t="s">
        <v>1211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1212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1213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1212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1214</v>
      </c>
      <c r="G9" s="167" t="s">
        <v>1215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1212</v>
      </c>
      <c r="G10" s="167"/>
    </row>
    <row r="11" spans="2:7">
      <c r="B11" s="167" t="s">
        <v>1216</v>
      </c>
      <c r="C11" s="167">
        <v>9038</v>
      </c>
      <c r="D11" s="168">
        <v>46076</v>
      </c>
      <c r="E11" s="167">
        <v>8698</v>
      </c>
      <c r="F11" s="169" t="s">
        <v>1217</v>
      </c>
      <c r="G11" s="167"/>
    </row>
    <row r="12" spans="2:7">
      <c r="B12" s="167" t="s">
        <v>709</v>
      </c>
      <c r="C12" s="167" t="s">
        <v>1218</v>
      </c>
      <c r="D12" s="168">
        <v>46066</v>
      </c>
      <c r="E12" s="167">
        <v>9500</v>
      </c>
      <c r="F12" s="169" t="s">
        <v>1219</v>
      </c>
      <c r="G12" s="167"/>
    </row>
    <row r="13" spans="2:7">
      <c r="B13" s="167" t="s">
        <v>709</v>
      </c>
      <c r="C13" s="167" t="s">
        <v>1220</v>
      </c>
      <c r="D13" s="168">
        <v>46066</v>
      </c>
      <c r="E13" s="167">
        <v>10500</v>
      </c>
      <c r="F13" s="169" t="s">
        <v>1219</v>
      </c>
      <c r="G13" s="167"/>
    </row>
    <row r="14" spans="2:7">
      <c r="B14" s="167" t="s">
        <v>709</v>
      </c>
      <c r="C14" s="167" t="s">
        <v>1221</v>
      </c>
      <c r="D14" s="168">
        <v>46066</v>
      </c>
      <c r="E14" s="167">
        <v>9000</v>
      </c>
      <c r="F14" s="169" t="s">
        <v>1219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1222</v>
      </c>
      <c r="V1" s="215"/>
      <c r="W1" s="215"/>
    </row>
    <row r="2" spans="1:23" ht="15" customHeight="1">
      <c r="A2" s="87" t="s">
        <v>1223</v>
      </c>
      <c r="B2" s="87" t="s">
        <v>1224</v>
      </c>
      <c r="C2" s="87" t="s">
        <v>376</v>
      </c>
      <c r="D2" s="88" t="s">
        <v>958</v>
      </c>
      <c r="E2" s="88" t="s">
        <v>4</v>
      </c>
      <c r="F2" s="88" t="s">
        <v>1225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1226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*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*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Contrato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*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*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*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*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*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*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*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*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*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*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*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*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 xml:space="preserve">TURMA FIXA VIA </v>
      </c>
      <c r="H133" s="145" t="str">
        <f>IF(SP_SUL!F136="","*",SP_SUL!F136)</f>
        <v>PDM - AMV - JACARÉ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ZEZ-069</v>
      </c>
      <c r="L133" s="139" t="str">
        <f>IF(SP_SUL!N136="","*",SP_SUL!N136)</f>
        <v>K70K692</v>
      </c>
      <c r="M133" s="140">
        <f>IF(SP_SUL!J136="","*",SP_SUL!J136)</f>
        <v>92</v>
      </c>
      <c r="N133" s="144">
        <f>IF(SP_SUL!K136="","*",SP_SUL!K136)</f>
        <v>68.760000000000005</v>
      </c>
      <c r="O133" s="144" t="str">
        <f>IF(SP_SUL!L136="","*",SP_SUL!L136)</f>
        <v>*</v>
      </c>
      <c r="P133" s="143">
        <f>IF(SP_SUL!O136="","*",SP_SUL!O136)</f>
        <v>0.45833333333333331</v>
      </c>
      <c r="Q133" s="143">
        <f>IF(SP_SUL!P136="","*",SP_SUL!P136)</f>
        <v>8.3333333333333329E-2</v>
      </c>
      <c r="R133" s="145" t="str">
        <f>IF(SP_SUL!Q136="","*",CONCATENATE(SP_SUL!Q136," ",SP_SUL!R136))</f>
        <v>1 Nº DE PEÇAS</v>
      </c>
      <c r="S133" s="145" t="str">
        <f>IF(SP_SUL!V136="","*",SP_SUL!V136)</f>
        <v>*</v>
      </c>
      <c r="T133" s="145" t="str">
        <f>IF(SP_SUL!W136="","*",SP_SUL!W136)</f>
        <v>*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>THIAGO (TF-685)</v>
      </c>
      <c r="H134" s="145" t="str">
        <f>IF(SP_SUL!F137="","*",SP_SUL!F137)</f>
        <v>PDM - AMV - JACARÉ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ZGP-ZWU</v>
      </c>
      <c r="L134" s="139" t="str">
        <f>IF(SP_SUL!N137="","*",SP_SUL!N137)</f>
        <v>ZGP1002</v>
      </c>
      <c r="M134" s="140">
        <f>IF(SP_SUL!J137="","*",SP_SUL!J137)</f>
        <v>92</v>
      </c>
      <c r="N134" s="144">
        <f>IF(SP_SUL!K137="","*",SP_SUL!K137)</f>
        <v>101.87</v>
      </c>
      <c r="O134" s="144" t="str">
        <f>IF(SP_SUL!L137="","*",SP_SUL!L137)</f>
        <v>*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*</v>
      </c>
      <c r="T134" s="145" t="str">
        <f>IF(SP_SUL!W137="","*",SP_SUL!W137)</f>
        <v>*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LEANDRO (TP-727)</v>
      </c>
      <c r="H135" s="145" t="str">
        <f>IF(SP_SUL!F138="","*",SP_SUL!F138)</f>
        <v>PDM - SUBSTITUIÇÃO - DORMENTE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ZGM-109</v>
      </c>
      <c r="L135" s="139">
        <f>IF(SP_SUL!N138="","*",SP_SUL!N138)</f>
        <v>1131121</v>
      </c>
      <c r="M135" s="140">
        <f>IF(SP_SUL!J138="","*",SP_SUL!J138)</f>
        <v>30</v>
      </c>
      <c r="N135" s="144">
        <f>IF(SP_SUL!K138="","*",SP_SUL!K138)</f>
        <v>112.7</v>
      </c>
      <c r="O135" s="144" t="str">
        <f>IF(SP_SUL!L138="","*",SP_SUL!L138)</f>
        <v>*</v>
      </c>
      <c r="P135" s="143">
        <f>IF(SP_SUL!O138="","*",SP_SUL!O138)</f>
        <v>0.375</v>
      </c>
      <c r="Q135" s="143">
        <f>IF(SP_SUL!P138="","*",SP_SUL!P138)</f>
        <v>8.3333333333333329E-2</v>
      </c>
      <c r="R135" s="145" t="str">
        <f>IF(SP_SUL!Q138="","*",CONCATENATE(SP_SUL!Q138," ",SP_SUL!R138))</f>
        <v>30 Nº DE DORMENTES</v>
      </c>
      <c r="S135" s="145" t="str">
        <f>IF(SP_SUL!V138="","*",SP_SUL!V138)</f>
        <v>*</v>
      </c>
      <c r="T135" s="145" t="str">
        <f>IF(SP_SUL!W138="","*",SP_SUL!W138)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HUELTON (TP-725)</v>
      </c>
      <c r="H136" s="145" t="str">
        <f>IF(SP_SUL!F139="","*",SP_SUL!F139)</f>
        <v>PDM - SOLDA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ZPT</v>
      </c>
      <c r="L136" s="139" t="str">
        <f>IF(SP_SUL!N139="","*",SP_SUL!N139)</f>
        <v>ZPT2</v>
      </c>
      <c r="M136" s="140">
        <f>IF(SP_SUL!J139="","*",SP_SUL!J139)</f>
        <v>92</v>
      </c>
      <c r="N136" s="144">
        <f>IF(SP_SUL!K139="","*",SP_SUL!K139)</f>
        <v>106.7</v>
      </c>
      <c r="O136" s="144" t="str">
        <f>IF(SP_SUL!L139="","*",SP_SUL!L139)</f>
        <v>*</v>
      </c>
      <c r="P136" s="143">
        <f>IF(SP_SUL!O139="","*",SP_SUL!O139)</f>
        <v>0.41666666666666669</v>
      </c>
      <c r="Q136" s="143">
        <f>IF(SP_SUL!P139="","*",SP_SUL!P139)</f>
        <v>8.3333333333333329E-2</v>
      </c>
      <c r="R136" s="145" t="str">
        <f>IF(SP_SUL!Q139="","*",CONCATENATE(SP_SUL!Q139," ",SP_SUL!R139))</f>
        <v>1 Nº DE SOLDA</v>
      </c>
      <c r="S136" s="145" t="str">
        <f>IF(SP_SUL!V139="","*",SP_SUL!V139)</f>
        <v>*</v>
      </c>
      <c r="T136" s="145" t="str">
        <f>IF(SP_SUL!W139="","*",SP_SUL!W139)</f>
        <v>*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LEANDRO (TP-727)</v>
      </c>
      <c r="H137" s="145" t="str">
        <f>IF(SP_SUL!F140="","*",SP_SUL!F140)</f>
        <v>PDM - SUBSTITUIÇÃO - DORMENTE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ZGM-109</v>
      </c>
      <c r="L137" s="139">
        <f>IF(SP_SUL!N140="","*",SP_SUL!N140)</f>
        <v>1131121</v>
      </c>
      <c r="M137" s="140">
        <f>IF(SP_SUL!J140="","*",SP_SUL!J140)</f>
        <v>30</v>
      </c>
      <c r="N137" s="144">
        <f>IF(SP_SUL!K140="","*",SP_SUL!K140)</f>
        <v>112.7</v>
      </c>
      <c r="O137" s="144" t="str">
        <f>IF(SP_SUL!L140="","*",SP_SUL!L140)</f>
        <v>*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30 Nº DE DORMENTES</v>
      </c>
      <c r="S137" s="145" t="str">
        <f>IF(SP_SUL!V140="","*",SP_SUL!V140)</f>
        <v>*</v>
      </c>
      <c r="T137" s="145" t="str">
        <f>IF(SP_SUL!W140="","*",SP_SUL!W140)</f>
        <v>*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>
        <f>IF(SP_SUL!B141="","*",SP_SUL!B141)</f>
        <v>46085</v>
      </c>
      <c r="G138" s="145" t="str">
        <f>IF(SP_SUL!D141="","*",SP_SUL!D141)</f>
        <v>W62</v>
      </c>
      <c r="H138" s="145" t="str">
        <f>IF(SP_SUL!F141="","*",SP_SUL!F141)</f>
        <v>RECOLHIMENTO DE MATERIAL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>
        <f>IF(SP_SUL!K141="","*",SP_SUL!K141)</f>
        <v>96</v>
      </c>
      <c r="O138" s="144">
        <f>IF(SP_SUL!L141="","*",SP_SUL!L141)</f>
        <v>97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1 BINÁRIO</v>
      </c>
      <c r="S138" s="145" t="str">
        <f>IF(SP_SUL!V141="","*",SP_SUL!V141)</f>
        <v>*</v>
      </c>
      <c r="T138" s="145" t="str">
        <f>IF(SP_SUL!W141="","*",SP_SUL!W141)</f>
        <v>Recolhimento de BAG's de soja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1227</v>
      </c>
      <c r="D5" s="217"/>
      <c r="E5" s="217"/>
      <c r="F5" s="217"/>
      <c r="G5" s="217"/>
      <c r="H5" s="217"/>
      <c r="I5" s="217"/>
      <c r="J5" s="218"/>
      <c r="K5" s="219" t="s">
        <v>1228</v>
      </c>
      <c r="L5" s="220"/>
      <c r="M5" s="220"/>
      <c r="N5" s="220"/>
      <c r="O5" s="221" t="s">
        <v>1229</v>
      </c>
      <c r="P5" s="222"/>
    </row>
    <row r="6" spans="1:16" s="74" customFormat="1" ht="15" customHeight="1">
      <c r="A6" s="66" t="s">
        <v>1225</v>
      </c>
      <c r="B6" s="75" t="s">
        <v>1224</v>
      </c>
      <c r="C6" s="76" t="s">
        <v>958</v>
      </c>
      <c r="D6" s="77" t="s">
        <v>959</v>
      </c>
      <c r="E6" s="76" t="s">
        <v>1230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1231</v>
      </c>
      <c r="M6" s="80" t="s">
        <v>576</v>
      </c>
      <c r="N6" s="81" t="s">
        <v>953</v>
      </c>
      <c r="O6" s="158" t="s">
        <v>996</v>
      </c>
      <c r="P6" s="133" t="s">
        <v>1232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*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>
        <f>IF(SP_SUL!AK106="","*",SP_SUL!AK106)</f>
        <v>0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Contrato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IF(SP_SUL!B136="","*",SP_SUL!B136)</f>
        <v>46085</v>
      </c>
      <c r="B137" s="83" t="str">
        <f>IF(SP_SUL!X136="","*",SP_SUL!X136)</f>
        <v>*</v>
      </c>
      <c r="C137" s="83" t="str">
        <f>IF(SP_SUL!S136="","*",SP_SUL!S136)</f>
        <v>SP SUL</v>
      </c>
      <c r="D137" s="83" t="str">
        <f>IF(SP_SUL!T136="","*",SP_SUL!T136)</f>
        <v>ZEV-ZPT</v>
      </c>
      <c r="E137" s="83" t="str">
        <f>IF(SP_SUL!D136="","*",SP_SUL!D136)</f>
        <v xml:space="preserve">TURMA FIXA VIA </v>
      </c>
      <c r="F137" s="83" t="str">
        <f>IF(SP_SUL!H136="","*",SP_SUL!H136)</f>
        <v>*</v>
      </c>
      <c r="G137" s="83" t="str">
        <f>IF(SP_SUL!M136="","*",SP_SUL!M136)</f>
        <v>ZEZ-069</v>
      </c>
      <c r="H137" s="116">
        <f>IF(SP_SUL!K136="","*",SP_SUL!K136)</f>
        <v>68.760000000000005</v>
      </c>
      <c r="I137" s="113">
        <f>IF(SP_SUL!O136="","*",SP_SUL!O136)</f>
        <v>0.45833333333333331</v>
      </c>
      <c r="J137" s="113">
        <f>IF(SP_SUL!P136="","*",SP_SUL!P136)</f>
        <v>8.3333333333333329E-2</v>
      </c>
      <c r="K137" s="83">
        <f>IF(SP_SUL!AK136="","*",SP_SUL!AK136)</f>
        <v>0</v>
      </c>
      <c r="L137" s="83" t="str">
        <f>IF(SP_SUL!AM136="","*",SP_SUL!AM136)</f>
        <v>ZEZ-069</v>
      </c>
      <c r="M137" s="83">
        <f>IF(SP_SUL!AP136="","*",SP_SUL!AP136)</f>
        <v>68.760000000000005</v>
      </c>
      <c r="N137" s="83" t="str">
        <f>IF(SP_SUL!AM136="","*",SP_SUL!AM136)</f>
        <v>ZEZ-069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>
        <f>IF(SP_SUL!B137="","*",SP_SUL!B137)</f>
        <v>46085</v>
      </c>
      <c r="B138" s="83" t="str">
        <f>IF(SP_SUL!X137="","*",SP_SUL!X137)</f>
        <v>*</v>
      </c>
      <c r="C138" s="83" t="str">
        <f>IF(SP_SUL!S137="","*",SP_SUL!S137)</f>
        <v>SP SUL</v>
      </c>
      <c r="D138" s="83" t="str">
        <f>IF(SP_SUL!T137="","*",SP_SUL!T137)</f>
        <v>ZEV-ZPT</v>
      </c>
      <c r="E138" s="83" t="str">
        <f>IF(SP_SUL!D137="","*",SP_SUL!D137)</f>
        <v>THIAGO (TF-685)</v>
      </c>
      <c r="F138" s="83" t="str">
        <f>IF(SP_SUL!H137="","*",SP_SUL!H137)</f>
        <v>*</v>
      </c>
      <c r="G138" s="83" t="str">
        <f>IF(SP_SUL!M137="","*",SP_SUL!M137)</f>
        <v>ZGP-ZWU</v>
      </c>
      <c r="H138" s="116">
        <f>IF(SP_SUL!K137="","*",SP_SUL!K137)</f>
        <v>101.87</v>
      </c>
      <c r="I138" s="113">
        <f>IF(SP_SUL!O137="","*",SP_SUL!O137)</f>
        <v>0.45833333333333331</v>
      </c>
      <c r="J138" s="113">
        <f>IF(SP_SUL!P137="","*",SP_SUL!P137)</f>
        <v>8.3333333333333329E-2</v>
      </c>
      <c r="K138" s="83">
        <f>IF(SP_SUL!AK137="","*",SP_SUL!AK137)</f>
        <v>0</v>
      </c>
      <c r="L138" s="83" t="str">
        <f>IF(SP_SUL!AM137="","*",SP_SUL!AM137)</f>
        <v>ZGP-ZWU</v>
      </c>
      <c r="M138" s="83">
        <f>IF(SP_SUL!AP137="","*",SP_SUL!AP137)</f>
        <v>101.87</v>
      </c>
      <c r="N138" s="83" t="str">
        <f>IF(SP_SUL!AM137="","*",SP_SUL!AM137)</f>
        <v>ZGP-ZWU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>
        <f>IF(SP_SUL!B138="","*",SP_SUL!B138)</f>
        <v>46085</v>
      </c>
      <c r="B139" s="83" t="str">
        <f>IF(SP_SUL!X138="","*",SP_SUL!X138)</f>
        <v>*</v>
      </c>
      <c r="C139" s="83" t="str">
        <f>IF(SP_SUL!S138="","*",SP_SUL!S138)</f>
        <v>SP SUL</v>
      </c>
      <c r="D139" s="83" t="str">
        <f>IF(SP_SUL!T138="","*",SP_SUL!T138)</f>
        <v>ZEV-ZPT</v>
      </c>
      <c r="E139" s="83" t="str">
        <f>IF(SP_SUL!D138="","*",SP_SUL!D138)</f>
        <v>LEANDRO (TP-727)</v>
      </c>
      <c r="F139" s="83" t="str">
        <f>IF(SP_SUL!H138="","*",SP_SUL!H138)</f>
        <v>*</v>
      </c>
      <c r="G139" s="83" t="str">
        <f>IF(SP_SUL!M138="","*",SP_SUL!M138)</f>
        <v>ZGM-109</v>
      </c>
      <c r="H139" s="116">
        <f>IF(SP_SUL!K138="","*",SP_SUL!K138)</f>
        <v>112.7</v>
      </c>
      <c r="I139" s="113">
        <f>IF(SP_SUL!O138="","*",SP_SUL!O138)</f>
        <v>0.375</v>
      </c>
      <c r="J139" s="113">
        <f>IF(SP_SUL!P138="","*",SP_SUL!P138)</f>
        <v>8.3333333333333329E-2</v>
      </c>
      <c r="K139" s="83">
        <f>IF(SP_SUL!AK138="","*",SP_SUL!AK138)</f>
        <v>0</v>
      </c>
      <c r="L139" s="83" t="str">
        <f>IF(SP_SUL!AM138="","*",SP_SUL!AM138)</f>
        <v>ZGM-109</v>
      </c>
      <c r="M139" s="83">
        <f>IF(SP_SUL!AP138="","*",SP_SUL!AP138)</f>
        <v>112.7</v>
      </c>
      <c r="N139" s="83" t="str">
        <f>IF(SP_SUL!AM138="","*",SP_SUL!AM138)</f>
        <v>ZGM-109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>
        <f>IF(SP_SUL!B139="","*",SP_SUL!B139)</f>
        <v>46085</v>
      </c>
      <c r="B140" s="83" t="str">
        <f>IF(SP_SUL!X139="","*",SP_SUL!X139)</f>
        <v>*</v>
      </c>
      <c r="C140" s="83" t="str">
        <f>IF(SP_SUL!S139="","*",SP_SUL!S139)</f>
        <v>SP SUL</v>
      </c>
      <c r="D140" s="83" t="str">
        <f>IF(SP_SUL!T139="","*",SP_SUL!T139)</f>
        <v>ZEV-ZPT</v>
      </c>
      <c r="E140" s="83" t="str">
        <f>IF(SP_SUL!D139="","*",SP_SUL!D139)</f>
        <v>HUELTON (TP-725)</v>
      </c>
      <c r="F140" s="83" t="str">
        <f>IF(SP_SUL!H139="","*",SP_SUL!H139)</f>
        <v>*</v>
      </c>
      <c r="G140" s="83" t="str">
        <f>IF(SP_SUL!M139="","*",SP_SUL!M139)</f>
        <v>ZPT</v>
      </c>
      <c r="H140" s="116">
        <f>IF(SP_SUL!K139="","*",SP_SUL!K139)</f>
        <v>106.7</v>
      </c>
      <c r="I140" s="113">
        <f>IF(SP_SUL!O139="","*",SP_SUL!O139)</f>
        <v>0.41666666666666669</v>
      </c>
      <c r="J140" s="113">
        <f>IF(SP_SUL!P139="","*",SP_SUL!P139)</f>
        <v>8.3333333333333329E-2</v>
      </c>
      <c r="K140" s="83">
        <f>IF(SP_SUL!AK139="","*",SP_SUL!AK139)</f>
        <v>0</v>
      </c>
      <c r="L140" s="83" t="str">
        <f>IF(SP_SUL!AM139="","*",SP_SUL!AM139)</f>
        <v>ZPT</v>
      </c>
      <c r="M140" s="83">
        <f>IF(SP_SUL!AP139="","*",SP_SUL!AP139)</f>
        <v>106.7</v>
      </c>
      <c r="N140" s="83" t="str">
        <f>IF(SP_SUL!AM139="","*",SP_SUL!AM139)</f>
        <v>ZPT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>
        <f>IF(SP_SUL!B140="","*",SP_SUL!B140)</f>
        <v>46085</v>
      </c>
      <c r="B141" s="83" t="str">
        <f>IF(SP_SUL!X140="","*",SP_SUL!X140)</f>
        <v>*</v>
      </c>
      <c r="C141" s="83" t="str">
        <f>IF(SP_SUL!S140="","*",SP_SUL!S140)</f>
        <v>SP SUL</v>
      </c>
      <c r="D141" s="83" t="str">
        <f>IF(SP_SUL!T140="","*",SP_SUL!T140)</f>
        <v>ZEV-ZPT</v>
      </c>
      <c r="E141" s="83" t="str">
        <f>IF(SP_SUL!D140="","*",SP_SUL!D140)</f>
        <v>LEANDRO (TP-727)</v>
      </c>
      <c r="F141" s="83" t="str">
        <f>IF(SP_SUL!H140="","*",SP_SUL!H140)</f>
        <v>*</v>
      </c>
      <c r="G141" s="83" t="str">
        <f>IF(SP_SUL!M140="","*",SP_SUL!M140)</f>
        <v>ZGM-109</v>
      </c>
      <c r="H141" s="116">
        <f>IF(SP_SUL!K140="","*",SP_SUL!K140)</f>
        <v>112.7</v>
      </c>
      <c r="I141" s="113">
        <f>IF(SP_SUL!O140="","*",SP_SUL!O140)</f>
        <v>0.375</v>
      </c>
      <c r="J141" s="113">
        <f>IF(SP_SUL!P140="","*",SP_SUL!P140)</f>
        <v>8.3333333333333329E-2</v>
      </c>
      <c r="K141" s="83">
        <f>IF(SP_SUL!AK140="","*",SP_SUL!AK140)</f>
        <v>0</v>
      </c>
      <c r="L141" s="83" t="str">
        <f>IF(SP_SUL!AM140="","*",SP_SUL!AM140)</f>
        <v>ZGM-109</v>
      </c>
      <c r="M141" s="83">
        <f>IF(SP_SUL!AP140="","*",SP_SUL!AP140)</f>
        <v>112.7</v>
      </c>
      <c r="N141" s="83" t="str">
        <f>IF(SP_SUL!AM140="","*",SP_SUL!AM140)</f>
        <v>ZGM-109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>
        <f>IF(SP_SUL!B141="","*",SP_SUL!B141)</f>
        <v>46085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W62</v>
      </c>
      <c r="F142" s="83" t="str">
        <f>IF(SP_SUL!H141="","*",SP_SUL!H141)</f>
        <v>*</v>
      </c>
      <c r="G142" s="83" t="str">
        <f>IF(SP_SUL!M141="","*",SP_SUL!M141)</f>
        <v>-</v>
      </c>
      <c r="H142" s="116">
        <f>IF(SP_SUL!K141="","*",SP_SUL!K141)</f>
        <v>96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96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1233</v>
      </c>
      <c r="C2" s="121" t="s">
        <v>943</v>
      </c>
      <c r="D2" s="76" t="s">
        <v>945</v>
      </c>
      <c r="E2" s="76" t="s">
        <v>1234</v>
      </c>
      <c r="F2" s="99" t="s">
        <v>1235</v>
      </c>
      <c r="G2" s="76" t="s">
        <v>1236</v>
      </c>
      <c r="H2" s="76" t="s">
        <v>1237</v>
      </c>
      <c r="I2" s="76" t="s">
        <v>1238</v>
      </c>
      <c r="J2" s="76" t="s">
        <v>1239</v>
      </c>
      <c r="K2" s="78" t="s">
        <v>1240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*</v>
      </c>
      <c r="F103" s="100" t="str">
        <f>IF(SP_SUL!M106="","*",SP_SUL!M106)</f>
        <v>ZLI-ZCD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>
        <f>IF(SP_SUL!B136="","*",SP_SUL!B136)</f>
        <v>46085</v>
      </c>
      <c r="D133" s="94" t="str">
        <f>IF(SP_SUL!D136="","*",SP_SUL!D136)</f>
        <v xml:space="preserve">TURMA FIXA VIA </v>
      </c>
      <c r="E133" s="94" t="str">
        <f>IF(SP_SUL!H136="","*",SP_SUL!H136)</f>
        <v>*</v>
      </c>
      <c r="F133" s="100" t="str">
        <f>IF(SP_SUL!M136="","*",SP_SUL!M136)</f>
        <v>ZEZ-069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>
        <f>IF(SP_SUL!B137="","*",SP_SUL!B137)</f>
        <v>46085</v>
      </c>
      <c r="D134" s="94" t="str">
        <f>IF(SP_SUL!D137="","*",SP_SUL!D137)</f>
        <v>THIAGO (TF-685)</v>
      </c>
      <c r="E134" s="94" t="str">
        <f>IF(SP_SUL!H137="","*",SP_SUL!H137)</f>
        <v>*</v>
      </c>
      <c r="F134" s="100" t="str">
        <f>IF(SP_SUL!M137="","*",SP_SUL!M137)</f>
        <v>ZGP-ZWU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>
        <f>IF(SP_SUL!B138="","*",SP_SUL!B138)</f>
        <v>46085</v>
      </c>
      <c r="D135" s="94" t="str">
        <f>IF(SP_SUL!D138="","*",SP_SUL!D138)</f>
        <v>LEANDRO (TP-727)</v>
      </c>
      <c r="E135" s="94" t="str">
        <f>IF(SP_SUL!H138="","*",SP_SUL!H138)</f>
        <v>*</v>
      </c>
      <c r="F135" s="100" t="str">
        <f>IF(SP_SUL!M138="","*",SP_SUL!M138)</f>
        <v>ZGM-109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>
        <f>IF(SP_SUL!B139="","*",SP_SUL!B139)</f>
        <v>46085</v>
      </c>
      <c r="D136" s="94" t="str">
        <f>IF(SP_SUL!D139="","*",SP_SUL!D139)</f>
        <v>HUELTON (TP-725)</v>
      </c>
      <c r="E136" s="94" t="str">
        <f>IF(SP_SUL!H139="","*",SP_SUL!H139)</f>
        <v>*</v>
      </c>
      <c r="F136" s="100" t="str">
        <f>IF(SP_SUL!M139="","*",SP_SUL!M139)</f>
        <v>ZPT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>
        <f>IF(SP_SUL!B140="","*",SP_SUL!B140)</f>
        <v>46085</v>
      </c>
      <c r="D137" s="94" t="str">
        <f>IF(SP_SUL!D140="","*",SP_SUL!D140)</f>
        <v>LEANDRO (TP-727)</v>
      </c>
      <c r="E137" s="94" t="str">
        <f>IF(SP_SUL!H140="","*",SP_SUL!H140)</f>
        <v>*</v>
      </c>
      <c r="F137" s="100" t="str">
        <f>IF(SP_SUL!M140="","*",SP_SUL!M140)</f>
        <v>ZGM-109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>
        <f>IF(SP_SUL!B141="","*",SP_SUL!B141)</f>
        <v>46085</v>
      </c>
      <c r="D138" s="94" t="str">
        <f>IF(SP_SUL!D141="","*",SP_SUL!D141)</f>
        <v>W62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2026-03-03T17:47:31Z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