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24" documentId="8_{B6337239-1A00-434D-AAD0-422EA1FEB5AE}" xr6:coauthVersionLast="47" xr6:coauthVersionMax="47" xr10:uidLastSave="{30CD699B-44A0-4F70-BDF6-A28890333C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30" i="1" l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<sst xmlns="http://schemas.openxmlformats.org/spreadsheetml/2006/main" count="9299" uniqueCount="1894">
  <si>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</si>
  <si>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</si>
  <si>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</si>
  <si>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</si>
  <si>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</si>
  <si>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</si>
  <si>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</si>
  <si>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</si>
  <si>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</si>
  <si>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</si>
  <si>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</si>
  <si>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</si>
  <si>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</si>
  <si>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</si>
  <si>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</si>
  <si>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</si>
  <si>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</si>
  <si>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</si>
  <si>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</si>
  <si>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</si>
  <si>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</si>
  <si>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</si>
  <si>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</si>
  <si>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</si>
  <si>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</si>
  <si>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</si>
  <si>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</si>
  <si>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</si>
  <si>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</si>
  <si>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</si>
  <si>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</si>
  <si>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</si>
  <si>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</si>
  <si>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</si>
  <si>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</si>
  <si>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</si>
  <si>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</si>
  <si>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</si>
  <si>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</si>
  <si>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</si>
  <si>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</si>
  <si>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</si>
  <si>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</si>
  <si>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</si>
  <si>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</si>
  <si>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</si>
  <si>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</si>
  <si>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</si>
  <si>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</si>
  <si>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</si>
  <si>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</si>
  <si>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</si>
  <si>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</si>
  <si>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</si>
  <si>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</si>
  <si>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</si>
  <si>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</si>
  <si>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</si>
  <si>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</si>
  <si>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</si>
  <si>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</si>
  <si>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</si>
  <si>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</si>
  <si>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</si>
  <si>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</si>
  <si>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</si>
  <si>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</si>
  <si>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</si>
  <si>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</si>
  <si>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</si>
  <si>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</si>
  <si>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</si>
  <si>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</si>
  <si>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</si>
  <si>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</si>
  <si>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</si>
  <si>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</si>
  <si>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</si>
  <si>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</si>
  <si>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</si>
  <si>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</si>
  <si>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</si>
  <si>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</si>
  <si>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</si>
  <si>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</si>
  <si>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</si>
  <si>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</si>
  <si>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</si>
  <si>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</si>
  <si>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</si>
  <si>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</si>
  <si>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</si>
  <si>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</si>
  <si>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</si>
  <si>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</si>
  <si>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</si>
  <si>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</si>
  <si>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</si>
  <si>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</si>
  <si>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</si>
  <si>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</si>
  <si>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</si>
  <si>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</si>
  <si>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</si>
  <si>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</si>
  <si>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</si>
  <si>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</si>
  <si>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</si>
  <si>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</si>
  <si>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</si>
  <si>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</si>
  <si>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</si>
  <si>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</si>
  <si>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</si>
  <si>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</si>
  <si>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</si>
  <si>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</si>
  <si>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</si>
  <si>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</si>
  <si>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</si>
  <si>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</si>
  <si>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</si>
  <si>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</si>
  <si>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</si>
  <si>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</si>
  <si>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</si>
  <si>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</si>
  <si>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</si>
  <si>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</si>
  <si>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</si>
  <si>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</si>
  <si>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</si>
  <si>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</si>
  <si>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</si>
  <si>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</si>
  <si>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</si>
  <si>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</si>
  <si>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</si>
  <si>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</si>
  <si>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</si>
  <si>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</si>
  <si>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</si>
  <si>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</si>
  <si>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</si>
  <si>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</si>
  <si>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</si>
  <si>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</si>
  <si>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</si>
  <si>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</si>
  <si>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</si>
  <si>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</si>
  <si>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</si>
  <si>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</si>
  <si>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</si>
  <si>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</si>
  <si>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</si>
  <si>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</si>
  <si>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</si>
  <si>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</si>
  <si>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</si>
  <si>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</si>
  <si>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</si>
  <si>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</si>
  <si>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</si>
  <si>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</si>
  <si>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</si>
  <si>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</si>
  <si>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</si>
  <si>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</si>
  <si>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</si>
  <si>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</si>
  <si>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</si>
  <si>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</si>
  <si>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</si>
  <si>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</si>
  <si>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</si>
  <si>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</si>
  <si>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</si>
  <si>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</si>
  <si>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</si>
  <si>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</si>
  <si>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</si>
  <si>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</si>
  <si>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</si>
  <si>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</si>
  <si>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</si>
  <si>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</si>
  <si>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</si>
  <si>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</si>
  <si>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</si>
  <si>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</si>
  <si>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</si>
  <si>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</si>
  <si>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</si>
  <si>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</si>
  <si>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</si>
  <si>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</si>
  <si>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</si>
  <si>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</si>
  <si>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</si>
  <si>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</si>
  <si>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</si>
  <si>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</si>
  <si>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</si>
  <si>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</si>
  <si>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</si>
  <si>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</si>
  <si>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</si>
  <si>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</si>
  <si>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</si>
  <si>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</si>
  <si>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</si>
  <si>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</si>
  <si>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</si>
  <si>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</si>
  <si>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</si>
  <si>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</si>
  <si>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</si>
  <si>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</si>
  <si>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</si>
  <si>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</si>
  <si>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</si>
  <si>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</si>
  <si>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</si>
  <si>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</si>
  <si>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</si>
  <si>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</si>
  <si>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</si>
  <si>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</si>
  <si>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</si>
  <si>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</si>
  <si>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</si>
  <si>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</si>
  <si>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</si>
  <si>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</si>
  <si>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</si>
  <si>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</si>
  <si>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</si>
  <si>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</si>
  <si>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</si>
  <si>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</si>
  <si>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</si>
  <si>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</si>
  <si>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</si>
  <si>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</si>
  <si>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</si>
  <si>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</si>
  <si>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</si>
  <si>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</si>
  <si>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</si>
  <si>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</si>
  <si>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</si>
  <si>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</si>
  <si>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</si>
  <si>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</si>
  <si>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</si>
  <si>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</si>
  <si>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</si>
  <si>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</si>
  <si>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</si>
  <si>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</si>
  <si>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</si>
  <si>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</si>
  <si>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</si>
  <si>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</si>
  <si>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</si>
  <si>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</si>
  <si>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</si>
  <si>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</si>
  <si>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</si>
  <si>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</si>
  <si>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</si>
  <si>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</si>
  <si>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</si>
  <si>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</si>
  <si>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</si>
  <si>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</si>
  <si>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</si>
  <si>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</si>
  <si>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</si>
  <si>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</si>
  <si>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</si>
  <si>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</si>
  <si>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</si>
  <si>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</si>
  <si>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</si>
  <si>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</si>
  <si>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</si>
  <si>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</si>
  <si>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</si>
  <si>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</si>
  <si>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</si>
  <si>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</si>
  <si>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</si>
  <si>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</si>
  <si>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</si>
  <si>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</si>
  <si>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</si>
  <si>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</si>
  <si>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</si>
  <si>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</si>
  <si>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</si>
  <si>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</si>
  <si>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</si>
  <si>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</si>
  <si>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</si>
  <si>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</si>
  <si>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</si>
  <si>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</si>
  <si>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</si>
  <si>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</si>
  <si>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</si>
  <si>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</si>
  <si>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</si>
  <si>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</si>
  <si>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</si>
  <si>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</si>
  <si>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</si>
  <si>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</si>
  <si>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</si>
  <si>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</si>
  <si>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</si>
  <si>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</si>
  <si>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</si>
  <si>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</si>
  <si>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</si>
  <si>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</si>
  <si>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</si>
  <si>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</si>
  <si>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</si>
  <si>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</si>
  <si>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</si>
  <si>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</si>
  <si>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</si>
  <si>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</si>
  <si>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</si>
  <si>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</si>
  <si>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</si>
  <si>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</si>
  <si>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</si>
  <si>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</si>
  <si>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</si>
  <si>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</si>
  <si>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</si>
  <si>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</si>
  <si>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</si>
  <si>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</si>
  <si>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</si>
  <si>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</si>
  <si>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</si>
  <si>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</si>
  <si>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</si>
  <si>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</si>
  <si>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</si>
  <si>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</si>
  <si>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</si>
  <si>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</si>
  <si>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</si>
  <si>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</si>
  <si>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</si>
  <si>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</si>
  <si>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</si>
  <si>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</si>
  <si>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</si>
  <si>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</si>
  <si>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</si>
  <si>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</si>
  <si>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</si>
  <si>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</si>
  <si>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</si>
  <si>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</si>
  <si>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</si>
  <si>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</si>
  <si>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</si>
  <si>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</si>
  <si>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</si>
  <si>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</si>
  <si>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</si>
  <si>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</si>
  <si>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</si>
  <si>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</si>
  <si>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</si>
  <si>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</si>
  <si>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</si>
  <si>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</si>
  <si>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</si>
  <si>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</si>
  <si>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</si>
  <si>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</si>
  <si>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</si>
  <si>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</si>
  <si>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</si>
  <si>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</si>
  <si>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</si>
  <si>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</si>
  <si>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</si>
  <si>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</si>
  <si>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</si>
  <si>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</si>
  <si>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</si>
  <si>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</si>
  <si>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</si>
  <si>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</si>
  <si>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</si>
  <si>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</si>
  <si>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</si>
  <si>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</si>
  <si>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</si>
  <si>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</si>
  <si>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</si>
  <si>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</si>
  <si>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</si>
  <si>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</si>
  <si>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</si>
  <si>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</si>
  <si>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</si>
  <si>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</si>
  <si>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</si>
  <si>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</si>
  <si>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</si>
  <si>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</si>
  <si>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</si>
  <si>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</si>
  <si>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</si>
  <si>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</si>
  <si>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</si>
  <si>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</si>
  <si>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</si>
  <si>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</si>
  <si>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</si>
  <si>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</si>
  <si>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</si>
  <si>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</si>
  <si>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</si>
  <si>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</si>
  <si>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</si>
  <si>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</si>
  <si>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</si>
  <si>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</si>
  <si>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</si>
  <si>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</si>
  <si>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</si>
  <si>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</si>
  <si>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</si>
  <si>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</si>
  <si>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</si>
  <si>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</si>
  <si>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</si>
  <si>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</si>
  <si>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</si>
  <si>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</si>
  <si>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</si>
  <si>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</si>
  <si>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</si>
  <si>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</si>
  <si>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</si>
  <si>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</si>
  <si>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</si>
  <si>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</si>
  <si>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</si>
  <si>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</si>
  <si>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</si>
  <si>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</si>
  <si>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</si>
  <si>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</si>
  <si>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</si>
  <si>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</si>
  <si>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</si>
  <si>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</si>
  <si>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</si>
  <si>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</si>
  <si>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</si>
  <si>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</si>
  <si>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</si>
  <si>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</si>
  <si>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</si>
  <si>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</si>
  <si>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</si>
  <si>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</si>
  <si>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</si>
  <si>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</si>
  <si>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</si>
  <si>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</si>
  <si>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</si>
  <si>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</si>
  <si>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</si>
  <si>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</si>
  <si>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</si>
  <si>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</si>
  <si>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</si>
  <si>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</si>
  <si>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</si>
  <si>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</si>
  <si>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</si>
  <si>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</si>
  <si>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</si>
  <si>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</si>
  <si>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</si>
  <si>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</si>
  <si>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</si>
  <si>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</si>
  <si>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</si>
  <si>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</si>
  <si>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</si>
  <si>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</si>
  <si>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</si>
  <si>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</si>
  <si>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</si>
  <si>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</si>
  <si>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</si>
  <si>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</si>
  <si>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</si>
  <si>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</si>
  <si>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</si>
  <si>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</si>
  <si>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</si>
  <si>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</si>
  <si>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</si>
  <si>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</si>
  <si>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</si>
  <si>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</si>
  <si>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</si>
  <si>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</si>
  <si>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</si>
  <si>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</si>
  <si>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</si>
  <si>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</si>
  <si>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</si>
  <si>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</si>
  <si>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</si>
  <si>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</si>
  <si>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</si>
  <si>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</si>
  <si>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</si>
  <si>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</si>
  <si>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</si>
  <si>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</si>
  <si>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</si>
  <si>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</si>
  <si>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</si>
  <si>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</si>
  <si>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</si>
  <si>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</si>
  <si>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</si>
  <si>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</si>
  <si>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</si>
  <si>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</si>
  <si>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</si>
  <si>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</si>
  <si>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</si>
  <si>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</si>
  <si>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</si>
  <si>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</si>
  <si>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</si>
  <si>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</si>
  <si>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</si>
  <si>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</si>
  <si>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</si>
  <si>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</si>
  <si>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</si>
  <si>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</si>
  <si>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</si>
  <si>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</si>
  <si>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</si>
  <si>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</si>
  <si>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</si>
  <si>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</si>
  <si>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</si>
  <si>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</si>
  <si>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</si>
  <si>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</si>
  <si>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</si>
  <si>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</si>
  <si>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</si>
  <si>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</si>
  <si>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</si>
  <si>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</si>
  <si>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</si>
  <si>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</si>
  <si>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</si>
  <si>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</si>
  <si>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</si>
  <si>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</si>
  <si>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</si>
  <si>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</si>
  <si>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</si>
  <si>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</si>
  <si>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</si>
  <si>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</si>
  <si>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</si>
  <si>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</si>
  <si>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</si>
  <si>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</si>
  <si>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</si>
  <si>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</si>
  <si>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</si>
  <si>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</si>
  <si>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</si>
  <si>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</si>
  <si>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</si>
  <si>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</si>
  <si>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</si>
  <si>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</si>
  <si>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</si>
  <si>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</si>
  <si>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</si>
  <si>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</si>
  <si>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</si>
  <si>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</si>
  <si>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</si>
  <si>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</si>
  <si>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</si>
  <si>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</si>
  <si>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</si>
  <si>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</si>
  <si>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</si>
  <si>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</si>
  <si>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</si>
  <si>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</si>
  <si>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</si>
  <si>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</si>
  <si>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</si>
  <si>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</si>
  <si>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</si>
  <si>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</si>
  <si>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</si>
  <si>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</si>
  <si>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</si>
  <si>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</si>
  <si>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</si>
  <si>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</si>
  <si>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</si>
  <si>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</si>
  <si>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</si>
  <si>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</si>
  <si>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</si>
  <si>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</si>
  <si>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</si>
  <si>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</si>
  <si>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</si>
  <si>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</si>
  <si>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</si>
  <si>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</si>
  <si>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</si>
  <si>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</si>
  <si>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</si>
  <si>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</si>
  <si>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</si>
  <si>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</si>
  <si>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</si>
  <si>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</si>
  <si>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</si>
  <si>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</si>
  <si>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</si>
  <si>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</si>
  <si>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</si>
  <si>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</si>
  <si>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</si>
  <si>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</si>
  <si>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</si>
  <si>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</si>
  <si>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</si>
  <si>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</si>
  <si>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</si>
  <si>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</si>
  <si>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</si>
  <si>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</si>
  <si>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</si>
  <si>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</si>
  <si>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</si>
  <si>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</si>
  <si>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</si>
  <si>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</si>
  <si>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</si>
  <si>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</si>
  <si>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</si>
  <si>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</si>
  <si>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</si>
  <si>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</si>
  <si>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</si>
  <si>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</si>
  <si>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</si>
  <si>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</si>
  <si>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</si>
  <si>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</si>
  <si>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</si>
  <si>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</si>
  <si>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</si>
  <si>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</si>
  <si>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</si>
  <si>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</si>
  <si>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</si>
  <si>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</si>
  <si>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</si>
  <si>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</si>
  <si>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</si>
  <si>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</si>
  <si>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</si>
  <si>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</si>
  <si>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</si>
  <si>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</si>
  <si>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</si>
  <si>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</si>
  <si>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</si>
  <si>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</si>
  <si>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</si>
  <si>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</si>
  <si>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</si>
  <si>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</si>
  <si>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</si>
  <si>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</si>
  <si>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</si>
  <si>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</si>
  <si>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</si>
  <si>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</si>
  <si>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</si>
  <si>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</si>
  <si>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</si>
  <si>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</si>
  <si>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</si>
  <si>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</si>
  <si>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</si>
  <si>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</si>
  <si>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</si>
  <si>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</si>
  <si>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</si>
  <si>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</si>
  <si>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</si>
  <si>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</si>
  <si>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</si>
  <si>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</si>
  <si>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</si>
  <si>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</si>
  <si>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</si>
  <si>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</si>
  <si>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</si>
  <si>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</si>
  <si>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</si>
  <si>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</si>
  <si>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</si>
  <si>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</si>
  <si>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</si>
  <si>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</si>
  <si>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</si>
  <si>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</si>
  <si>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</si>
  <si>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</si>
  <si>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</si>
  <si>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</si>
  <si>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</si>
  <si>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</si>
  <si>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</si>
  <si>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</si>
  <si>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</si>
  <si>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</si>
  <si>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</si>
  <si>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</si>
  <si>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</si>
  <si>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</si>
  <si>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</si>
  <si>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</si>
  <si>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</si>
  <si>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</si>
  <si>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</si>
  <si>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</si>
  <si>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</si>
  <si>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</si>
  <si>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</si>
  <si>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</si>
  <si>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</si>
  <si>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</si>
  <si>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</si>
  <si>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</si>
  <si>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</si>
  <si>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</si>
  <si>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</si>
  <si>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</si>
  <si>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</si>
  <si>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</si>
  <si>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</si>
  <si>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</si>
  <si>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</si>
  <si>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</si>
  <si>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</si>
  <si>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</si>
  <si>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</si>
  <si>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</si>
  <si>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</si>
  <si>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</si>
  <si>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</si>
  <si>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</si>
  <si>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</si>
  <si>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</si>
  <si>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</si>
  <si>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</si>
  <si>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</si>
  <si>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</si>
  <si>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</si>
  <si>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</si>
  <si>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</si>
  <si>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</si>
  <si>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</si>
  <si>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</si>
  <si>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</si>
  <si>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</si>
  <si>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</si>
  <si>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</si>
  <si>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</si>
  <si>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</si>
  <si>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</si>
  <si>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</si>
  <si>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</si>
  <si>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</si>
  <si>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</si>
  <si>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</si>
  <si>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</si>
  <si>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</si>
  <si>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</si>
  <si>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</si>
  <si>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</si>
  <si>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</si>
  <si>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</si>
  <si>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</si>
  <si>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</si>
  <si>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</si>
  <si>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</si>
  <si>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</si>
  <si>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</si>
  <si>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</si>
  <si>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</si>
  <si>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</si>
  <si>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</si>
  <si>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</si>
  <si>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</si>
  <si>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</si>
  <si>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</si>
  <si>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</si>
  <si>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</si>
  <si>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</si>
  <si>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</si>
  <si>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</si>
  <si>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</si>
  <si>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</si>
  <si>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</si>
  <si>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</si>
  <si>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</si>
  <si>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</si>
  <si>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</si>
  <si>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</si>
  <si>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</si>
  <si>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</si>
  <si>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</si>
  <si>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</si>
  <si>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</si>
  <si>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</si>
  <si>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</si>
  <si>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</si>
  <si>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</si>
  <si>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</si>
  <si>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</si>
  <si>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</si>
  <si>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</si>
  <si>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</si>
  <si>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</si>
  <si>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</si>
  <si>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</si>
  <si>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</si>
  <si>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</si>
  <si>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</si>
  <si>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</si>
  <si>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</si>
  <si>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</si>
  <si>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</si>
  <si>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</si>
  <si>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</si>
  <si>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</si>
  <si>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</si>
  <si>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</si>
  <si>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</si>
  <si>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</si>
  <si>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</si>
  <si>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</si>
  <si>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</si>
  <si>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</si>
  <si>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</si>
  <si>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</si>
  <si>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</si>
  <si>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</si>
  <si>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</si>
  <si>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</si>
  <si>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</si>
  <si>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</si>
  <si>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</si>
  <si>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</si>
  <si>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</si>
  <si>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</si>
  <si>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</si>
  <si>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</si>
  <si>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</si>
  <si>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</si>
  <si>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</si>
  <si>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</si>
  <si>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</si>
  <si>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</si>
  <si>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</si>
  <si>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</si>
  <si>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</si>
  <si>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</si>
  <si>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</si>
  <si>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</si>
  <si>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</si>
  <si>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</si>
  <si>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</si>
  <si>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</si>
  <si>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</si>
  <si>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</si>
  <si>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</si>
  <si>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</si>
  <si>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</si>
  <si>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</si>
  <si>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</si>
  <si>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</si>
  <si>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</si>
  <si>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</si>
  <si>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</si>
  <si>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</si>
  <si>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</si>
  <si>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</si>
  <si>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</si>
  <si>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</si>
  <si>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</si>
  <si>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</si>
  <si>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</si>
  <si>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</si>
  <si>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</si>
  <si>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</si>
  <si>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</si>
  <si>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</si>
  <si>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</si>
  <si>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</si>
  <si>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</si>
  <si>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</si>
  <si>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</si>
  <si>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</si>
  <si>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</si>
  <si>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</si>
  <si>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</si>
  <si>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</si>
  <si>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</si>
  <si>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</si>
  <si>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</si>
  <si>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</si>
  <si>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</si>
  <si>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</si>
  <si>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</si>
  <si>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</si>
  <si>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</si>
  <si>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</si>
  <si>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</si>
  <si>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</si>
  <si>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</si>
  <si>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</si>
  <si>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</si>
  <si>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</si>
  <si>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</si>
  <si>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</si>
  <si>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</si>
  <si>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</si>
  <si>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</si>
  <si>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</si>
  <si>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</si>
  <si>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</si>
  <si>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</si>
  <si>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</si>
  <si>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</si>
  <si>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</si>
  <si>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</si>
  <si>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</si>
  <si>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</si>
  <si>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</si>
  <si>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</si>
  <si>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</si>
  <si>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</si>
  <si>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</si>
  <si>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</si>
  <si>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</si>
  <si>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</si>
  <si>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</si>
  <si>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</si>
  <si>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</si>
  <si>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</si>
  <si>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</si>
  <si>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</si>
  <si>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</si>
  <si>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</si>
  <si>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</si>
  <si>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</si>
  <si>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</si>
  <si>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</si>
  <si>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</si>
  <si>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</si>
  <si>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</si>
  <si>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</si>
  <si>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</si>
  <si>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</si>
  <si>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</si>
  <si>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</si>
  <si>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</si>
  <si>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</si>
  <si>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</si>
  <si>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</si>
  <si>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</si>
  <si>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</si>
  <si>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</si>
  <si>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</si>
  <si>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</si>
  <si>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</si>
  <si>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</si>
  <si>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</si>
  <si>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</si>
  <si>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</si>
  <si>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</si>
  <si>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</si>
  <si>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</si>
  <si>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</si>
  <si>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</si>
  <si>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</si>
  <si>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</si>
  <si>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</si>
  <si>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</si>
  <si>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</si>
  <si>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</si>
  <si>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</si>
  <si>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</si>
  <si>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</si>
  <si>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</si>
  <si>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</si>
  <si>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</si>
  <si>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</si>
  <si>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</si>
  <si>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</si>
  <si>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</si>
  <si>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</si>
  <si>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</si>
  <si>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</si>
  <si>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</si>
  <si>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</si>
  <si>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</si>
  <si>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</si>
  <si>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</si>
  <si>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</si>
  <si>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</si>
  <si>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</si>
  <si>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</si>
  <si>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</si>
  <si>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</si>
  <si>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</si>
  <si>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</si>
  <si>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</si>
  <si>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</si>
  <si>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</si>
  <si>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</si>
  <si>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</si>
  <si>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</si>
  <si>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</si>
  <si>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</si>
  <si>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</si>
  <si>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</si>
  <si>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</si>
  <si>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</si>
  <si>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</si>
  <si>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</si>
  <si>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</si>
  <si>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</si>
  <si>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</si>
  <si>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</si>
  <si>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</si>
  <si>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</si>
  <si>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</si>
  <si>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</si>
  <si>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</si>
  <si>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</si>
  <si>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</si>
  <si>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</si>
  <si>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</si>
  <si>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</si>
  <si>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</si>
  <si>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</si>
  <si>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</si>
  <si>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</si>
  <si>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</si>
  <si>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</si>
  <si>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</si>
  <si>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</si>
  <si>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</si>
  <si>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</si>
  <si>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</si>
  <si>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</si>
  <si>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</si>
  <si>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</si>
  <si>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</si>
  <si>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</si>
  <si>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</si>
  <si>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</si>
  <si>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</si>
  <si>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</si>
  <si>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</si>
  <si>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</si>
  <si>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</si>
  <si>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</si>
  <si>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</si>
  <si>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</si>
  <si>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</si>
  <si>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</si>
  <si>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</si>
  <si>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</si>
  <si>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</si>
  <si>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</si>
  <si>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</si>
  <si>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</si>
  <si>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</si>
  <si>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</si>
  <si>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</si>
  <si>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</si>
  <si>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</si>
  <si>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</si>
  <si>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</si>
  <si>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</si>
  <si>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</si>
  <si>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</si>
  <si>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</si>
  <si>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</si>
  <si>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</si>
  <si>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</si>
  <si>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</si>
  <si>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</si>
  <si>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</si>
  <si>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</si>
  <si>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</si>
  <si>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</si>
  <si>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</si>
  <si>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</si>
  <si>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</si>
  <si>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</si>
  <si>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</si>
  <si>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</si>
  <si>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</si>
  <si>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</si>
  <si>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</si>
  <si>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</si>
  <si>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</si>
  <si>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</si>
  <si>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</si>
  <si>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</si>
  <si>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</si>
  <si>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</si>
  <si>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</si>
  <si>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</si>
  <si>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</si>
  <si>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</si>
  <si>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</si>
  <si>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</si>
  <si>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</si>
  <si>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</si>
  <si>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</si>
  <si>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</si>
  <si>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</si>
  <si>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</si>
  <si>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</si>
  <si>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</si>
  <si>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</si>
  <si>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</si>
  <si>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</si>
  <si>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</si>
  <si>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</si>
  <si>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</si>
  <si>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</si>
  <si>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</si>
  <si>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</si>
  <si>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</si>
  <si>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</si>
  <si>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</si>
  <si>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</si>
  <si>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</si>
  <si>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</si>
  <si>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</si>
  <si>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</si>
  <si>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</si>
  <si>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</si>
  <si>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</si>
  <si>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</si>
  <si>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</si>
  <si>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</si>
  <si>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</si>
  <si>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</si>
  <si>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</si>
  <si>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</si>
  <si>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</si>
  <si>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</si>
  <si>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</si>
  <si>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</si>
  <si>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</si>
  <si>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</si>
  <si>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</si>
  <si>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</si>
  <si>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</si>
  <si>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</si>
  <si>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</si>
  <si>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</si>
  <si>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</si>
  <si>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</si>
  <si>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</si>
  <si>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</si>
  <si>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</si>
  <si>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</si>
  <si>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</si>
  <si>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</si>
  <si>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</si>
  <si>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</si>
  <si>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</si>
  <si>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</si>
  <si>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</si>
  <si>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</si>
  <si>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</si>
  <si>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</si>
  <si>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</si>
  <si>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</si>
  <si>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</si>
  <si>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</si>
  <si>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</si>
  <si>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</si>
  <si>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</si>
  <si>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</si>
  <si>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</si>
  <si>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</si>
  <si>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</si>
  <si>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</si>
  <si>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</si>
  <si>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</si>
  <si>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</si>
  <si>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</si>
  <si>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</si>
  <si>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</si>
  <si>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</si>
  <si>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</si>
  <si>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</si>
  <si>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</si>
  <si>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</si>
  <si>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</si>
  <si>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</si>
  <si>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</si>
  <si>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</si>
  <si>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</si>
  <si>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</si>
  <si>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</si>
  <si>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</si>
  <si>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</si>
  <si>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</si>
  <si>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</si>
  <si>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</si>
  <si>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</si>
  <si>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</si>
  <si>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</si>
  <si>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</si>
  <si>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</si>
  <si>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</si>
  <si>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</si>
  <si>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</si>
  <si>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</si>
  <si>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</si>
  <si>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</si>
  <si>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</si>
  <si>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</si>
  <si>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</si>
  <si>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</si>
  <si>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</si>
  <si>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</si>
  <si>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</si>
  <si>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</si>
  <si>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</si>
  <si>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</si>
  <si>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</si>
  <si>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</si>
  <si>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</si>
  <si>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</si>
  <si>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</si>
  <si>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</si>
  <si>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</si>
  <si>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</si>
  <si>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</si>
  <si>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</si>
  <si>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</si>
  <si>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</si>
  <si>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</si>
  <si>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</si>
  <si>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</si>
  <si>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</si>
  <si>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</si>
  <si>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</si>
  <si>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</si>
  <si>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</si>
  <si>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</si>
  <si>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</si>
  <si>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</si>
  <si>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</si>
  <si>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</si>
  <si>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</si>
  <si>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</si>
  <si>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</si>
  <si>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</si>
  <si>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</si>
  <si>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</si>
  <si>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</si>
  <si>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</si>
  <si>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</si>
  <si>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</si>
  <si>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</si>
  <si>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</si>
  <si>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</si>
  <si>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</si>
  <si>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</si>
  <si>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</si>
  <si>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</si>
  <si>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</si>
  <si>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</si>
  <si>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</si>
  <si>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</si>
  <si>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</si>
  <si>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</si>
  <si>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</si>
  <si>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</si>
  <si>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</si>
  <si>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</si>
  <si>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</si>
  <si>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</si>
  <si>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</si>
  <si>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</si>
  <si>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</si>
  <si>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</si>
  <si>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</si>
  <si>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</si>
  <si>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</si>
  <si>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</si>
  <si>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</si>
  <si>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</si>
  <si>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</si>
  <si>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</si>
  <si>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</si>
  <si>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</si>
  <si>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</si>
  <si>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</si>
  <si>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</si>
  <si>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</si>
  <si>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</si>
  <si>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</si>
  <si>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</si>
  <si>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</si>
  <si>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</si>
  <si>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</si>
  <si>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</si>
  <si>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</si>
  <si>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</si>
  <si>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</si>
  <si>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</si>
  <si>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</si>
  <si>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</si>
  <si>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</si>
  <si>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</si>
  <si>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</si>
  <si>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</si>
  <si>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</si>
  <si>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</si>
  <si>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</si>
  <si>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</si>
  <si>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</si>
  <si>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</si>
  <si>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</si>
  <si>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</si>
  <si>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</si>
  <si>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</si>
  <si>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</si>
  <si>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</si>
  <si>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</si>
  <si>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</si>
  <si>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</si>
  <si>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</si>
  <si>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</si>
  <si>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</si>
  <si>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</si>
  <si>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</si>
  <si>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</si>
  <si>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</si>
  <si>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</si>
  <si>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</si>
  <si>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</si>
  <si>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</si>
  <si>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</si>
  <si>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</si>
  <si>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</si>
  <si>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</si>
  <si>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</si>
  <si>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</si>
  <si>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</si>
  <si>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</si>
  <si>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</si>
  <si>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</si>
  <si>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</si>
  <si>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</si>
  <si>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</si>
  <si>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</si>
  <si>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</si>
  <si>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</si>
  <si>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</si>
  <si>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</si>
  <si>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</si>
  <si>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</si>
  <si>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</si>
  <si>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</si>
  <si>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</si>
  <si>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</si>
  <si>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</si>
  <si>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</si>
  <si>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</si>
  <si>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</si>
  <si>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</si>
  <si>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</si>
  <si>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</si>
  <si>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</si>
  <si>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</si>
  <si>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</si>
  <si>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</si>
  <si>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</si>
  <si>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</si>
  <si>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</si>
  <si>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</si>
  <si>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</si>
  <si>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</si>
  <si>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</si>
  <si>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</si>
  <si>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</si>
  <si>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</si>
  <si>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</si>
  <si>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</si>
  <si>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</si>
  <si>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</si>
  <si>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</si>
  <si>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</si>
  <si>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</si>
  <si>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</si>
  <si>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</si>
  <si>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</si>
  <si>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</si>
  <si>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</si>
  <si>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</si>
  <si>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</si>
  <si>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</si>
  <si>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</si>
  <si>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</si>
  <si>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</si>
  <si>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</si>
  <si>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</si>
  <si>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</si>
  <si>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</si>
  <si>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</si>
  <si>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</si>
  <si>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</si>
  <si>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</si>
  <si>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</si>
  <si>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</si>
  <si>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</si>
  <si>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</si>
  <si>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</si>
  <si>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</si>
  <si>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</si>
  <si>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</si>
  <si>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</si>
  <si>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</si>
  <si>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</si>
  <si>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</si>
  <si>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</si>
  <si>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</si>
  <si>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</si>
  <si>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</si>
  <si>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</si>
  <si>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</si>
  <si>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</si>
  <si>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</si>
  <si>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</si>
  <si>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</si>
  <si>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</si>
  <si>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</si>
  <si>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</si>
  <si>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</si>
  <si>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</si>
  <si>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</si>
  <si>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</si>
  <si>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</si>
  <si>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</si>
  <si>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</si>
  <si>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</si>
  <si>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</si>
  <si>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</si>
  <si>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</si>
  <si>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</si>
  <si>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</si>
  <si>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</si>
  <si>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</si>
  <si>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</si>
  <si>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</si>
  <si>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</si>
  <si>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</si>
  <si>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</si>
  <si>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</si>
  <si>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</si>
  <si>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</si>
  <si>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</si>
  <si>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</si>
  <si>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</si>
  <si>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</si>
  <si>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</si>
  <si>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</si>
  <si>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</si>
  <si>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</si>
  <si>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</si>
  <si>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</si>
  <si>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</si>
  <si>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</si>
  <si>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</si>
  <si>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</si>
  <si>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</si>
  <si>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</si>
  <si>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</si>
  <si>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</si>
  <si>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</si>
  <si>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</si>
  <si>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</si>
  <si>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</si>
  <si>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</si>
  <si>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</si>
  <si>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</si>
  <si>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</si>
  <si>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</si>
  <si>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</si>
  <si>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</si>
  <si>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</si>
  <si>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</si>
  <si>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</si>
  <si>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</si>
  <si>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</si>
  <si>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</si>
  <si>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</si>
  <si>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</si>
  <si>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</si>
  <si>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</si>
  <si>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</si>
  <si>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</si>
  <si>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</si>
  <si>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</si>
  <si>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</si>
  <si>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</si>
  <si>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</si>
  <si>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</si>
  <si>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</si>
  <si>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</si>
  <si>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</si>
  <si>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</si>
  <si>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</si>
  <si>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</si>
  <si>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</si>
  <si>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</si>
  <si>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</si>
  <si>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</si>
  <si>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</si>
  <si>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</si>
  <si>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</si>
  <si>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</si>
  <si>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</si>
  <si>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</si>
  <si>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</si>
  <si>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</si>
  <si>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</si>
  <si>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</si>
  <si>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</si>
  <si>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</si>
  <si>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</si>
  <si>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</si>
  <si>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</si>
  <si>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</si>
  <si>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</si>
  <si>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</si>
  <si>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</si>
  <si>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</si>
  <si>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</si>
  <si>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</si>
  <si>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</si>
  <si>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</si>
  <si>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</si>
  <si>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</si>
  <si>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</si>
  <si>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</si>
  <si>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</si>
  <si>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</si>
  <si>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</si>
  <si>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</si>
  <si>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</si>
  <si>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</si>
  <si>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</si>
  <si>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</si>
  <si>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</si>
  <si>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</si>
  <si>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</si>
  <si>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</si>
  <si>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</si>
  <si>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</si>
  <si>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</si>
  <si>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</si>
  <si>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</si>
  <si>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</si>
  <si>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</si>
  <si>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</si>
  <si>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</si>
  <si>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</si>
  <si>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</si>
  <si>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</si>
  <si>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</si>
  <si>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</si>
  <si>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</si>
  <si>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</si>
  <si>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</si>
  <si>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</si>
  <si>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</si>
  <si>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</si>
  <si>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</si>
  <si>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</si>
  <si>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</si>
  <si>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</si>
  <si>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</si>
  <si>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</si>
  <si>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</si>
  <si>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</si>
  <si>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</si>
  <si>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</si>
  <si>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</si>
  <si>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</si>
  <si>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</si>
  <si>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</si>
  <si>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</si>
  <si>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</si>
  <si>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</si>
  <si>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</si>
  <si>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</si>
  <si>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</si>
  <si>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</si>
  <si>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</si>
  <si>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</si>
  <si>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</si>
  <si>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</si>
  <si>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</si>
  <si>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</si>
  <si>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</si>
  <si>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</si>
  <si>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</si>
  <si>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</si>
  <si>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</si>
  <si>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</si>
  <si>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</si>
  <si>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</si>
  <si>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</si>
  <si>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</si>
  <si>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</si>
  <si>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</si>
  <si>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</si>
  <si>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</si>
  <si>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</si>
  <si>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</si>
  <si>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</si>
  <si>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</si>
  <si>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</si>
  <si>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</si>
  <si>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</si>
  <si>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</si>
  <si>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</si>
  <si>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</si>
  <si>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</si>
  <si>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</si>
  <si>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</si>
  <si>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</si>
  <si>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</si>
  <si>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</si>
  <si>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</si>
  <si>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</si>
  <si>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</si>
  <si>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</si>
  <si>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</si>
  <si>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</si>
  <si>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</si>
  <si>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</si>
  <si>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</si>
  <si>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</si>
  <si>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</si>
  <si>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</si>
  <si>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</si>
  <si>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</si>
  <si>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</si>
  <si>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</si>
  <si>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</si>
  <si>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</si>
  <si>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</si>
  <si>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</si>
  <si>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</si>
  <si>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</si>
  <si>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</si>
  <si>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</si>
  <si>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</si>
  <si>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</si>
  <si>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</si>
  <si>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</si>
  <si>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</si>
  <si>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</si>
  <si>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</si>
  <si>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</si>
  <si>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</si>
  <si>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</si>
  <si>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</si>
  <si>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</si>
  <si>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</si>
  <si>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</si>
  <si>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</si>
  <si>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</si>
  <si>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</si>
  <si>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</si>
  <si>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</si>
  <si>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</si>
  <si>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</si>
  <si>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</si>
  <si>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</si>
  <si>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</si>
  <si>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</si>
  <si>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</si>
  <si>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</si>
  <si>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</si>
  <si>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</si>
  <si>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</si>
  <si>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</si>
  <si>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</si>
  <si>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</si>
  <si>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</si>
  <si>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</si>
  <si>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</si>
  <si>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</si>
  <si>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</si>
  <si>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</si>
  <si>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</si>
  <si>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</si>
  <si>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</si>
  <si>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</si>
  <si>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</si>
  <si>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</si>
  <si>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</si>
  <si>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</si>
  <si>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</si>
  <si>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</si>
  <si>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</si>
  <si>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</si>
  <si>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</si>
  <si>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</si>
  <si>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</si>
  <si>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</si>
  <si>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</si>
  <si>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</si>
  <si>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</si>
  <si>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</si>
  <si>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</si>
  <si>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</si>
  <si>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</si>
  <si>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</si>
  <si>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</si>
  <si>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</si>
  <si>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</si>
  <si>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</si>
  <si>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</si>
  <si>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</si>
  <si>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</si>
  <si>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</si>
  <si>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</si>
  <si>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</si>
  <si>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</si>
  <si>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</si>
  <si>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</si>
  <si>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</si>
  <si>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</si>
  <si>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</si>
  <si>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</si>
  <si>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</si>
  <si>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</si>
  <si>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</si>
  <si>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</si>
  <si>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</si>
  <si>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</si>
  <si>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</si>
  <si>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</si>
  <si>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</si>
  <si>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</si>
  <si>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</si>
  <si>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</si>
  <si>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</si>
  <si>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</si>
  <si>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</si>
  <si>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</si>
  <si>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</si>
  <si>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</si>
  <si>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</si>
  <si>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</si>
  <si>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</si>
  <si>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</si>
  <si>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</si>
  <si>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</si>
  <si>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</si>
  <si>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</si>
  <si>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</si>
  <si>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</si>
  <si>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</si>
  <si>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</si>
  <si>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</si>
  <si>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</si>
  <si>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</si>
  <si>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</si>
  <si>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</si>
  <si>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</si>
  <si>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</si>
  <si>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</si>
  <si>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</si>
  <si>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</si>
  <si>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</si>
  <si>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</si>
  <si>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</si>
  <si>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</si>
  <si>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</si>
  <si>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</si>
  <si>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</si>
  <si>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</si>
  <si>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</si>
  <si>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ZSK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</si>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</sst>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24" activePane="bottomRight" state="frozen"/>
      <selection pane="bottomRight" activeCell="K330" sqref="K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714</v>
      </c>
      <c r="G329" s="9" t="str">
        <f>IF(D329="","*",VLOOKUP(F329,BS_ATIVIDADE[#All],3,FALSE))</f>
        <v>MECANIZAÇÃO - SOCADORA</v>
      </c>
      <c r="H329" s="173" t="s">
        <v>434</v>
      </c>
      <c r="I329" s="173" t="s">
        <v>434</v>
      </c>
      <c r="J329" s="215">
        <v>78</v>
      </c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29" s="173">
        <v>0.375</v>
      </c>
      <c r="P329" s="173">
        <v>8.3333333333333329E-2</v>
      </c>
      <c r="Q329" s="83"/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MECANIZAÇÃO - SOCADORA</v>
      </c>
      <c r="AJ329" s="9" t="str">
        <f>IF(D329="","*",VLOOKUP(AI329,BS_ATIVIDADE[#Data],3,FALSE))</f>
        <v>MECANIZAÇÃO - SOCADORA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ZFH2</v>
      </c>
      <c r="AM329" s="276" t="str">
        <f>IF(BS_CONTROLE[[#This Row],[Entre - Estações]]=0, "-", BS_CONTROLE[[#This Row],[Entre - Estações]])</f>
        <v>ZQY-ZFH</v>
      </c>
      <c r="AN329" s="276" t="str">
        <f>IF(BS_CONTROLE[[#This Row],[SB]]=0, "-", BS_CONTROLE[[#This Row],[SB]])</f>
        <v>ZQYZFH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e">
        <f>IF(AND(BR329&lt;1,BS329&lt;1),"Produção e Intervalo",IF(BR329&lt;1,"Intervalo",IF(BS329&lt;1,"Produção","Aderente")))</f>
        <v>#DIV/0!</v>
      </c>
      <c r="BR329" s="18">
        <f>IF(OR(B329="",F329=""),"*",AY329/P329)</f>
        <v>0</v>
      </c>
      <c r="BS329" s="18" t="e">
        <f>IF(OR(B329="",F329=""),"*",BA329/Q329)</f>
        <v>#DIV/0!</v>
      </c>
      <c r="BT329" s="223" t="str">
        <f t="shared" si="11"/>
        <v/>
      </c>
    </row>
    <row r="330" spans="1:72" hidden="1">
      <c r="A330" s="50" t="str">
        <f>D330&amp;B330</f>
        <v>E1446016</v>
      </c>
      <c r="B330" s="171">
        <v>46016</v>
      </c>
      <c r="C330" s="8">
        <f>IF(BS_CONTROLE[[#This Row],[DATA]]="","",WEEKNUM(BS_CONTROLE[[#This Row],[DATA]]))</f>
        <v>52</v>
      </c>
      <c r="D330" s="51" t="s">
        <v>751</v>
      </c>
      <c r="E330" s="310">
        <v>310</v>
      </c>
      <c r="F330" s="172" t="s">
        <v>705</v>
      </c>
      <c r="G330" s="9" t="str">
        <f>IF(D330="","*",VLOOKUP(F330,BS_ATIVIDADE[#All],3,FALSE))</f>
        <v>MECANIZAÇÃO - ESMERILHADORA</v>
      </c>
      <c r="H330" s="173" t="s">
        <v>1248</v>
      </c>
      <c r="I330" s="173" t="s">
        <v>1842</v>
      </c>
      <c r="J330" s="215">
        <v>78</v>
      </c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ITIRAPINA - BAURU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MECANIZAÇÃO - ESMERILHADORA</v>
      </c>
      <c r="AJ330" s="9" t="str">
        <f>IF(D330="","*",VLOOKUP(AI330,BS_ATIVIDADE[#Data],3,FALSE))</f>
        <v>MECANIZAÇÃO - ESMERILHADORA</v>
      </c>
      <c r="AK330" s="276" t="str">
        <f>IF(BS_CONTROLE[[#This Row],[Local - Partida]]=0, "-", BS_CONTROLE[[#This Row],[Local - Partida]])</f>
        <v>ZIQ</v>
      </c>
      <c r="AL330" s="276" t="str">
        <f>IF(BS_CONTROLE[[#This Row],[Local - Encerramento]]=0, "-", BS_CONTROLE[[#This Row],[Local - Encerramento]])</f>
        <v>ZSK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>
        <f>IF(BS_CONTROLE[[#This Row],[SUB]]=0, "-", BS_CONTROLE[[#This Row],[SUB]])</f>
        <v>78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ITIRAPINA - BAURU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e">
        <f>IF(AND(BR330&lt;1,BS330&lt;1),"Produção e Intervalo",IF(BR330&lt;1,"Intervalo",IF(BS330&lt;1,"Produção","Aderente")))</f>
        <v>#DIV/0!</v>
      </c>
      <c r="BR330" s="18" t="e">
        <f>IF(OR(B330="",F330=""),"*",AY330/P330)</f>
        <v>#DIV/0!</v>
      </c>
      <c r="BS330" s="18" t="e">
        <f>IF(OR(B330="",F330=""),"*",BA330/Q330)</f>
        <v>#DIV/0!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1843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1844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1845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/>
      <c r="G347" s="9" t="e">
        <f>IF(D347="","*",VLOOKUP(F347,BS_ATIVIDADE[#All],3,FALSE))</f>
        <v>#N/A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e">
        <f>IF(D347="","*",VLOOKUP(AI347,BS_ATIVIDADE[#Data],3,FALSE))</f>
        <v>#N/A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1846</v>
      </c>
      <c r="D5" s="386"/>
      <c r="E5" s="386"/>
      <c r="F5" s="386"/>
      <c r="G5" s="386"/>
      <c r="H5" s="386"/>
      <c r="I5" s="386"/>
      <c r="J5" s="387"/>
      <c r="K5" s="388" t="s">
        <v>1847</v>
      </c>
      <c r="L5" s="389"/>
      <c r="M5" s="389"/>
      <c r="N5" s="389"/>
      <c r="O5" s="390" t="s">
        <v>1848</v>
      </c>
      <c r="P5" s="391"/>
      <c r="Q5" s="392"/>
    </row>
    <row r="6" spans="1:17" s="93" customFormat="1" ht="15.75" customHeight="1">
      <c r="A6" s="87" t="s">
        <v>1849</v>
      </c>
      <c r="B6" s="94" t="s">
        <v>1850</v>
      </c>
      <c r="C6" s="95" t="s">
        <v>1171</v>
      </c>
      <c r="D6" s="96" t="s">
        <v>1172</v>
      </c>
      <c r="E6" s="95" t="s">
        <v>1851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1852</v>
      </c>
      <c r="M6" s="139" t="s">
        <v>627</v>
      </c>
      <c r="N6" s="140" t="s">
        <v>1166</v>
      </c>
      <c r="O6" s="244" t="s">
        <v>1209</v>
      </c>
      <c r="P6" s="157"/>
      <c r="Q6" s="192" t="s">
        <v>1853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*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ZQY-ZFH</v>
      </c>
      <c r="H329" s="154">
        <f>IF(FN_MC!K329="","*",FN_MC!K329)</f>
        <v>185</v>
      </c>
      <c r="I329" s="132">
        <f>IF(FN_MC!O329="","*",FN_MC!O329)</f>
        <v>0.375</v>
      </c>
      <c r="J329" s="132">
        <f>IF(FN_MC!P329="","*",FN_MC!P329)</f>
        <v>8.3333333333333329E-2</v>
      </c>
      <c r="K329" s="141" t="str">
        <f>IF(FN_MC!AK329="","*",FN_MC!AK329)</f>
        <v>ZFH2</v>
      </c>
      <c r="L329" s="141" t="str">
        <f>IF(FN_MC!AM329="","*",FN_MC!AM329)</f>
        <v>ZQY-ZFH</v>
      </c>
      <c r="M329" s="141">
        <f>IF(FN_MC!AP329="","*",FN_MC!AP329)</f>
        <v>185</v>
      </c>
      <c r="N329" s="141" t="str">
        <f>IF(FN_MC!AM329="","*",FN_MC!AM329)</f>
        <v>ZQY-ZFH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>
        <f>IF(FN_MC!B330="","*",FN_MC!B330)</f>
        <v>46016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E14</v>
      </c>
      <c r="F330" s="99" t="str">
        <f>IF(FN_MC!H330="","*",FN_MC!H330)</f>
        <v>ZIQ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ZIQ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1854</v>
      </c>
      <c r="W1" s="398"/>
      <c r="X1" s="398"/>
      <c r="Y1" s="104"/>
    </row>
    <row r="2" spans="1:25" s="100" customFormat="1" ht="11.25" customHeight="1">
      <c r="A2" s="105" t="s">
        <v>1855</v>
      </c>
      <c r="B2" s="105" t="s">
        <v>1850</v>
      </c>
      <c r="C2" s="105" t="s">
        <v>603</v>
      </c>
      <c r="D2" s="106" t="s">
        <v>1171</v>
      </c>
      <c r="E2" s="106" t="s">
        <v>1172</v>
      </c>
      <c r="F2" s="106" t="s">
        <v>1849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1856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MECANIZAÇÃO - SOCADORA</v>
      </c>
      <c r="I327" s="110" t="str">
        <f>IF(FN_MC!H329="","*",FN_MC!H329)</f>
        <v>ZFH2</v>
      </c>
      <c r="J327" s="110" t="str">
        <f>IF(FN_MC!I329="","*",FN_MC!I329)</f>
        <v>ZFH2</v>
      </c>
      <c r="K327" s="110" t="str">
        <f>IF(FN_MC!M329="","*",FN_MC!M329)</f>
        <v>ZQY-ZFH</v>
      </c>
      <c r="L327" s="110" t="str">
        <f>IF(FN_MC!N329="","*",FN_MC!N329)</f>
        <v>ZQYZFH</v>
      </c>
      <c r="M327" s="111">
        <f>IF(FN_MC!J329="","*",FN_MC!J329)</f>
        <v>78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>
        <f>IF(FN_MC!O329="","*",FN_MC!O329)</f>
        <v>0.375</v>
      </c>
      <c r="R327" s="128">
        <f>IF(FN_MC!P329="","*",FN_MC!P329)</f>
        <v>8.3333333333333329E-2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>
        <f>IF(FN_MC!B330="","*",FN_MC!B330)</f>
        <v>46016</v>
      </c>
      <c r="G328" s="110" t="str">
        <f>IF(FN_MC!D330="","*",FN_MC!D330)</f>
        <v>E14</v>
      </c>
      <c r="H328" s="110" t="str">
        <f>IF(FN_MC!F330="","*",FN_MC!F330)</f>
        <v>MECANIZAÇÃO - ESMERILHADORA</v>
      </c>
      <c r="I328" s="110" t="str">
        <f>IF(FN_MC!H330="","*",FN_MC!H330)</f>
        <v>ZIQ</v>
      </c>
      <c r="J328" s="110" t="str">
        <f>IF(FN_MC!I330="","*",FN_MC!I330)</f>
        <v>ZSK</v>
      </c>
      <c r="K328" s="110" t="str">
        <f>IF(FN_MC!M330="","*",FN_MC!M330)</f>
        <v>-</v>
      </c>
      <c r="L328" s="110" t="str">
        <f>IF(FN_MC!N330="","*",FN_MC!N330)</f>
        <v>-</v>
      </c>
      <c r="M328" s="111">
        <f>IF(FN_MC!J330="","*",FN_MC!J330)</f>
        <v>78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>
        <f ca="1">_xlfn.XLOOKUP(G328&amp;$V$2,BS_CONTROLE[CHAVE],BS_CONTROLE[Quantidade_11],"-")</f>
        <v>77265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30760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1857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1858</v>
      </c>
      <c r="C2" s="95" t="s">
        <v>1157</v>
      </c>
      <c r="D2" s="95" t="s">
        <v>596</v>
      </c>
      <c r="E2" s="95" t="s">
        <v>1859</v>
      </c>
      <c r="F2" s="95" t="s">
        <v>1860</v>
      </c>
      <c r="G2" s="95" t="s">
        <v>1861</v>
      </c>
      <c r="H2" s="95" t="s">
        <v>1862</v>
      </c>
      <c r="I2" s="95" t="s">
        <v>1863</v>
      </c>
      <c r="J2" s="95" t="s">
        <v>1864</v>
      </c>
      <c r="K2" s="131" t="s">
        <v>1865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ZQY-ZFH</v>
      </c>
      <c r="G327" s="121" t="str">
        <f>IF(FN_MC!I329="","*",FN_MC!I329)</f>
        <v>ZFH2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46016</v>
      </c>
      <c r="D328" s="121" t="str">
        <f>IF(FN_MC!D330="","*",FN_MC!D330)</f>
        <v>E14</v>
      </c>
      <c r="E328" s="121" t="str">
        <f>IF(FN_MC!H330="","*",FN_MC!H330)</f>
        <v>ZIQ</v>
      </c>
      <c r="F328" s="137" t="str">
        <f>IF(FN_MC!M330="","*",FN_MC!M330)</f>
        <v>-</v>
      </c>
      <c r="G328" s="121" t="str">
        <f>IF(FN_MC!I330="","*",FN_MC!I330)</f>
        <v>ZSK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1867</v>
      </c>
      <c r="C4" s="318" t="s">
        <v>1868</v>
      </c>
      <c r="D4" s="318" t="s">
        <v>1869</v>
      </c>
      <c r="E4" s="318" t="s">
        <v>1870</v>
      </c>
      <c r="F4" s="318" t="s">
        <v>6</v>
      </c>
      <c r="G4" s="318" t="s">
        <v>1871</v>
      </c>
      <c r="H4" s="191"/>
    </row>
    <row r="5" spans="1:8">
      <c r="A5" s="191"/>
      <c r="B5" s="319" t="s">
        <v>1872</v>
      </c>
      <c r="C5" s="319">
        <v>309525</v>
      </c>
      <c r="D5" s="319" t="s">
        <v>1873</v>
      </c>
      <c r="E5" s="319" t="s">
        <v>844</v>
      </c>
      <c r="F5" s="319" t="s">
        <v>1874</v>
      </c>
      <c r="G5" s="320">
        <v>46296</v>
      </c>
      <c r="H5" s="191"/>
    </row>
    <row r="6" spans="1:8">
      <c r="A6" s="191"/>
      <c r="B6" s="319" t="s">
        <v>1875</v>
      </c>
      <c r="C6" s="319">
        <v>256875</v>
      </c>
      <c r="D6" s="319" t="s">
        <v>1876</v>
      </c>
      <c r="E6" s="319" t="s">
        <v>844</v>
      </c>
      <c r="F6" s="319" t="s">
        <v>1874</v>
      </c>
      <c r="G6" s="320">
        <v>46296</v>
      </c>
      <c r="H6" s="191"/>
    </row>
    <row r="7" spans="1:8">
      <c r="A7" s="191"/>
      <c r="B7" s="319" t="s">
        <v>1877</v>
      </c>
      <c r="C7" s="319">
        <v>257278</v>
      </c>
      <c r="D7" s="319" t="s">
        <v>1878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1879</v>
      </c>
      <c r="C8" s="319">
        <v>261794</v>
      </c>
      <c r="D8" s="319" t="s">
        <v>1880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1881</v>
      </c>
      <c r="C9" s="319">
        <v>257033</v>
      </c>
      <c r="D9" s="319" t="s">
        <v>1882</v>
      </c>
      <c r="E9" s="319" t="s">
        <v>835</v>
      </c>
      <c r="F9" s="319" t="s">
        <v>192</v>
      </c>
      <c r="G9" s="319" t="s">
        <v>1883</v>
      </c>
      <c r="H9" s="191"/>
    </row>
    <row r="10" spans="1:8">
      <c r="A10" s="191"/>
      <c r="B10" s="319" t="s">
        <v>1884</v>
      </c>
      <c r="C10" s="319">
        <v>396578</v>
      </c>
      <c r="D10" s="319" t="s">
        <v>1885</v>
      </c>
      <c r="E10" s="319" t="s">
        <v>835</v>
      </c>
      <c r="F10" s="319" t="s">
        <v>192</v>
      </c>
      <c r="G10" s="319" t="s">
        <v>1883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1887</v>
      </c>
      <c r="E3" s="315" t="s">
        <v>1888</v>
      </c>
      <c r="F3" s="315" t="s">
        <v>1889</v>
      </c>
      <c r="G3" s="315" t="s">
        <v>1890</v>
      </c>
      <c r="H3" s="315" t="s">
        <v>1891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2025-12-24T16:29:12Z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